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94FB1987-1AAD-4CD3-8B77-DD7B539BB7B0}"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Staff" sheetId="3" r:id="rId3"/>
    <sheet name="Roster" sheetId="4" r:id="rId4"/>
  </sheets>
  <definedNames>
    <definedName name="_xlnm.Print_Area" localSheetId="3">Roster!$A$1:$AN$50</definedName>
    <definedName name="_xlnm.Print_Titles" localSheetId="3">Roster!$5:$6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4" l="1"/>
  <c r="AA49" i="4"/>
  <c r="A49" i="4"/>
  <c r="A48" i="4"/>
  <c r="AN46" i="4"/>
  <c r="AM46" i="4"/>
  <c r="AK46" i="4"/>
  <c r="AI46" i="4"/>
  <c r="AH46" i="4"/>
  <c r="B46" i="4"/>
  <c r="A46" i="4"/>
  <c r="AJ46" i="4" s="1"/>
  <c r="B45" i="4"/>
  <c r="A45" i="4"/>
  <c r="AK45" i="4" s="1"/>
  <c r="B44" i="4"/>
  <c r="A44" i="4"/>
  <c r="AH44" i="4" s="1"/>
  <c r="B43" i="4"/>
  <c r="A43" i="4"/>
  <c r="AN43" i="4" s="1"/>
  <c r="B42" i="4"/>
  <c r="A42" i="4"/>
  <c r="AJ42" i="4" s="1"/>
  <c r="B41" i="4"/>
  <c r="A41" i="4"/>
  <c r="AN41" i="4" s="1"/>
  <c r="B40" i="4"/>
  <c r="A40" i="4"/>
  <c r="AJ40" i="4" s="1"/>
  <c r="B39" i="4"/>
  <c r="A39" i="4"/>
  <c r="AM39" i="4" s="1"/>
  <c r="B38" i="4"/>
  <c r="A38" i="4"/>
  <c r="AH38" i="4" s="1"/>
  <c r="B37" i="4"/>
  <c r="A37" i="4"/>
  <c r="AK37" i="4" s="1"/>
  <c r="B36" i="4"/>
  <c r="A36" i="4"/>
  <c r="AN36" i="4" s="1"/>
  <c r="B35" i="4"/>
  <c r="A35" i="4"/>
  <c r="AI35" i="4" s="1"/>
  <c r="B34" i="4"/>
  <c r="A34" i="4"/>
  <c r="AL34" i="4" s="1"/>
  <c r="B33" i="4"/>
  <c r="A33" i="4"/>
  <c r="AM33" i="4" s="1"/>
  <c r="B32" i="4"/>
  <c r="A32" i="4"/>
  <c r="AN32" i="4" s="1"/>
  <c r="AL31" i="4"/>
  <c r="AJ31" i="4"/>
  <c r="AI31" i="4"/>
  <c r="AH31" i="4"/>
  <c r="B31" i="4"/>
  <c r="A31" i="4"/>
  <c r="AN31" i="4" s="1"/>
  <c r="B30" i="4"/>
  <c r="A30" i="4"/>
  <c r="AN30" i="4" s="1"/>
  <c r="B29" i="4"/>
  <c r="A29" i="4"/>
  <c r="AI29" i="4" s="1"/>
  <c r="B28" i="4"/>
  <c r="A28" i="4"/>
  <c r="AL28" i="4" s="1"/>
  <c r="B27" i="4"/>
  <c r="A27" i="4"/>
  <c r="AM27" i="4" s="1"/>
  <c r="B26" i="4"/>
  <c r="A26" i="4"/>
  <c r="AJ26" i="4" s="1"/>
  <c r="B25" i="4"/>
  <c r="A25" i="4"/>
  <c r="AM25" i="4" s="1"/>
  <c r="AL24" i="4"/>
  <c r="AI24" i="4"/>
  <c r="B24" i="4"/>
  <c r="A24" i="4"/>
  <c r="AH24" i="4" s="1"/>
  <c r="B23" i="4"/>
  <c r="A23" i="4"/>
  <c r="AN23" i="4" s="1"/>
  <c r="AN22" i="4"/>
  <c r="AM22" i="4"/>
  <c r="AK22" i="4"/>
  <c r="B22" i="4"/>
  <c r="A22" i="4"/>
  <c r="AI22" i="4" s="1"/>
  <c r="B21" i="4"/>
  <c r="A21" i="4"/>
  <c r="AH21" i="4" s="1"/>
  <c r="B20" i="4"/>
  <c r="A20" i="4"/>
  <c r="AK20" i="4" s="1"/>
  <c r="B19" i="4"/>
  <c r="A19" i="4"/>
  <c r="AM19" i="4" s="1"/>
  <c r="B18" i="4"/>
  <c r="A18" i="4"/>
  <c r="AN18" i="4" s="1"/>
  <c r="AN17" i="4"/>
  <c r="B17" i="4"/>
  <c r="A17" i="4"/>
  <c r="AK17" i="4" s="1"/>
  <c r="B16" i="4"/>
  <c r="A16" i="4"/>
  <c r="AL16" i="4" s="1"/>
  <c r="B15" i="4"/>
  <c r="A15" i="4"/>
  <c r="AI15" i="4" s="1"/>
  <c r="B14" i="4"/>
  <c r="A14" i="4"/>
  <c r="AL14" i="4" s="1"/>
  <c r="AH13" i="4"/>
  <c r="B13" i="4"/>
  <c r="A13" i="4"/>
  <c r="AL13" i="4" s="1"/>
  <c r="B12" i="4"/>
  <c r="A12" i="4"/>
  <c r="AN12" i="4" s="1"/>
  <c r="AL11" i="4"/>
  <c r="AJ11" i="4"/>
  <c r="AH11" i="4"/>
  <c r="B11" i="4"/>
  <c r="A11" i="4"/>
  <c r="AN11" i="4" s="1"/>
  <c r="B10" i="4"/>
  <c r="A10" i="4"/>
  <c r="AN10" i="4" s="1"/>
  <c r="B9" i="4"/>
  <c r="A9" i="4"/>
  <c r="AH9" i="4" s="1"/>
  <c r="B8" i="4"/>
  <c r="A8" i="4"/>
  <c r="AL8" i="4" s="1"/>
  <c r="B7" i="4"/>
  <c r="A7" i="4"/>
  <c r="AN7" i="4" s="1"/>
  <c r="F6" i="4"/>
  <c r="D6" i="4"/>
  <c r="AM5" i="4"/>
  <c r="AL5" i="4"/>
  <c r="AK5" i="4"/>
  <c r="AJ5" i="4"/>
  <c r="AI5" i="4"/>
  <c r="AH5" i="4"/>
  <c r="AG5" i="4"/>
  <c r="AG50" i="4" s="1"/>
  <c r="AF5" i="4"/>
  <c r="AF50" i="4" s="1"/>
  <c r="AE5" i="4"/>
  <c r="AE48" i="4" s="1"/>
  <c r="AD5" i="4"/>
  <c r="AD50" i="4" s="1"/>
  <c r="AC5" i="4"/>
  <c r="AC6" i="4" s="1"/>
  <c r="AB5" i="4"/>
  <c r="AB6" i="4" s="1"/>
  <c r="AA5" i="4"/>
  <c r="AA6" i="4" s="1"/>
  <c r="Z5" i="4"/>
  <c r="Z50" i="4" s="1"/>
  <c r="Y5" i="4"/>
  <c r="Y49" i="4" s="1"/>
  <c r="X5" i="4"/>
  <c r="X49" i="4" s="1"/>
  <c r="W5" i="4"/>
  <c r="W49" i="4" s="1"/>
  <c r="V5" i="4"/>
  <c r="V48" i="4" s="1"/>
  <c r="U5" i="4"/>
  <c r="U49" i="4" s="1"/>
  <c r="T5" i="4"/>
  <c r="T49" i="4" s="1"/>
  <c r="S5" i="4"/>
  <c r="S49" i="4" s="1"/>
  <c r="R5" i="4"/>
  <c r="R49" i="4" s="1"/>
  <c r="Q5" i="4"/>
  <c r="Q48" i="4" s="1"/>
  <c r="P5" i="4"/>
  <c r="P48" i="4" s="1"/>
  <c r="O5" i="4"/>
  <c r="O48" i="4" s="1"/>
  <c r="N5" i="4"/>
  <c r="N48" i="4" s="1"/>
  <c r="M5" i="4"/>
  <c r="M50" i="4" s="1"/>
  <c r="L5" i="4"/>
  <c r="L50" i="4" s="1"/>
  <c r="K5" i="4"/>
  <c r="K49" i="4" s="1"/>
  <c r="J5" i="4"/>
  <c r="J50" i="4" s="1"/>
  <c r="I5" i="4"/>
  <c r="I6" i="4" s="1"/>
  <c r="H5" i="4"/>
  <c r="H6" i="4" s="1"/>
  <c r="G5" i="4"/>
  <c r="G6" i="4" s="1"/>
  <c r="F5" i="4"/>
  <c r="F50" i="4" s="1"/>
  <c r="E5" i="4"/>
  <c r="E49" i="4" s="1"/>
  <c r="D5" i="4"/>
  <c r="D49" i="4" s="1"/>
  <c r="C5" i="4"/>
  <c r="C49" i="4" s="1"/>
  <c r="A3" i="4"/>
  <c r="A2" i="4"/>
  <c r="C6" i="4" l="1"/>
  <c r="AI11" i="4"/>
  <c r="AK24" i="4"/>
  <c r="AK31" i="4"/>
  <c r="AL46" i="4"/>
  <c r="AK11" i="4"/>
  <c r="U6" i="4"/>
  <c r="C48" i="4"/>
  <c r="V6" i="4"/>
  <c r="AK42" i="4"/>
  <c r="D48" i="4"/>
  <c r="W6" i="4"/>
  <c r="AN33" i="4"/>
  <c r="AL42" i="4"/>
  <c r="F48" i="4"/>
  <c r="Q6" i="4"/>
  <c r="X6" i="4"/>
  <c r="AM42" i="4"/>
  <c r="Z6" i="4"/>
  <c r="AN42" i="4"/>
  <c r="F49" i="4"/>
  <c r="AM13" i="4"/>
  <c r="G49" i="4"/>
  <c r="AN13" i="4"/>
  <c r="AJ22" i="4"/>
  <c r="AM28" i="4"/>
  <c r="Q49" i="4"/>
  <c r="V49" i="4"/>
  <c r="AL22" i="4"/>
  <c r="Z49" i="4"/>
  <c r="E50" i="4"/>
  <c r="AJ14" i="4"/>
  <c r="AL26" i="4"/>
  <c r="AJ35" i="4"/>
  <c r="AK43" i="4"/>
  <c r="AJ12" i="4"/>
  <c r="AL15" i="4"/>
  <c r="AI21" i="4"/>
  <c r="AK32" i="4"/>
  <c r="AM35" i="4"/>
  <c r="AJ41" i="4"/>
  <c r="E48" i="4"/>
  <c r="O50" i="4"/>
  <c r="AH12" i="4"/>
  <c r="AJ15" i="4"/>
  <c r="AJ23" i="4"/>
  <c r="AK35" i="4"/>
  <c r="AK21" i="4"/>
  <c r="AL41" i="4"/>
  <c r="AJ44" i="4"/>
  <c r="S48" i="4"/>
  <c r="Q50" i="4"/>
  <c r="AM8" i="4"/>
  <c r="AL21" i="4"/>
  <c r="AJ24" i="4"/>
  <c r="AN28" i="4"/>
  <c r="AM41" i="4"/>
  <c r="AK44" i="4"/>
  <c r="T48" i="4"/>
  <c r="R50" i="4"/>
  <c r="AI26" i="4"/>
  <c r="AI43" i="4"/>
  <c r="AH32" i="4"/>
  <c r="AF6" i="4"/>
  <c r="AI23" i="4"/>
  <c r="AN26" i="4"/>
  <c r="AJ43" i="4"/>
  <c r="AK15" i="4"/>
  <c r="AK23" i="4"/>
  <c r="AI41" i="4"/>
  <c r="S50" i="4"/>
  <c r="AN21" i="4"/>
  <c r="AJ13" i="4"/>
  <c r="AH17" i="4"/>
  <c r="AN24" i="4"/>
  <c r="AK33" i="4"/>
  <c r="AL37" i="4"/>
  <c r="AH42" i="4"/>
  <c r="X48" i="4"/>
  <c r="V50" i="4"/>
  <c r="AE6" i="4"/>
  <c r="AM26" i="4"/>
  <c r="AG6" i="4"/>
  <c r="AI32" i="4"/>
  <c r="AH41" i="4"/>
  <c r="AI12" i="4"/>
  <c r="AL35" i="4"/>
  <c r="AJ21" i="4"/>
  <c r="AM12" i="4"/>
  <c r="K6" i="4"/>
  <c r="AM21" i="4"/>
  <c r="AL44" i="4"/>
  <c r="M6" i="4"/>
  <c r="AI13" i="4"/>
  <c r="AM24" i="4"/>
  <c r="AJ33" i="4"/>
  <c r="AH37" i="4"/>
  <c r="AN44" i="4"/>
  <c r="W48" i="4"/>
  <c r="U50" i="4"/>
  <c r="N6" i="4"/>
  <c r="O6" i="4"/>
  <c r="AK13" i="4"/>
  <c r="AL17" i="4"/>
  <c r="AH22" i="4"/>
  <c r="AL33" i="4"/>
  <c r="AM37" i="4"/>
  <c r="AI42" i="4"/>
  <c r="Y48" i="4"/>
  <c r="Y50" i="4"/>
  <c r="AH26" i="4"/>
  <c r="AJ34" i="4"/>
  <c r="AK26" i="4"/>
  <c r="AK34" i="4"/>
  <c r="AK14" i="4"/>
  <c r="AJ32" i="4"/>
  <c r="AK12" i="4"/>
  <c r="AM15" i="4"/>
  <c r="AM32" i="4"/>
  <c r="AN35" i="4"/>
  <c r="AK41" i="4"/>
  <c r="AI44" i="4"/>
  <c r="P50" i="4"/>
  <c r="AN15" i="4"/>
  <c r="AN8" i="4"/>
  <c r="AH33" i="4"/>
  <c r="U48" i="4"/>
  <c r="L6" i="4"/>
  <c r="AI33" i="4"/>
  <c r="AM44" i="4"/>
  <c r="T50" i="4"/>
  <c r="P6" i="4"/>
  <c r="AM17" i="4"/>
  <c r="AN37" i="4"/>
  <c r="Z48" i="4"/>
  <c r="J6" i="4"/>
  <c r="AD6" i="4"/>
  <c r="AN19" i="4"/>
  <c r="AN39" i="4"/>
  <c r="R48" i="4"/>
  <c r="N50" i="4"/>
  <c r="AB49" i="4"/>
  <c r="AI40" i="4"/>
  <c r="J49" i="4"/>
  <c r="AH18" i="4"/>
  <c r="AH7" i="4"/>
  <c r="AJ9" i="4"/>
  <c r="AI18" i="4"/>
  <c r="AH27" i="4"/>
  <c r="AJ29" i="4"/>
  <c r="AI38" i="4"/>
  <c r="AK40" i="4"/>
  <c r="L49" i="4"/>
  <c r="AF49" i="4"/>
  <c r="AI7" i="4"/>
  <c r="AK9" i="4"/>
  <c r="AM11" i="4"/>
  <c r="AH16" i="4"/>
  <c r="AJ18" i="4"/>
  <c r="AL20" i="4"/>
  <c r="AI27" i="4"/>
  <c r="AK29" i="4"/>
  <c r="AM31" i="4"/>
  <c r="AH36" i="4"/>
  <c r="AJ38" i="4"/>
  <c r="AL40" i="4"/>
  <c r="M49" i="4"/>
  <c r="AG49" i="4"/>
  <c r="R6" i="4"/>
  <c r="AJ7" i="4"/>
  <c r="AL9" i="4"/>
  <c r="AI16" i="4"/>
  <c r="AK18" i="4"/>
  <c r="AM20" i="4"/>
  <c r="AH25" i="4"/>
  <c r="AJ27" i="4"/>
  <c r="AL29" i="4"/>
  <c r="AI36" i="4"/>
  <c r="AK38" i="4"/>
  <c r="AM40" i="4"/>
  <c r="AH45" i="4"/>
  <c r="N49" i="4"/>
  <c r="S6" i="4"/>
  <c r="AK7" i="4"/>
  <c r="AM9" i="4"/>
  <c r="AH14" i="4"/>
  <c r="AJ16" i="4"/>
  <c r="AL18" i="4"/>
  <c r="AN20" i="4"/>
  <c r="AI25" i="4"/>
  <c r="AK27" i="4"/>
  <c r="AM29" i="4"/>
  <c r="AH34" i="4"/>
  <c r="AJ36" i="4"/>
  <c r="AL38" i="4"/>
  <c r="AN40" i="4"/>
  <c r="AI45" i="4"/>
  <c r="G48" i="4"/>
  <c r="AA48" i="4"/>
  <c r="O49" i="4"/>
  <c r="C50" i="4"/>
  <c r="W50" i="4"/>
  <c r="T6" i="4"/>
  <c r="AL7" i="4"/>
  <c r="AN9" i="4"/>
  <c r="AI14" i="4"/>
  <c r="AK16" i="4"/>
  <c r="AM18" i="4"/>
  <c r="AH23" i="4"/>
  <c r="AJ25" i="4"/>
  <c r="AL27" i="4"/>
  <c r="AN29" i="4"/>
  <c r="AI34" i="4"/>
  <c r="AK36" i="4"/>
  <c r="AM38" i="4"/>
  <c r="AH43" i="4"/>
  <c r="AJ45" i="4"/>
  <c r="H48" i="4"/>
  <c r="AB48" i="4"/>
  <c r="P49" i="4"/>
  <c r="D50" i="4"/>
  <c r="X50" i="4"/>
  <c r="AL45" i="4"/>
  <c r="AM14" i="4"/>
  <c r="AH19" i="4"/>
  <c r="AL23" i="4"/>
  <c r="AN25" i="4"/>
  <c r="AI30" i="4"/>
  <c r="AM34" i="4"/>
  <c r="AH39" i="4"/>
  <c r="AL43" i="4"/>
  <c r="AN45" i="4"/>
  <c r="L48" i="4"/>
  <c r="AF48" i="4"/>
  <c r="H50" i="4"/>
  <c r="AB50" i="4"/>
  <c r="E6" i="4"/>
  <c r="Y6" i="4"/>
  <c r="AH8" i="4"/>
  <c r="AJ10" i="4"/>
  <c r="AL12" i="4"/>
  <c r="AN14" i="4"/>
  <c r="AI19" i="4"/>
  <c r="AM23" i="4"/>
  <c r="AH28" i="4"/>
  <c r="AJ30" i="4"/>
  <c r="AL32" i="4"/>
  <c r="AN34" i="4"/>
  <c r="AI39" i="4"/>
  <c r="AM43" i="4"/>
  <c r="M48" i="4"/>
  <c r="AG48" i="4"/>
  <c r="I50" i="4"/>
  <c r="AC50" i="4"/>
  <c r="AD49" i="4"/>
  <c r="AI9" i="4"/>
  <c r="AE49" i="4"/>
  <c r="AM45" i="4"/>
  <c r="AK25" i="4"/>
  <c r="AN38" i="4"/>
  <c r="AM16" i="4"/>
  <c r="AL25" i="4"/>
  <c r="AM36" i="4"/>
  <c r="J48" i="4"/>
  <c r="AD48" i="4"/>
  <c r="AN16" i="4"/>
  <c r="AH30" i="4"/>
  <c r="K48" i="4"/>
  <c r="G50" i="4"/>
  <c r="AI17" i="4"/>
  <c r="AJ28" i="4"/>
  <c r="K50" i="4"/>
  <c r="AE50" i="4"/>
  <c r="H49" i="4"/>
  <c r="AH20" i="4"/>
  <c r="AC49" i="4"/>
  <c r="AL36" i="4"/>
  <c r="I48" i="4"/>
  <c r="AC48" i="4"/>
  <c r="AN27" i="4"/>
  <c r="AH10" i="4"/>
  <c r="AA50" i="4"/>
  <c r="AJ19" i="4"/>
  <c r="AI28" i="4"/>
  <c r="AK30" i="4"/>
  <c r="AJ39" i="4"/>
  <c r="AL10" i="4"/>
  <c r="AK19" i="4"/>
  <c r="AL30" i="4"/>
  <c r="AK39" i="4"/>
  <c r="AK8" i="4"/>
  <c r="AM10" i="4"/>
  <c r="AH15" i="4"/>
  <c r="AJ17" i="4"/>
  <c r="AL19" i="4"/>
  <c r="AK28" i="4"/>
  <c r="AM30" i="4"/>
  <c r="AH35" i="4"/>
  <c r="AJ37" i="4"/>
  <c r="AL39" i="4"/>
  <c r="AH40" i="4"/>
  <c r="I49" i="4"/>
  <c r="AI20" i="4"/>
  <c r="AH29" i="4"/>
  <c r="AJ20" i="4"/>
  <c r="AM7" i="4"/>
  <c r="AI10" i="4"/>
  <c r="AI8" i="4"/>
  <c r="AK10" i="4"/>
  <c r="AJ8" i="4"/>
  <c r="AI37" i="4"/>
</calcChain>
</file>

<file path=xl/sharedStrings.xml><?xml version="1.0" encoding="utf-8"?>
<sst xmlns="http://schemas.openxmlformats.org/spreadsheetml/2006/main" count="403" uniqueCount="89">
  <si>
    <t>Clinic Staff Duty Roster (Excel)</t>
  </si>
  <si>
    <t>Toolkit by GroupChatOn · free template · https://toolkit.groupchaton.com</t>
  </si>
  <si>
    <t>Plan the whole month's shifts for nurses, receptionists, pharmacists, technicians and attendants on one sheet. Type a shift code in each day's cell; the roster counts each person's duties, nights, offs and hours, counts how many people are on each shift every day and turns the day red when a shift has fewer people than your minimum.</t>
  </si>
  <si>
    <t>Colours</t>
  </si>
  <si>
    <t>Yellow cells: type or pick here.</t>
  </si>
  <si>
    <t>Grey and white cells: calculate by themselves. Don't type over them.</t>
  </si>
  <si>
    <t>Steps</t>
  </si>
  <si>
    <t>On the Settings sheet type the first day of the month and check the shift codes, timings and hours. Set the minimum number of staff each shift needs.</t>
  </si>
  <si>
    <t>On the Staff sheet list your staff with their role and phone.</t>
  </si>
  <si>
    <t>On the Roster sheet the names come in from the Staff sheet. Type or pick a shift code (M, E, N, G, OFF, L) in each day's cell.</t>
  </si>
  <si>
    <t>Check the rows at the bottom: any red cell means that shift is short on that day. Move someone or call in relief.</t>
  </si>
  <si>
    <t>Check each person's hours and night count on the right so duties are shared fairly.</t>
  </si>
  <si>
    <t>Print the roster (it is set to landscape A4) and put it on the notice board. Save a copy for each month.</t>
  </si>
  <si>
    <t>Tips</t>
  </si>
  <si>
    <t>•</t>
  </si>
  <si>
    <t>Keep a person's night duties together and give an OFF day after a run of nights.</t>
  </si>
  <si>
    <t>Changes after printing: update the file and reprint, so the board and the file always match.</t>
  </si>
  <si>
    <t>Staff phone numbers are personal data: print the roster without the Staff sheet if it goes on a public board.</t>
  </si>
  <si>
    <t>This is an admin and record-keeping template. It holds no medical advice and does not replace your clinic's medical records or software.</t>
  </si>
  <si>
    <t>Full guide, questions and answers, and more free templates:</t>
  </si>
  <si>
    <t>https://toolkit.groupchaton.com/clinic/clinic-duty-roster-excel/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</si>
  <si>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</si>
  <si>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</si>
  <si>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</si>
  <si>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Other sheets read these values.</t>
  </si>
  <si>
    <t>Clinic</t>
  </si>
  <si>
    <t>Sehat Nursing Home</t>
  </si>
  <si>
    <t>Month</t>
  </si>
  <si>
    <t>Code</t>
  </si>
  <si>
    <t>Shift</t>
  </si>
  <si>
    <t>Timing</t>
  </si>
  <si>
    <t>Hours</t>
  </si>
  <si>
    <t>Minimum staff</t>
  </si>
  <si>
    <t>Codes in the first three rows are counted as morning, evening and night on the Roster sheet; a day turns red when fewer people than the minimum are on that shift. Hours are added up for each person. You can rename codes or add two more in the empty rows.</t>
  </si>
  <si>
    <t>M</t>
  </si>
  <si>
    <t>Morning</t>
  </si>
  <si>
    <t>08:00 to 14:00</t>
  </si>
  <si>
    <t>E</t>
  </si>
  <si>
    <t>Evening</t>
  </si>
  <si>
    <t>14:00 to 20:00</t>
  </si>
  <si>
    <t>N</t>
  </si>
  <si>
    <t>Night</t>
  </si>
  <si>
    <t>20:00 to 08:00</t>
  </si>
  <si>
    <t>G</t>
  </si>
  <si>
    <t>General</t>
  </si>
  <si>
    <t>09:00 to 17:00</t>
  </si>
  <si>
    <t>OFF</t>
  </si>
  <si>
    <t>Weekly off</t>
  </si>
  <si>
    <t>L</t>
  </si>
  <si>
    <t>Leave</t>
  </si>
  <si>
    <t>Staff</t>
  </si>
  <si>
    <t>Up to 40 staff. Phone numbers are personal: don't print this sheet for a public board.</t>
  </si>
  <si>
    <t>Name</t>
  </si>
  <si>
    <t>Role</t>
  </si>
  <si>
    <t>Phone</t>
  </si>
  <si>
    <t>Nisha Thomas</t>
  </si>
  <si>
    <t>Nurse</t>
  </si>
  <si>
    <t>98140 10000</t>
  </si>
  <si>
    <t>Mon</t>
  </si>
  <si>
    <t>Priya Rani</t>
  </si>
  <si>
    <t>98140 11111</t>
  </si>
  <si>
    <t>Tue</t>
  </si>
  <si>
    <t>Jaspreet Kaur</t>
  </si>
  <si>
    <t>98140 12222</t>
  </si>
  <si>
    <t>Wed</t>
  </si>
  <si>
    <t>Anil Masih</t>
  </si>
  <si>
    <t>98140 13333</t>
  </si>
  <si>
    <t>Thu</t>
  </si>
  <si>
    <t>Rekha Sharma</t>
  </si>
  <si>
    <t>Receptionist</t>
  </si>
  <si>
    <t>98140 14444</t>
  </si>
  <si>
    <t>Sun</t>
  </si>
  <si>
    <t>Deepak Kumar</t>
  </si>
  <si>
    <t>98140 15555</t>
  </si>
  <si>
    <t>Fri</t>
  </si>
  <si>
    <t>Vikas Jain</t>
  </si>
  <si>
    <t>Pharmacist</t>
  </si>
  <si>
    <t>98140 16666</t>
  </si>
  <si>
    <t>Sonia Gill</t>
  </si>
  <si>
    <t>Lab technician</t>
  </si>
  <si>
    <t>98140 17777</t>
  </si>
  <si>
    <t>Sat</t>
  </si>
  <si>
    <t>Ramu Prasad</t>
  </si>
  <si>
    <t>Attendant</t>
  </si>
  <si>
    <t>98140 18888</t>
  </si>
  <si>
    <t>Kamla Devi</t>
  </si>
  <si>
    <t>Housekeeping</t>
  </si>
  <si>
    <t>98140 19999</t>
  </si>
  <si>
    <t>Staff duty roster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</si>
</sst>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0.0"/>
    <numFmt numFmtId="166" formatCode="d"/>
  </numFmts>
  <fonts count="15"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8"/>
      <color rgb="FF14213D"/>
      <name val="Calibri"/>
    </font>
    <font>
      <b/>
      <sz val="9"/>
      <color rgb="FFFFFFFF"/>
      <name val="Calibri"/>
    </font>
    <font>
      <sz val="9"/>
      <color rgb="FF14213D"/>
      <name val="Calibri"/>
    </font>
    <font>
      <b/>
      <sz val="9"/>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4">
    <border>
      <left/>
      <right/>
      <top/>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Protection="1">
      <protection locked="0"/>
    </xf>
    <xf numFmtId="0" fontId="10" fillId="4" borderId="1" xfId="0" applyFont="1" applyFill="1" applyBorder="1" applyAlignment="1">
      <alignment horizontal="center" vertical="center" wrapText="1"/>
    </xf>
    <xf numFmtId="0" fontId="0" fillId="2" borderId="1" xfId="0" applyFill="1" applyBorder="1" applyAlignment="1" applyProtection="1">
      <alignment horizontal="center" vertical="center"/>
      <protection locked="0"/>
    </xf>
    <xf numFmtId="165" fontId="0" fillId="2" borderId="1" xfId="0" applyNumberFormat="1" applyFill="1" applyBorder="1" applyAlignment="1" applyProtection="1">
      <alignment horizontal="center" vertical="center"/>
      <protection locked="0"/>
    </xf>
    <xf numFmtId="0" fontId="9" fillId="0" borderId="0" xfId="0" applyFont="1"/>
    <xf numFmtId="166" fontId="6"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0" fillId="0" borderId="1" xfId="0" applyBorder="1"/>
    <xf numFmtId="0" fontId="13" fillId="0" borderId="1" xfId="0" applyFont="1" applyBorder="1"/>
    <xf numFmtId="0" fontId="13" fillId="3" borderId="1" xfId="0" applyFont="1" applyFill="1" applyBorder="1" applyAlignment="1">
      <alignment horizontal="center" vertical="center"/>
    </xf>
    <xf numFmtId="1" fontId="6" fillId="3" borderId="1" xfId="0" applyNumberFormat="1" applyFont="1" applyFill="1" applyBorder="1" applyAlignment="1">
      <alignment horizontal="center" vertical="center"/>
    </xf>
    <xf numFmtId="0" fontId="11" fillId="5" borderId="1" xfId="0" applyFont="1" applyFill="1" applyBorder="1" applyAlignment="1">
      <alignment horizontal="center" vertical="center"/>
    </xf>
    <xf numFmtId="0" fontId="9" fillId="0" borderId="0" xfId="0" applyFont="1" applyAlignment="1">
      <alignment vertical="center" wrapText="1"/>
    </xf>
    <xf numFmtId="0" fontId="0" fillId="0" borderId="0" xfId="0"/>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0" fontId="14" fillId="5" borderId="1" xfId="0" applyFont="1" applyFill="1" applyBorder="1"/>
    <xf numFmtId="0" fontId="0" fillId="0" borderId="3" xfId="0" applyBorder="1"/>
    <xf numFmtId="0" fontId="12" fillId="4" borderId="1" xfId="0" applyFont="1" applyFill="1" applyBorder="1" applyAlignment="1">
      <alignment horizontal="center" vertical="center"/>
    </xf>
    <xf numFmtId="0" fontId="0" fillId="0" borderId="2" xfId="0" applyBorder="1"/>
    <xf numFmtId="0" fontId="10" fillId="4" borderId="1" xfId="0" applyFont="1" applyFill="1" applyBorder="1" applyAlignment="1">
      <alignment horizontal="center" vertical="center" wrapText="1"/>
    </xf>
  </cellXfs>
  <cellStyles count="1">
    <cellStyle name="Normal" xfId="0" builtinId="0"/>
  </cellStyles>
  <dxfs count="7">
    <dxf>
      <font>
        <b/>
        <color rgb="FFB91C1C"/>
      </font>
      <fill>
        <patternFill patternType="solid">
          <fgColor rgb="FFFECACA"/>
        </patternFill>
      </fill>
    </dxf>
    <dxf>
      <font>
        <b/>
        <color rgb="FFB91C1C"/>
      </font>
      <fill>
        <patternFill patternType="solid">
          <fgColor rgb="FFFECACA"/>
        </patternFill>
      </fill>
    </dxf>
    <dxf>
      <font>
        <b/>
        <color rgb="FFB91C1C"/>
      </font>
      <fill>
        <patternFill patternType="solid">
          <fgColor rgb="FFFECACA"/>
        </patternFill>
      </fill>
    </dxf>
    <dxf>
      <fill>
        <patternFill patternType="solid">
          <fgColor rgb="FFFDE68A"/>
        </patternFill>
      </fill>
    </dxf>
    <dxf>
      <font>
        <b/>
        <color rgb="FF1E3A8A"/>
      </font>
      <fill>
        <patternFill patternType="solid">
          <fgColor rgb="FFDBEAFE"/>
        </patternFill>
      </fill>
    </dxf>
    <dxf>
      <fill>
        <patternFill patternType="solid">
          <fgColor rgb="FFCBD5E1"/>
        </patternFill>
      </fill>
    </dxf>
    <dxf>
      <fill>
        <patternFill patternType="solid">
          <fgColor rgb="FFE2E8F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linic/clinic-duty-ro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30" customHeight="1" x14ac:dyDescent="0.3">
      <c r="A14" s="7">
        <v>4</v>
      </c>
      <c r="B14" s="3" t="s">
        <v>10</v>
      </c>
    </row>
    <row r="15" spans="1:2" ht="18" customHeight="1" x14ac:dyDescent="0.3">
      <c r="A15" s="7">
        <v>5</v>
      </c>
      <c r="B15" s="3" t="s">
        <v>11</v>
      </c>
    </row>
    <row r="16" spans="1:2" ht="30" customHeight="1" x14ac:dyDescent="0.3">
      <c r="A16" s="7">
        <v>6</v>
      </c>
      <c r="B16" s="3" t="s">
        <v>12</v>
      </c>
    </row>
    <row r="18" spans="1:2" ht="18" customHeight="1" x14ac:dyDescent="0.3">
      <c r="B18" s="4" t="s">
        <v>13</v>
      </c>
    </row>
    <row r="19" spans="1:2" ht="18" customHeight="1" x14ac:dyDescent="0.3">
      <c r="A19" t="s">
        <v>14</v>
      </c>
      <c r="B19" s="3" t="s">
        <v>15</v>
      </c>
    </row>
    <row r="20" spans="1:2" ht="18"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4"/>
  <sheetViews>
    <sheetView showGridLines="0" workbookViewId="0"/>
  </sheetViews>
  <sheetFormatPr defaultRowHeight="14.4" x14ac:dyDescent="0.3"/>
  <cols>
    <col min="1" max="1" width="12" customWidth="1"/>
    <col min="2" max="2" width="16" customWidth="1"/>
    <col min="3" max="3" width="18" customWidth="1"/>
    <col min="4" max="4" width="10" customWidth="1"/>
    <col min="5" max="5" width="14" customWidth="1"/>
    <col min="6" max="6" width="3" customWidth="1"/>
    <col min="7" max="7" width="50" customWidth="1"/>
  </cols>
  <sheetData>
    <row r="1" spans="1:7" ht="25.95" customHeight="1" x14ac:dyDescent="0.4">
      <c r="A1" s="1" t="s">
        <v>23</v>
      </c>
    </row>
    <row r="2" spans="1:7" x14ac:dyDescent="0.3">
      <c r="A2" s="2" t="s">
        <v>24</v>
      </c>
    </row>
    <row r="3" spans="1:7" x14ac:dyDescent="0.3">
      <c r="A3" s="12" t="s">
        <v>25</v>
      </c>
      <c r="B3" s="27" t="s">
        <v>26</v>
      </c>
      <c r="C3" s="26"/>
      <c r="D3" s="26"/>
      <c r="E3" s="26"/>
    </row>
    <row r="4" spans="1:7" x14ac:dyDescent="0.3">
      <c r="A4" s="12" t="s">
        <v>27</v>
      </c>
      <c r="B4" s="28">
        <v>46327</v>
      </c>
      <c r="C4" s="26"/>
      <c r="D4" s="26"/>
      <c r="E4" s="26"/>
    </row>
    <row r="6" spans="1:7" ht="31.95" customHeight="1" x14ac:dyDescent="0.3">
      <c r="A6" s="14" t="s">
        <v>28</v>
      </c>
      <c r="B6" s="14" t="s">
        <v>29</v>
      </c>
      <c r="C6" s="14" t="s">
        <v>30</v>
      </c>
      <c r="D6" s="14" t="s">
        <v>31</v>
      </c>
      <c r="E6" s="14" t="s">
        <v>32</v>
      </c>
      <c r="G6" s="25" t="s">
        <v>33</v>
      </c>
    </row>
    <row r="7" spans="1:7" x14ac:dyDescent="0.3">
      <c r="A7" s="15" t="s">
        <v>34</v>
      </c>
      <c r="B7" s="13" t="s">
        <v>35</v>
      </c>
      <c r="C7" s="13" t="s">
        <v>36</v>
      </c>
      <c r="D7" s="16">
        <v>6</v>
      </c>
      <c r="E7" s="15">
        <v>2</v>
      </c>
      <c r="G7" s="26"/>
    </row>
    <row r="8" spans="1:7" x14ac:dyDescent="0.3">
      <c r="A8" s="15" t="s">
        <v>37</v>
      </c>
      <c r="B8" s="13" t="s">
        <v>38</v>
      </c>
      <c r="C8" s="13" t="s">
        <v>39</v>
      </c>
      <c r="D8" s="16">
        <v>6</v>
      </c>
      <c r="E8" s="15">
        <v>2</v>
      </c>
      <c r="G8" s="26"/>
    </row>
    <row r="9" spans="1:7" x14ac:dyDescent="0.3">
      <c r="A9" s="15" t="s">
        <v>40</v>
      </c>
      <c r="B9" s="13" t="s">
        <v>41</v>
      </c>
      <c r="C9" s="13" t="s">
        <v>42</v>
      </c>
      <c r="D9" s="16">
        <v>12</v>
      </c>
      <c r="E9" s="15">
        <v>1</v>
      </c>
      <c r="G9" s="26"/>
    </row>
    <row r="10" spans="1:7" x14ac:dyDescent="0.3">
      <c r="A10" s="15" t="s">
        <v>43</v>
      </c>
      <c r="B10" s="13" t="s">
        <v>44</v>
      </c>
      <c r="C10" s="13" t="s">
        <v>45</v>
      </c>
      <c r="D10" s="16">
        <v>8</v>
      </c>
      <c r="E10" s="15">
        <v>0</v>
      </c>
      <c r="G10" s="26"/>
    </row>
    <row r="11" spans="1:7" x14ac:dyDescent="0.3">
      <c r="A11" s="15" t="s">
        <v>46</v>
      </c>
      <c r="B11" s="13" t="s">
        <v>47</v>
      </c>
      <c r="C11" s="13"/>
      <c r="D11" s="16">
        <v>0</v>
      </c>
      <c r="E11" s="15"/>
      <c r="G11" s="26"/>
    </row>
    <row r="12" spans="1:7" x14ac:dyDescent="0.3">
      <c r="A12" s="15" t="s">
        <v>48</v>
      </c>
      <c r="B12" s="13" t="s">
        <v>49</v>
      </c>
      <c r="C12" s="13"/>
      <c r="D12" s="16">
        <v>0</v>
      </c>
      <c r="E12" s="15"/>
      <c r="G12" s="26"/>
    </row>
    <row r="13" spans="1:7" x14ac:dyDescent="0.3">
      <c r="A13" s="15"/>
      <c r="B13" s="13"/>
      <c r="C13" s="13"/>
      <c r="D13" s="16"/>
      <c r="E13" s="15"/>
    </row>
    <row r="14" spans="1:7" x14ac:dyDescent="0.3">
      <c r="A14" s="15"/>
      <c r="B14" s="13"/>
      <c r="C14" s="13"/>
      <c r="D14" s="16"/>
      <c r="E14" s="15"/>
    </row>
  </sheetData>
  <mergeCells count="3">
    <mergeCell ref="G6:G12"/>
    <mergeCell ref="B3:E3"/>
    <mergeCell ref="B4:E4"/>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3"/>
  <sheetViews>
    <sheetView showGridLines="0" workbookViewId="0"/>
  </sheetViews>
  <sheetFormatPr defaultRowHeight="14.4" x14ac:dyDescent="0.3"/>
  <cols>
    <col min="1" max="1" width="26" customWidth="1"/>
    <col min="2" max="2" width="18" customWidth="1"/>
    <col min="3" max="3" width="15" customWidth="1"/>
    <col min="4" max="4" width="12" customWidth="1"/>
  </cols>
  <sheetData>
    <row r="1" spans="1:4" ht="25.95" customHeight="1" x14ac:dyDescent="0.4">
      <c r="A1" s="1" t="s">
        <v>50</v>
      </c>
    </row>
    <row r="2" spans="1:4" x14ac:dyDescent="0.3">
      <c r="A2" s="2" t="s">
        <v>51</v>
      </c>
    </row>
    <row r="3" spans="1:4" ht="31.95" customHeight="1" x14ac:dyDescent="0.3">
      <c r="A3" s="14" t="s">
        <v>52</v>
      </c>
      <c r="B3" s="14" t="s">
        <v>53</v>
      </c>
      <c r="C3" s="14" t="s">
        <v>54</v>
      </c>
      <c r="D3" s="14" t="s">
        <v>47</v>
      </c>
    </row>
    <row r="4" spans="1:4" x14ac:dyDescent="0.3">
      <c r="A4" s="13" t="s">
        <v>55</v>
      </c>
      <c r="B4" s="13" t="s">
        <v>56</v>
      </c>
      <c r="C4" s="13" t="s">
        <v>57</v>
      </c>
      <c r="D4" s="13" t="s">
        <v>58</v>
      </c>
    </row>
    <row r="5" spans="1:4" x14ac:dyDescent="0.3">
      <c r="A5" s="13" t="s">
        <v>59</v>
      </c>
      <c r="B5" s="13" t="s">
        <v>56</v>
      </c>
      <c r="C5" s="13" t="s">
        <v>60</v>
      </c>
      <c r="D5" s="13" t="s">
        <v>61</v>
      </c>
    </row>
    <row r="6" spans="1:4" x14ac:dyDescent="0.3">
      <c r="A6" s="13" t="s">
        <v>62</v>
      </c>
      <c r="B6" s="13" t="s">
        <v>56</v>
      </c>
      <c r="C6" s="13" t="s">
        <v>63</v>
      </c>
      <c r="D6" s="13" t="s">
        <v>64</v>
      </c>
    </row>
    <row r="7" spans="1:4" x14ac:dyDescent="0.3">
      <c r="A7" s="13" t="s">
        <v>65</v>
      </c>
      <c r="B7" s="13" t="s">
        <v>56</v>
      </c>
      <c r="C7" s="13" t="s">
        <v>66</v>
      </c>
      <c r="D7" s="13" t="s">
        <v>67</v>
      </c>
    </row>
    <row r="8" spans="1:4" x14ac:dyDescent="0.3">
      <c r="A8" s="13" t="s">
        <v>68</v>
      </c>
      <c r="B8" s="13" t="s">
        <v>69</v>
      </c>
      <c r="C8" s="13" t="s">
        <v>70</v>
      </c>
      <c r="D8" s="13" t="s">
        <v>71</v>
      </c>
    </row>
    <row r="9" spans="1:4" x14ac:dyDescent="0.3">
      <c r="A9" s="13" t="s">
        <v>72</v>
      </c>
      <c r="B9" s="13" t="s">
        <v>69</v>
      </c>
      <c r="C9" s="13" t="s">
        <v>73</v>
      </c>
      <c r="D9" s="13" t="s">
        <v>74</v>
      </c>
    </row>
    <row r="10" spans="1:4" x14ac:dyDescent="0.3">
      <c r="A10" s="13" t="s">
        <v>75</v>
      </c>
      <c r="B10" s="13" t="s">
        <v>76</v>
      </c>
      <c r="C10" s="13" t="s">
        <v>77</v>
      </c>
      <c r="D10" s="13" t="s">
        <v>71</v>
      </c>
    </row>
    <row r="11" spans="1:4" x14ac:dyDescent="0.3">
      <c r="A11" s="13" t="s">
        <v>78</v>
      </c>
      <c r="B11" s="13" t="s">
        <v>79</v>
      </c>
      <c r="C11" s="13" t="s">
        <v>80</v>
      </c>
      <c r="D11" s="13" t="s">
        <v>81</v>
      </c>
    </row>
    <row r="12" spans="1:4" x14ac:dyDescent="0.3">
      <c r="A12" s="13" t="s">
        <v>82</v>
      </c>
      <c r="B12" s="13" t="s">
        <v>83</v>
      </c>
      <c r="C12" s="13" t="s">
        <v>84</v>
      </c>
      <c r="D12" s="13" t="s">
        <v>58</v>
      </c>
    </row>
    <row r="13" spans="1:4" x14ac:dyDescent="0.3">
      <c r="A13" s="13" t="s">
        <v>85</v>
      </c>
      <c r="B13" s="13" t="s">
        <v>86</v>
      </c>
      <c r="C13" s="13" t="s">
        <v>87</v>
      </c>
      <c r="D13" s="13" t="s">
        <v>81</v>
      </c>
    </row>
    <row r="14" spans="1:4" x14ac:dyDescent="0.3">
      <c r="A14" s="13"/>
      <c r="B14" s="13"/>
      <c r="C14" s="13"/>
      <c r="D14" s="13"/>
    </row>
    <row r="15" spans="1:4" x14ac:dyDescent="0.3">
      <c r="A15" s="13"/>
      <c r="B15" s="13"/>
      <c r="C15" s="13"/>
      <c r="D15" s="13"/>
    </row>
    <row r="16" spans="1:4" x14ac:dyDescent="0.3">
      <c r="A16" s="13"/>
      <c r="B16" s="13"/>
      <c r="C16" s="13"/>
      <c r="D16" s="13"/>
    </row>
    <row r="17" spans="1:4" x14ac:dyDescent="0.3">
      <c r="A17" s="13"/>
      <c r="B17" s="13"/>
      <c r="C17" s="13"/>
      <c r="D17" s="13"/>
    </row>
    <row r="18" spans="1:4" x14ac:dyDescent="0.3">
      <c r="A18" s="13"/>
      <c r="B18" s="13"/>
      <c r="C18" s="13"/>
      <c r="D18" s="13"/>
    </row>
    <row r="19" spans="1:4" x14ac:dyDescent="0.3">
      <c r="A19" s="13"/>
      <c r="B19" s="13"/>
      <c r="C19" s="13"/>
      <c r="D19" s="13"/>
    </row>
    <row r="20" spans="1:4" x14ac:dyDescent="0.3">
      <c r="A20" s="13"/>
      <c r="B20" s="13"/>
      <c r="C20" s="13"/>
      <c r="D20" s="13"/>
    </row>
    <row r="21" spans="1:4" x14ac:dyDescent="0.3">
      <c r="A21" s="13"/>
      <c r="B21" s="13"/>
      <c r="C21" s="13"/>
      <c r="D21" s="13"/>
    </row>
    <row r="22" spans="1:4" x14ac:dyDescent="0.3">
      <c r="A22" s="13"/>
      <c r="B22" s="13"/>
      <c r="C22" s="13"/>
      <c r="D22" s="13"/>
    </row>
    <row r="23" spans="1:4" x14ac:dyDescent="0.3">
      <c r="A23" s="13"/>
      <c r="B23" s="13"/>
      <c r="C23" s="13"/>
      <c r="D23" s="13"/>
    </row>
    <row r="24" spans="1:4" x14ac:dyDescent="0.3">
      <c r="A24" s="13"/>
      <c r="B24" s="13"/>
      <c r="C24" s="13"/>
      <c r="D24" s="13"/>
    </row>
    <row r="25" spans="1:4" x14ac:dyDescent="0.3">
      <c r="A25" s="13"/>
      <c r="B25" s="13"/>
      <c r="C25" s="13"/>
      <c r="D25" s="13"/>
    </row>
    <row r="26" spans="1:4" x14ac:dyDescent="0.3">
      <c r="A26" s="13"/>
      <c r="B26" s="13"/>
      <c r="C26" s="13"/>
      <c r="D26" s="13"/>
    </row>
    <row r="27" spans="1:4" x14ac:dyDescent="0.3">
      <c r="A27" s="13"/>
      <c r="B27" s="13"/>
      <c r="C27" s="13"/>
      <c r="D27" s="13"/>
    </row>
    <row r="28" spans="1:4" x14ac:dyDescent="0.3">
      <c r="A28" s="13"/>
      <c r="B28" s="13"/>
      <c r="C28" s="13"/>
      <c r="D28" s="13"/>
    </row>
    <row r="29" spans="1:4" x14ac:dyDescent="0.3">
      <c r="A29" s="13"/>
      <c r="B29" s="13"/>
      <c r="C29" s="13"/>
      <c r="D29" s="13"/>
    </row>
    <row r="30" spans="1:4" x14ac:dyDescent="0.3">
      <c r="A30" s="13"/>
      <c r="B30" s="13"/>
      <c r="C30" s="13"/>
      <c r="D30" s="13"/>
    </row>
    <row r="31" spans="1:4" x14ac:dyDescent="0.3">
      <c r="A31" s="13"/>
      <c r="B31" s="13"/>
      <c r="C31" s="13"/>
      <c r="D31" s="13"/>
    </row>
    <row r="32" spans="1:4" x14ac:dyDescent="0.3">
      <c r="A32" s="13"/>
      <c r="B32" s="13"/>
      <c r="C32" s="13"/>
      <c r="D32" s="13"/>
    </row>
    <row r="33" spans="1:4" x14ac:dyDescent="0.3">
      <c r="A33" s="13"/>
      <c r="B33" s="13"/>
      <c r="C33" s="13"/>
      <c r="D33" s="13"/>
    </row>
    <row r="34" spans="1:4" x14ac:dyDescent="0.3">
      <c r="A34" s="13"/>
      <c r="B34" s="13"/>
      <c r="C34" s="13"/>
      <c r="D34" s="13"/>
    </row>
    <row r="35" spans="1:4" x14ac:dyDescent="0.3">
      <c r="A35" s="13"/>
      <c r="B35" s="13"/>
      <c r="C35" s="13"/>
      <c r="D35" s="13"/>
    </row>
    <row r="36" spans="1:4" x14ac:dyDescent="0.3">
      <c r="A36" s="13"/>
      <c r="B36" s="13"/>
      <c r="C36" s="13"/>
      <c r="D36" s="13"/>
    </row>
    <row r="37" spans="1:4" x14ac:dyDescent="0.3">
      <c r="A37" s="13"/>
      <c r="B37" s="13"/>
      <c r="C37" s="13"/>
      <c r="D37" s="13"/>
    </row>
    <row r="38" spans="1:4" x14ac:dyDescent="0.3">
      <c r="A38" s="13"/>
      <c r="B38" s="13"/>
      <c r="C38" s="13"/>
      <c r="D38" s="13"/>
    </row>
    <row r="39" spans="1:4" x14ac:dyDescent="0.3">
      <c r="A39" s="13"/>
      <c r="B39" s="13"/>
      <c r="C39" s="13"/>
      <c r="D39" s="13"/>
    </row>
    <row r="40" spans="1:4" x14ac:dyDescent="0.3">
      <c r="A40" s="13"/>
      <c r="B40" s="13"/>
      <c r="C40" s="13"/>
      <c r="D40" s="13"/>
    </row>
    <row r="41" spans="1:4" x14ac:dyDescent="0.3">
      <c r="A41" s="13"/>
      <c r="B41" s="13"/>
      <c r="C41" s="13"/>
      <c r="D41" s="13"/>
    </row>
    <row r="42" spans="1:4" x14ac:dyDescent="0.3">
      <c r="A42" s="13"/>
      <c r="B42" s="13"/>
      <c r="C42" s="13"/>
      <c r="D42" s="13"/>
    </row>
    <row r="43" spans="1:4" x14ac:dyDescent="0.3">
      <c r="A43" s="13"/>
      <c r="B43" s="13"/>
      <c r="C43" s="13"/>
      <c r="D43" s="13"/>
    </row>
  </sheetData>
  <dataValidations count="2">
    <dataValidation type="list" allowBlank="1" sqref="B4:B43" xr:uid="{00000000-0002-0000-0200-000000000000}">
      <formula1>"Doctor,Nurse,Receptionist,Pharmacist,Lab technician,Attendant,Housekeeping,Security,Driver,Other"</formula1>
    </dataValidation>
    <dataValidation type="list" allowBlank="1" sqref="D4:D43" xr:uid="{00000000-0002-0000-0200-000001000000}">
      <formula1>"Mon,Tue,Wed,Thu,Fri,Sat,Sun,Rotating"</formula1>
    </dataValidation>
  </dataValidations>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AN50"/>
  <sheetViews>
    <sheetView showGridLines="0" workbookViewId="0">
      <pane xSplit="2" ySplit="6" topLeftCell="C7" activePane="bottomRight" state="frozen"/>
      <selection pane="topRight"/>
      <selection pane="bottomLeft"/>
      <selection pane="bottomRight"/>
    </sheetView>
  </sheetViews>
  <sheetFormatPr defaultRowHeight="14.4" x14ac:dyDescent="0.3"/>
  <cols>
    <col min="1" max="1" width="22" customWidth="1"/>
    <col min="2" max="2" width="13" customWidth="1"/>
    <col min="3" max="33" width="4.5546875" customWidth="1"/>
    <col min="34" max="39" width="5" customWidth="1"/>
    <col min="40" max="40" width="7" customWidth="1"/>
  </cols>
  <sheetData>
    <row r="1" spans="1:40" ht="25.95" customHeight="1" x14ac:dyDescent="0.4">
      <c r="A1" s="1" t="s">
        <v>88</v>
      </c>
    </row>
    <row r="2" spans="1:40" x14ac:dyDescent="0.3">
      <c r="A2" s="12" t="str">
        <f>Settings!B3&amp;"   ·   "&amp;TEXT(Settings!B4,"mmmm yyyy")</f>
        <v>Sehat Nursing Home   ·   November 2026</v>
      </c>
    </row>
    <row r="3" spans="1:40" x14ac:dyDescent="0.3">
      <c r="A3" s="17" t="str">
        <f>TRIM(Settings!A7&amp;" "&amp;Settings!C7&amp;"   "&amp;Settings!A8&amp;" "&amp;Settings!C8&amp;"   "&amp;Settings!A9&amp;" "&amp;Settings!C9&amp;"   "&amp;Settings!A10&amp;" "&amp;Settings!C10&amp;"   "&amp;Settings!A11&amp;" = "&amp;Settings!B11&amp;"   "&amp;Settings!A12&amp;" = "&amp;Settings!B12)</f>
        <v>M 08:00 to 14:00 E 14:00 to 20:00 N 20:00 to 08:00 G 09:00 to 17:00 OFF = Weekly off L = Leave</v>
      </c>
    </row>
    <row r="5" spans="1:40" ht="31.95" customHeight="1" x14ac:dyDescent="0.3">
      <c r="A5" s="33" t="s">
        <v>52</v>
      </c>
      <c r="B5" s="33" t="s">
        <v>53</v>
      </c>
      <c r="C5" s="18">
        <f>IF(1&lt;=DAY(EOMONTH(Settings!$B$4,0)),Settings!$B$4+0,"")</f>
        <v>46327</v>
      </c>
      <c r="D5" s="18">
        <f>IF(2&lt;=DAY(EOMONTH(Settings!$B$4,0)),Settings!$B$4+1,"")</f>
        <v>46328</v>
      </c>
      <c r="E5" s="18">
        <f>IF(3&lt;=DAY(EOMONTH(Settings!$B$4,0)),Settings!$B$4+2,"")</f>
        <v>46329</v>
      </c>
      <c r="F5" s="18">
        <f>IF(4&lt;=DAY(EOMONTH(Settings!$B$4,0)),Settings!$B$4+3,"")</f>
        <v>46330</v>
      </c>
      <c r="G5" s="18">
        <f>IF(5&lt;=DAY(EOMONTH(Settings!$B$4,0)),Settings!$B$4+4,"")</f>
        <v>46331</v>
      </c>
      <c r="H5" s="18">
        <f>IF(6&lt;=DAY(EOMONTH(Settings!$B$4,0)),Settings!$B$4+5,"")</f>
        <v>46332</v>
      </c>
      <c r="I5" s="18">
        <f>IF(7&lt;=DAY(EOMONTH(Settings!$B$4,0)),Settings!$B$4+6,"")</f>
        <v>46333</v>
      </c>
      <c r="J5" s="18">
        <f>IF(8&lt;=DAY(EOMONTH(Settings!$B$4,0)),Settings!$B$4+7,"")</f>
        <v>46334</v>
      </c>
      <c r="K5" s="18">
        <f>IF(9&lt;=DAY(EOMONTH(Settings!$B$4,0)),Settings!$B$4+8,"")</f>
        <v>46335</v>
      </c>
      <c r="L5" s="18">
        <f>IF(10&lt;=DAY(EOMONTH(Settings!$B$4,0)),Settings!$B$4+9,"")</f>
        <v>46336</v>
      </c>
      <c r="M5" s="18">
        <f>IF(11&lt;=DAY(EOMONTH(Settings!$B$4,0)),Settings!$B$4+10,"")</f>
        <v>46337</v>
      </c>
      <c r="N5" s="18">
        <f>IF(12&lt;=DAY(EOMONTH(Settings!$B$4,0)),Settings!$B$4+11,"")</f>
        <v>46338</v>
      </c>
      <c r="O5" s="18">
        <f>IF(13&lt;=DAY(EOMONTH(Settings!$B$4,0)),Settings!$B$4+12,"")</f>
        <v>46339</v>
      </c>
      <c r="P5" s="18">
        <f>IF(14&lt;=DAY(EOMONTH(Settings!$B$4,0)),Settings!$B$4+13,"")</f>
        <v>46340</v>
      </c>
      <c r="Q5" s="18">
        <f>IF(15&lt;=DAY(EOMONTH(Settings!$B$4,0)),Settings!$B$4+14,"")</f>
        <v>46341</v>
      </c>
      <c r="R5" s="18">
        <f>IF(16&lt;=DAY(EOMONTH(Settings!$B$4,0)),Settings!$B$4+15,"")</f>
        <v>46342</v>
      </c>
      <c r="S5" s="18">
        <f>IF(17&lt;=DAY(EOMONTH(Settings!$B$4,0)),Settings!$B$4+16,"")</f>
        <v>46343</v>
      </c>
      <c r="T5" s="18">
        <f>IF(18&lt;=DAY(EOMONTH(Settings!$B$4,0)),Settings!$B$4+17,"")</f>
        <v>46344</v>
      </c>
      <c r="U5" s="18">
        <f>IF(19&lt;=DAY(EOMONTH(Settings!$B$4,0)),Settings!$B$4+18,"")</f>
        <v>46345</v>
      </c>
      <c r="V5" s="18">
        <f>IF(20&lt;=DAY(EOMONTH(Settings!$B$4,0)),Settings!$B$4+19,"")</f>
        <v>46346</v>
      </c>
      <c r="W5" s="18">
        <f>IF(21&lt;=DAY(EOMONTH(Settings!$B$4,0)),Settings!$B$4+20,"")</f>
        <v>46347</v>
      </c>
      <c r="X5" s="18">
        <f>IF(22&lt;=DAY(EOMONTH(Settings!$B$4,0)),Settings!$B$4+21,"")</f>
        <v>46348</v>
      </c>
      <c r="Y5" s="18">
        <f>IF(23&lt;=DAY(EOMONTH(Settings!$B$4,0)),Settings!$B$4+22,"")</f>
        <v>46349</v>
      </c>
      <c r="Z5" s="18">
        <f>IF(24&lt;=DAY(EOMONTH(Settings!$B$4,0)),Settings!$B$4+23,"")</f>
        <v>46350</v>
      </c>
      <c r="AA5" s="18">
        <f>IF(25&lt;=DAY(EOMONTH(Settings!$B$4,0)),Settings!$B$4+24,"")</f>
        <v>46351</v>
      </c>
      <c r="AB5" s="18">
        <f>IF(26&lt;=DAY(EOMONTH(Settings!$B$4,0)),Settings!$B$4+25,"")</f>
        <v>46352</v>
      </c>
      <c r="AC5" s="18">
        <f>IF(27&lt;=DAY(EOMONTH(Settings!$B$4,0)),Settings!$B$4+26,"")</f>
        <v>46353</v>
      </c>
      <c r="AD5" s="18">
        <f>IF(28&lt;=DAY(EOMONTH(Settings!$B$4,0)),Settings!$B$4+27,"")</f>
        <v>46354</v>
      </c>
      <c r="AE5" s="18">
        <f>IF(29&lt;=DAY(EOMONTH(Settings!$B$4,0)),Settings!$B$4+28,"")</f>
        <v>46355</v>
      </c>
      <c r="AF5" s="18">
        <f>IF(30&lt;=DAY(EOMONTH(Settings!$B$4,0)),Settings!$B$4+29,"")</f>
        <v>46356</v>
      </c>
      <c r="AG5" s="18" t="str">
        <f>IF(31&lt;=DAY(EOMONTH(Settings!$B$4,0)),Settings!$B$4+30,"")</f>
        <v/>
      </c>
      <c r="AH5" s="31" t="str">
        <f>Settings!A7</f>
        <v>M</v>
      </c>
      <c r="AI5" s="31" t="str">
        <f>Settings!A8</f>
        <v>E</v>
      </c>
      <c r="AJ5" s="31" t="str">
        <f>Settings!A9</f>
        <v>N</v>
      </c>
      <c r="AK5" s="31" t="str">
        <f>Settings!A10</f>
        <v>G</v>
      </c>
      <c r="AL5" s="31" t="str">
        <f>Settings!A11</f>
        <v>OFF</v>
      </c>
      <c r="AM5" s="31" t="str">
        <f>Settings!A12</f>
        <v>L</v>
      </c>
      <c r="AN5" s="31" t="s">
        <v>31</v>
      </c>
    </row>
    <row r="6" spans="1:40" x14ac:dyDescent="0.3">
      <c r="A6" s="32"/>
      <c r="B6" s="32"/>
      <c r="C6" s="19" t="str">
        <f t="shared" ref="C6:AG6" si="0">IF(C5="","",LEFT(TEXT(C5,"ddd"),2))</f>
        <v>Su</v>
      </c>
      <c r="D6" s="19" t="str">
        <f t="shared" si="0"/>
        <v>Mo</v>
      </c>
      <c r="E6" s="19" t="str">
        <f t="shared" si="0"/>
        <v>Tu</v>
      </c>
      <c r="F6" s="19" t="str">
        <f t="shared" si="0"/>
        <v>We</v>
      </c>
      <c r="G6" s="19" t="str">
        <f t="shared" si="0"/>
        <v>Th</v>
      </c>
      <c r="H6" s="19" t="str">
        <f t="shared" si="0"/>
        <v>Fr</v>
      </c>
      <c r="I6" s="19" t="str">
        <f t="shared" si="0"/>
        <v>Sa</v>
      </c>
      <c r="J6" s="19" t="str">
        <f t="shared" si="0"/>
        <v>Su</v>
      </c>
      <c r="K6" s="19" t="str">
        <f t="shared" si="0"/>
        <v>Mo</v>
      </c>
      <c r="L6" s="19" t="str">
        <f t="shared" si="0"/>
        <v>Tu</v>
      </c>
      <c r="M6" s="19" t="str">
        <f t="shared" si="0"/>
        <v>We</v>
      </c>
      <c r="N6" s="19" t="str">
        <f t="shared" si="0"/>
        <v>Th</v>
      </c>
      <c r="O6" s="19" t="str">
        <f t="shared" si="0"/>
        <v>Fr</v>
      </c>
      <c r="P6" s="19" t="str">
        <f t="shared" si="0"/>
        <v>Sa</v>
      </c>
      <c r="Q6" s="19" t="str">
        <f t="shared" si="0"/>
        <v>Su</v>
      </c>
      <c r="R6" s="19" t="str">
        <f t="shared" si="0"/>
        <v>Mo</v>
      </c>
      <c r="S6" s="19" t="str">
        <f t="shared" si="0"/>
        <v>Tu</v>
      </c>
      <c r="T6" s="19" t="str">
        <f t="shared" si="0"/>
        <v>We</v>
      </c>
      <c r="U6" s="19" t="str">
        <f t="shared" si="0"/>
        <v>Th</v>
      </c>
      <c r="V6" s="19" t="str">
        <f t="shared" si="0"/>
        <v>Fr</v>
      </c>
      <c r="W6" s="19" t="str">
        <f t="shared" si="0"/>
        <v>Sa</v>
      </c>
      <c r="X6" s="19" t="str">
        <f t="shared" si="0"/>
        <v>Su</v>
      </c>
      <c r="Y6" s="19" t="str">
        <f t="shared" si="0"/>
        <v>Mo</v>
      </c>
      <c r="Z6" s="19" t="str">
        <f t="shared" si="0"/>
        <v>Tu</v>
      </c>
      <c r="AA6" s="19" t="str">
        <f t="shared" si="0"/>
        <v>We</v>
      </c>
      <c r="AB6" s="19" t="str">
        <f t="shared" si="0"/>
        <v>Th</v>
      </c>
      <c r="AC6" s="19" t="str">
        <f t="shared" si="0"/>
        <v>Fr</v>
      </c>
      <c r="AD6" s="19" t="str">
        <f t="shared" si="0"/>
        <v>Sa</v>
      </c>
      <c r="AE6" s="19" t="str">
        <f t="shared" si="0"/>
        <v>Su</v>
      </c>
      <c r="AF6" s="19" t="str">
        <f t="shared" si="0"/>
        <v>Mo</v>
      </c>
      <c r="AG6" s="19" t="str">
        <f t="shared" si="0"/>
        <v/>
      </c>
      <c r="AH6" s="32"/>
      <c r="AI6" s="32"/>
      <c r="AJ6" s="32"/>
      <c r="AK6" s="32"/>
      <c r="AL6" s="32"/>
      <c r="AM6" s="32"/>
      <c r="AN6" s="32"/>
    </row>
    <row r="7" spans="1:40" x14ac:dyDescent="0.3">
      <c r="A7" s="20" t="str">
        <f>IF(Staff!A4="","",Staff!A4)</f>
        <v>Nisha Thomas</v>
      </c>
      <c r="B7" s="21" t="str">
        <f>IF(Staff!B4="","",Staff!B4)</f>
        <v>Nurse</v>
      </c>
      <c r="C7" s="15" t="s">
        <v>34</v>
      </c>
      <c r="D7" s="15" t="s">
        <v>46</v>
      </c>
      <c r="E7" s="15" t="s">
        <v>37</v>
      </c>
      <c r="F7" s="15" t="s">
        <v>37</v>
      </c>
      <c r="G7" s="15" t="s">
        <v>40</v>
      </c>
      <c r="H7" s="15" t="s">
        <v>40</v>
      </c>
      <c r="I7" s="15" t="s">
        <v>34</v>
      </c>
      <c r="J7" s="15" t="s">
        <v>34</v>
      </c>
      <c r="K7" s="15" t="s">
        <v>46</v>
      </c>
      <c r="L7" s="15" t="s">
        <v>37</v>
      </c>
      <c r="M7" s="15" t="s">
        <v>37</v>
      </c>
      <c r="N7" s="15" t="s">
        <v>40</v>
      </c>
      <c r="O7" s="15" t="s">
        <v>40</v>
      </c>
      <c r="P7" s="15" t="s">
        <v>34</v>
      </c>
      <c r="Q7" s="15" t="s">
        <v>34</v>
      </c>
      <c r="R7" s="15" t="s">
        <v>46</v>
      </c>
      <c r="S7" s="15" t="s">
        <v>37</v>
      </c>
      <c r="T7" s="15" t="s">
        <v>37</v>
      </c>
      <c r="U7" s="15" t="s">
        <v>40</v>
      </c>
      <c r="V7" s="15" t="s">
        <v>40</v>
      </c>
      <c r="W7" s="15" t="s">
        <v>34</v>
      </c>
      <c r="X7" s="15" t="s">
        <v>34</v>
      </c>
      <c r="Y7" s="15" t="s">
        <v>46</v>
      </c>
      <c r="Z7" s="15" t="s">
        <v>37</v>
      </c>
      <c r="AA7" s="15" t="s">
        <v>37</v>
      </c>
      <c r="AB7" s="15" t="s">
        <v>40</v>
      </c>
      <c r="AC7" s="15" t="s">
        <v>40</v>
      </c>
      <c r="AD7" s="15" t="s">
        <v>34</v>
      </c>
      <c r="AE7" s="15" t="s">
        <v>34</v>
      </c>
      <c r="AF7" s="15" t="s">
        <v>46</v>
      </c>
      <c r="AG7" s="15"/>
      <c r="AH7" s="22">
        <f>IF(OR($A7="",Settings!$A$7=""),"",COUNTIF($C7:$AG7,Settings!$A$7))</f>
        <v>9</v>
      </c>
      <c r="AI7" s="22">
        <f>IF(OR($A7="",Settings!$A$8=""),"",COUNTIF($C7:$AG7,Settings!$A$8))</f>
        <v>8</v>
      </c>
      <c r="AJ7" s="22">
        <f>IF(OR($A7="",Settings!$A$9=""),"",COUNTIF($C7:$AG7,Settings!$A$9))</f>
        <v>8</v>
      </c>
      <c r="AK7" s="22">
        <f>IF(OR($A7="",Settings!$A$10=""),"",COUNTIF($C7:$AG7,Settings!$A$10))</f>
        <v>0</v>
      </c>
      <c r="AL7" s="22">
        <f>IF(OR($A7="",Settings!$A$11=""),"",COUNTIF($C7:$AG7,Settings!$A$11))</f>
        <v>5</v>
      </c>
      <c r="AM7" s="22">
        <f>IF(OR($A7="",Settings!$A$12=""),"",COUNTIF($C7:$AG7,Settings!$A$12))</f>
        <v>0</v>
      </c>
      <c r="AN7" s="23">
        <f>IF($A7="","",SUMPRODUCT(COUNTIF($C7:$AG7,Settings!$A$7:$A$14)*Settings!$D$7:$D$14))</f>
        <v>198</v>
      </c>
    </row>
    <row r="8" spans="1:40" x14ac:dyDescent="0.3">
      <c r="A8" s="20" t="str">
        <f>IF(Staff!A5="","",Staff!A5)</f>
        <v>Priya Rani</v>
      </c>
      <c r="B8" s="21" t="str">
        <f>IF(Staff!B5="","",Staff!B5)</f>
        <v>Nurse</v>
      </c>
      <c r="C8" s="15" t="s">
        <v>37</v>
      </c>
      <c r="D8" s="15" t="s">
        <v>37</v>
      </c>
      <c r="E8" s="15" t="s">
        <v>46</v>
      </c>
      <c r="F8" s="15" t="s">
        <v>40</v>
      </c>
      <c r="G8" s="15" t="s">
        <v>34</v>
      </c>
      <c r="H8" s="15" t="s">
        <v>34</v>
      </c>
      <c r="I8" s="15" t="s">
        <v>34</v>
      </c>
      <c r="J8" s="15" t="s">
        <v>37</v>
      </c>
      <c r="K8" s="15" t="s">
        <v>37</v>
      </c>
      <c r="L8" s="15" t="s">
        <v>46</v>
      </c>
      <c r="M8" s="15" t="s">
        <v>40</v>
      </c>
      <c r="N8" s="15" t="s">
        <v>34</v>
      </c>
      <c r="O8" s="15" t="s">
        <v>48</v>
      </c>
      <c r="P8" s="15" t="s">
        <v>48</v>
      </c>
      <c r="Q8" s="15" t="s">
        <v>37</v>
      </c>
      <c r="R8" s="15" t="s">
        <v>37</v>
      </c>
      <c r="S8" s="15" t="s">
        <v>46</v>
      </c>
      <c r="T8" s="15" t="s">
        <v>40</v>
      </c>
      <c r="U8" s="15" t="s">
        <v>34</v>
      </c>
      <c r="V8" s="15" t="s">
        <v>34</v>
      </c>
      <c r="W8" s="15" t="s">
        <v>34</v>
      </c>
      <c r="X8" s="15" t="s">
        <v>37</v>
      </c>
      <c r="Y8" s="15" t="s">
        <v>37</v>
      </c>
      <c r="Z8" s="15" t="s">
        <v>46</v>
      </c>
      <c r="AA8" s="15" t="s">
        <v>40</v>
      </c>
      <c r="AB8" s="15" t="s">
        <v>34</v>
      </c>
      <c r="AC8" s="15" t="s">
        <v>34</v>
      </c>
      <c r="AD8" s="15" t="s">
        <v>34</v>
      </c>
      <c r="AE8" s="15" t="s">
        <v>37</v>
      </c>
      <c r="AF8" s="15" t="s">
        <v>37</v>
      </c>
      <c r="AG8" s="15"/>
      <c r="AH8" s="22">
        <f>IF(OR($A8="",Settings!$A$7=""),"",COUNTIF($C8:$AG8,Settings!$A$7))</f>
        <v>10</v>
      </c>
      <c r="AI8" s="22">
        <f>IF(OR($A8="",Settings!$A$8=""),"",COUNTIF($C8:$AG8,Settings!$A$8))</f>
        <v>10</v>
      </c>
      <c r="AJ8" s="22">
        <f>IF(OR($A8="",Settings!$A$9=""),"",COUNTIF($C8:$AG8,Settings!$A$9))</f>
        <v>4</v>
      </c>
      <c r="AK8" s="22">
        <f>IF(OR($A8="",Settings!$A$10=""),"",COUNTIF($C8:$AG8,Settings!$A$10))</f>
        <v>0</v>
      </c>
      <c r="AL8" s="22">
        <f>IF(OR($A8="",Settings!$A$11=""),"",COUNTIF($C8:$AG8,Settings!$A$11))</f>
        <v>4</v>
      </c>
      <c r="AM8" s="22">
        <f>IF(OR($A8="",Settings!$A$12=""),"",COUNTIF($C8:$AG8,Settings!$A$12))</f>
        <v>2</v>
      </c>
      <c r="AN8" s="23">
        <f>IF($A8="","",SUMPRODUCT(COUNTIF($C8:$AG8,Settings!$A$7:$A$14)*Settings!$D$7:$D$14))</f>
        <v>168</v>
      </c>
    </row>
    <row r="9" spans="1:40" x14ac:dyDescent="0.3">
      <c r="A9" s="20" t="str">
        <f>IF(Staff!A6="","",Staff!A6)</f>
        <v>Jaspreet Kaur</v>
      </c>
      <c r="B9" s="21" t="str">
        <f>IF(Staff!B6="","",Staff!B6)</f>
        <v>Nurse</v>
      </c>
      <c r="C9" s="15" t="s">
        <v>40</v>
      </c>
      <c r="D9" s="15" t="s">
        <v>40</v>
      </c>
      <c r="E9" s="15" t="s">
        <v>34</v>
      </c>
      <c r="F9" s="15" t="s">
        <v>46</v>
      </c>
      <c r="G9" s="15" t="s">
        <v>34</v>
      </c>
      <c r="H9" s="15" t="s">
        <v>37</v>
      </c>
      <c r="I9" s="15" t="s">
        <v>37</v>
      </c>
      <c r="J9" s="15" t="s">
        <v>40</v>
      </c>
      <c r="K9" s="15" t="s">
        <v>40</v>
      </c>
      <c r="L9" s="15" t="s">
        <v>34</v>
      </c>
      <c r="M9" s="15" t="s">
        <v>46</v>
      </c>
      <c r="N9" s="15" t="s">
        <v>34</v>
      </c>
      <c r="O9" s="15" t="s">
        <v>37</v>
      </c>
      <c r="P9" s="15" t="s">
        <v>37</v>
      </c>
      <c r="Q9" s="15" t="s">
        <v>40</v>
      </c>
      <c r="R9" s="15" t="s">
        <v>40</v>
      </c>
      <c r="S9" s="15" t="s">
        <v>34</v>
      </c>
      <c r="T9" s="15" t="s">
        <v>46</v>
      </c>
      <c r="U9" s="15" t="s">
        <v>34</v>
      </c>
      <c r="V9" s="15" t="s">
        <v>37</v>
      </c>
      <c r="W9" s="15" t="s">
        <v>37</v>
      </c>
      <c r="X9" s="15" t="s">
        <v>40</v>
      </c>
      <c r="Y9" s="15" t="s">
        <v>40</v>
      </c>
      <c r="Z9" s="15" t="s">
        <v>34</v>
      </c>
      <c r="AA9" s="15" t="s">
        <v>46</v>
      </c>
      <c r="AB9" s="15" t="s">
        <v>34</v>
      </c>
      <c r="AC9" s="15" t="s">
        <v>37</v>
      </c>
      <c r="AD9" s="15" t="s">
        <v>37</v>
      </c>
      <c r="AE9" s="15" t="s">
        <v>40</v>
      </c>
      <c r="AF9" s="15" t="s">
        <v>40</v>
      </c>
      <c r="AG9" s="15"/>
      <c r="AH9" s="22">
        <f>IF(OR($A9="",Settings!$A$7=""),"",COUNTIF($C9:$AG9,Settings!$A$7))</f>
        <v>8</v>
      </c>
      <c r="AI9" s="22">
        <f>IF(OR($A9="",Settings!$A$8=""),"",COUNTIF($C9:$AG9,Settings!$A$8))</f>
        <v>8</v>
      </c>
      <c r="AJ9" s="22">
        <f>IF(OR($A9="",Settings!$A$9=""),"",COUNTIF($C9:$AG9,Settings!$A$9))</f>
        <v>10</v>
      </c>
      <c r="AK9" s="22">
        <f>IF(OR($A9="",Settings!$A$10=""),"",COUNTIF($C9:$AG9,Settings!$A$10))</f>
        <v>0</v>
      </c>
      <c r="AL9" s="22">
        <f>IF(OR($A9="",Settings!$A$11=""),"",COUNTIF($C9:$AG9,Settings!$A$11))</f>
        <v>4</v>
      </c>
      <c r="AM9" s="22">
        <f>IF(OR($A9="",Settings!$A$12=""),"",COUNTIF($C9:$AG9,Settings!$A$12))</f>
        <v>0</v>
      </c>
      <c r="AN9" s="23">
        <f>IF($A9="","",SUMPRODUCT(COUNTIF($C9:$AG9,Settings!$A$7:$A$14)*Settings!$D$7:$D$14))</f>
        <v>216</v>
      </c>
    </row>
    <row r="10" spans="1:40" x14ac:dyDescent="0.3">
      <c r="A10" s="20" t="str">
        <f>IF(Staff!A7="","",Staff!A7)</f>
        <v>Anil Masih</v>
      </c>
      <c r="B10" s="21" t="str">
        <f>IF(Staff!B7="","",Staff!B7)</f>
        <v>Nurse</v>
      </c>
      <c r="C10" s="15" t="s">
        <v>34</v>
      </c>
      <c r="D10" s="15" t="s">
        <v>34</v>
      </c>
      <c r="E10" s="15" t="s">
        <v>34</v>
      </c>
      <c r="F10" s="15" t="s">
        <v>37</v>
      </c>
      <c r="G10" s="15" t="s">
        <v>46</v>
      </c>
      <c r="H10" s="15" t="s">
        <v>40</v>
      </c>
      <c r="I10" s="15" t="s">
        <v>40</v>
      </c>
      <c r="J10" s="15" t="s">
        <v>34</v>
      </c>
      <c r="K10" s="15" t="s">
        <v>34</v>
      </c>
      <c r="L10" s="15" t="s">
        <v>34</v>
      </c>
      <c r="M10" s="15" t="s">
        <v>37</v>
      </c>
      <c r="N10" s="15" t="s">
        <v>46</v>
      </c>
      <c r="O10" s="15" t="s">
        <v>40</v>
      </c>
      <c r="P10" s="15" t="s">
        <v>40</v>
      </c>
      <c r="Q10" s="15" t="s">
        <v>34</v>
      </c>
      <c r="R10" s="15" t="s">
        <v>34</v>
      </c>
      <c r="S10" s="15" t="s">
        <v>34</v>
      </c>
      <c r="T10" s="15" t="s">
        <v>37</v>
      </c>
      <c r="U10" s="15" t="s">
        <v>46</v>
      </c>
      <c r="V10" s="15" t="s">
        <v>40</v>
      </c>
      <c r="W10" s="15" t="s">
        <v>40</v>
      </c>
      <c r="X10" s="15" t="s">
        <v>34</v>
      </c>
      <c r="Y10" s="15" t="s">
        <v>34</v>
      </c>
      <c r="Z10" s="15" t="s">
        <v>34</v>
      </c>
      <c r="AA10" s="15" t="s">
        <v>37</v>
      </c>
      <c r="AB10" s="15" t="s">
        <v>46</v>
      </c>
      <c r="AC10" s="15" t="s">
        <v>40</v>
      </c>
      <c r="AD10" s="15" t="s">
        <v>40</v>
      </c>
      <c r="AE10" s="15" t="s">
        <v>34</v>
      </c>
      <c r="AF10" s="15" t="s">
        <v>34</v>
      </c>
      <c r="AG10" s="15"/>
      <c r="AH10" s="22">
        <f>IF(OR($A10="",Settings!$A$7=""),"",COUNTIF($C10:$AG10,Settings!$A$7))</f>
        <v>14</v>
      </c>
      <c r="AI10" s="22">
        <f>IF(OR($A10="",Settings!$A$8=""),"",COUNTIF($C10:$AG10,Settings!$A$8))</f>
        <v>4</v>
      </c>
      <c r="AJ10" s="22">
        <f>IF(OR($A10="",Settings!$A$9=""),"",COUNTIF($C10:$AG10,Settings!$A$9))</f>
        <v>8</v>
      </c>
      <c r="AK10" s="22">
        <f>IF(OR($A10="",Settings!$A$10=""),"",COUNTIF($C10:$AG10,Settings!$A$10))</f>
        <v>0</v>
      </c>
      <c r="AL10" s="22">
        <f>IF(OR($A10="",Settings!$A$11=""),"",COUNTIF($C10:$AG10,Settings!$A$11))</f>
        <v>4</v>
      </c>
      <c r="AM10" s="22">
        <f>IF(OR($A10="",Settings!$A$12=""),"",COUNTIF($C10:$AG10,Settings!$A$12))</f>
        <v>0</v>
      </c>
      <c r="AN10" s="23">
        <f>IF($A10="","",SUMPRODUCT(COUNTIF($C10:$AG10,Settings!$A$7:$A$14)*Settings!$D$7:$D$14))</f>
        <v>204</v>
      </c>
    </row>
    <row r="11" spans="1:40" x14ac:dyDescent="0.3">
      <c r="A11" s="20" t="str">
        <f>IF(Staff!A8="","",Staff!A8)</f>
        <v>Rekha Sharma</v>
      </c>
      <c r="B11" s="21" t="str">
        <f>IF(Staff!B8="","",Staff!B8)</f>
        <v>Receptionist</v>
      </c>
      <c r="C11" s="15" t="s">
        <v>46</v>
      </c>
      <c r="D11" s="15" t="s">
        <v>34</v>
      </c>
      <c r="E11" s="15" t="s">
        <v>34</v>
      </c>
      <c r="F11" s="15" t="s">
        <v>34</v>
      </c>
      <c r="G11" s="15" t="s">
        <v>34</v>
      </c>
      <c r="H11" s="15" t="s">
        <v>34</v>
      </c>
      <c r="I11" s="15" t="s">
        <v>34</v>
      </c>
      <c r="J11" s="15" t="s">
        <v>46</v>
      </c>
      <c r="K11" s="15" t="s">
        <v>37</v>
      </c>
      <c r="L11" s="15" t="s">
        <v>37</v>
      </c>
      <c r="M11" s="15" t="s">
        <v>37</v>
      </c>
      <c r="N11" s="15" t="s">
        <v>37</v>
      </c>
      <c r="O11" s="15" t="s">
        <v>37</v>
      </c>
      <c r="P11" s="15" t="s">
        <v>37</v>
      </c>
      <c r="Q11" s="15" t="s">
        <v>46</v>
      </c>
      <c r="R11" s="15" t="s">
        <v>34</v>
      </c>
      <c r="S11" s="15" t="s">
        <v>34</v>
      </c>
      <c r="T11" s="15" t="s">
        <v>34</v>
      </c>
      <c r="U11" s="15" t="s">
        <v>34</v>
      </c>
      <c r="V11" s="15" t="s">
        <v>34</v>
      </c>
      <c r="W11" s="15" t="s">
        <v>34</v>
      </c>
      <c r="X11" s="15" t="s">
        <v>46</v>
      </c>
      <c r="Y11" s="15" t="s">
        <v>37</v>
      </c>
      <c r="Z11" s="15" t="s">
        <v>37</v>
      </c>
      <c r="AA11" s="15" t="s">
        <v>37</v>
      </c>
      <c r="AB11" s="15" t="s">
        <v>37</v>
      </c>
      <c r="AC11" s="15" t="s">
        <v>37</v>
      </c>
      <c r="AD11" s="15" t="s">
        <v>37</v>
      </c>
      <c r="AE11" s="15" t="s">
        <v>46</v>
      </c>
      <c r="AF11" s="15" t="s">
        <v>34</v>
      </c>
      <c r="AG11" s="15"/>
      <c r="AH11" s="22">
        <f>IF(OR($A11="",Settings!$A$7=""),"",COUNTIF($C11:$AG11,Settings!$A$7))</f>
        <v>13</v>
      </c>
      <c r="AI11" s="22">
        <f>IF(OR($A11="",Settings!$A$8=""),"",COUNTIF($C11:$AG11,Settings!$A$8))</f>
        <v>12</v>
      </c>
      <c r="AJ11" s="22">
        <f>IF(OR($A11="",Settings!$A$9=""),"",COUNTIF($C11:$AG11,Settings!$A$9))</f>
        <v>0</v>
      </c>
      <c r="AK11" s="22">
        <f>IF(OR($A11="",Settings!$A$10=""),"",COUNTIF($C11:$AG11,Settings!$A$10))</f>
        <v>0</v>
      </c>
      <c r="AL11" s="22">
        <f>IF(OR($A11="",Settings!$A$11=""),"",COUNTIF($C11:$AG11,Settings!$A$11))</f>
        <v>5</v>
      </c>
      <c r="AM11" s="22">
        <f>IF(OR($A11="",Settings!$A$12=""),"",COUNTIF($C11:$AG11,Settings!$A$12))</f>
        <v>0</v>
      </c>
      <c r="AN11" s="23">
        <f>IF($A11="","",SUMPRODUCT(COUNTIF($C11:$AG11,Settings!$A$7:$A$14)*Settings!$D$7:$D$14))</f>
        <v>150</v>
      </c>
    </row>
    <row r="12" spans="1:40" x14ac:dyDescent="0.3">
      <c r="A12" s="20" t="str">
        <f>IF(Staff!A9="","",Staff!A9)</f>
        <v>Deepak Kumar</v>
      </c>
      <c r="B12" s="21" t="str">
        <f>IF(Staff!B9="","",Staff!B9)</f>
        <v>Receptionist</v>
      </c>
      <c r="C12" s="15" t="s">
        <v>37</v>
      </c>
      <c r="D12" s="15" t="s">
        <v>37</v>
      </c>
      <c r="E12" s="15" t="s">
        <v>37</v>
      </c>
      <c r="F12" s="15" t="s">
        <v>37</v>
      </c>
      <c r="G12" s="15" t="s">
        <v>37</v>
      </c>
      <c r="H12" s="15" t="s">
        <v>46</v>
      </c>
      <c r="I12" s="15" t="s">
        <v>37</v>
      </c>
      <c r="J12" s="15" t="s">
        <v>34</v>
      </c>
      <c r="K12" s="15" t="s">
        <v>34</v>
      </c>
      <c r="L12" s="15" t="s">
        <v>34</v>
      </c>
      <c r="M12" s="15" t="s">
        <v>34</v>
      </c>
      <c r="N12" s="15" t="s">
        <v>34</v>
      </c>
      <c r="O12" s="15" t="s">
        <v>46</v>
      </c>
      <c r="P12" s="15" t="s">
        <v>34</v>
      </c>
      <c r="Q12" s="15" t="s">
        <v>37</v>
      </c>
      <c r="R12" s="15" t="s">
        <v>37</v>
      </c>
      <c r="S12" s="15" t="s">
        <v>37</v>
      </c>
      <c r="T12" s="15" t="s">
        <v>37</v>
      </c>
      <c r="U12" s="15" t="s">
        <v>37</v>
      </c>
      <c r="V12" s="15" t="s">
        <v>46</v>
      </c>
      <c r="W12" s="15" t="s">
        <v>37</v>
      </c>
      <c r="X12" s="15" t="s">
        <v>34</v>
      </c>
      <c r="Y12" s="15" t="s">
        <v>34</v>
      </c>
      <c r="Z12" s="15" t="s">
        <v>34</v>
      </c>
      <c r="AA12" s="15" t="s">
        <v>34</v>
      </c>
      <c r="AB12" s="15" t="s">
        <v>34</v>
      </c>
      <c r="AC12" s="15" t="s">
        <v>46</v>
      </c>
      <c r="AD12" s="15" t="s">
        <v>34</v>
      </c>
      <c r="AE12" s="15" t="s">
        <v>37</v>
      </c>
      <c r="AF12" s="15" t="s">
        <v>37</v>
      </c>
      <c r="AG12" s="15"/>
      <c r="AH12" s="22">
        <f>IF(OR($A12="",Settings!$A$7=""),"",COUNTIF($C12:$AG12,Settings!$A$7))</f>
        <v>12</v>
      </c>
      <c r="AI12" s="22">
        <f>IF(OR($A12="",Settings!$A$8=""),"",COUNTIF($C12:$AG12,Settings!$A$8))</f>
        <v>14</v>
      </c>
      <c r="AJ12" s="22">
        <f>IF(OR($A12="",Settings!$A$9=""),"",COUNTIF($C12:$AG12,Settings!$A$9))</f>
        <v>0</v>
      </c>
      <c r="AK12" s="22">
        <f>IF(OR($A12="",Settings!$A$10=""),"",COUNTIF($C12:$AG12,Settings!$A$10))</f>
        <v>0</v>
      </c>
      <c r="AL12" s="22">
        <f>IF(OR($A12="",Settings!$A$11=""),"",COUNTIF($C12:$AG12,Settings!$A$11))</f>
        <v>4</v>
      </c>
      <c r="AM12" s="22">
        <f>IF(OR($A12="",Settings!$A$12=""),"",COUNTIF($C12:$AG12,Settings!$A$12))</f>
        <v>0</v>
      </c>
      <c r="AN12" s="23">
        <f>IF($A12="","",SUMPRODUCT(COUNTIF($C12:$AG12,Settings!$A$7:$A$14)*Settings!$D$7:$D$14))</f>
        <v>156</v>
      </c>
    </row>
    <row r="13" spans="1:40" x14ac:dyDescent="0.3">
      <c r="A13" s="20" t="str">
        <f>IF(Staff!A10="","",Staff!A10)</f>
        <v>Vikas Jain</v>
      </c>
      <c r="B13" s="21" t="str">
        <f>IF(Staff!B10="","",Staff!B10)</f>
        <v>Pharmacist</v>
      </c>
      <c r="C13" s="15" t="s">
        <v>46</v>
      </c>
      <c r="D13" s="15" t="s">
        <v>43</v>
      </c>
      <c r="E13" s="15" t="s">
        <v>43</v>
      </c>
      <c r="F13" s="15" t="s">
        <v>43</v>
      </c>
      <c r="G13" s="15" t="s">
        <v>43</v>
      </c>
      <c r="H13" s="15" t="s">
        <v>43</v>
      </c>
      <c r="I13" s="15" t="s">
        <v>43</v>
      </c>
      <c r="J13" s="15" t="s">
        <v>46</v>
      </c>
      <c r="K13" s="15" t="s">
        <v>43</v>
      </c>
      <c r="L13" s="15" t="s">
        <v>43</v>
      </c>
      <c r="M13" s="15" t="s">
        <v>43</v>
      </c>
      <c r="N13" s="15" t="s">
        <v>43</v>
      </c>
      <c r="O13" s="15" t="s">
        <v>43</v>
      </c>
      <c r="P13" s="15" t="s">
        <v>43</v>
      </c>
      <c r="Q13" s="15" t="s">
        <v>46</v>
      </c>
      <c r="R13" s="15" t="s">
        <v>43</v>
      </c>
      <c r="S13" s="15" t="s">
        <v>43</v>
      </c>
      <c r="T13" s="15" t="s">
        <v>43</v>
      </c>
      <c r="U13" s="15" t="s">
        <v>43</v>
      </c>
      <c r="V13" s="15" t="s">
        <v>43</v>
      </c>
      <c r="W13" s="15" t="s">
        <v>43</v>
      </c>
      <c r="X13" s="15" t="s">
        <v>46</v>
      </c>
      <c r="Y13" s="15" t="s">
        <v>43</v>
      </c>
      <c r="Z13" s="15" t="s">
        <v>43</v>
      </c>
      <c r="AA13" s="15" t="s">
        <v>43</v>
      </c>
      <c r="AB13" s="15" t="s">
        <v>43</v>
      </c>
      <c r="AC13" s="15" t="s">
        <v>43</v>
      </c>
      <c r="AD13" s="15" t="s">
        <v>43</v>
      </c>
      <c r="AE13" s="15" t="s">
        <v>46</v>
      </c>
      <c r="AF13" s="15" t="s">
        <v>43</v>
      </c>
      <c r="AG13" s="15"/>
      <c r="AH13" s="22">
        <f>IF(OR($A13="",Settings!$A$7=""),"",COUNTIF($C13:$AG13,Settings!$A$7))</f>
        <v>0</v>
      </c>
      <c r="AI13" s="22">
        <f>IF(OR($A13="",Settings!$A$8=""),"",COUNTIF($C13:$AG13,Settings!$A$8))</f>
        <v>0</v>
      </c>
      <c r="AJ13" s="22">
        <f>IF(OR($A13="",Settings!$A$9=""),"",COUNTIF($C13:$AG13,Settings!$A$9))</f>
        <v>0</v>
      </c>
      <c r="AK13" s="22">
        <f>IF(OR($A13="",Settings!$A$10=""),"",COUNTIF($C13:$AG13,Settings!$A$10))</f>
        <v>25</v>
      </c>
      <c r="AL13" s="22">
        <f>IF(OR($A13="",Settings!$A$11=""),"",COUNTIF($C13:$AG13,Settings!$A$11))</f>
        <v>5</v>
      </c>
      <c r="AM13" s="22">
        <f>IF(OR($A13="",Settings!$A$12=""),"",COUNTIF($C13:$AG13,Settings!$A$12))</f>
        <v>0</v>
      </c>
      <c r="AN13" s="23">
        <f>IF($A13="","",SUMPRODUCT(COUNTIF($C13:$AG13,Settings!$A$7:$A$14)*Settings!$D$7:$D$14))</f>
        <v>200</v>
      </c>
    </row>
    <row r="14" spans="1:40" x14ac:dyDescent="0.3">
      <c r="A14" s="20" t="str">
        <f>IF(Staff!A11="","",Staff!A11)</f>
        <v>Sonia Gill</v>
      </c>
      <c r="B14" s="21" t="str">
        <f>IF(Staff!B11="","",Staff!B11)</f>
        <v>Lab technician</v>
      </c>
      <c r="C14" s="15" t="s">
        <v>43</v>
      </c>
      <c r="D14" s="15" t="s">
        <v>43</v>
      </c>
      <c r="E14" s="15" t="s">
        <v>43</v>
      </c>
      <c r="F14" s="15" t="s">
        <v>43</v>
      </c>
      <c r="G14" s="15" t="s">
        <v>43</v>
      </c>
      <c r="H14" s="15" t="s">
        <v>43</v>
      </c>
      <c r="I14" s="15" t="s">
        <v>46</v>
      </c>
      <c r="J14" s="15" t="s">
        <v>43</v>
      </c>
      <c r="K14" s="15" t="s">
        <v>43</v>
      </c>
      <c r="L14" s="15" t="s">
        <v>43</v>
      </c>
      <c r="M14" s="15" t="s">
        <v>43</v>
      </c>
      <c r="N14" s="15" t="s">
        <v>43</v>
      </c>
      <c r="O14" s="15" t="s">
        <v>43</v>
      </c>
      <c r="P14" s="15" t="s">
        <v>46</v>
      </c>
      <c r="Q14" s="15" t="s">
        <v>43</v>
      </c>
      <c r="R14" s="15" t="s">
        <v>43</v>
      </c>
      <c r="S14" s="15" t="s">
        <v>43</v>
      </c>
      <c r="T14" s="15" t="s">
        <v>43</v>
      </c>
      <c r="U14" s="15" t="s">
        <v>43</v>
      </c>
      <c r="V14" s="15" t="s">
        <v>43</v>
      </c>
      <c r="W14" s="15" t="s">
        <v>46</v>
      </c>
      <c r="X14" s="15" t="s">
        <v>43</v>
      </c>
      <c r="Y14" s="15" t="s">
        <v>43</v>
      </c>
      <c r="Z14" s="15" t="s">
        <v>43</v>
      </c>
      <c r="AA14" s="15" t="s">
        <v>43</v>
      </c>
      <c r="AB14" s="15" t="s">
        <v>43</v>
      </c>
      <c r="AC14" s="15" t="s">
        <v>43</v>
      </c>
      <c r="AD14" s="15" t="s">
        <v>46</v>
      </c>
      <c r="AE14" s="15" t="s">
        <v>43</v>
      </c>
      <c r="AF14" s="15" t="s">
        <v>43</v>
      </c>
      <c r="AG14" s="15"/>
      <c r="AH14" s="22">
        <f>IF(OR($A14="",Settings!$A$7=""),"",COUNTIF($C14:$AG14,Settings!$A$7))</f>
        <v>0</v>
      </c>
      <c r="AI14" s="22">
        <f>IF(OR($A14="",Settings!$A$8=""),"",COUNTIF($C14:$AG14,Settings!$A$8))</f>
        <v>0</v>
      </c>
      <c r="AJ14" s="22">
        <f>IF(OR($A14="",Settings!$A$9=""),"",COUNTIF($C14:$AG14,Settings!$A$9))</f>
        <v>0</v>
      </c>
      <c r="AK14" s="22">
        <f>IF(OR($A14="",Settings!$A$10=""),"",COUNTIF($C14:$AG14,Settings!$A$10))</f>
        <v>26</v>
      </c>
      <c r="AL14" s="22">
        <f>IF(OR($A14="",Settings!$A$11=""),"",COUNTIF($C14:$AG14,Settings!$A$11))</f>
        <v>4</v>
      </c>
      <c r="AM14" s="22">
        <f>IF(OR($A14="",Settings!$A$12=""),"",COUNTIF($C14:$AG14,Settings!$A$12))</f>
        <v>0</v>
      </c>
      <c r="AN14" s="23">
        <f>IF($A14="","",SUMPRODUCT(COUNTIF($C14:$AG14,Settings!$A$7:$A$14)*Settings!$D$7:$D$14))</f>
        <v>208</v>
      </c>
    </row>
    <row r="15" spans="1:40" x14ac:dyDescent="0.3">
      <c r="A15" s="20" t="str">
        <f>IF(Staff!A12="","",Staff!A12)</f>
        <v>Ramu Prasad</v>
      </c>
      <c r="B15" s="21" t="str">
        <f>IF(Staff!B12="","",Staff!B12)</f>
        <v>Attendant</v>
      </c>
      <c r="C15" s="15" t="s">
        <v>43</v>
      </c>
      <c r="D15" s="15" t="s">
        <v>46</v>
      </c>
      <c r="E15" s="15" t="s">
        <v>43</v>
      </c>
      <c r="F15" s="15" t="s">
        <v>43</v>
      </c>
      <c r="G15" s="15" t="s">
        <v>43</v>
      </c>
      <c r="H15" s="15" t="s">
        <v>43</v>
      </c>
      <c r="I15" s="15" t="s">
        <v>43</v>
      </c>
      <c r="J15" s="15" t="s">
        <v>43</v>
      </c>
      <c r="K15" s="15" t="s">
        <v>46</v>
      </c>
      <c r="L15" s="15" t="s">
        <v>43</v>
      </c>
      <c r="M15" s="15" t="s">
        <v>43</v>
      </c>
      <c r="N15" s="15" t="s">
        <v>43</v>
      </c>
      <c r="O15" s="15" t="s">
        <v>43</v>
      </c>
      <c r="P15" s="15" t="s">
        <v>43</v>
      </c>
      <c r="Q15" s="15" t="s">
        <v>43</v>
      </c>
      <c r="R15" s="15" t="s">
        <v>46</v>
      </c>
      <c r="S15" s="15" t="s">
        <v>43</v>
      </c>
      <c r="T15" s="15" t="s">
        <v>43</v>
      </c>
      <c r="U15" s="15" t="s">
        <v>43</v>
      </c>
      <c r="V15" s="15" t="s">
        <v>43</v>
      </c>
      <c r="W15" s="15" t="s">
        <v>43</v>
      </c>
      <c r="X15" s="15" t="s">
        <v>43</v>
      </c>
      <c r="Y15" s="15" t="s">
        <v>46</v>
      </c>
      <c r="Z15" s="15" t="s">
        <v>43</v>
      </c>
      <c r="AA15" s="15" t="s">
        <v>43</v>
      </c>
      <c r="AB15" s="15" t="s">
        <v>43</v>
      </c>
      <c r="AC15" s="15" t="s">
        <v>43</v>
      </c>
      <c r="AD15" s="15" t="s">
        <v>43</v>
      </c>
      <c r="AE15" s="15" t="s">
        <v>43</v>
      </c>
      <c r="AF15" s="15" t="s">
        <v>46</v>
      </c>
      <c r="AG15" s="15"/>
      <c r="AH15" s="22">
        <f>IF(OR($A15="",Settings!$A$7=""),"",COUNTIF($C15:$AG15,Settings!$A$7))</f>
        <v>0</v>
      </c>
      <c r="AI15" s="22">
        <f>IF(OR($A15="",Settings!$A$8=""),"",COUNTIF($C15:$AG15,Settings!$A$8))</f>
        <v>0</v>
      </c>
      <c r="AJ15" s="22">
        <f>IF(OR($A15="",Settings!$A$9=""),"",COUNTIF($C15:$AG15,Settings!$A$9))</f>
        <v>0</v>
      </c>
      <c r="AK15" s="22">
        <f>IF(OR($A15="",Settings!$A$10=""),"",COUNTIF($C15:$AG15,Settings!$A$10))</f>
        <v>25</v>
      </c>
      <c r="AL15" s="22">
        <f>IF(OR($A15="",Settings!$A$11=""),"",COUNTIF($C15:$AG15,Settings!$A$11))</f>
        <v>5</v>
      </c>
      <c r="AM15" s="22">
        <f>IF(OR($A15="",Settings!$A$12=""),"",COUNTIF($C15:$AG15,Settings!$A$12))</f>
        <v>0</v>
      </c>
      <c r="AN15" s="23">
        <f>IF($A15="","",SUMPRODUCT(COUNTIF($C15:$AG15,Settings!$A$7:$A$14)*Settings!$D$7:$D$14))</f>
        <v>200</v>
      </c>
    </row>
    <row r="16" spans="1:40" x14ac:dyDescent="0.3">
      <c r="A16" s="20" t="str">
        <f>IF(Staff!A13="","",Staff!A13)</f>
        <v>Kamla Devi</v>
      </c>
      <c r="B16" s="21" t="str">
        <f>IF(Staff!B13="","",Staff!B13)</f>
        <v>Housekeeping</v>
      </c>
      <c r="C16" s="15" t="s">
        <v>43</v>
      </c>
      <c r="D16" s="15" t="s">
        <v>43</v>
      </c>
      <c r="E16" s="15" t="s">
        <v>43</v>
      </c>
      <c r="F16" s="15" t="s">
        <v>43</v>
      </c>
      <c r="G16" s="15" t="s">
        <v>43</v>
      </c>
      <c r="H16" s="15" t="s">
        <v>43</v>
      </c>
      <c r="I16" s="15" t="s">
        <v>46</v>
      </c>
      <c r="J16" s="15" t="s">
        <v>43</v>
      </c>
      <c r="K16" s="15" t="s">
        <v>43</v>
      </c>
      <c r="L16" s="15" t="s">
        <v>43</v>
      </c>
      <c r="M16" s="15" t="s">
        <v>43</v>
      </c>
      <c r="N16" s="15" t="s">
        <v>43</v>
      </c>
      <c r="O16" s="15" t="s">
        <v>43</v>
      </c>
      <c r="P16" s="15" t="s">
        <v>46</v>
      </c>
      <c r="Q16" s="15" t="s">
        <v>43</v>
      </c>
      <c r="R16" s="15" t="s">
        <v>43</v>
      </c>
      <c r="S16" s="15" t="s">
        <v>43</v>
      </c>
      <c r="T16" s="15" t="s">
        <v>43</v>
      </c>
      <c r="U16" s="15" t="s">
        <v>43</v>
      </c>
      <c r="V16" s="15" t="s">
        <v>43</v>
      </c>
      <c r="W16" s="15" t="s">
        <v>46</v>
      </c>
      <c r="X16" s="15" t="s">
        <v>43</v>
      </c>
      <c r="Y16" s="15" t="s">
        <v>43</v>
      </c>
      <c r="Z16" s="15" t="s">
        <v>43</v>
      </c>
      <c r="AA16" s="15" t="s">
        <v>43</v>
      </c>
      <c r="AB16" s="15" t="s">
        <v>43</v>
      </c>
      <c r="AC16" s="15" t="s">
        <v>43</v>
      </c>
      <c r="AD16" s="15" t="s">
        <v>46</v>
      </c>
      <c r="AE16" s="15" t="s">
        <v>43</v>
      </c>
      <c r="AF16" s="15" t="s">
        <v>43</v>
      </c>
      <c r="AG16" s="15"/>
      <c r="AH16" s="22">
        <f>IF(OR($A16="",Settings!$A$7=""),"",COUNTIF($C16:$AG16,Settings!$A$7))</f>
        <v>0</v>
      </c>
      <c r="AI16" s="22">
        <f>IF(OR($A16="",Settings!$A$8=""),"",COUNTIF($C16:$AG16,Settings!$A$8))</f>
        <v>0</v>
      </c>
      <c r="AJ16" s="22">
        <f>IF(OR($A16="",Settings!$A$9=""),"",COUNTIF($C16:$AG16,Settings!$A$9))</f>
        <v>0</v>
      </c>
      <c r="AK16" s="22">
        <f>IF(OR($A16="",Settings!$A$10=""),"",COUNTIF($C16:$AG16,Settings!$A$10))</f>
        <v>26</v>
      </c>
      <c r="AL16" s="22">
        <f>IF(OR($A16="",Settings!$A$11=""),"",COUNTIF($C16:$AG16,Settings!$A$11))</f>
        <v>4</v>
      </c>
      <c r="AM16" s="22">
        <f>IF(OR($A16="",Settings!$A$12=""),"",COUNTIF($C16:$AG16,Settings!$A$12))</f>
        <v>0</v>
      </c>
      <c r="AN16" s="23">
        <f>IF($A16="","",SUMPRODUCT(COUNTIF($C16:$AG16,Settings!$A$7:$A$14)*Settings!$D$7:$D$14))</f>
        <v>208</v>
      </c>
    </row>
    <row r="17" spans="1:40" x14ac:dyDescent="0.3">
      <c r="A17" s="20" t="str">
        <f>IF(Staff!A14="","",Staff!A14)</f>
        <v/>
      </c>
      <c r="B17" s="21" t="str">
        <f>IF(Staff!B14="","",Staff!B14)</f>
        <v/>
      </c>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22" t="str">
        <f>IF(OR($A17="",Settings!$A$7=""),"",COUNTIF($C17:$AG17,Settings!$A$7))</f>
        <v/>
      </c>
      <c r="AI17" s="22" t="str">
        <f>IF(OR($A17="",Settings!$A$8=""),"",COUNTIF($C17:$AG17,Settings!$A$8))</f>
        <v/>
      </c>
      <c r="AJ17" s="22" t="str">
        <f>IF(OR($A17="",Settings!$A$9=""),"",COUNTIF($C17:$AG17,Settings!$A$9))</f>
        <v/>
      </c>
      <c r="AK17" s="22" t="str">
        <f>IF(OR($A17="",Settings!$A$10=""),"",COUNTIF($C17:$AG17,Settings!$A$10))</f>
        <v/>
      </c>
      <c r="AL17" s="22" t="str">
        <f>IF(OR($A17="",Settings!$A$11=""),"",COUNTIF($C17:$AG17,Settings!$A$11))</f>
        <v/>
      </c>
      <c r="AM17" s="22" t="str">
        <f>IF(OR($A17="",Settings!$A$12=""),"",COUNTIF($C17:$AG17,Settings!$A$12))</f>
        <v/>
      </c>
      <c r="AN17" s="23" t="str">
        <f>IF($A17="","",SUMPRODUCT(COUNTIF($C17:$AG17,Settings!$A$7:$A$14)*Settings!$D$7:$D$14))</f>
        <v/>
      </c>
    </row>
    <row r="18" spans="1:40" x14ac:dyDescent="0.3">
      <c r="A18" s="20" t="str">
        <f>IF(Staff!A15="","",Staff!A15)</f>
        <v/>
      </c>
      <c r="B18" s="21" t="str">
        <f>IF(Staff!B15="","",Staff!B15)</f>
        <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22" t="str">
        <f>IF(OR($A18="",Settings!$A$7=""),"",COUNTIF($C18:$AG18,Settings!$A$7))</f>
        <v/>
      </c>
      <c r="AI18" s="22" t="str">
        <f>IF(OR($A18="",Settings!$A$8=""),"",COUNTIF($C18:$AG18,Settings!$A$8))</f>
        <v/>
      </c>
      <c r="AJ18" s="22" t="str">
        <f>IF(OR($A18="",Settings!$A$9=""),"",COUNTIF($C18:$AG18,Settings!$A$9))</f>
        <v/>
      </c>
      <c r="AK18" s="22" t="str">
        <f>IF(OR($A18="",Settings!$A$10=""),"",COUNTIF($C18:$AG18,Settings!$A$10))</f>
        <v/>
      </c>
      <c r="AL18" s="22" t="str">
        <f>IF(OR($A18="",Settings!$A$11=""),"",COUNTIF($C18:$AG18,Settings!$A$11))</f>
        <v/>
      </c>
      <c r="AM18" s="22" t="str">
        <f>IF(OR($A18="",Settings!$A$12=""),"",COUNTIF($C18:$AG18,Settings!$A$12))</f>
        <v/>
      </c>
      <c r="AN18" s="23" t="str">
        <f>IF($A18="","",SUMPRODUCT(COUNTIF($C18:$AG18,Settings!$A$7:$A$14)*Settings!$D$7:$D$14))</f>
        <v/>
      </c>
    </row>
    <row r="19" spans="1:40" x14ac:dyDescent="0.3">
      <c r="A19" s="20" t="str">
        <f>IF(Staff!A16="","",Staff!A16)</f>
        <v/>
      </c>
      <c r="B19" s="21" t="str">
        <f>IF(Staff!B16="","",Staff!B16)</f>
        <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22" t="str">
        <f>IF(OR($A19="",Settings!$A$7=""),"",COUNTIF($C19:$AG19,Settings!$A$7))</f>
        <v/>
      </c>
      <c r="AI19" s="22" t="str">
        <f>IF(OR($A19="",Settings!$A$8=""),"",COUNTIF($C19:$AG19,Settings!$A$8))</f>
        <v/>
      </c>
      <c r="AJ19" s="22" t="str">
        <f>IF(OR($A19="",Settings!$A$9=""),"",COUNTIF($C19:$AG19,Settings!$A$9))</f>
        <v/>
      </c>
      <c r="AK19" s="22" t="str">
        <f>IF(OR($A19="",Settings!$A$10=""),"",COUNTIF($C19:$AG19,Settings!$A$10))</f>
        <v/>
      </c>
      <c r="AL19" s="22" t="str">
        <f>IF(OR($A19="",Settings!$A$11=""),"",COUNTIF($C19:$AG19,Settings!$A$11))</f>
        <v/>
      </c>
      <c r="AM19" s="22" t="str">
        <f>IF(OR($A19="",Settings!$A$12=""),"",COUNTIF($C19:$AG19,Settings!$A$12))</f>
        <v/>
      </c>
      <c r="AN19" s="23" t="str">
        <f>IF($A19="","",SUMPRODUCT(COUNTIF($C19:$AG19,Settings!$A$7:$A$14)*Settings!$D$7:$D$14))</f>
        <v/>
      </c>
    </row>
    <row r="20" spans="1:40" x14ac:dyDescent="0.3">
      <c r="A20" s="20" t="str">
        <f>IF(Staff!A17="","",Staff!A17)</f>
        <v/>
      </c>
      <c r="B20" s="21" t="str">
        <f>IF(Staff!B17="","",Staff!B17)</f>
        <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22" t="str">
        <f>IF(OR($A20="",Settings!$A$7=""),"",COUNTIF($C20:$AG20,Settings!$A$7))</f>
        <v/>
      </c>
      <c r="AI20" s="22" t="str">
        <f>IF(OR($A20="",Settings!$A$8=""),"",COUNTIF($C20:$AG20,Settings!$A$8))</f>
        <v/>
      </c>
      <c r="AJ20" s="22" t="str">
        <f>IF(OR($A20="",Settings!$A$9=""),"",COUNTIF($C20:$AG20,Settings!$A$9))</f>
        <v/>
      </c>
      <c r="AK20" s="22" t="str">
        <f>IF(OR($A20="",Settings!$A$10=""),"",COUNTIF($C20:$AG20,Settings!$A$10))</f>
        <v/>
      </c>
      <c r="AL20" s="22" t="str">
        <f>IF(OR($A20="",Settings!$A$11=""),"",COUNTIF($C20:$AG20,Settings!$A$11))</f>
        <v/>
      </c>
      <c r="AM20" s="22" t="str">
        <f>IF(OR($A20="",Settings!$A$12=""),"",COUNTIF($C20:$AG20,Settings!$A$12))</f>
        <v/>
      </c>
      <c r="AN20" s="23" t="str">
        <f>IF($A20="","",SUMPRODUCT(COUNTIF($C20:$AG20,Settings!$A$7:$A$14)*Settings!$D$7:$D$14))</f>
        <v/>
      </c>
    </row>
    <row r="21" spans="1:40" x14ac:dyDescent="0.3">
      <c r="A21" s="20" t="str">
        <f>IF(Staff!A18="","",Staff!A18)</f>
        <v/>
      </c>
      <c r="B21" s="21" t="str">
        <f>IF(Staff!B18="","",Staff!B18)</f>
        <v/>
      </c>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22" t="str">
        <f>IF(OR($A21="",Settings!$A$7=""),"",COUNTIF($C21:$AG21,Settings!$A$7))</f>
        <v/>
      </c>
      <c r="AI21" s="22" t="str">
        <f>IF(OR($A21="",Settings!$A$8=""),"",COUNTIF($C21:$AG21,Settings!$A$8))</f>
        <v/>
      </c>
      <c r="AJ21" s="22" t="str">
        <f>IF(OR($A21="",Settings!$A$9=""),"",COUNTIF($C21:$AG21,Settings!$A$9))</f>
        <v/>
      </c>
      <c r="AK21" s="22" t="str">
        <f>IF(OR($A21="",Settings!$A$10=""),"",COUNTIF($C21:$AG21,Settings!$A$10))</f>
        <v/>
      </c>
      <c r="AL21" s="22" t="str">
        <f>IF(OR($A21="",Settings!$A$11=""),"",COUNTIF($C21:$AG21,Settings!$A$11))</f>
        <v/>
      </c>
      <c r="AM21" s="22" t="str">
        <f>IF(OR($A21="",Settings!$A$12=""),"",COUNTIF($C21:$AG21,Settings!$A$12))</f>
        <v/>
      </c>
      <c r="AN21" s="23" t="str">
        <f>IF($A21="","",SUMPRODUCT(COUNTIF($C21:$AG21,Settings!$A$7:$A$14)*Settings!$D$7:$D$14))</f>
        <v/>
      </c>
    </row>
    <row r="22" spans="1:40" x14ac:dyDescent="0.3">
      <c r="A22" s="20" t="str">
        <f>IF(Staff!A19="","",Staff!A19)</f>
        <v/>
      </c>
      <c r="B22" s="21" t="str">
        <f>IF(Staff!B19="","",Staff!B19)</f>
        <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22" t="str">
        <f>IF(OR($A22="",Settings!$A$7=""),"",COUNTIF($C22:$AG22,Settings!$A$7))</f>
        <v/>
      </c>
      <c r="AI22" s="22" t="str">
        <f>IF(OR($A22="",Settings!$A$8=""),"",COUNTIF($C22:$AG22,Settings!$A$8))</f>
        <v/>
      </c>
      <c r="AJ22" s="22" t="str">
        <f>IF(OR($A22="",Settings!$A$9=""),"",COUNTIF($C22:$AG22,Settings!$A$9))</f>
        <v/>
      </c>
      <c r="AK22" s="22" t="str">
        <f>IF(OR($A22="",Settings!$A$10=""),"",COUNTIF($C22:$AG22,Settings!$A$10))</f>
        <v/>
      </c>
      <c r="AL22" s="22" t="str">
        <f>IF(OR($A22="",Settings!$A$11=""),"",COUNTIF($C22:$AG22,Settings!$A$11))</f>
        <v/>
      </c>
      <c r="AM22" s="22" t="str">
        <f>IF(OR($A22="",Settings!$A$12=""),"",COUNTIF($C22:$AG22,Settings!$A$12))</f>
        <v/>
      </c>
      <c r="AN22" s="23" t="str">
        <f>IF($A22="","",SUMPRODUCT(COUNTIF($C22:$AG22,Settings!$A$7:$A$14)*Settings!$D$7:$D$14))</f>
        <v/>
      </c>
    </row>
    <row r="23" spans="1:40" x14ac:dyDescent="0.3">
      <c r="A23" s="20" t="str">
        <f>IF(Staff!A20="","",Staff!A20)</f>
        <v/>
      </c>
      <c r="B23" s="21" t="str">
        <f>IF(Staff!B20="","",Staff!B20)</f>
        <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22" t="str">
        <f>IF(OR($A23="",Settings!$A$7=""),"",COUNTIF($C23:$AG23,Settings!$A$7))</f>
        <v/>
      </c>
      <c r="AI23" s="22" t="str">
        <f>IF(OR($A23="",Settings!$A$8=""),"",COUNTIF($C23:$AG23,Settings!$A$8))</f>
        <v/>
      </c>
      <c r="AJ23" s="22" t="str">
        <f>IF(OR($A23="",Settings!$A$9=""),"",COUNTIF($C23:$AG23,Settings!$A$9))</f>
        <v/>
      </c>
      <c r="AK23" s="22" t="str">
        <f>IF(OR($A23="",Settings!$A$10=""),"",COUNTIF($C23:$AG23,Settings!$A$10))</f>
        <v/>
      </c>
      <c r="AL23" s="22" t="str">
        <f>IF(OR($A23="",Settings!$A$11=""),"",COUNTIF($C23:$AG23,Settings!$A$11))</f>
        <v/>
      </c>
      <c r="AM23" s="22" t="str">
        <f>IF(OR($A23="",Settings!$A$12=""),"",COUNTIF($C23:$AG23,Settings!$A$12))</f>
        <v/>
      </c>
      <c r="AN23" s="23" t="str">
        <f>IF($A23="","",SUMPRODUCT(COUNTIF($C23:$AG23,Settings!$A$7:$A$14)*Settings!$D$7:$D$14))</f>
        <v/>
      </c>
    </row>
    <row r="24" spans="1:40" x14ac:dyDescent="0.3">
      <c r="A24" s="20" t="str">
        <f>IF(Staff!A21="","",Staff!A21)</f>
        <v/>
      </c>
      <c r="B24" s="21" t="str">
        <f>IF(Staff!B21="","",Staff!B21)</f>
        <v/>
      </c>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22" t="str">
        <f>IF(OR($A24="",Settings!$A$7=""),"",COUNTIF($C24:$AG24,Settings!$A$7))</f>
        <v/>
      </c>
      <c r="AI24" s="22" t="str">
        <f>IF(OR($A24="",Settings!$A$8=""),"",COUNTIF($C24:$AG24,Settings!$A$8))</f>
        <v/>
      </c>
      <c r="AJ24" s="22" t="str">
        <f>IF(OR($A24="",Settings!$A$9=""),"",COUNTIF($C24:$AG24,Settings!$A$9))</f>
        <v/>
      </c>
      <c r="AK24" s="22" t="str">
        <f>IF(OR($A24="",Settings!$A$10=""),"",COUNTIF($C24:$AG24,Settings!$A$10))</f>
        <v/>
      </c>
      <c r="AL24" s="22" t="str">
        <f>IF(OR($A24="",Settings!$A$11=""),"",COUNTIF($C24:$AG24,Settings!$A$11))</f>
        <v/>
      </c>
      <c r="AM24" s="22" t="str">
        <f>IF(OR($A24="",Settings!$A$12=""),"",COUNTIF($C24:$AG24,Settings!$A$12))</f>
        <v/>
      </c>
      <c r="AN24" s="23" t="str">
        <f>IF($A24="","",SUMPRODUCT(COUNTIF($C24:$AG24,Settings!$A$7:$A$14)*Settings!$D$7:$D$14))</f>
        <v/>
      </c>
    </row>
    <row r="25" spans="1:40" x14ac:dyDescent="0.3">
      <c r="A25" s="20" t="str">
        <f>IF(Staff!A22="","",Staff!A22)</f>
        <v/>
      </c>
      <c r="B25" s="21" t="str">
        <f>IF(Staff!B22="","",Staff!B22)</f>
        <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22" t="str">
        <f>IF(OR($A25="",Settings!$A$7=""),"",COUNTIF($C25:$AG25,Settings!$A$7))</f>
        <v/>
      </c>
      <c r="AI25" s="22" t="str">
        <f>IF(OR($A25="",Settings!$A$8=""),"",COUNTIF($C25:$AG25,Settings!$A$8))</f>
        <v/>
      </c>
      <c r="AJ25" s="22" t="str">
        <f>IF(OR($A25="",Settings!$A$9=""),"",COUNTIF($C25:$AG25,Settings!$A$9))</f>
        <v/>
      </c>
      <c r="AK25" s="22" t="str">
        <f>IF(OR($A25="",Settings!$A$10=""),"",COUNTIF($C25:$AG25,Settings!$A$10))</f>
        <v/>
      </c>
      <c r="AL25" s="22" t="str">
        <f>IF(OR($A25="",Settings!$A$11=""),"",COUNTIF($C25:$AG25,Settings!$A$11))</f>
        <v/>
      </c>
      <c r="AM25" s="22" t="str">
        <f>IF(OR($A25="",Settings!$A$12=""),"",COUNTIF($C25:$AG25,Settings!$A$12))</f>
        <v/>
      </c>
      <c r="AN25" s="23" t="str">
        <f>IF($A25="","",SUMPRODUCT(COUNTIF($C25:$AG25,Settings!$A$7:$A$14)*Settings!$D$7:$D$14))</f>
        <v/>
      </c>
    </row>
    <row r="26" spans="1:40" x14ac:dyDescent="0.3">
      <c r="A26" s="20" t="str">
        <f>IF(Staff!A23="","",Staff!A23)</f>
        <v/>
      </c>
      <c r="B26" s="21" t="str">
        <f>IF(Staff!B23="","",Staff!B23)</f>
        <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22" t="str">
        <f>IF(OR($A26="",Settings!$A$7=""),"",COUNTIF($C26:$AG26,Settings!$A$7))</f>
        <v/>
      </c>
      <c r="AI26" s="22" t="str">
        <f>IF(OR($A26="",Settings!$A$8=""),"",COUNTIF($C26:$AG26,Settings!$A$8))</f>
        <v/>
      </c>
      <c r="AJ26" s="22" t="str">
        <f>IF(OR($A26="",Settings!$A$9=""),"",COUNTIF($C26:$AG26,Settings!$A$9))</f>
        <v/>
      </c>
      <c r="AK26" s="22" t="str">
        <f>IF(OR($A26="",Settings!$A$10=""),"",COUNTIF($C26:$AG26,Settings!$A$10))</f>
        <v/>
      </c>
      <c r="AL26" s="22" t="str">
        <f>IF(OR($A26="",Settings!$A$11=""),"",COUNTIF($C26:$AG26,Settings!$A$11))</f>
        <v/>
      </c>
      <c r="AM26" s="22" t="str">
        <f>IF(OR($A26="",Settings!$A$12=""),"",COUNTIF($C26:$AG26,Settings!$A$12))</f>
        <v/>
      </c>
      <c r="AN26" s="23" t="str">
        <f>IF($A26="","",SUMPRODUCT(COUNTIF($C26:$AG26,Settings!$A$7:$A$14)*Settings!$D$7:$D$14))</f>
        <v/>
      </c>
    </row>
    <row r="27" spans="1:40" x14ac:dyDescent="0.3">
      <c r="A27" s="20" t="str">
        <f>IF(Staff!A24="","",Staff!A24)</f>
        <v/>
      </c>
      <c r="B27" s="21" t="str">
        <f>IF(Staff!B24="","",Staff!B24)</f>
        <v/>
      </c>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22" t="str">
        <f>IF(OR($A27="",Settings!$A$7=""),"",COUNTIF($C27:$AG27,Settings!$A$7))</f>
        <v/>
      </c>
      <c r="AI27" s="22" t="str">
        <f>IF(OR($A27="",Settings!$A$8=""),"",COUNTIF($C27:$AG27,Settings!$A$8))</f>
        <v/>
      </c>
      <c r="AJ27" s="22" t="str">
        <f>IF(OR($A27="",Settings!$A$9=""),"",COUNTIF($C27:$AG27,Settings!$A$9))</f>
        <v/>
      </c>
      <c r="AK27" s="22" t="str">
        <f>IF(OR($A27="",Settings!$A$10=""),"",COUNTIF($C27:$AG27,Settings!$A$10))</f>
        <v/>
      </c>
      <c r="AL27" s="22" t="str">
        <f>IF(OR($A27="",Settings!$A$11=""),"",COUNTIF($C27:$AG27,Settings!$A$11))</f>
        <v/>
      </c>
      <c r="AM27" s="22" t="str">
        <f>IF(OR($A27="",Settings!$A$12=""),"",COUNTIF($C27:$AG27,Settings!$A$12))</f>
        <v/>
      </c>
      <c r="AN27" s="23" t="str">
        <f>IF($A27="","",SUMPRODUCT(COUNTIF($C27:$AG27,Settings!$A$7:$A$14)*Settings!$D$7:$D$14))</f>
        <v/>
      </c>
    </row>
    <row r="28" spans="1:40" x14ac:dyDescent="0.3">
      <c r="A28" s="20" t="str">
        <f>IF(Staff!A25="","",Staff!A25)</f>
        <v/>
      </c>
      <c r="B28" s="21" t="str">
        <f>IF(Staff!B25="","",Staff!B25)</f>
        <v/>
      </c>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22" t="str">
        <f>IF(OR($A28="",Settings!$A$7=""),"",COUNTIF($C28:$AG28,Settings!$A$7))</f>
        <v/>
      </c>
      <c r="AI28" s="22" t="str">
        <f>IF(OR($A28="",Settings!$A$8=""),"",COUNTIF($C28:$AG28,Settings!$A$8))</f>
        <v/>
      </c>
      <c r="AJ28" s="22" t="str">
        <f>IF(OR($A28="",Settings!$A$9=""),"",COUNTIF($C28:$AG28,Settings!$A$9))</f>
        <v/>
      </c>
      <c r="AK28" s="22" t="str">
        <f>IF(OR($A28="",Settings!$A$10=""),"",COUNTIF($C28:$AG28,Settings!$A$10))</f>
        <v/>
      </c>
      <c r="AL28" s="22" t="str">
        <f>IF(OR($A28="",Settings!$A$11=""),"",COUNTIF($C28:$AG28,Settings!$A$11))</f>
        <v/>
      </c>
      <c r="AM28" s="22" t="str">
        <f>IF(OR($A28="",Settings!$A$12=""),"",COUNTIF($C28:$AG28,Settings!$A$12))</f>
        <v/>
      </c>
      <c r="AN28" s="23" t="str">
        <f>IF($A28="","",SUMPRODUCT(COUNTIF($C28:$AG28,Settings!$A$7:$A$14)*Settings!$D$7:$D$14))</f>
        <v/>
      </c>
    </row>
    <row r="29" spans="1:40" x14ac:dyDescent="0.3">
      <c r="A29" s="20" t="str">
        <f>IF(Staff!A26="","",Staff!A26)</f>
        <v/>
      </c>
      <c r="B29" s="21" t="str">
        <f>IF(Staff!B26="","",Staff!B26)</f>
        <v/>
      </c>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22" t="str">
        <f>IF(OR($A29="",Settings!$A$7=""),"",COUNTIF($C29:$AG29,Settings!$A$7))</f>
        <v/>
      </c>
      <c r="AI29" s="22" t="str">
        <f>IF(OR($A29="",Settings!$A$8=""),"",COUNTIF($C29:$AG29,Settings!$A$8))</f>
        <v/>
      </c>
      <c r="AJ29" s="22" t="str">
        <f>IF(OR($A29="",Settings!$A$9=""),"",COUNTIF($C29:$AG29,Settings!$A$9))</f>
        <v/>
      </c>
      <c r="AK29" s="22" t="str">
        <f>IF(OR($A29="",Settings!$A$10=""),"",COUNTIF($C29:$AG29,Settings!$A$10))</f>
        <v/>
      </c>
      <c r="AL29" s="22" t="str">
        <f>IF(OR($A29="",Settings!$A$11=""),"",COUNTIF($C29:$AG29,Settings!$A$11))</f>
        <v/>
      </c>
      <c r="AM29" s="22" t="str">
        <f>IF(OR($A29="",Settings!$A$12=""),"",COUNTIF($C29:$AG29,Settings!$A$12))</f>
        <v/>
      </c>
      <c r="AN29" s="23" t="str">
        <f>IF($A29="","",SUMPRODUCT(COUNTIF($C29:$AG29,Settings!$A$7:$A$14)*Settings!$D$7:$D$14))</f>
        <v/>
      </c>
    </row>
    <row r="30" spans="1:40" x14ac:dyDescent="0.3">
      <c r="A30" s="20" t="str">
        <f>IF(Staff!A27="","",Staff!A27)</f>
        <v/>
      </c>
      <c r="B30" s="21" t="str">
        <f>IF(Staff!B27="","",Staff!B27)</f>
        <v/>
      </c>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22" t="str">
        <f>IF(OR($A30="",Settings!$A$7=""),"",COUNTIF($C30:$AG30,Settings!$A$7))</f>
        <v/>
      </c>
      <c r="AI30" s="22" t="str">
        <f>IF(OR($A30="",Settings!$A$8=""),"",COUNTIF($C30:$AG30,Settings!$A$8))</f>
        <v/>
      </c>
      <c r="AJ30" s="22" t="str">
        <f>IF(OR($A30="",Settings!$A$9=""),"",COUNTIF($C30:$AG30,Settings!$A$9))</f>
        <v/>
      </c>
      <c r="AK30" s="22" t="str">
        <f>IF(OR($A30="",Settings!$A$10=""),"",COUNTIF($C30:$AG30,Settings!$A$10))</f>
        <v/>
      </c>
      <c r="AL30" s="22" t="str">
        <f>IF(OR($A30="",Settings!$A$11=""),"",COUNTIF($C30:$AG30,Settings!$A$11))</f>
        <v/>
      </c>
      <c r="AM30" s="22" t="str">
        <f>IF(OR($A30="",Settings!$A$12=""),"",COUNTIF($C30:$AG30,Settings!$A$12))</f>
        <v/>
      </c>
      <c r="AN30" s="23" t="str">
        <f>IF($A30="","",SUMPRODUCT(COUNTIF($C30:$AG30,Settings!$A$7:$A$14)*Settings!$D$7:$D$14))</f>
        <v/>
      </c>
    </row>
    <row r="31" spans="1:40" x14ac:dyDescent="0.3">
      <c r="A31" s="20" t="str">
        <f>IF(Staff!A28="","",Staff!A28)</f>
        <v/>
      </c>
      <c r="B31" s="21" t="str">
        <f>IF(Staff!B28="","",Staff!B28)</f>
        <v/>
      </c>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22" t="str">
        <f>IF(OR($A31="",Settings!$A$7=""),"",COUNTIF($C31:$AG31,Settings!$A$7))</f>
        <v/>
      </c>
      <c r="AI31" s="22" t="str">
        <f>IF(OR($A31="",Settings!$A$8=""),"",COUNTIF($C31:$AG31,Settings!$A$8))</f>
        <v/>
      </c>
      <c r="AJ31" s="22" t="str">
        <f>IF(OR($A31="",Settings!$A$9=""),"",COUNTIF($C31:$AG31,Settings!$A$9))</f>
        <v/>
      </c>
      <c r="AK31" s="22" t="str">
        <f>IF(OR($A31="",Settings!$A$10=""),"",COUNTIF($C31:$AG31,Settings!$A$10))</f>
        <v/>
      </c>
      <c r="AL31" s="22" t="str">
        <f>IF(OR($A31="",Settings!$A$11=""),"",COUNTIF($C31:$AG31,Settings!$A$11))</f>
        <v/>
      </c>
      <c r="AM31" s="22" t="str">
        <f>IF(OR($A31="",Settings!$A$12=""),"",COUNTIF($C31:$AG31,Settings!$A$12))</f>
        <v/>
      </c>
      <c r="AN31" s="23" t="str">
        <f>IF($A31="","",SUMPRODUCT(COUNTIF($C31:$AG31,Settings!$A$7:$A$14)*Settings!$D$7:$D$14))</f>
        <v/>
      </c>
    </row>
    <row r="32" spans="1:40" x14ac:dyDescent="0.3">
      <c r="A32" s="20" t="str">
        <f>IF(Staff!A29="","",Staff!A29)</f>
        <v/>
      </c>
      <c r="B32" s="21" t="str">
        <f>IF(Staff!B29="","",Staff!B29)</f>
        <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22" t="str">
        <f>IF(OR($A32="",Settings!$A$7=""),"",COUNTIF($C32:$AG32,Settings!$A$7))</f>
        <v/>
      </c>
      <c r="AI32" s="22" t="str">
        <f>IF(OR($A32="",Settings!$A$8=""),"",COUNTIF($C32:$AG32,Settings!$A$8))</f>
        <v/>
      </c>
      <c r="AJ32" s="22" t="str">
        <f>IF(OR($A32="",Settings!$A$9=""),"",COUNTIF($C32:$AG32,Settings!$A$9))</f>
        <v/>
      </c>
      <c r="AK32" s="22" t="str">
        <f>IF(OR($A32="",Settings!$A$10=""),"",COUNTIF($C32:$AG32,Settings!$A$10))</f>
        <v/>
      </c>
      <c r="AL32" s="22" t="str">
        <f>IF(OR($A32="",Settings!$A$11=""),"",COUNTIF($C32:$AG32,Settings!$A$11))</f>
        <v/>
      </c>
      <c r="AM32" s="22" t="str">
        <f>IF(OR($A32="",Settings!$A$12=""),"",COUNTIF($C32:$AG32,Settings!$A$12))</f>
        <v/>
      </c>
      <c r="AN32" s="23" t="str">
        <f>IF($A32="","",SUMPRODUCT(COUNTIF($C32:$AG32,Settings!$A$7:$A$14)*Settings!$D$7:$D$14))</f>
        <v/>
      </c>
    </row>
    <row r="33" spans="1:40" x14ac:dyDescent="0.3">
      <c r="A33" s="20" t="str">
        <f>IF(Staff!A30="","",Staff!A30)</f>
        <v/>
      </c>
      <c r="B33" s="21" t="str">
        <f>IF(Staff!B30="","",Staff!B30)</f>
        <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22" t="str">
        <f>IF(OR($A33="",Settings!$A$7=""),"",COUNTIF($C33:$AG33,Settings!$A$7))</f>
        <v/>
      </c>
      <c r="AI33" s="22" t="str">
        <f>IF(OR($A33="",Settings!$A$8=""),"",COUNTIF($C33:$AG33,Settings!$A$8))</f>
        <v/>
      </c>
      <c r="AJ33" s="22" t="str">
        <f>IF(OR($A33="",Settings!$A$9=""),"",COUNTIF($C33:$AG33,Settings!$A$9))</f>
        <v/>
      </c>
      <c r="AK33" s="22" t="str">
        <f>IF(OR($A33="",Settings!$A$10=""),"",COUNTIF($C33:$AG33,Settings!$A$10))</f>
        <v/>
      </c>
      <c r="AL33" s="22" t="str">
        <f>IF(OR($A33="",Settings!$A$11=""),"",COUNTIF($C33:$AG33,Settings!$A$11))</f>
        <v/>
      </c>
      <c r="AM33" s="22" t="str">
        <f>IF(OR($A33="",Settings!$A$12=""),"",COUNTIF($C33:$AG33,Settings!$A$12))</f>
        <v/>
      </c>
      <c r="AN33" s="23" t="str">
        <f>IF($A33="","",SUMPRODUCT(COUNTIF($C33:$AG33,Settings!$A$7:$A$14)*Settings!$D$7:$D$14))</f>
        <v/>
      </c>
    </row>
    <row r="34" spans="1:40" x14ac:dyDescent="0.3">
      <c r="A34" s="20" t="str">
        <f>IF(Staff!A31="","",Staff!A31)</f>
        <v/>
      </c>
      <c r="B34" s="21" t="str">
        <f>IF(Staff!B31="","",Staff!B31)</f>
        <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22" t="str">
        <f>IF(OR($A34="",Settings!$A$7=""),"",COUNTIF($C34:$AG34,Settings!$A$7))</f>
        <v/>
      </c>
      <c r="AI34" s="22" t="str">
        <f>IF(OR($A34="",Settings!$A$8=""),"",COUNTIF($C34:$AG34,Settings!$A$8))</f>
        <v/>
      </c>
      <c r="AJ34" s="22" t="str">
        <f>IF(OR($A34="",Settings!$A$9=""),"",COUNTIF($C34:$AG34,Settings!$A$9))</f>
        <v/>
      </c>
      <c r="AK34" s="22" t="str">
        <f>IF(OR($A34="",Settings!$A$10=""),"",COUNTIF($C34:$AG34,Settings!$A$10))</f>
        <v/>
      </c>
      <c r="AL34" s="22" t="str">
        <f>IF(OR($A34="",Settings!$A$11=""),"",COUNTIF($C34:$AG34,Settings!$A$11))</f>
        <v/>
      </c>
      <c r="AM34" s="22" t="str">
        <f>IF(OR($A34="",Settings!$A$12=""),"",COUNTIF($C34:$AG34,Settings!$A$12))</f>
        <v/>
      </c>
      <c r="AN34" s="23" t="str">
        <f>IF($A34="","",SUMPRODUCT(COUNTIF($C34:$AG34,Settings!$A$7:$A$14)*Settings!$D$7:$D$14))</f>
        <v/>
      </c>
    </row>
    <row r="35" spans="1:40" x14ac:dyDescent="0.3">
      <c r="A35" s="20" t="str">
        <f>IF(Staff!A32="","",Staff!A32)</f>
        <v/>
      </c>
      <c r="B35" s="21" t="str">
        <f>IF(Staff!B32="","",Staff!B32)</f>
        <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22" t="str">
        <f>IF(OR($A35="",Settings!$A$7=""),"",COUNTIF($C35:$AG35,Settings!$A$7))</f>
        <v/>
      </c>
      <c r="AI35" s="22" t="str">
        <f>IF(OR($A35="",Settings!$A$8=""),"",COUNTIF($C35:$AG35,Settings!$A$8))</f>
        <v/>
      </c>
      <c r="AJ35" s="22" t="str">
        <f>IF(OR($A35="",Settings!$A$9=""),"",COUNTIF($C35:$AG35,Settings!$A$9))</f>
        <v/>
      </c>
      <c r="AK35" s="22" t="str">
        <f>IF(OR($A35="",Settings!$A$10=""),"",COUNTIF($C35:$AG35,Settings!$A$10))</f>
        <v/>
      </c>
      <c r="AL35" s="22" t="str">
        <f>IF(OR($A35="",Settings!$A$11=""),"",COUNTIF($C35:$AG35,Settings!$A$11))</f>
        <v/>
      </c>
      <c r="AM35" s="22" t="str">
        <f>IF(OR($A35="",Settings!$A$12=""),"",COUNTIF($C35:$AG35,Settings!$A$12))</f>
        <v/>
      </c>
      <c r="AN35" s="23" t="str">
        <f>IF($A35="","",SUMPRODUCT(COUNTIF($C35:$AG35,Settings!$A$7:$A$14)*Settings!$D$7:$D$14))</f>
        <v/>
      </c>
    </row>
    <row r="36" spans="1:40" x14ac:dyDescent="0.3">
      <c r="A36" s="20" t="str">
        <f>IF(Staff!A33="","",Staff!A33)</f>
        <v/>
      </c>
      <c r="B36" s="21" t="str">
        <f>IF(Staff!B33="","",Staff!B33)</f>
        <v/>
      </c>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22" t="str">
        <f>IF(OR($A36="",Settings!$A$7=""),"",COUNTIF($C36:$AG36,Settings!$A$7))</f>
        <v/>
      </c>
      <c r="AI36" s="22" t="str">
        <f>IF(OR($A36="",Settings!$A$8=""),"",COUNTIF($C36:$AG36,Settings!$A$8))</f>
        <v/>
      </c>
      <c r="AJ36" s="22" t="str">
        <f>IF(OR($A36="",Settings!$A$9=""),"",COUNTIF($C36:$AG36,Settings!$A$9))</f>
        <v/>
      </c>
      <c r="AK36" s="22" t="str">
        <f>IF(OR($A36="",Settings!$A$10=""),"",COUNTIF($C36:$AG36,Settings!$A$10))</f>
        <v/>
      </c>
      <c r="AL36" s="22" t="str">
        <f>IF(OR($A36="",Settings!$A$11=""),"",COUNTIF($C36:$AG36,Settings!$A$11))</f>
        <v/>
      </c>
      <c r="AM36" s="22" t="str">
        <f>IF(OR($A36="",Settings!$A$12=""),"",COUNTIF($C36:$AG36,Settings!$A$12))</f>
        <v/>
      </c>
      <c r="AN36" s="23" t="str">
        <f>IF($A36="","",SUMPRODUCT(COUNTIF($C36:$AG36,Settings!$A$7:$A$14)*Settings!$D$7:$D$14))</f>
        <v/>
      </c>
    </row>
    <row r="37" spans="1:40" x14ac:dyDescent="0.3">
      <c r="A37" s="20" t="str">
        <f>IF(Staff!A34="","",Staff!A34)</f>
        <v/>
      </c>
      <c r="B37" s="21" t="str">
        <f>IF(Staff!B34="","",Staff!B34)</f>
        <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22" t="str">
        <f>IF(OR($A37="",Settings!$A$7=""),"",COUNTIF($C37:$AG37,Settings!$A$7))</f>
        <v/>
      </c>
      <c r="AI37" s="22" t="str">
        <f>IF(OR($A37="",Settings!$A$8=""),"",COUNTIF($C37:$AG37,Settings!$A$8))</f>
        <v/>
      </c>
      <c r="AJ37" s="22" t="str">
        <f>IF(OR($A37="",Settings!$A$9=""),"",COUNTIF($C37:$AG37,Settings!$A$9))</f>
        <v/>
      </c>
      <c r="AK37" s="22" t="str">
        <f>IF(OR($A37="",Settings!$A$10=""),"",COUNTIF($C37:$AG37,Settings!$A$10))</f>
        <v/>
      </c>
      <c r="AL37" s="22" t="str">
        <f>IF(OR($A37="",Settings!$A$11=""),"",COUNTIF($C37:$AG37,Settings!$A$11))</f>
        <v/>
      </c>
      <c r="AM37" s="22" t="str">
        <f>IF(OR($A37="",Settings!$A$12=""),"",COUNTIF($C37:$AG37,Settings!$A$12))</f>
        <v/>
      </c>
      <c r="AN37" s="23" t="str">
        <f>IF($A37="","",SUMPRODUCT(COUNTIF($C37:$AG37,Settings!$A$7:$A$14)*Settings!$D$7:$D$14))</f>
        <v/>
      </c>
    </row>
    <row r="38" spans="1:40" x14ac:dyDescent="0.3">
      <c r="A38" s="20" t="str">
        <f>IF(Staff!A35="","",Staff!A35)</f>
        <v/>
      </c>
      <c r="B38" s="21" t="str">
        <f>IF(Staff!B35="","",Staff!B35)</f>
        <v/>
      </c>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22" t="str">
        <f>IF(OR($A38="",Settings!$A$7=""),"",COUNTIF($C38:$AG38,Settings!$A$7))</f>
        <v/>
      </c>
      <c r="AI38" s="22" t="str">
        <f>IF(OR($A38="",Settings!$A$8=""),"",COUNTIF($C38:$AG38,Settings!$A$8))</f>
        <v/>
      </c>
      <c r="AJ38" s="22" t="str">
        <f>IF(OR($A38="",Settings!$A$9=""),"",COUNTIF($C38:$AG38,Settings!$A$9))</f>
        <v/>
      </c>
      <c r="AK38" s="22" t="str">
        <f>IF(OR($A38="",Settings!$A$10=""),"",COUNTIF($C38:$AG38,Settings!$A$10))</f>
        <v/>
      </c>
      <c r="AL38" s="22" t="str">
        <f>IF(OR($A38="",Settings!$A$11=""),"",COUNTIF($C38:$AG38,Settings!$A$11))</f>
        <v/>
      </c>
      <c r="AM38" s="22" t="str">
        <f>IF(OR($A38="",Settings!$A$12=""),"",COUNTIF($C38:$AG38,Settings!$A$12))</f>
        <v/>
      </c>
      <c r="AN38" s="23" t="str">
        <f>IF($A38="","",SUMPRODUCT(COUNTIF($C38:$AG38,Settings!$A$7:$A$14)*Settings!$D$7:$D$14))</f>
        <v/>
      </c>
    </row>
    <row r="39" spans="1:40" x14ac:dyDescent="0.3">
      <c r="A39" s="20" t="str">
        <f>IF(Staff!A36="","",Staff!A36)</f>
        <v/>
      </c>
      <c r="B39" s="21" t="str">
        <f>IF(Staff!B36="","",Staff!B36)</f>
        <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22" t="str">
        <f>IF(OR($A39="",Settings!$A$7=""),"",COUNTIF($C39:$AG39,Settings!$A$7))</f>
        <v/>
      </c>
      <c r="AI39" s="22" t="str">
        <f>IF(OR($A39="",Settings!$A$8=""),"",COUNTIF($C39:$AG39,Settings!$A$8))</f>
        <v/>
      </c>
      <c r="AJ39" s="22" t="str">
        <f>IF(OR($A39="",Settings!$A$9=""),"",COUNTIF($C39:$AG39,Settings!$A$9))</f>
        <v/>
      </c>
      <c r="AK39" s="22" t="str">
        <f>IF(OR($A39="",Settings!$A$10=""),"",COUNTIF($C39:$AG39,Settings!$A$10))</f>
        <v/>
      </c>
      <c r="AL39" s="22" t="str">
        <f>IF(OR($A39="",Settings!$A$11=""),"",COUNTIF($C39:$AG39,Settings!$A$11))</f>
        <v/>
      </c>
      <c r="AM39" s="22" t="str">
        <f>IF(OR($A39="",Settings!$A$12=""),"",COUNTIF($C39:$AG39,Settings!$A$12))</f>
        <v/>
      </c>
      <c r="AN39" s="23" t="str">
        <f>IF($A39="","",SUMPRODUCT(COUNTIF($C39:$AG39,Settings!$A$7:$A$14)*Settings!$D$7:$D$14))</f>
        <v/>
      </c>
    </row>
    <row r="40" spans="1:40" x14ac:dyDescent="0.3">
      <c r="A40" s="20" t="str">
        <f>IF(Staff!A37="","",Staff!A37)</f>
        <v/>
      </c>
      <c r="B40" s="21" t="str">
        <f>IF(Staff!B37="","",Staff!B37)</f>
        <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22" t="str">
        <f>IF(OR($A40="",Settings!$A$7=""),"",COUNTIF($C40:$AG40,Settings!$A$7))</f>
        <v/>
      </c>
      <c r="AI40" s="22" t="str">
        <f>IF(OR($A40="",Settings!$A$8=""),"",COUNTIF($C40:$AG40,Settings!$A$8))</f>
        <v/>
      </c>
      <c r="AJ40" s="22" t="str">
        <f>IF(OR($A40="",Settings!$A$9=""),"",COUNTIF($C40:$AG40,Settings!$A$9))</f>
        <v/>
      </c>
      <c r="AK40" s="22" t="str">
        <f>IF(OR($A40="",Settings!$A$10=""),"",COUNTIF($C40:$AG40,Settings!$A$10))</f>
        <v/>
      </c>
      <c r="AL40" s="22" t="str">
        <f>IF(OR($A40="",Settings!$A$11=""),"",COUNTIF($C40:$AG40,Settings!$A$11))</f>
        <v/>
      </c>
      <c r="AM40" s="22" t="str">
        <f>IF(OR($A40="",Settings!$A$12=""),"",COUNTIF($C40:$AG40,Settings!$A$12))</f>
        <v/>
      </c>
      <c r="AN40" s="23" t="str">
        <f>IF($A40="","",SUMPRODUCT(COUNTIF($C40:$AG40,Settings!$A$7:$A$14)*Settings!$D$7:$D$14))</f>
        <v/>
      </c>
    </row>
    <row r="41" spans="1:40" x14ac:dyDescent="0.3">
      <c r="A41" s="20" t="str">
        <f>IF(Staff!A38="","",Staff!A38)</f>
        <v/>
      </c>
      <c r="B41" s="21" t="str">
        <f>IF(Staff!B38="","",Staff!B38)</f>
        <v/>
      </c>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22" t="str">
        <f>IF(OR($A41="",Settings!$A$7=""),"",COUNTIF($C41:$AG41,Settings!$A$7))</f>
        <v/>
      </c>
      <c r="AI41" s="22" t="str">
        <f>IF(OR($A41="",Settings!$A$8=""),"",COUNTIF($C41:$AG41,Settings!$A$8))</f>
        <v/>
      </c>
      <c r="AJ41" s="22" t="str">
        <f>IF(OR($A41="",Settings!$A$9=""),"",COUNTIF($C41:$AG41,Settings!$A$9))</f>
        <v/>
      </c>
      <c r="AK41" s="22" t="str">
        <f>IF(OR($A41="",Settings!$A$10=""),"",COUNTIF($C41:$AG41,Settings!$A$10))</f>
        <v/>
      </c>
      <c r="AL41" s="22" t="str">
        <f>IF(OR($A41="",Settings!$A$11=""),"",COUNTIF($C41:$AG41,Settings!$A$11))</f>
        <v/>
      </c>
      <c r="AM41" s="22" t="str">
        <f>IF(OR($A41="",Settings!$A$12=""),"",COUNTIF($C41:$AG41,Settings!$A$12))</f>
        <v/>
      </c>
      <c r="AN41" s="23" t="str">
        <f>IF($A41="","",SUMPRODUCT(COUNTIF($C41:$AG41,Settings!$A$7:$A$14)*Settings!$D$7:$D$14))</f>
        <v/>
      </c>
    </row>
    <row r="42" spans="1:40" x14ac:dyDescent="0.3">
      <c r="A42" s="20" t="str">
        <f>IF(Staff!A39="","",Staff!A39)</f>
        <v/>
      </c>
      <c r="B42" s="21" t="str">
        <f>IF(Staff!B39="","",Staff!B39)</f>
        <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22" t="str">
        <f>IF(OR($A42="",Settings!$A$7=""),"",COUNTIF($C42:$AG42,Settings!$A$7))</f>
        <v/>
      </c>
      <c r="AI42" s="22" t="str">
        <f>IF(OR($A42="",Settings!$A$8=""),"",COUNTIF($C42:$AG42,Settings!$A$8))</f>
        <v/>
      </c>
      <c r="AJ42" s="22" t="str">
        <f>IF(OR($A42="",Settings!$A$9=""),"",COUNTIF($C42:$AG42,Settings!$A$9))</f>
        <v/>
      </c>
      <c r="AK42" s="22" t="str">
        <f>IF(OR($A42="",Settings!$A$10=""),"",COUNTIF($C42:$AG42,Settings!$A$10))</f>
        <v/>
      </c>
      <c r="AL42" s="22" t="str">
        <f>IF(OR($A42="",Settings!$A$11=""),"",COUNTIF($C42:$AG42,Settings!$A$11))</f>
        <v/>
      </c>
      <c r="AM42" s="22" t="str">
        <f>IF(OR($A42="",Settings!$A$12=""),"",COUNTIF($C42:$AG42,Settings!$A$12))</f>
        <v/>
      </c>
      <c r="AN42" s="23" t="str">
        <f>IF($A42="","",SUMPRODUCT(COUNTIF($C42:$AG42,Settings!$A$7:$A$14)*Settings!$D$7:$D$14))</f>
        <v/>
      </c>
    </row>
    <row r="43" spans="1:40" x14ac:dyDescent="0.3">
      <c r="A43" s="20" t="str">
        <f>IF(Staff!A40="","",Staff!A40)</f>
        <v/>
      </c>
      <c r="B43" s="21" t="str">
        <f>IF(Staff!B40="","",Staff!B40)</f>
        <v/>
      </c>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22" t="str">
        <f>IF(OR($A43="",Settings!$A$7=""),"",COUNTIF($C43:$AG43,Settings!$A$7))</f>
        <v/>
      </c>
      <c r="AI43" s="22" t="str">
        <f>IF(OR($A43="",Settings!$A$8=""),"",COUNTIF($C43:$AG43,Settings!$A$8))</f>
        <v/>
      </c>
      <c r="AJ43" s="22" t="str">
        <f>IF(OR($A43="",Settings!$A$9=""),"",COUNTIF($C43:$AG43,Settings!$A$9))</f>
        <v/>
      </c>
      <c r="AK43" s="22" t="str">
        <f>IF(OR($A43="",Settings!$A$10=""),"",COUNTIF($C43:$AG43,Settings!$A$10))</f>
        <v/>
      </c>
      <c r="AL43" s="22" t="str">
        <f>IF(OR($A43="",Settings!$A$11=""),"",COUNTIF($C43:$AG43,Settings!$A$11))</f>
        <v/>
      </c>
      <c r="AM43" s="22" t="str">
        <f>IF(OR($A43="",Settings!$A$12=""),"",COUNTIF($C43:$AG43,Settings!$A$12))</f>
        <v/>
      </c>
      <c r="AN43" s="23" t="str">
        <f>IF($A43="","",SUMPRODUCT(COUNTIF($C43:$AG43,Settings!$A$7:$A$14)*Settings!$D$7:$D$14))</f>
        <v/>
      </c>
    </row>
    <row r="44" spans="1:40" x14ac:dyDescent="0.3">
      <c r="A44" s="20" t="str">
        <f>IF(Staff!A41="","",Staff!A41)</f>
        <v/>
      </c>
      <c r="B44" s="21" t="str">
        <f>IF(Staff!B41="","",Staff!B41)</f>
        <v/>
      </c>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22" t="str">
        <f>IF(OR($A44="",Settings!$A$7=""),"",COUNTIF($C44:$AG44,Settings!$A$7))</f>
        <v/>
      </c>
      <c r="AI44" s="22" t="str">
        <f>IF(OR($A44="",Settings!$A$8=""),"",COUNTIF($C44:$AG44,Settings!$A$8))</f>
        <v/>
      </c>
      <c r="AJ44" s="22" t="str">
        <f>IF(OR($A44="",Settings!$A$9=""),"",COUNTIF($C44:$AG44,Settings!$A$9))</f>
        <v/>
      </c>
      <c r="AK44" s="22" t="str">
        <f>IF(OR($A44="",Settings!$A$10=""),"",COUNTIF($C44:$AG44,Settings!$A$10))</f>
        <v/>
      </c>
      <c r="AL44" s="22" t="str">
        <f>IF(OR($A44="",Settings!$A$11=""),"",COUNTIF($C44:$AG44,Settings!$A$11))</f>
        <v/>
      </c>
      <c r="AM44" s="22" t="str">
        <f>IF(OR($A44="",Settings!$A$12=""),"",COUNTIF($C44:$AG44,Settings!$A$12))</f>
        <v/>
      </c>
      <c r="AN44" s="23" t="str">
        <f>IF($A44="","",SUMPRODUCT(COUNTIF($C44:$AG44,Settings!$A$7:$A$14)*Settings!$D$7:$D$14))</f>
        <v/>
      </c>
    </row>
    <row r="45" spans="1:40" x14ac:dyDescent="0.3">
      <c r="A45" s="20" t="str">
        <f>IF(Staff!A42="","",Staff!A42)</f>
        <v/>
      </c>
      <c r="B45" s="21" t="str">
        <f>IF(Staff!B42="","",Staff!B42)</f>
        <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22" t="str">
        <f>IF(OR($A45="",Settings!$A$7=""),"",COUNTIF($C45:$AG45,Settings!$A$7))</f>
        <v/>
      </c>
      <c r="AI45" s="22" t="str">
        <f>IF(OR($A45="",Settings!$A$8=""),"",COUNTIF($C45:$AG45,Settings!$A$8))</f>
        <v/>
      </c>
      <c r="AJ45" s="22" t="str">
        <f>IF(OR($A45="",Settings!$A$9=""),"",COUNTIF($C45:$AG45,Settings!$A$9))</f>
        <v/>
      </c>
      <c r="AK45" s="22" t="str">
        <f>IF(OR($A45="",Settings!$A$10=""),"",COUNTIF($C45:$AG45,Settings!$A$10))</f>
        <v/>
      </c>
      <c r="AL45" s="22" t="str">
        <f>IF(OR($A45="",Settings!$A$11=""),"",COUNTIF($C45:$AG45,Settings!$A$11))</f>
        <v/>
      </c>
      <c r="AM45" s="22" t="str">
        <f>IF(OR($A45="",Settings!$A$12=""),"",COUNTIF($C45:$AG45,Settings!$A$12))</f>
        <v/>
      </c>
      <c r="AN45" s="23" t="str">
        <f>IF($A45="","",SUMPRODUCT(COUNTIF($C45:$AG45,Settings!$A$7:$A$14)*Settings!$D$7:$D$14))</f>
        <v/>
      </c>
    </row>
    <row r="46" spans="1:40" x14ac:dyDescent="0.3">
      <c r="A46" s="20" t="str">
        <f>IF(Staff!A43="","",Staff!A43)</f>
        <v/>
      </c>
      <c r="B46" s="21" t="str">
        <f>IF(Staff!B43="","",Staff!B43)</f>
        <v/>
      </c>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22" t="str">
        <f>IF(OR($A46="",Settings!$A$7=""),"",COUNTIF($C46:$AG46,Settings!$A$7))</f>
        <v/>
      </c>
      <c r="AI46" s="22" t="str">
        <f>IF(OR($A46="",Settings!$A$8=""),"",COUNTIF($C46:$AG46,Settings!$A$8))</f>
        <v/>
      </c>
      <c r="AJ46" s="22" t="str">
        <f>IF(OR($A46="",Settings!$A$9=""),"",COUNTIF($C46:$AG46,Settings!$A$9))</f>
        <v/>
      </c>
      <c r="AK46" s="22" t="str">
        <f>IF(OR($A46="",Settings!$A$10=""),"",COUNTIF($C46:$AG46,Settings!$A$10))</f>
        <v/>
      </c>
      <c r="AL46" s="22" t="str">
        <f>IF(OR($A46="",Settings!$A$11=""),"",COUNTIF($C46:$AG46,Settings!$A$11))</f>
        <v/>
      </c>
      <c r="AM46" s="22" t="str">
        <f>IF(OR($A46="",Settings!$A$12=""),"",COUNTIF($C46:$AG46,Settings!$A$12))</f>
        <v/>
      </c>
      <c r="AN46" s="23" t="str">
        <f>IF($A46="","",SUMPRODUCT(COUNTIF($C46:$AG46,Settings!$A$7:$A$14)*Settings!$D$7:$D$14))</f>
        <v/>
      </c>
    </row>
    <row r="48" spans="1:40" x14ac:dyDescent="0.3">
      <c r="A48" s="29" t="str">
        <f>"On morning ("&amp;Settings!A7&amp;", min "&amp;N(Settings!E7)&amp;")"</f>
        <v>On morning (M, min 2)</v>
      </c>
      <c r="B48" s="30"/>
      <c r="C48" s="24">
        <f>IF(OR(C$5="",Settings!$A$7=""),"",COUNTIF(C$7:C$46,Settings!$A$7))</f>
        <v>2</v>
      </c>
      <c r="D48" s="24">
        <f>IF(OR(D$5="",Settings!$A$7=""),"",COUNTIF(D$7:D$46,Settings!$A$7))</f>
        <v>2</v>
      </c>
      <c r="E48" s="24">
        <f>IF(OR(E$5="",Settings!$A$7=""),"",COUNTIF(E$7:E$46,Settings!$A$7))</f>
        <v>3</v>
      </c>
      <c r="F48" s="24">
        <f>IF(OR(F$5="",Settings!$A$7=""),"",COUNTIF(F$7:F$46,Settings!$A$7))</f>
        <v>1</v>
      </c>
      <c r="G48" s="24">
        <f>IF(OR(G$5="",Settings!$A$7=""),"",COUNTIF(G$7:G$46,Settings!$A$7))</f>
        <v>3</v>
      </c>
      <c r="H48" s="24">
        <f>IF(OR(H$5="",Settings!$A$7=""),"",COUNTIF(H$7:H$46,Settings!$A$7))</f>
        <v>2</v>
      </c>
      <c r="I48" s="24">
        <f>IF(OR(I$5="",Settings!$A$7=""),"",COUNTIF(I$7:I$46,Settings!$A$7))</f>
        <v>3</v>
      </c>
      <c r="J48" s="24">
        <f>IF(OR(J$5="",Settings!$A$7=""),"",COUNTIF(J$7:J$46,Settings!$A$7))</f>
        <v>3</v>
      </c>
      <c r="K48" s="24">
        <f>IF(OR(K$5="",Settings!$A$7=""),"",COUNTIF(K$7:K$46,Settings!$A$7))</f>
        <v>2</v>
      </c>
      <c r="L48" s="24">
        <f>IF(OR(L$5="",Settings!$A$7=""),"",COUNTIF(L$7:L$46,Settings!$A$7))</f>
        <v>3</v>
      </c>
      <c r="M48" s="24">
        <f>IF(OR(M$5="",Settings!$A$7=""),"",COUNTIF(M$7:M$46,Settings!$A$7))</f>
        <v>1</v>
      </c>
      <c r="N48" s="24">
        <f>IF(OR(N$5="",Settings!$A$7=""),"",COUNTIF(N$7:N$46,Settings!$A$7))</f>
        <v>3</v>
      </c>
      <c r="O48" s="24">
        <f>IF(OR(O$5="",Settings!$A$7=""),"",COUNTIF(O$7:O$46,Settings!$A$7))</f>
        <v>0</v>
      </c>
      <c r="P48" s="24">
        <f>IF(OR(P$5="",Settings!$A$7=""),"",COUNTIF(P$7:P$46,Settings!$A$7))</f>
        <v>2</v>
      </c>
      <c r="Q48" s="24">
        <f>IF(OR(Q$5="",Settings!$A$7=""),"",COUNTIF(Q$7:Q$46,Settings!$A$7))</f>
        <v>2</v>
      </c>
      <c r="R48" s="24">
        <f>IF(OR(R$5="",Settings!$A$7=""),"",COUNTIF(R$7:R$46,Settings!$A$7))</f>
        <v>2</v>
      </c>
      <c r="S48" s="24">
        <f>IF(OR(S$5="",Settings!$A$7=""),"",COUNTIF(S$7:S$46,Settings!$A$7))</f>
        <v>3</v>
      </c>
      <c r="T48" s="24">
        <f>IF(OR(T$5="",Settings!$A$7=""),"",COUNTIF(T$7:T$46,Settings!$A$7))</f>
        <v>1</v>
      </c>
      <c r="U48" s="24">
        <f>IF(OR(U$5="",Settings!$A$7=""),"",COUNTIF(U$7:U$46,Settings!$A$7))</f>
        <v>3</v>
      </c>
      <c r="V48" s="24">
        <f>IF(OR(V$5="",Settings!$A$7=""),"",COUNTIF(V$7:V$46,Settings!$A$7))</f>
        <v>2</v>
      </c>
      <c r="W48" s="24">
        <f>IF(OR(W$5="",Settings!$A$7=""),"",COUNTIF(W$7:W$46,Settings!$A$7))</f>
        <v>3</v>
      </c>
      <c r="X48" s="24">
        <f>IF(OR(X$5="",Settings!$A$7=""),"",COUNTIF(X$7:X$46,Settings!$A$7))</f>
        <v>3</v>
      </c>
      <c r="Y48" s="24">
        <f>IF(OR(Y$5="",Settings!$A$7=""),"",COUNTIF(Y$7:Y$46,Settings!$A$7))</f>
        <v>2</v>
      </c>
      <c r="Z48" s="24">
        <f>IF(OR(Z$5="",Settings!$A$7=""),"",COUNTIF(Z$7:Z$46,Settings!$A$7))</f>
        <v>3</v>
      </c>
      <c r="AA48" s="24">
        <f>IF(OR(AA$5="",Settings!$A$7=""),"",COUNTIF(AA$7:AA$46,Settings!$A$7))</f>
        <v>1</v>
      </c>
      <c r="AB48" s="24">
        <f>IF(OR(AB$5="",Settings!$A$7=""),"",COUNTIF(AB$7:AB$46,Settings!$A$7))</f>
        <v>3</v>
      </c>
      <c r="AC48" s="24">
        <f>IF(OR(AC$5="",Settings!$A$7=""),"",COUNTIF(AC$7:AC$46,Settings!$A$7))</f>
        <v>1</v>
      </c>
      <c r="AD48" s="24">
        <f>IF(OR(AD$5="",Settings!$A$7=""),"",COUNTIF(AD$7:AD$46,Settings!$A$7))</f>
        <v>3</v>
      </c>
      <c r="AE48" s="24">
        <f>IF(OR(AE$5="",Settings!$A$7=""),"",COUNTIF(AE$7:AE$46,Settings!$A$7))</f>
        <v>2</v>
      </c>
      <c r="AF48" s="24">
        <f>IF(OR(AF$5="",Settings!$A$7=""),"",COUNTIF(AF$7:AF$46,Settings!$A$7))</f>
        <v>2</v>
      </c>
      <c r="AG48" s="24" t="str">
        <f>IF(OR(AG$5="",Settings!$A$7=""),"",COUNTIF(AG$7:AG$46,Settings!$A$7))</f>
        <v/>
      </c>
    </row>
    <row r="49" spans="1:33" x14ac:dyDescent="0.3">
      <c r="A49" s="29" t="str">
        <f>"On evening ("&amp;Settings!A8&amp;", min "&amp;N(Settings!E8)&amp;")"</f>
        <v>On evening (E, min 2)</v>
      </c>
      <c r="B49" s="30"/>
      <c r="C49" s="24">
        <f>IF(OR(C$5="",Settings!$A$8=""),"",COUNTIF(C$7:C$46,Settings!$A$8))</f>
        <v>2</v>
      </c>
      <c r="D49" s="24">
        <f>IF(OR(D$5="",Settings!$A$8=""),"",COUNTIF(D$7:D$46,Settings!$A$8))</f>
        <v>2</v>
      </c>
      <c r="E49" s="24">
        <f>IF(OR(E$5="",Settings!$A$8=""),"",COUNTIF(E$7:E$46,Settings!$A$8))</f>
        <v>2</v>
      </c>
      <c r="F49" s="24">
        <f>IF(OR(F$5="",Settings!$A$8=""),"",COUNTIF(F$7:F$46,Settings!$A$8))</f>
        <v>3</v>
      </c>
      <c r="G49" s="24">
        <f>IF(OR(G$5="",Settings!$A$8=""),"",COUNTIF(G$7:G$46,Settings!$A$8))</f>
        <v>1</v>
      </c>
      <c r="H49" s="24">
        <f>IF(OR(H$5="",Settings!$A$8=""),"",COUNTIF(H$7:H$46,Settings!$A$8))</f>
        <v>1</v>
      </c>
      <c r="I49" s="24">
        <f>IF(OR(I$5="",Settings!$A$8=""),"",COUNTIF(I$7:I$46,Settings!$A$8))</f>
        <v>2</v>
      </c>
      <c r="J49" s="24">
        <f>IF(OR(J$5="",Settings!$A$8=""),"",COUNTIF(J$7:J$46,Settings!$A$8))</f>
        <v>1</v>
      </c>
      <c r="K49" s="24">
        <f>IF(OR(K$5="",Settings!$A$8=""),"",COUNTIF(K$7:K$46,Settings!$A$8))</f>
        <v>2</v>
      </c>
      <c r="L49" s="24">
        <f>IF(OR(L$5="",Settings!$A$8=""),"",COUNTIF(L$7:L$46,Settings!$A$8))</f>
        <v>2</v>
      </c>
      <c r="M49" s="24">
        <f>IF(OR(M$5="",Settings!$A$8=""),"",COUNTIF(M$7:M$46,Settings!$A$8))</f>
        <v>3</v>
      </c>
      <c r="N49" s="24">
        <f>IF(OR(N$5="",Settings!$A$8=""),"",COUNTIF(N$7:N$46,Settings!$A$8))</f>
        <v>1</v>
      </c>
      <c r="O49" s="24">
        <f>IF(OR(O$5="",Settings!$A$8=""),"",COUNTIF(O$7:O$46,Settings!$A$8))</f>
        <v>2</v>
      </c>
      <c r="P49" s="24">
        <f>IF(OR(P$5="",Settings!$A$8=""),"",COUNTIF(P$7:P$46,Settings!$A$8))</f>
        <v>2</v>
      </c>
      <c r="Q49" s="24">
        <f>IF(OR(Q$5="",Settings!$A$8=""),"",COUNTIF(Q$7:Q$46,Settings!$A$8))</f>
        <v>2</v>
      </c>
      <c r="R49" s="24">
        <f>IF(OR(R$5="",Settings!$A$8=""),"",COUNTIF(R$7:R$46,Settings!$A$8))</f>
        <v>2</v>
      </c>
      <c r="S49" s="24">
        <f>IF(OR(S$5="",Settings!$A$8=""),"",COUNTIF(S$7:S$46,Settings!$A$8))</f>
        <v>2</v>
      </c>
      <c r="T49" s="24">
        <f>IF(OR(T$5="",Settings!$A$8=""),"",COUNTIF(T$7:T$46,Settings!$A$8))</f>
        <v>3</v>
      </c>
      <c r="U49" s="24">
        <f>IF(OR(U$5="",Settings!$A$8=""),"",COUNTIF(U$7:U$46,Settings!$A$8))</f>
        <v>1</v>
      </c>
      <c r="V49" s="24">
        <f>IF(OR(V$5="",Settings!$A$8=""),"",COUNTIF(V$7:V$46,Settings!$A$8))</f>
        <v>1</v>
      </c>
      <c r="W49" s="24">
        <f>IF(OR(W$5="",Settings!$A$8=""),"",COUNTIF(W$7:W$46,Settings!$A$8))</f>
        <v>2</v>
      </c>
      <c r="X49" s="24">
        <f>IF(OR(X$5="",Settings!$A$8=""),"",COUNTIF(X$7:X$46,Settings!$A$8))</f>
        <v>1</v>
      </c>
      <c r="Y49" s="24">
        <f>IF(OR(Y$5="",Settings!$A$8=""),"",COUNTIF(Y$7:Y$46,Settings!$A$8))</f>
        <v>2</v>
      </c>
      <c r="Z49" s="24">
        <f>IF(OR(Z$5="",Settings!$A$8=""),"",COUNTIF(Z$7:Z$46,Settings!$A$8))</f>
        <v>2</v>
      </c>
      <c r="AA49" s="24">
        <f>IF(OR(AA$5="",Settings!$A$8=""),"",COUNTIF(AA$7:AA$46,Settings!$A$8))</f>
        <v>3</v>
      </c>
      <c r="AB49" s="24">
        <f>IF(OR(AB$5="",Settings!$A$8=""),"",COUNTIF(AB$7:AB$46,Settings!$A$8))</f>
        <v>1</v>
      </c>
      <c r="AC49" s="24">
        <f>IF(OR(AC$5="",Settings!$A$8=""),"",COUNTIF(AC$7:AC$46,Settings!$A$8))</f>
        <v>2</v>
      </c>
      <c r="AD49" s="24">
        <f>IF(OR(AD$5="",Settings!$A$8=""),"",COUNTIF(AD$7:AD$46,Settings!$A$8))</f>
        <v>2</v>
      </c>
      <c r="AE49" s="24">
        <f>IF(OR(AE$5="",Settings!$A$8=""),"",COUNTIF(AE$7:AE$46,Settings!$A$8))</f>
        <v>2</v>
      </c>
      <c r="AF49" s="24">
        <f>IF(OR(AF$5="",Settings!$A$8=""),"",COUNTIF(AF$7:AF$46,Settings!$A$8))</f>
        <v>2</v>
      </c>
      <c r="AG49" s="24" t="str">
        <f>IF(OR(AG$5="",Settings!$A$8=""),"",COUNTIF(AG$7:AG$46,Settings!$A$8))</f>
        <v/>
      </c>
    </row>
    <row r="50" spans="1:33" x14ac:dyDescent="0.3">
      <c r="A50" s="29" t="str">
        <f>"On night ("&amp;Settings!A9&amp;", min "&amp;N(Settings!E9)&amp;")"</f>
        <v>On night (N, min 1)</v>
      </c>
      <c r="B50" s="30"/>
      <c r="C50" s="24">
        <f>IF(OR(C$5="",Settings!$A$9=""),"",COUNTIF(C$7:C$46,Settings!$A$9))</f>
        <v>1</v>
      </c>
      <c r="D50" s="24">
        <f>IF(OR(D$5="",Settings!$A$9=""),"",COUNTIF(D$7:D$46,Settings!$A$9))</f>
        <v>1</v>
      </c>
      <c r="E50" s="24">
        <f>IF(OR(E$5="",Settings!$A$9=""),"",COUNTIF(E$7:E$46,Settings!$A$9))</f>
        <v>0</v>
      </c>
      <c r="F50" s="24">
        <f>IF(OR(F$5="",Settings!$A$9=""),"",COUNTIF(F$7:F$46,Settings!$A$9))</f>
        <v>1</v>
      </c>
      <c r="G50" s="24">
        <f>IF(OR(G$5="",Settings!$A$9=""),"",COUNTIF(G$7:G$46,Settings!$A$9))</f>
        <v>1</v>
      </c>
      <c r="H50" s="24">
        <f>IF(OR(H$5="",Settings!$A$9=""),"",COUNTIF(H$7:H$46,Settings!$A$9))</f>
        <v>2</v>
      </c>
      <c r="I50" s="24">
        <f>IF(OR(I$5="",Settings!$A$9=""),"",COUNTIF(I$7:I$46,Settings!$A$9))</f>
        <v>1</v>
      </c>
      <c r="J50" s="24">
        <f>IF(OR(J$5="",Settings!$A$9=""),"",COUNTIF(J$7:J$46,Settings!$A$9))</f>
        <v>1</v>
      </c>
      <c r="K50" s="24">
        <f>IF(OR(K$5="",Settings!$A$9=""),"",COUNTIF(K$7:K$46,Settings!$A$9))</f>
        <v>1</v>
      </c>
      <c r="L50" s="24">
        <f>IF(OR(L$5="",Settings!$A$9=""),"",COUNTIF(L$7:L$46,Settings!$A$9))</f>
        <v>0</v>
      </c>
      <c r="M50" s="24">
        <f>IF(OR(M$5="",Settings!$A$9=""),"",COUNTIF(M$7:M$46,Settings!$A$9))</f>
        <v>1</v>
      </c>
      <c r="N50" s="24">
        <f>IF(OR(N$5="",Settings!$A$9=""),"",COUNTIF(N$7:N$46,Settings!$A$9))</f>
        <v>1</v>
      </c>
      <c r="O50" s="24">
        <f>IF(OR(O$5="",Settings!$A$9=""),"",COUNTIF(O$7:O$46,Settings!$A$9))</f>
        <v>2</v>
      </c>
      <c r="P50" s="24">
        <f>IF(OR(P$5="",Settings!$A$9=""),"",COUNTIF(P$7:P$46,Settings!$A$9))</f>
        <v>1</v>
      </c>
      <c r="Q50" s="24">
        <f>IF(OR(Q$5="",Settings!$A$9=""),"",COUNTIF(Q$7:Q$46,Settings!$A$9))</f>
        <v>1</v>
      </c>
      <c r="R50" s="24">
        <f>IF(OR(R$5="",Settings!$A$9=""),"",COUNTIF(R$7:R$46,Settings!$A$9))</f>
        <v>1</v>
      </c>
      <c r="S50" s="24">
        <f>IF(OR(S$5="",Settings!$A$9=""),"",COUNTIF(S$7:S$46,Settings!$A$9))</f>
        <v>0</v>
      </c>
      <c r="T50" s="24">
        <f>IF(OR(T$5="",Settings!$A$9=""),"",COUNTIF(T$7:T$46,Settings!$A$9))</f>
        <v>1</v>
      </c>
      <c r="U50" s="24">
        <f>IF(OR(U$5="",Settings!$A$9=""),"",COUNTIF(U$7:U$46,Settings!$A$9))</f>
        <v>1</v>
      </c>
      <c r="V50" s="24">
        <f>IF(OR(V$5="",Settings!$A$9=""),"",COUNTIF(V$7:V$46,Settings!$A$9))</f>
        <v>2</v>
      </c>
      <c r="W50" s="24">
        <f>IF(OR(W$5="",Settings!$A$9=""),"",COUNTIF(W$7:W$46,Settings!$A$9))</f>
        <v>1</v>
      </c>
      <c r="X50" s="24">
        <f>IF(OR(X$5="",Settings!$A$9=""),"",COUNTIF(X$7:X$46,Settings!$A$9))</f>
        <v>1</v>
      </c>
      <c r="Y50" s="24">
        <f>IF(OR(Y$5="",Settings!$A$9=""),"",COUNTIF(Y$7:Y$46,Settings!$A$9))</f>
        <v>1</v>
      </c>
      <c r="Z50" s="24">
        <f>IF(OR(Z$5="",Settings!$A$9=""),"",COUNTIF(Z$7:Z$46,Settings!$A$9))</f>
        <v>0</v>
      </c>
      <c r="AA50" s="24">
        <f>IF(OR(AA$5="",Settings!$A$9=""),"",COUNTIF(AA$7:AA$46,Settings!$A$9))</f>
        <v>1</v>
      </c>
      <c r="AB50" s="24">
        <f>IF(OR(AB$5="",Settings!$A$9=""),"",COUNTIF(AB$7:AB$46,Settings!$A$9))</f>
        <v>1</v>
      </c>
      <c r="AC50" s="24">
        <f>IF(OR(AC$5="",Settings!$A$9=""),"",COUNTIF(AC$7:AC$46,Settings!$A$9))</f>
        <v>2</v>
      </c>
      <c r="AD50" s="24">
        <f>IF(OR(AD$5="",Settings!$A$9=""),"",COUNTIF(AD$7:AD$46,Settings!$A$9))</f>
        <v>1</v>
      </c>
      <c r="AE50" s="24">
        <f>IF(OR(AE$5="",Settings!$A$9=""),"",COUNTIF(AE$7:AE$46,Settings!$A$9))</f>
        <v>1</v>
      </c>
      <c r="AF50" s="24">
        <f>IF(OR(AF$5="",Settings!$A$9=""),"",COUNTIF(AF$7:AF$46,Settings!$A$9))</f>
        <v>1</v>
      </c>
      <c r="AG50" s="24" t="str">
        <f>IF(OR(AG$5="",Settings!$A$9=""),"",COUNTIF(AG$7:AG$46,Settings!$A$9))</f>
        <v/>
      </c>
    </row>
  </sheetData>
  <sheetProtection sheet="1" formatCells="0" formatColumns="0" formatRows="0" sort="0" autoFilter="0"/>
  <mergeCells count="12">
    <mergeCell ref="A50:B50"/>
    <mergeCell ref="AK5:AK6"/>
    <mergeCell ref="AL5:AL6"/>
    <mergeCell ref="AM5:AM6"/>
    <mergeCell ref="AN5:AN6"/>
    <mergeCell ref="A49:B49"/>
    <mergeCell ref="B5:B6"/>
    <mergeCell ref="A5:A6"/>
    <mergeCell ref="A48:B48"/>
    <mergeCell ref="AJ5:AJ6"/>
    <mergeCell ref="AH5:AH6"/>
    <mergeCell ref="AI5:AI6"/>
  </mergeCells>
  <conditionalFormatting sqref="C5:AG46">
    <cfRule type="expression" dxfId="6" priority="5">
      <formula>AND(C$5&lt;&gt;"",WEEKDAY(C$5)=1)</formula>
    </cfRule>
  </conditionalFormatting>
  <conditionalFormatting sqref="C5:AG50">
    <cfRule type="expression" dxfId="5" priority="4">
      <formula>C$5=""</formula>
    </cfRule>
  </conditionalFormatting>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78C0D931-6437-407d-A8EE-F0AAD7539E65}">
      <x14:conditionalFormattings>
        <x14:conditionalFormatting xmlns:xm="http://schemas.microsoft.com/office/excel/2006/main">
          <x14:cfRule type="cellIs" priority="6" operator="equal" id="{00000000-000E-0000-0300-000006000000}">
            <xm:f>Settings!$A$9</xm:f>
            <x14:dxf>
              <font>
                <b/>
                <color rgb="FF1E3A8A"/>
              </font>
              <fill>
                <patternFill patternType="solid">
                  <fgColor rgb="FFDBEAFE"/>
                </patternFill>
              </fill>
            </x14:dxf>
          </x14:cfRule>
          <x14:cfRule type="cellIs" priority="7" operator="equal" id="{00000000-000E-0000-0300-000007000000}">
            <xm:f>Settings!$A$12</xm:f>
            <x14:dxf>
              <fill>
                <patternFill patternType="solid">
                  <fgColor rgb="FFFDE68A"/>
                </patternFill>
              </fill>
            </x14:dxf>
          </x14:cfRule>
          <xm:sqref>C7:AG46</xm:sqref>
        </x14:conditionalFormatting>
        <x14:conditionalFormatting xmlns:xm="http://schemas.microsoft.com/office/excel/2006/main">
          <x14:cfRule type="expression" priority="1" id="{00000000-000E-0000-0300-000001000000}">
            <xm:f>AND(C48&lt;&gt;"",C48&lt;N(Settings!$E$7))</xm:f>
            <x14:dxf>
              <font>
                <b/>
                <color rgb="FFB91C1C"/>
              </font>
              <fill>
                <patternFill patternType="solid">
                  <fgColor rgb="FFFECACA"/>
                </patternFill>
              </fill>
            </x14:dxf>
          </x14:cfRule>
          <xm:sqref>C48:AG48</xm:sqref>
        </x14:conditionalFormatting>
        <x14:conditionalFormatting xmlns:xm="http://schemas.microsoft.com/office/excel/2006/main">
          <x14:cfRule type="expression" priority="2" id="{00000000-000E-0000-0300-000002000000}">
            <xm:f>AND(C49&lt;&gt;"",C49&lt;N(Settings!$E$8))</xm:f>
            <x14:dxf>
              <font>
                <b/>
                <color rgb="FFB91C1C"/>
              </font>
              <fill>
                <patternFill patternType="solid">
                  <fgColor rgb="FFFECACA"/>
                </patternFill>
              </fill>
            </x14:dxf>
          </x14:cfRule>
          <xm:sqref>C49:AG49</xm:sqref>
        </x14:conditionalFormatting>
        <x14:conditionalFormatting xmlns:xm="http://schemas.microsoft.com/office/excel/2006/main">
          <x14:cfRule type="expression" priority="3" id="{00000000-000E-0000-0300-000003000000}">
            <xm:f>AND(C50&lt;&gt;"",C50&lt;N(Settings!$E$9))</xm:f>
            <x14:dxf>
              <font>
                <b/>
                <color rgb="FFB91C1C"/>
              </font>
              <fill>
                <patternFill patternType="solid">
                  <fgColor rgb="FFFECACA"/>
                </patternFill>
              </fill>
            </x14:dxf>
          </x14:cfRule>
          <xm:sqref>C50:AG50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xr:uid="{00000000-0002-0000-0300-000000000000}">
          <x14:formula1>
            <xm:f>Settings!$A$7:$A$14</xm:f>
          </x14:formula1>
          <xm:sqref>C7:AG46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How to use</vt:lpstr>
      <vt:lpstr>Settings</vt:lpstr>
      <vt:lpstr>Staff</vt:lpstr>
      <vt:lpstr>Roster</vt:lpstr>
      <vt:lpstr>Roster!Print_Area</vt:lpstr>
      <vt:lpstr>Roster!Print_Titles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Clinic Staff Duty Roster (Excel)</dc:title>
  <dc:subject>Free Excel monthly duty roster for clinic and nursing staff: morning, evening, night, off and leave codes, shift hours per person, staff on duty per shift and short-staffed day alerts.</dc:subject>
  <dc:creator>Nivesh Sahayak</dc:creator>
  <cp:keywords>Toolkit by GroupChatOn; Designed &amp; Developed by: Nivesh Sahayak</cp:keywords>
  <dc:description>Clinic Staff Duty Roster (Excel). From Toolkit by GroupChatOn (https://toolkit.groupchaton.com). Designed &amp; Developed by: Nivesh Sahayak (https://www.niveshsahayak.in/)</dc:description>
  <cp:lastModifiedBy>Nivesh Sahayak</cp:lastModifiedBy>
  <dcterms:created xsi:type="dcterms:W3CDTF">2026-11-02T18:21:49Z</dcterms:created>
  <dcterms:modified xsi:type="dcterms:W3CDTF">2026-11-02T18:22:49Z</dcterms:modified>
  <cp:category>Clinic &amp; Pharmacy Admin</cp:category>
</cp:coreProperties>
</file>