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18B893F3-5EEB-4FF2-8282-D2FB9C5B12B9}"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Clients" sheetId="3" r:id="rId3"/>
    <sheet name="Time log" sheetId="4" r:id="rId4"/>
    <sheet name="Summary" sheetId="5" r:id="rId5"/>
    <sheet name="Timesheet" sheetId="6" r:id="rId6"/>
    <sheet name="Lists" sheetId="7" state="hidden" r:id="rId7"/>
  </sheets>
  <definedNames>
    <definedName name="_xlnm._FilterDatabase" localSheetId="3" hidden="1">'Time log'!$A$3:$O$1003</definedName>
    <definedName name="DateStyle">Settings!$B$5</definedName>
    <definedName name="_xlnm.Print_Area" localSheetId="5">Timesheet!$A$1:$I$52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6" l="1"/>
  <c r="F4" i="6"/>
  <c r="A1" i="6"/>
  <c r="A105" i="5"/>
  <c r="A104" i="5"/>
  <c r="D103" i="5"/>
  <c r="C103" i="5"/>
  <c r="A103" i="5"/>
  <c r="B103" i="5" s="1"/>
  <c r="C102" i="5"/>
  <c r="G102" i="5" s="1"/>
  <c r="A102" i="5"/>
  <c r="F102" i="5" s="1"/>
  <c r="A101" i="5"/>
  <c r="A100" i="5"/>
  <c r="C99" i="5"/>
  <c r="A99" i="5"/>
  <c r="A98" i="5"/>
  <c r="F97" i="5"/>
  <c r="E97" i="5"/>
  <c r="D97" i="5"/>
  <c r="A97" i="5"/>
  <c r="C97" i="5" s="1"/>
  <c r="G97" i="5" s="1"/>
  <c r="A96" i="5"/>
  <c r="D96" i="5" s="1"/>
  <c r="A95" i="5"/>
  <c r="F95" i="5" s="1"/>
  <c r="A94" i="5"/>
  <c r="E93" i="5"/>
  <c r="A93" i="5"/>
  <c r="F93" i="5" s="1"/>
  <c r="A92" i="5"/>
  <c r="A91" i="5"/>
  <c r="C90" i="5"/>
  <c r="A90" i="5"/>
  <c r="B90" i="5" s="1"/>
  <c r="A89" i="5"/>
  <c r="F89" i="5" s="1"/>
  <c r="A88" i="5"/>
  <c r="D87" i="5"/>
  <c r="B87" i="5"/>
  <c r="A87" i="5"/>
  <c r="E87" i="5" s="1"/>
  <c r="A86" i="5"/>
  <c r="A85" i="5"/>
  <c r="C85" i="5" s="1"/>
  <c r="G85" i="5" s="1"/>
  <c r="A84" i="5"/>
  <c r="C84" i="5" s="1"/>
  <c r="A83" i="5"/>
  <c r="B83" i="5" s="1"/>
  <c r="C82" i="5"/>
  <c r="A82" i="5"/>
  <c r="D81" i="5"/>
  <c r="C81" i="5"/>
  <c r="G81" i="5" s="1"/>
  <c r="A81" i="5"/>
  <c r="F81" i="5" s="1"/>
  <c r="A80" i="5"/>
  <c r="F80" i="5" s="1"/>
  <c r="C79" i="5"/>
  <c r="B79" i="5"/>
  <c r="A79" i="5"/>
  <c r="A78" i="5"/>
  <c r="E78" i="5" s="1"/>
  <c r="A77" i="5"/>
  <c r="C77" i="5" s="1"/>
  <c r="G77" i="5" s="1"/>
  <c r="A76" i="5"/>
  <c r="A75" i="5"/>
  <c r="B75" i="5" s="1"/>
  <c r="A74" i="5"/>
  <c r="E74" i="5" s="1"/>
  <c r="A73" i="5"/>
  <c r="D73" i="5" s="1"/>
  <c r="E72" i="5"/>
  <c r="B72" i="5"/>
  <c r="A72" i="5"/>
  <c r="C72" i="5" s="1"/>
  <c r="G72" i="5" s="1"/>
  <c r="E71" i="5"/>
  <c r="B71" i="5"/>
  <c r="A71" i="5"/>
  <c r="F70" i="5"/>
  <c r="A70" i="5"/>
  <c r="B70" i="5" s="1"/>
  <c r="A69" i="5"/>
  <c r="A68" i="5"/>
  <c r="D68" i="5" s="1"/>
  <c r="G67" i="5"/>
  <c r="F67" i="5"/>
  <c r="E67" i="5"/>
  <c r="D67" i="5"/>
  <c r="C67" i="5"/>
  <c r="B67" i="5"/>
  <c r="A67" i="5"/>
  <c r="A66" i="5"/>
  <c r="A65" i="5"/>
  <c r="E64" i="5"/>
  <c r="D64" i="5"/>
  <c r="A64" i="5"/>
  <c r="C64" i="5" s="1"/>
  <c r="A63" i="5"/>
  <c r="E63" i="5" s="1"/>
  <c r="A62" i="5"/>
  <c r="E62" i="5" s="1"/>
  <c r="A61" i="5"/>
  <c r="B60" i="5"/>
  <c r="A60" i="5"/>
  <c r="A59" i="5"/>
  <c r="F59" i="5" s="1"/>
  <c r="A58" i="5"/>
  <c r="A57" i="5"/>
  <c r="A56" i="5"/>
  <c r="E56" i="5" s="1"/>
  <c r="A55" i="5"/>
  <c r="B55" i="5" s="1"/>
  <c r="A54" i="5"/>
  <c r="B54" i="5" s="1"/>
  <c r="A53" i="5"/>
  <c r="B53" i="5" s="1"/>
  <c r="A52" i="5"/>
  <c r="C52" i="5" s="1"/>
  <c r="A51" i="5"/>
  <c r="A50" i="5"/>
  <c r="A49" i="5"/>
  <c r="F49" i="5" s="1"/>
  <c r="A48" i="5"/>
  <c r="E48" i="5" s="1"/>
  <c r="F47" i="5"/>
  <c r="E47" i="5"/>
  <c r="D47" i="5"/>
  <c r="A47" i="5"/>
  <c r="B47" i="5" s="1"/>
  <c r="A46" i="5"/>
  <c r="A45" i="5"/>
  <c r="A44" i="5"/>
  <c r="B44" i="5" s="1"/>
  <c r="A43" i="5"/>
  <c r="A42" i="5"/>
  <c r="D42" i="5" s="1"/>
  <c r="A41" i="5"/>
  <c r="A40" i="5"/>
  <c r="B40" i="5" s="1"/>
  <c r="A39" i="5"/>
  <c r="A38" i="5"/>
  <c r="A37" i="5"/>
  <c r="B37" i="5" s="1"/>
  <c r="G36" i="5"/>
  <c r="F36" i="5"/>
  <c r="C36" i="5"/>
  <c r="A36" i="5"/>
  <c r="B36" i="5" s="1"/>
  <c r="A35" i="5"/>
  <c r="F35" i="5" s="1"/>
  <c r="A34" i="5"/>
  <c r="E34" i="5" s="1"/>
  <c r="A33" i="5"/>
  <c r="E32" i="5"/>
  <c r="C32" i="5"/>
  <c r="G32" i="5" s="1"/>
  <c r="A32" i="5"/>
  <c r="B32" i="5" s="1"/>
  <c r="D31" i="5"/>
  <c r="A31" i="5"/>
  <c r="A30" i="5"/>
  <c r="C30" i="5" s="1"/>
  <c r="A29" i="5"/>
  <c r="B29" i="5" s="1"/>
  <c r="E28" i="5"/>
  <c r="A28" i="5"/>
  <c r="C28" i="5" s="1"/>
  <c r="G28" i="5" s="1"/>
  <c r="A27" i="5"/>
  <c r="A26" i="5"/>
  <c r="D25" i="5"/>
  <c r="C25" i="5"/>
  <c r="A25" i="5"/>
  <c r="A24" i="5"/>
  <c r="A23" i="5"/>
  <c r="E22" i="5"/>
  <c r="B22" i="5"/>
  <c r="A22" i="5"/>
  <c r="F22" i="5" s="1"/>
  <c r="F21" i="5"/>
  <c r="E21" i="5"/>
  <c r="D21" i="5"/>
  <c r="A21" i="5"/>
  <c r="C21" i="5" s="1"/>
  <c r="G21" i="5" s="1"/>
  <c r="A20" i="5"/>
  <c r="F20" i="5" s="1"/>
  <c r="A19" i="5"/>
  <c r="B19" i="5" s="1"/>
  <c r="A18" i="5"/>
  <c r="F18" i="5" s="1"/>
  <c r="E17" i="5"/>
  <c r="A17" i="5"/>
  <c r="F16" i="5"/>
  <c r="D16" i="5"/>
  <c r="C16" i="5"/>
  <c r="A16" i="5"/>
  <c r="B16" i="5" s="1"/>
  <c r="A15" i="5"/>
  <c r="F15" i="5" s="1"/>
  <c r="A14" i="5"/>
  <c r="A13" i="5"/>
  <c r="A12" i="5"/>
  <c r="B12" i="5" s="1"/>
  <c r="A11" i="5"/>
  <c r="C11" i="5" s="1"/>
  <c r="A10" i="5"/>
  <c r="F10" i="5" s="1"/>
  <c r="A9" i="5"/>
  <c r="B9" i="5" s="1"/>
  <c r="A8" i="5"/>
  <c r="A7" i="5"/>
  <c r="B7" i="5" s="1"/>
  <c r="A6" i="5"/>
  <c r="B6" i="5" s="1"/>
  <c r="B3" i="5"/>
  <c r="A2" i="5"/>
  <c r="M1003" i="4"/>
  <c r="L1003" i="4"/>
  <c r="H1003" i="4"/>
  <c r="K1003" i="4" s="1"/>
  <c r="N1003" i="4" s="1"/>
  <c r="M1002" i="4"/>
  <c r="L1002" i="4"/>
  <c r="H1002" i="4"/>
  <c r="K1002" i="4" s="1"/>
  <c r="N1002" i="4" s="1"/>
  <c r="M1001" i="4"/>
  <c r="L1001" i="4"/>
  <c r="H1001" i="4"/>
  <c r="K1001" i="4" s="1"/>
  <c r="M1000" i="4"/>
  <c r="N1000" i="4" s="1"/>
  <c r="L1000" i="4"/>
  <c r="H1000" i="4"/>
  <c r="K1000" i="4" s="1"/>
  <c r="M999" i="4"/>
  <c r="L999" i="4"/>
  <c r="H999" i="4"/>
  <c r="K999" i="4" s="1"/>
  <c r="N999" i="4" s="1"/>
  <c r="M998" i="4"/>
  <c r="L998" i="4"/>
  <c r="H998" i="4"/>
  <c r="K998" i="4" s="1"/>
  <c r="M997" i="4"/>
  <c r="L997" i="4"/>
  <c r="H997" i="4"/>
  <c r="K997" i="4" s="1"/>
  <c r="M996" i="4"/>
  <c r="L996" i="4"/>
  <c r="H996" i="4"/>
  <c r="K996" i="4" s="1"/>
  <c r="M995" i="4"/>
  <c r="L995" i="4"/>
  <c r="H995" i="4"/>
  <c r="K995" i="4" s="1"/>
  <c r="M994" i="4"/>
  <c r="L994" i="4"/>
  <c r="H994" i="4"/>
  <c r="K994" i="4" s="1"/>
  <c r="M993" i="4"/>
  <c r="L993" i="4"/>
  <c r="H993" i="4"/>
  <c r="K993" i="4" s="1"/>
  <c r="N993" i="4" s="1"/>
  <c r="M992" i="4"/>
  <c r="L992" i="4"/>
  <c r="H992" i="4"/>
  <c r="K992" i="4" s="1"/>
  <c r="N992" i="4" s="1"/>
  <c r="M991" i="4"/>
  <c r="L991" i="4"/>
  <c r="H991" i="4"/>
  <c r="K991" i="4" s="1"/>
  <c r="N990" i="4"/>
  <c r="M990" i="4"/>
  <c r="L990" i="4"/>
  <c r="H990" i="4"/>
  <c r="K990" i="4" s="1"/>
  <c r="M989" i="4"/>
  <c r="L989" i="4"/>
  <c r="H989" i="4"/>
  <c r="K989" i="4" s="1"/>
  <c r="M988" i="4"/>
  <c r="L988" i="4"/>
  <c r="H988" i="4"/>
  <c r="K988" i="4" s="1"/>
  <c r="N988" i="4" s="1"/>
  <c r="M987" i="4"/>
  <c r="L987" i="4"/>
  <c r="H987" i="4"/>
  <c r="K987" i="4" s="1"/>
  <c r="M986" i="4"/>
  <c r="L986" i="4"/>
  <c r="H986" i="4"/>
  <c r="K986" i="4" s="1"/>
  <c r="M985" i="4"/>
  <c r="L985" i="4"/>
  <c r="K985" i="4"/>
  <c r="H985" i="4"/>
  <c r="M984" i="4"/>
  <c r="L984" i="4"/>
  <c r="H984" i="4"/>
  <c r="K984" i="4" s="1"/>
  <c r="N984" i="4" s="1"/>
  <c r="M983" i="4"/>
  <c r="L983" i="4"/>
  <c r="H983" i="4"/>
  <c r="K983" i="4" s="1"/>
  <c r="M982" i="4"/>
  <c r="L982" i="4"/>
  <c r="H982" i="4"/>
  <c r="K982" i="4" s="1"/>
  <c r="M981" i="4"/>
  <c r="L981" i="4"/>
  <c r="H981" i="4"/>
  <c r="K981" i="4" s="1"/>
  <c r="N981" i="4" s="1"/>
  <c r="M980" i="4"/>
  <c r="L980" i="4"/>
  <c r="H980" i="4"/>
  <c r="K980" i="4" s="1"/>
  <c r="M979" i="4"/>
  <c r="L979" i="4"/>
  <c r="H979" i="4"/>
  <c r="K979" i="4" s="1"/>
  <c r="M978" i="4"/>
  <c r="L978" i="4"/>
  <c r="H978" i="4"/>
  <c r="K978" i="4" s="1"/>
  <c r="N978" i="4" s="1"/>
  <c r="M977" i="4"/>
  <c r="L977" i="4"/>
  <c r="H977" i="4"/>
  <c r="K977" i="4" s="1"/>
  <c r="N977" i="4" s="1"/>
  <c r="M976" i="4"/>
  <c r="L976" i="4"/>
  <c r="H976" i="4"/>
  <c r="K976" i="4" s="1"/>
  <c r="M975" i="4"/>
  <c r="L975" i="4"/>
  <c r="H975" i="4"/>
  <c r="K975" i="4" s="1"/>
  <c r="M974" i="4"/>
  <c r="L974" i="4"/>
  <c r="H974" i="4"/>
  <c r="K974" i="4" s="1"/>
  <c r="M973" i="4"/>
  <c r="L973" i="4"/>
  <c r="H973" i="4"/>
  <c r="K973" i="4" s="1"/>
  <c r="N973" i="4" s="1"/>
  <c r="M972" i="4"/>
  <c r="L972" i="4"/>
  <c r="H972" i="4"/>
  <c r="K972" i="4" s="1"/>
  <c r="M971" i="4"/>
  <c r="L971" i="4"/>
  <c r="H971" i="4"/>
  <c r="K971" i="4" s="1"/>
  <c r="N971" i="4" s="1"/>
  <c r="M970" i="4"/>
  <c r="L970" i="4"/>
  <c r="H970" i="4"/>
  <c r="K970" i="4" s="1"/>
  <c r="M969" i="4"/>
  <c r="N969" i="4" s="1"/>
  <c r="L969" i="4"/>
  <c r="H969" i="4"/>
  <c r="K969" i="4" s="1"/>
  <c r="M968" i="4"/>
  <c r="L968" i="4"/>
  <c r="H968" i="4"/>
  <c r="K968" i="4" s="1"/>
  <c r="N968" i="4" s="1"/>
  <c r="M967" i="4"/>
  <c r="L967" i="4"/>
  <c r="H967" i="4"/>
  <c r="K967" i="4" s="1"/>
  <c r="N967" i="4" s="1"/>
  <c r="M966" i="4"/>
  <c r="L966" i="4"/>
  <c r="H966" i="4"/>
  <c r="K966" i="4" s="1"/>
  <c r="M965" i="4"/>
  <c r="L965" i="4"/>
  <c r="H965" i="4"/>
  <c r="K965" i="4" s="1"/>
  <c r="M964" i="4"/>
  <c r="L964" i="4"/>
  <c r="H964" i="4"/>
  <c r="K964" i="4" s="1"/>
  <c r="M963" i="4"/>
  <c r="L963" i="4"/>
  <c r="H963" i="4"/>
  <c r="K963" i="4" s="1"/>
  <c r="N963" i="4" s="1"/>
  <c r="M962" i="4"/>
  <c r="L962" i="4"/>
  <c r="H962" i="4"/>
  <c r="K962" i="4" s="1"/>
  <c r="N962" i="4" s="1"/>
  <c r="M961" i="4"/>
  <c r="L961" i="4"/>
  <c r="H961" i="4"/>
  <c r="K961" i="4" s="1"/>
  <c r="M960" i="4"/>
  <c r="L960" i="4"/>
  <c r="H960" i="4"/>
  <c r="K960" i="4" s="1"/>
  <c r="M959" i="4"/>
  <c r="L959" i="4"/>
  <c r="H959" i="4"/>
  <c r="K959" i="4" s="1"/>
  <c r="M958" i="4"/>
  <c r="L958" i="4"/>
  <c r="H958" i="4"/>
  <c r="K958" i="4" s="1"/>
  <c r="M957" i="4"/>
  <c r="L957" i="4"/>
  <c r="H957" i="4"/>
  <c r="K957" i="4" s="1"/>
  <c r="N957" i="4" s="1"/>
  <c r="M956" i="4"/>
  <c r="N956" i="4" s="1"/>
  <c r="L956" i="4"/>
  <c r="H956" i="4"/>
  <c r="K956" i="4" s="1"/>
  <c r="M955" i="4"/>
  <c r="L955" i="4"/>
  <c r="H955" i="4"/>
  <c r="K955" i="4" s="1"/>
  <c r="M954" i="4"/>
  <c r="L954" i="4"/>
  <c r="H954" i="4"/>
  <c r="K954" i="4" s="1"/>
  <c r="M953" i="4"/>
  <c r="L953" i="4"/>
  <c r="K953" i="4"/>
  <c r="H953" i="4"/>
  <c r="M952" i="4"/>
  <c r="L952" i="4"/>
  <c r="H952" i="4"/>
  <c r="K952" i="4" s="1"/>
  <c r="M951" i="4"/>
  <c r="L951" i="4"/>
  <c r="H951" i="4"/>
  <c r="K951" i="4" s="1"/>
  <c r="N951" i="4" s="1"/>
  <c r="M950" i="4"/>
  <c r="L950" i="4"/>
  <c r="H950" i="4"/>
  <c r="K950" i="4" s="1"/>
  <c r="M949" i="4"/>
  <c r="L949" i="4"/>
  <c r="H949" i="4"/>
  <c r="K949" i="4" s="1"/>
  <c r="M948" i="4"/>
  <c r="L948" i="4"/>
  <c r="H948" i="4"/>
  <c r="K948" i="4" s="1"/>
  <c r="M947" i="4"/>
  <c r="L947" i="4"/>
  <c r="K947" i="4"/>
  <c r="H947" i="4"/>
  <c r="M946" i="4"/>
  <c r="L946" i="4"/>
  <c r="H946" i="4"/>
  <c r="K946" i="4" s="1"/>
  <c r="M945" i="4"/>
  <c r="L945" i="4"/>
  <c r="H945" i="4"/>
  <c r="K945" i="4" s="1"/>
  <c r="N945" i="4" s="1"/>
  <c r="M944" i="4"/>
  <c r="L944" i="4"/>
  <c r="H944" i="4"/>
  <c r="K944" i="4" s="1"/>
  <c r="M943" i="4"/>
  <c r="L943" i="4"/>
  <c r="H943" i="4"/>
  <c r="K943" i="4" s="1"/>
  <c r="M942" i="4"/>
  <c r="L942" i="4"/>
  <c r="H942" i="4"/>
  <c r="K942" i="4" s="1"/>
  <c r="N941" i="4"/>
  <c r="M941" i="4"/>
  <c r="L941" i="4"/>
  <c r="H941" i="4"/>
  <c r="K941" i="4" s="1"/>
  <c r="M940" i="4"/>
  <c r="L940" i="4"/>
  <c r="H940" i="4"/>
  <c r="K940" i="4" s="1"/>
  <c r="M939" i="4"/>
  <c r="L939" i="4"/>
  <c r="H939" i="4"/>
  <c r="K939" i="4" s="1"/>
  <c r="M938" i="4"/>
  <c r="L938" i="4"/>
  <c r="H938" i="4"/>
  <c r="K938" i="4" s="1"/>
  <c r="M937" i="4"/>
  <c r="L937" i="4"/>
  <c r="H937" i="4"/>
  <c r="K937" i="4" s="1"/>
  <c r="M936" i="4"/>
  <c r="L936" i="4"/>
  <c r="H936" i="4"/>
  <c r="K936" i="4" s="1"/>
  <c r="M935" i="4"/>
  <c r="L935" i="4"/>
  <c r="H935" i="4"/>
  <c r="K935" i="4" s="1"/>
  <c r="M934" i="4"/>
  <c r="L934" i="4"/>
  <c r="H934" i="4"/>
  <c r="K934" i="4" s="1"/>
  <c r="M933" i="4"/>
  <c r="L933" i="4"/>
  <c r="K933" i="4"/>
  <c r="H933" i="4"/>
  <c r="M932" i="4"/>
  <c r="L932" i="4"/>
  <c r="H932" i="4"/>
  <c r="K932" i="4" s="1"/>
  <c r="N932" i="4" s="1"/>
  <c r="M931" i="4"/>
  <c r="L931" i="4"/>
  <c r="H931" i="4"/>
  <c r="K931" i="4" s="1"/>
  <c r="M930" i="4"/>
  <c r="L930" i="4"/>
  <c r="H930" i="4"/>
  <c r="K930" i="4" s="1"/>
  <c r="N930" i="4" s="1"/>
  <c r="M929" i="4"/>
  <c r="L929" i="4"/>
  <c r="H929" i="4"/>
  <c r="K929" i="4" s="1"/>
  <c r="M928" i="4"/>
  <c r="L928" i="4"/>
  <c r="H928" i="4"/>
  <c r="K928" i="4" s="1"/>
  <c r="M927" i="4"/>
  <c r="L927" i="4"/>
  <c r="K927" i="4"/>
  <c r="H927" i="4"/>
  <c r="M926" i="4"/>
  <c r="L926" i="4"/>
  <c r="H926" i="4"/>
  <c r="K926" i="4" s="1"/>
  <c r="M925" i="4"/>
  <c r="L925" i="4"/>
  <c r="H925" i="4"/>
  <c r="K925" i="4" s="1"/>
  <c r="N925" i="4" s="1"/>
  <c r="M924" i="4"/>
  <c r="L924" i="4"/>
  <c r="H924" i="4"/>
  <c r="K924" i="4" s="1"/>
  <c r="M923" i="4"/>
  <c r="L923" i="4"/>
  <c r="H923" i="4"/>
  <c r="K923" i="4" s="1"/>
  <c r="M922" i="4"/>
  <c r="L922" i="4"/>
  <c r="H922" i="4"/>
  <c r="K922" i="4" s="1"/>
  <c r="M921" i="4"/>
  <c r="N921" i="4" s="1"/>
  <c r="L921" i="4"/>
  <c r="H921" i="4"/>
  <c r="K921" i="4" s="1"/>
  <c r="M920" i="4"/>
  <c r="L920" i="4"/>
  <c r="H920" i="4"/>
  <c r="K920" i="4" s="1"/>
  <c r="N920" i="4" s="1"/>
  <c r="M919" i="4"/>
  <c r="L919" i="4"/>
  <c r="H919" i="4"/>
  <c r="K919" i="4" s="1"/>
  <c r="M918" i="4"/>
  <c r="L918" i="4"/>
  <c r="K918" i="4"/>
  <c r="N918" i="4" s="1"/>
  <c r="H918" i="4"/>
  <c r="M917" i="4"/>
  <c r="L917" i="4"/>
  <c r="H917" i="4"/>
  <c r="K917" i="4" s="1"/>
  <c r="N917" i="4" s="1"/>
  <c r="M916" i="4"/>
  <c r="L916" i="4"/>
  <c r="H916" i="4"/>
  <c r="K916" i="4" s="1"/>
  <c r="M915" i="4"/>
  <c r="L915" i="4"/>
  <c r="H915" i="4"/>
  <c r="K915" i="4" s="1"/>
  <c r="M914" i="4"/>
  <c r="L914" i="4"/>
  <c r="H914" i="4"/>
  <c r="K914" i="4" s="1"/>
  <c r="M913" i="4"/>
  <c r="L913" i="4"/>
  <c r="K913" i="4"/>
  <c r="H913" i="4"/>
  <c r="M912" i="4"/>
  <c r="L912" i="4"/>
  <c r="H912" i="4"/>
  <c r="K912" i="4" s="1"/>
  <c r="M911" i="4"/>
  <c r="L911" i="4"/>
  <c r="H911" i="4"/>
  <c r="K911" i="4" s="1"/>
  <c r="M910" i="4"/>
  <c r="L910" i="4"/>
  <c r="H910" i="4"/>
  <c r="K910" i="4" s="1"/>
  <c r="N910" i="4" s="1"/>
  <c r="M909" i="4"/>
  <c r="L909" i="4"/>
  <c r="H909" i="4"/>
  <c r="K909" i="4" s="1"/>
  <c r="N909" i="4" s="1"/>
  <c r="M908" i="4"/>
  <c r="L908" i="4"/>
  <c r="H908" i="4"/>
  <c r="K908" i="4" s="1"/>
  <c r="N908" i="4" s="1"/>
  <c r="M907" i="4"/>
  <c r="L907" i="4"/>
  <c r="H907" i="4"/>
  <c r="K907" i="4" s="1"/>
  <c r="M906" i="4"/>
  <c r="N906" i="4" s="1"/>
  <c r="L906" i="4"/>
  <c r="H906" i="4"/>
  <c r="K906" i="4" s="1"/>
  <c r="M905" i="4"/>
  <c r="L905" i="4"/>
  <c r="H905" i="4"/>
  <c r="K905" i="4" s="1"/>
  <c r="N905" i="4" s="1"/>
  <c r="M904" i="4"/>
  <c r="L904" i="4"/>
  <c r="K904" i="4"/>
  <c r="H904" i="4"/>
  <c r="M903" i="4"/>
  <c r="L903" i="4"/>
  <c r="H903" i="4"/>
  <c r="K903" i="4" s="1"/>
  <c r="M902" i="4"/>
  <c r="L902" i="4"/>
  <c r="H902" i="4"/>
  <c r="K902" i="4" s="1"/>
  <c r="N902" i="4" s="1"/>
  <c r="M901" i="4"/>
  <c r="L901" i="4"/>
  <c r="H901" i="4"/>
  <c r="K901" i="4" s="1"/>
  <c r="N901" i="4" s="1"/>
  <c r="M900" i="4"/>
  <c r="L900" i="4"/>
  <c r="H900" i="4"/>
  <c r="K900" i="4" s="1"/>
  <c r="M899" i="4"/>
  <c r="L899" i="4"/>
  <c r="K899" i="4"/>
  <c r="N899" i="4" s="1"/>
  <c r="H899" i="4"/>
  <c r="M898" i="4"/>
  <c r="L898" i="4"/>
  <c r="H898" i="4"/>
  <c r="K898" i="4" s="1"/>
  <c r="M897" i="4"/>
  <c r="L897" i="4"/>
  <c r="H897" i="4"/>
  <c r="K897" i="4" s="1"/>
  <c r="N897" i="4" s="1"/>
  <c r="M896" i="4"/>
  <c r="L896" i="4"/>
  <c r="H896" i="4"/>
  <c r="K896" i="4" s="1"/>
  <c r="N896" i="4" s="1"/>
  <c r="M895" i="4"/>
  <c r="L895" i="4"/>
  <c r="H895" i="4"/>
  <c r="K895" i="4" s="1"/>
  <c r="M894" i="4"/>
  <c r="L894" i="4"/>
  <c r="H894" i="4"/>
  <c r="K894" i="4" s="1"/>
  <c r="M893" i="4"/>
  <c r="L893" i="4"/>
  <c r="H893" i="4"/>
  <c r="K893" i="4" s="1"/>
  <c r="M892" i="4"/>
  <c r="L892" i="4"/>
  <c r="H892" i="4"/>
  <c r="K892" i="4" s="1"/>
  <c r="M891" i="4"/>
  <c r="L891" i="4"/>
  <c r="H891" i="4"/>
  <c r="K891" i="4" s="1"/>
  <c r="M890" i="4"/>
  <c r="L890" i="4"/>
  <c r="H890" i="4"/>
  <c r="K890" i="4" s="1"/>
  <c r="M889" i="4"/>
  <c r="L889" i="4"/>
  <c r="H889" i="4"/>
  <c r="K889" i="4" s="1"/>
  <c r="M888" i="4"/>
  <c r="L888" i="4"/>
  <c r="H888" i="4"/>
  <c r="K888" i="4" s="1"/>
  <c r="M887" i="4"/>
  <c r="L887" i="4"/>
  <c r="H887" i="4"/>
  <c r="K887" i="4" s="1"/>
  <c r="N887" i="4" s="1"/>
  <c r="M886" i="4"/>
  <c r="L886" i="4"/>
  <c r="H886" i="4"/>
  <c r="K886" i="4" s="1"/>
  <c r="M885" i="4"/>
  <c r="L885" i="4"/>
  <c r="H885" i="4"/>
  <c r="K885" i="4" s="1"/>
  <c r="M884" i="4"/>
  <c r="L884" i="4"/>
  <c r="H884" i="4"/>
  <c r="K884" i="4" s="1"/>
  <c r="M883" i="4"/>
  <c r="L883" i="4"/>
  <c r="K883" i="4"/>
  <c r="N883" i="4" s="1"/>
  <c r="H883" i="4"/>
  <c r="M882" i="4"/>
  <c r="L882" i="4"/>
  <c r="H882" i="4"/>
  <c r="K882" i="4" s="1"/>
  <c r="M881" i="4"/>
  <c r="L881" i="4"/>
  <c r="H881" i="4"/>
  <c r="K881" i="4" s="1"/>
  <c r="M880" i="4"/>
  <c r="L880" i="4"/>
  <c r="H880" i="4"/>
  <c r="K880" i="4" s="1"/>
  <c r="M879" i="4"/>
  <c r="L879" i="4"/>
  <c r="H879" i="4"/>
  <c r="K879" i="4" s="1"/>
  <c r="M878" i="4"/>
  <c r="L878" i="4"/>
  <c r="K878" i="4"/>
  <c r="N878" i="4" s="1"/>
  <c r="H878" i="4"/>
  <c r="M877" i="4"/>
  <c r="L877" i="4"/>
  <c r="K877" i="4"/>
  <c r="H877" i="4"/>
  <c r="M876" i="4"/>
  <c r="L876" i="4"/>
  <c r="K876" i="4"/>
  <c r="H876" i="4"/>
  <c r="M875" i="4"/>
  <c r="L875" i="4"/>
  <c r="H875" i="4"/>
  <c r="K875" i="4" s="1"/>
  <c r="M874" i="4"/>
  <c r="N874" i="4" s="1"/>
  <c r="L874" i="4"/>
  <c r="H874" i="4"/>
  <c r="K874" i="4" s="1"/>
  <c r="M873" i="4"/>
  <c r="L873" i="4"/>
  <c r="H873" i="4"/>
  <c r="K873" i="4" s="1"/>
  <c r="M872" i="4"/>
  <c r="L872" i="4"/>
  <c r="H872" i="4"/>
  <c r="K872" i="4" s="1"/>
  <c r="N872" i="4" s="1"/>
  <c r="M871" i="4"/>
  <c r="L871" i="4"/>
  <c r="H871" i="4"/>
  <c r="K871" i="4" s="1"/>
  <c r="M870" i="4"/>
  <c r="L870" i="4"/>
  <c r="H870" i="4"/>
  <c r="K870" i="4" s="1"/>
  <c r="M869" i="4"/>
  <c r="L869" i="4"/>
  <c r="H869" i="4"/>
  <c r="K869" i="4" s="1"/>
  <c r="M868" i="4"/>
  <c r="L868" i="4"/>
  <c r="H868" i="4"/>
  <c r="K868" i="4" s="1"/>
  <c r="M867" i="4"/>
  <c r="L867" i="4"/>
  <c r="H867" i="4"/>
  <c r="K867" i="4" s="1"/>
  <c r="N867" i="4" s="1"/>
  <c r="M866" i="4"/>
  <c r="L866" i="4"/>
  <c r="H866" i="4"/>
  <c r="K866" i="4" s="1"/>
  <c r="M865" i="4"/>
  <c r="L865" i="4"/>
  <c r="K865" i="4"/>
  <c r="H865" i="4"/>
  <c r="M864" i="4"/>
  <c r="L864" i="4"/>
  <c r="H864" i="4"/>
  <c r="K864" i="4" s="1"/>
  <c r="N864" i="4" s="1"/>
  <c r="M863" i="4"/>
  <c r="L863" i="4"/>
  <c r="H863" i="4"/>
  <c r="K863" i="4" s="1"/>
  <c r="M862" i="4"/>
  <c r="L862" i="4"/>
  <c r="H862" i="4"/>
  <c r="K862" i="4" s="1"/>
  <c r="M861" i="4"/>
  <c r="L861" i="4"/>
  <c r="H861" i="4"/>
  <c r="K861" i="4" s="1"/>
  <c r="N861" i="4" s="1"/>
  <c r="M860" i="4"/>
  <c r="L860" i="4"/>
  <c r="H860" i="4"/>
  <c r="K860" i="4" s="1"/>
  <c r="N860" i="4" s="1"/>
  <c r="M859" i="4"/>
  <c r="L859" i="4"/>
  <c r="H859" i="4"/>
  <c r="K859" i="4" s="1"/>
  <c r="M858" i="4"/>
  <c r="L858" i="4"/>
  <c r="H858" i="4"/>
  <c r="K858" i="4" s="1"/>
  <c r="M857" i="4"/>
  <c r="L857" i="4"/>
  <c r="H857" i="4"/>
  <c r="K857" i="4" s="1"/>
  <c r="N857" i="4" s="1"/>
  <c r="M856" i="4"/>
  <c r="L856" i="4"/>
  <c r="H856" i="4"/>
  <c r="K856" i="4" s="1"/>
  <c r="M855" i="4"/>
  <c r="L855" i="4"/>
  <c r="H855" i="4"/>
  <c r="K855" i="4" s="1"/>
  <c r="M854" i="4"/>
  <c r="L854" i="4"/>
  <c r="H854" i="4"/>
  <c r="K854" i="4" s="1"/>
  <c r="N854" i="4" s="1"/>
  <c r="M853" i="4"/>
  <c r="L853" i="4"/>
  <c r="H853" i="4"/>
  <c r="K853" i="4" s="1"/>
  <c r="N853" i="4" s="1"/>
  <c r="M852" i="4"/>
  <c r="L852" i="4"/>
  <c r="H852" i="4"/>
  <c r="K852" i="4" s="1"/>
  <c r="N852" i="4" s="1"/>
  <c r="M851" i="4"/>
  <c r="L851" i="4"/>
  <c r="K851" i="4"/>
  <c r="H851" i="4"/>
  <c r="M850" i="4"/>
  <c r="N850" i="4" s="1"/>
  <c r="L850" i="4"/>
  <c r="K850" i="4"/>
  <c r="H850" i="4"/>
  <c r="M849" i="4"/>
  <c r="L849" i="4"/>
  <c r="H849" i="4"/>
  <c r="K849" i="4" s="1"/>
  <c r="M848" i="4"/>
  <c r="L848" i="4"/>
  <c r="H848" i="4"/>
  <c r="K848" i="4" s="1"/>
  <c r="N848" i="4" s="1"/>
  <c r="M847" i="4"/>
  <c r="L847" i="4"/>
  <c r="H847" i="4"/>
  <c r="K847" i="4" s="1"/>
  <c r="M846" i="4"/>
  <c r="L846" i="4"/>
  <c r="H846" i="4"/>
  <c r="K846" i="4" s="1"/>
  <c r="M845" i="4"/>
  <c r="L845" i="4"/>
  <c r="H845" i="4"/>
  <c r="K845" i="4" s="1"/>
  <c r="M844" i="4"/>
  <c r="L844" i="4"/>
  <c r="H844" i="4"/>
  <c r="K844" i="4" s="1"/>
  <c r="M843" i="4"/>
  <c r="L843" i="4"/>
  <c r="H843" i="4"/>
  <c r="K843" i="4" s="1"/>
  <c r="M842" i="4"/>
  <c r="L842" i="4"/>
  <c r="H842" i="4"/>
  <c r="K842" i="4" s="1"/>
  <c r="N842" i="4" s="1"/>
  <c r="M841" i="4"/>
  <c r="L841" i="4"/>
  <c r="H841" i="4"/>
  <c r="K841" i="4" s="1"/>
  <c r="M840" i="4"/>
  <c r="N840" i="4" s="1"/>
  <c r="L840" i="4"/>
  <c r="K840" i="4"/>
  <c r="H840" i="4"/>
  <c r="M839" i="4"/>
  <c r="L839" i="4"/>
  <c r="H839" i="4"/>
  <c r="K839" i="4" s="1"/>
  <c r="M838" i="4"/>
  <c r="N838" i="4" s="1"/>
  <c r="L838" i="4"/>
  <c r="H838" i="4"/>
  <c r="K838" i="4" s="1"/>
  <c r="M837" i="4"/>
  <c r="L837" i="4"/>
  <c r="H837" i="4"/>
  <c r="K837" i="4" s="1"/>
  <c r="M836" i="4"/>
  <c r="L836" i="4"/>
  <c r="H836" i="4"/>
  <c r="K836" i="4" s="1"/>
  <c r="M835" i="4"/>
  <c r="L835" i="4"/>
  <c r="H835" i="4"/>
  <c r="K835" i="4" s="1"/>
  <c r="M834" i="4"/>
  <c r="L834" i="4"/>
  <c r="H834" i="4"/>
  <c r="K834" i="4" s="1"/>
  <c r="M833" i="4"/>
  <c r="L833" i="4"/>
  <c r="H833" i="4"/>
  <c r="K833" i="4" s="1"/>
  <c r="N833" i="4" s="1"/>
  <c r="M832" i="4"/>
  <c r="L832" i="4"/>
  <c r="H832" i="4"/>
  <c r="K832" i="4" s="1"/>
  <c r="M831" i="4"/>
  <c r="L831" i="4"/>
  <c r="H831" i="4"/>
  <c r="K831" i="4" s="1"/>
  <c r="M830" i="4"/>
  <c r="L830" i="4"/>
  <c r="H830" i="4"/>
  <c r="K830" i="4" s="1"/>
  <c r="N829" i="4"/>
  <c r="M829" i="4"/>
  <c r="L829" i="4"/>
  <c r="H829" i="4"/>
  <c r="K829" i="4" s="1"/>
  <c r="M828" i="4"/>
  <c r="L828" i="4"/>
  <c r="H828" i="4"/>
  <c r="K828" i="4" s="1"/>
  <c r="M827" i="4"/>
  <c r="L827" i="4"/>
  <c r="H827" i="4"/>
  <c r="K827" i="4" s="1"/>
  <c r="N827" i="4" s="1"/>
  <c r="M826" i="4"/>
  <c r="L826" i="4"/>
  <c r="K826" i="4"/>
  <c r="H826" i="4"/>
  <c r="M825" i="4"/>
  <c r="L825" i="4"/>
  <c r="H825" i="4"/>
  <c r="K825" i="4" s="1"/>
  <c r="M824" i="4"/>
  <c r="L824" i="4"/>
  <c r="H824" i="4"/>
  <c r="K824" i="4" s="1"/>
  <c r="M823" i="4"/>
  <c r="L823" i="4"/>
  <c r="H823" i="4"/>
  <c r="K823" i="4" s="1"/>
  <c r="M822" i="4"/>
  <c r="L822" i="4"/>
  <c r="H822" i="4"/>
  <c r="K822" i="4" s="1"/>
  <c r="N822" i="4" s="1"/>
  <c r="M821" i="4"/>
  <c r="L821" i="4"/>
  <c r="H821" i="4"/>
  <c r="K821" i="4" s="1"/>
  <c r="N821" i="4" s="1"/>
  <c r="M820" i="4"/>
  <c r="L820" i="4"/>
  <c r="H820" i="4"/>
  <c r="K820" i="4" s="1"/>
  <c r="M819" i="4"/>
  <c r="L819" i="4"/>
  <c r="H819" i="4"/>
  <c r="K819" i="4" s="1"/>
  <c r="N819" i="4" s="1"/>
  <c r="M818" i="4"/>
  <c r="L818" i="4"/>
  <c r="H818" i="4"/>
  <c r="K818" i="4" s="1"/>
  <c r="M817" i="4"/>
  <c r="L817" i="4"/>
  <c r="H817" i="4"/>
  <c r="K817" i="4" s="1"/>
  <c r="M816" i="4"/>
  <c r="L816" i="4"/>
  <c r="H816" i="4"/>
  <c r="K816" i="4" s="1"/>
  <c r="M815" i="4"/>
  <c r="L815" i="4"/>
  <c r="H815" i="4"/>
  <c r="K815" i="4" s="1"/>
  <c r="N815" i="4" s="1"/>
  <c r="M814" i="4"/>
  <c r="L814" i="4"/>
  <c r="H814" i="4"/>
  <c r="K814" i="4" s="1"/>
  <c r="M813" i="4"/>
  <c r="L813" i="4"/>
  <c r="H813" i="4"/>
  <c r="K813" i="4" s="1"/>
  <c r="M812" i="4"/>
  <c r="L812" i="4"/>
  <c r="H812" i="4"/>
  <c r="K812" i="4" s="1"/>
  <c r="M811" i="4"/>
  <c r="L811" i="4"/>
  <c r="H811" i="4"/>
  <c r="K811" i="4" s="1"/>
  <c r="N811" i="4" s="1"/>
  <c r="N810" i="4"/>
  <c r="M810" i="4"/>
  <c r="L810" i="4"/>
  <c r="K810" i="4"/>
  <c r="H810" i="4"/>
  <c r="M809" i="4"/>
  <c r="L809" i="4"/>
  <c r="H809" i="4"/>
  <c r="K809" i="4" s="1"/>
  <c r="N809" i="4" s="1"/>
  <c r="M808" i="4"/>
  <c r="N808" i="4" s="1"/>
  <c r="L808" i="4"/>
  <c r="H808" i="4"/>
  <c r="K808" i="4" s="1"/>
  <c r="M807" i="4"/>
  <c r="L807" i="4"/>
  <c r="H807" i="4"/>
  <c r="K807" i="4" s="1"/>
  <c r="M806" i="4"/>
  <c r="L806" i="4"/>
  <c r="H806" i="4"/>
  <c r="K806" i="4" s="1"/>
  <c r="M805" i="4"/>
  <c r="L805" i="4"/>
  <c r="H805" i="4"/>
  <c r="K805" i="4" s="1"/>
  <c r="N805" i="4" s="1"/>
  <c r="P804" i="4"/>
  <c r="Q804" i="4" s="1"/>
  <c r="M804" i="4"/>
  <c r="L804" i="4"/>
  <c r="K804" i="4"/>
  <c r="H804" i="4"/>
  <c r="M803" i="4"/>
  <c r="L803" i="4"/>
  <c r="H803" i="4"/>
  <c r="K803" i="4" s="1"/>
  <c r="M802" i="4"/>
  <c r="L802" i="4"/>
  <c r="H802" i="4"/>
  <c r="K802" i="4" s="1"/>
  <c r="M801" i="4"/>
  <c r="L801" i="4"/>
  <c r="H801" i="4"/>
  <c r="K801" i="4" s="1"/>
  <c r="M800" i="4"/>
  <c r="L800" i="4"/>
  <c r="H800" i="4"/>
  <c r="K800" i="4" s="1"/>
  <c r="M799" i="4"/>
  <c r="L799" i="4"/>
  <c r="H799" i="4"/>
  <c r="K799" i="4" s="1"/>
  <c r="M798" i="4"/>
  <c r="L798" i="4"/>
  <c r="H798" i="4"/>
  <c r="K798" i="4" s="1"/>
  <c r="M797" i="4"/>
  <c r="L797" i="4"/>
  <c r="H797" i="4"/>
  <c r="K797" i="4" s="1"/>
  <c r="M796" i="4"/>
  <c r="L796" i="4"/>
  <c r="H796" i="4"/>
  <c r="K796" i="4" s="1"/>
  <c r="M795" i="4"/>
  <c r="L795" i="4"/>
  <c r="H795" i="4"/>
  <c r="K795" i="4" s="1"/>
  <c r="M794" i="4"/>
  <c r="L794" i="4"/>
  <c r="H794" i="4"/>
  <c r="K794" i="4" s="1"/>
  <c r="N794" i="4" s="1"/>
  <c r="M793" i="4"/>
  <c r="L793" i="4"/>
  <c r="H793" i="4"/>
  <c r="K793" i="4" s="1"/>
  <c r="M792" i="4"/>
  <c r="L792" i="4"/>
  <c r="H792" i="4"/>
  <c r="K792" i="4" s="1"/>
  <c r="N792" i="4" s="1"/>
  <c r="M791" i="4"/>
  <c r="L791" i="4"/>
  <c r="H791" i="4"/>
  <c r="K791" i="4" s="1"/>
  <c r="N791" i="4" s="1"/>
  <c r="M790" i="4"/>
  <c r="L790" i="4"/>
  <c r="H790" i="4"/>
  <c r="K790" i="4" s="1"/>
  <c r="M789" i="4"/>
  <c r="L789" i="4"/>
  <c r="H789" i="4"/>
  <c r="K789" i="4" s="1"/>
  <c r="N789" i="4" s="1"/>
  <c r="M788" i="4"/>
  <c r="L788" i="4"/>
  <c r="H788" i="4"/>
  <c r="K788" i="4" s="1"/>
  <c r="M787" i="4"/>
  <c r="L787" i="4"/>
  <c r="H787" i="4"/>
  <c r="K787" i="4" s="1"/>
  <c r="M786" i="4"/>
  <c r="L786" i="4"/>
  <c r="H786" i="4"/>
  <c r="K786" i="4" s="1"/>
  <c r="M785" i="4"/>
  <c r="L785" i="4"/>
  <c r="H785" i="4"/>
  <c r="K785" i="4" s="1"/>
  <c r="M784" i="4"/>
  <c r="L784" i="4"/>
  <c r="H784" i="4"/>
  <c r="K784" i="4" s="1"/>
  <c r="N784" i="4" s="1"/>
  <c r="M783" i="4"/>
  <c r="L783" i="4"/>
  <c r="H783" i="4"/>
  <c r="K783" i="4" s="1"/>
  <c r="N783" i="4" s="1"/>
  <c r="M782" i="4"/>
  <c r="L782" i="4"/>
  <c r="H782" i="4"/>
  <c r="K782" i="4" s="1"/>
  <c r="M781" i="4"/>
  <c r="L781" i="4"/>
  <c r="H781" i="4"/>
  <c r="K781" i="4" s="1"/>
  <c r="N781" i="4" s="1"/>
  <c r="M780" i="4"/>
  <c r="L780" i="4"/>
  <c r="H780" i="4"/>
  <c r="K780" i="4" s="1"/>
  <c r="M779" i="4"/>
  <c r="L779" i="4"/>
  <c r="H779" i="4"/>
  <c r="K779" i="4" s="1"/>
  <c r="M778" i="4"/>
  <c r="L778" i="4"/>
  <c r="H778" i="4"/>
  <c r="K778" i="4" s="1"/>
  <c r="N778" i="4" s="1"/>
  <c r="M777" i="4"/>
  <c r="L777" i="4"/>
  <c r="H777" i="4"/>
  <c r="K777" i="4" s="1"/>
  <c r="N777" i="4" s="1"/>
  <c r="M776" i="4"/>
  <c r="L776" i="4"/>
  <c r="H776" i="4"/>
  <c r="K776" i="4" s="1"/>
  <c r="M775" i="4"/>
  <c r="L775" i="4"/>
  <c r="H775" i="4"/>
  <c r="K775" i="4" s="1"/>
  <c r="M774" i="4"/>
  <c r="L774" i="4"/>
  <c r="H774" i="4"/>
  <c r="K774" i="4" s="1"/>
  <c r="M773" i="4"/>
  <c r="L773" i="4"/>
  <c r="H773" i="4"/>
  <c r="K773" i="4" s="1"/>
  <c r="M772" i="4"/>
  <c r="L772" i="4"/>
  <c r="H772" i="4"/>
  <c r="K772" i="4" s="1"/>
  <c r="M771" i="4"/>
  <c r="L771" i="4"/>
  <c r="H771" i="4"/>
  <c r="K771" i="4" s="1"/>
  <c r="M770" i="4"/>
  <c r="L770" i="4"/>
  <c r="K770" i="4"/>
  <c r="H770" i="4"/>
  <c r="M769" i="4"/>
  <c r="L769" i="4"/>
  <c r="H769" i="4"/>
  <c r="K769" i="4" s="1"/>
  <c r="M768" i="4"/>
  <c r="L768" i="4"/>
  <c r="H768" i="4"/>
  <c r="K768" i="4" s="1"/>
  <c r="M767" i="4"/>
  <c r="L767" i="4"/>
  <c r="H767" i="4"/>
  <c r="K767" i="4" s="1"/>
  <c r="M766" i="4"/>
  <c r="L766" i="4"/>
  <c r="H766" i="4"/>
  <c r="K766" i="4" s="1"/>
  <c r="N766" i="4" s="1"/>
  <c r="M765" i="4"/>
  <c r="L765" i="4"/>
  <c r="H765" i="4"/>
  <c r="K765" i="4" s="1"/>
  <c r="M764" i="4"/>
  <c r="L764" i="4"/>
  <c r="H764" i="4"/>
  <c r="K764" i="4" s="1"/>
  <c r="M763" i="4"/>
  <c r="L763" i="4"/>
  <c r="H763" i="4"/>
  <c r="K763" i="4" s="1"/>
  <c r="M762" i="4"/>
  <c r="L762" i="4"/>
  <c r="H762" i="4"/>
  <c r="K762" i="4" s="1"/>
  <c r="M761" i="4"/>
  <c r="L761" i="4"/>
  <c r="H761" i="4"/>
  <c r="K761" i="4" s="1"/>
  <c r="M760" i="4"/>
  <c r="L760" i="4"/>
  <c r="H760" i="4"/>
  <c r="K760" i="4" s="1"/>
  <c r="M759" i="4"/>
  <c r="L759" i="4"/>
  <c r="H759" i="4"/>
  <c r="K759" i="4" s="1"/>
  <c r="M758" i="4"/>
  <c r="L758" i="4"/>
  <c r="H758" i="4"/>
  <c r="K758" i="4" s="1"/>
  <c r="N758" i="4" s="1"/>
  <c r="M757" i="4"/>
  <c r="L757" i="4"/>
  <c r="H757" i="4"/>
  <c r="K757" i="4" s="1"/>
  <c r="M756" i="4"/>
  <c r="L756" i="4"/>
  <c r="H756" i="4"/>
  <c r="K756" i="4" s="1"/>
  <c r="N756" i="4" s="1"/>
  <c r="M755" i="4"/>
  <c r="L755" i="4"/>
  <c r="H755" i="4"/>
  <c r="K755" i="4" s="1"/>
  <c r="M754" i="4"/>
  <c r="L754" i="4"/>
  <c r="H754" i="4"/>
  <c r="K754" i="4" s="1"/>
  <c r="M753" i="4"/>
  <c r="L753" i="4"/>
  <c r="H753" i="4"/>
  <c r="K753" i="4" s="1"/>
  <c r="M752" i="4"/>
  <c r="L752" i="4"/>
  <c r="H752" i="4"/>
  <c r="K752" i="4" s="1"/>
  <c r="N752" i="4" s="1"/>
  <c r="M751" i="4"/>
  <c r="L751" i="4"/>
  <c r="H751" i="4"/>
  <c r="K751" i="4" s="1"/>
  <c r="M750" i="4"/>
  <c r="L750" i="4"/>
  <c r="H750" i="4"/>
  <c r="K750" i="4" s="1"/>
  <c r="M749" i="4"/>
  <c r="L749" i="4"/>
  <c r="H749" i="4"/>
  <c r="K749" i="4" s="1"/>
  <c r="M748" i="4"/>
  <c r="L748" i="4"/>
  <c r="H748" i="4"/>
  <c r="K748" i="4" s="1"/>
  <c r="N748" i="4" s="1"/>
  <c r="M747" i="4"/>
  <c r="L747" i="4"/>
  <c r="H747" i="4"/>
  <c r="K747" i="4" s="1"/>
  <c r="M746" i="4"/>
  <c r="L746" i="4"/>
  <c r="H746" i="4"/>
  <c r="K746" i="4" s="1"/>
  <c r="M745" i="4"/>
  <c r="L745" i="4"/>
  <c r="H745" i="4"/>
  <c r="K745" i="4" s="1"/>
  <c r="M744" i="4"/>
  <c r="L744" i="4"/>
  <c r="H744" i="4"/>
  <c r="K744" i="4" s="1"/>
  <c r="N744" i="4" s="1"/>
  <c r="M743" i="4"/>
  <c r="L743" i="4"/>
  <c r="H743" i="4"/>
  <c r="K743" i="4" s="1"/>
  <c r="M742" i="4"/>
  <c r="L742" i="4"/>
  <c r="H742" i="4"/>
  <c r="K742" i="4" s="1"/>
  <c r="M741" i="4"/>
  <c r="L741" i="4"/>
  <c r="H741" i="4"/>
  <c r="K741" i="4" s="1"/>
  <c r="M740" i="4"/>
  <c r="L740" i="4"/>
  <c r="H740" i="4"/>
  <c r="K740" i="4" s="1"/>
  <c r="N740" i="4" s="1"/>
  <c r="M739" i="4"/>
  <c r="L739" i="4"/>
  <c r="H739" i="4"/>
  <c r="K739" i="4" s="1"/>
  <c r="M738" i="4"/>
  <c r="L738" i="4"/>
  <c r="H738" i="4"/>
  <c r="K738" i="4" s="1"/>
  <c r="M737" i="4"/>
  <c r="L737" i="4"/>
  <c r="H737" i="4"/>
  <c r="K737" i="4" s="1"/>
  <c r="M736" i="4"/>
  <c r="L736" i="4"/>
  <c r="H736" i="4"/>
  <c r="K736" i="4" s="1"/>
  <c r="N736" i="4" s="1"/>
  <c r="M735" i="4"/>
  <c r="L735" i="4"/>
  <c r="H735" i="4"/>
  <c r="K735" i="4" s="1"/>
  <c r="M734" i="4"/>
  <c r="L734" i="4"/>
  <c r="K734" i="4"/>
  <c r="H734" i="4"/>
  <c r="M733" i="4"/>
  <c r="L733" i="4"/>
  <c r="H733" i="4"/>
  <c r="K733" i="4" s="1"/>
  <c r="M732" i="4"/>
  <c r="L732" i="4"/>
  <c r="H732" i="4"/>
  <c r="K732" i="4" s="1"/>
  <c r="M731" i="4"/>
  <c r="L731" i="4"/>
  <c r="H731" i="4"/>
  <c r="K731" i="4" s="1"/>
  <c r="N731" i="4" s="1"/>
  <c r="M730" i="4"/>
  <c r="L730" i="4"/>
  <c r="K730" i="4"/>
  <c r="N730" i="4" s="1"/>
  <c r="H730" i="4"/>
  <c r="M729" i="4"/>
  <c r="L729" i="4"/>
  <c r="H729" i="4"/>
  <c r="K729" i="4" s="1"/>
  <c r="M728" i="4"/>
  <c r="L728" i="4"/>
  <c r="H728" i="4"/>
  <c r="K728" i="4" s="1"/>
  <c r="M727" i="4"/>
  <c r="L727" i="4"/>
  <c r="H727" i="4"/>
  <c r="K727" i="4" s="1"/>
  <c r="N727" i="4" s="1"/>
  <c r="M726" i="4"/>
  <c r="L726" i="4"/>
  <c r="H726" i="4"/>
  <c r="K726" i="4" s="1"/>
  <c r="N726" i="4" s="1"/>
  <c r="M725" i="4"/>
  <c r="L725" i="4"/>
  <c r="H725" i="4"/>
  <c r="K725" i="4" s="1"/>
  <c r="M724" i="4"/>
  <c r="L724" i="4"/>
  <c r="H724" i="4"/>
  <c r="K724" i="4" s="1"/>
  <c r="N724" i="4" s="1"/>
  <c r="M723" i="4"/>
  <c r="L723" i="4"/>
  <c r="H723" i="4"/>
  <c r="K723" i="4" s="1"/>
  <c r="M722" i="4"/>
  <c r="L722" i="4"/>
  <c r="H722" i="4"/>
  <c r="K722" i="4" s="1"/>
  <c r="M721" i="4"/>
  <c r="L721" i="4"/>
  <c r="K721" i="4"/>
  <c r="N721" i="4" s="1"/>
  <c r="H721" i="4"/>
  <c r="M720" i="4"/>
  <c r="L720" i="4"/>
  <c r="H720" i="4"/>
  <c r="K720" i="4" s="1"/>
  <c r="M719" i="4"/>
  <c r="L719" i="4"/>
  <c r="H719" i="4"/>
  <c r="K719" i="4" s="1"/>
  <c r="M718" i="4"/>
  <c r="N718" i="4" s="1"/>
  <c r="L718" i="4"/>
  <c r="H718" i="4"/>
  <c r="K718" i="4" s="1"/>
  <c r="M717" i="4"/>
  <c r="L717" i="4"/>
  <c r="H717" i="4"/>
  <c r="K717" i="4" s="1"/>
  <c r="M716" i="4"/>
  <c r="L716" i="4"/>
  <c r="H716" i="4"/>
  <c r="K716" i="4" s="1"/>
  <c r="M715" i="4"/>
  <c r="L715" i="4"/>
  <c r="H715" i="4"/>
  <c r="K715" i="4" s="1"/>
  <c r="M714" i="4"/>
  <c r="L714" i="4"/>
  <c r="H714" i="4"/>
  <c r="K714" i="4" s="1"/>
  <c r="M713" i="4"/>
  <c r="L713" i="4"/>
  <c r="H713" i="4"/>
  <c r="K713" i="4" s="1"/>
  <c r="M712" i="4"/>
  <c r="L712" i="4"/>
  <c r="K712" i="4"/>
  <c r="H712" i="4"/>
  <c r="M711" i="4"/>
  <c r="L711" i="4"/>
  <c r="H711" i="4"/>
  <c r="K711" i="4" s="1"/>
  <c r="M710" i="4"/>
  <c r="L710" i="4"/>
  <c r="H710" i="4"/>
  <c r="K710" i="4" s="1"/>
  <c r="M709" i="4"/>
  <c r="L709" i="4"/>
  <c r="H709" i="4"/>
  <c r="K709" i="4" s="1"/>
  <c r="M708" i="4"/>
  <c r="L708" i="4"/>
  <c r="H708" i="4"/>
  <c r="K708" i="4" s="1"/>
  <c r="M707" i="4"/>
  <c r="L707" i="4"/>
  <c r="H707" i="4"/>
  <c r="K707" i="4" s="1"/>
  <c r="M706" i="4"/>
  <c r="L706" i="4"/>
  <c r="H706" i="4"/>
  <c r="K706" i="4" s="1"/>
  <c r="M705" i="4"/>
  <c r="L705" i="4"/>
  <c r="H705" i="4"/>
  <c r="K705" i="4" s="1"/>
  <c r="N705" i="4" s="1"/>
  <c r="M704" i="4"/>
  <c r="L704" i="4"/>
  <c r="H704" i="4"/>
  <c r="K704" i="4" s="1"/>
  <c r="M703" i="4"/>
  <c r="L703" i="4"/>
  <c r="H703" i="4"/>
  <c r="K703" i="4" s="1"/>
  <c r="M702" i="4"/>
  <c r="L702" i="4"/>
  <c r="H702" i="4"/>
  <c r="K702" i="4" s="1"/>
  <c r="N702" i="4" s="1"/>
  <c r="M701" i="4"/>
  <c r="L701" i="4"/>
  <c r="H701" i="4"/>
  <c r="K701" i="4" s="1"/>
  <c r="M700" i="4"/>
  <c r="L700" i="4"/>
  <c r="H700" i="4"/>
  <c r="K700" i="4" s="1"/>
  <c r="M699" i="4"/>
  <c r="L699" i="4"/>
  <c r="H699" i="4"/>
  <c r="K699" i="4" s="1"/>
  <c r="N699" i="4" s="1"/>
  <c r="M698" i="4"/>
  <c r="L698" i="4"/>
  <c r="H698" i="4"/>
  <c r="K698" i="4" s="1"/>
  <c r="M697" i="4"/>
  <c r="N697" i="4" s="1"/>
  <c r="L697" i="4"/>
  <c r="H697" i="4"/>
  <c r="K697" i="4" s="1"/>
  <c r="M696" i="4"/>
  <c r="L696" i="4"/>
  <c r="H696" i="4"/>
  <c r="K696" i="4" s="1"/>
  <c r="N696" i="4" s="1"/>
  <c r="M695" i="4"/>
  <c r="L695" i="4"/>
  <c r="H695" i="4"/>
  <c r="K695" i="4" s="1"/>
  <c r="M694" i="4"/>
  <c r="L694" i="4"/>
  <c r="H694" i="4"/>
  <c r="K694" i="4" s="1"/>
  <c r="M693" i="4"/>
  <c r="L693" i="4"/>
  <c r="H693" i="4"/>
  <c r="K693" i="4" s="1"/>
  <c r="M692" i="4"/>
  <c r="L692" i="4"/>
  <c r="H692" i="4"/>
  <c r="K692" i="4" s="1"/>
  <c r="M691" i="4"/>
  <c r="L691" i="4"/>
  <c r="H691" i="4"/>
  <c r="K691" i="4" s="1"/>
  <c r="M690" i="4"/>
  <c r="L690" i="4"/>
  <c r="H690" i="4"/>
  <c r="K690" i="4" s="1"/>
  <c r="M689" i="4"/>
  <c r="L689" i="4"/>
  <c r="H689" i="4"/>
  <c r="K689" i="4" s="1"/>
  <c r="M688" i="4"/>
  <c r="L688" i="4"/>
  <c r="H688" i="4"/>
  <c r="K688" i="4" s="1"/>
  <c r="N688" i="4" s="1"/>
  <c r="M687" i="4"/>
  <c r="L687" i="4"/>
  <c r="H687" i="4"/>
  <c r="K687" i="4" s="1"/>
  <c r="M686" i="4"/>
  <c r="L686" i="4"/>
  <c r="H686" i="4"/>
  <c r="K686" i="4" s="1"/>
  <c r="M685" i="4"/>
  <c r="L685" i="4"/>
  <c r="H685" i="4"/>
  <c r="K685" i="4" s="1"/>
  <c r="M684" i="4"/>
  <c r="L684" i="4"/>
  <c r="H684" i="4"/>
  <c r="K684" i="4" s="1"/>
  <c r="M683" i="4"/>
  <c r="L683" i="4"/>
  <c r="K683" i="4"/>
  <c r="N683" i="4" s="1"/>
  <c r="H683" i="4"/>
  <c r="M682" i="4"/>
  <c r="L682" i="4"/>
  <c r="H682" i="4"/>
  <c r="K682" i="4" s="1"/>
  <c r="M681" i="4"/>
  <c r="L681" i="4"/>
  <c r="H681" i="4"/>
  <c r="K681" i="4" s="1"/>
  <c r="M680" i="4"/>
  <c r="L680" i="4"/>
  <c r="H680" i="4"/>
  <c r="K680" i="4" s="1"/>
  <c r="M679" i="4"/>
  <c r="L679" i="4"/>
  <c r="H679" i="4"/>
  <c r="K679" i="4" s="1"/>
  <c r="N679" i="4" s="1"/>
  <c r="M678" i="4"/>
  <c r="L678" i="4"/>
  <c r="H678" i="4"/>
  <c r="K678" i="4" s="1"/>
  <c r="M677" i="4"/>
  <c r="L677" i="4"/>
  <c r="H677" i="4"/>
  <c r="K677" i="4" s="1"/>
  <c r="N677" i="4" s="1"/>
  <c r="M676" i="4"/>
  <c r="L676" i="4"/>
  <c r="H676" i="4"/>
  <c r="K676" i="4" s="1"/>
  <c r="N676" i="4" s="1"/>
  <c r="M675" i="4"/>
  <c r="L675" i="4"/>
  <c r="H675" i="4"/>
  <c r="K675" i="4" s="1"/>
  <c r="M674" i="4"/>
  <c r="L674" i="4"/>
  <c r="H674" i="4"/>
  <c r="K674" i="4" s="1"/>
  <c r="M673" i="4"/>
  <c r="L673" i="4"/>
  <c r="H673" i="4"/>
  <c r="K673" i="4" s="1"/>
  <c r="M672" i="4"/>
  <c r="L672" i="4"/>
  <c r="H672" i="4"/>
  <c r="K672" i="4" s="1"/>
  <c r="M671" i="4"/>
  <c r="L671" i="4"/>
  <c r="H671" i="4"/>
  <c r="K671" i="4" s="1"/>
  <c r="N671" i="4" s="1"/>
  <c r="M670" i="4"/>
  <c r="L670" i="4"/>
  <c r="H670" i="4"/>
  <c r="K670" i="4" s="1"/>
  <c r="N670" i="4" s="1"/>
  <c r="M669" i="4"/>
  <c r="L669" i="4"/>
  <c r="H669" i="4"/>
  <c r="K669" i="4" s="1"/>
  <c r="M668" i="4"/>
  <c r="L668" i="4"/>
  <c r="H668" i="4"/>
  <c r="K668" i="4" s="1"/>
  <c r="N668" i="4" s="1"/>
  <c r="M667" i="4"/>
  <c r="L667" i="4"/>
  <c r="H667" i="4"/>
  <c r="K667" i="4" s="1"/>
  <c r="M666" i="4"/>
  <c r="L666" i="4"/>
  <c r="H666" i="4"/>
  <c r="K666" i="4" s="1"/>
  <c r="M665" i="4"/>
  <c r="L665" i="4"/>
  <c r="H665" i="4"/>
  <c r="K665" i="4" s="1"/>
  <c r="M664" i="4"/>
  <c r="L664" i="4"/>
  <c r="H664" i="4"/>
  <c r="K664" i="4" s="1"/>
  <c r="M663" i="4"/>
  <c r="L663" i="4"/>
  <c r="H663" i="4"/>
  <c r="K663" i="4" s="1"/>
  <c r="N663" i="4" s="1"/>
  <c r="M662" i="4"/>
  <c r="L662" i="4"/>
  <c r="H662" i="4"/>
  <c r="K662" i="4" s="1"/>
  <c r="M661" i="4"/>
  <c r="L661" i="4"/>
  <c r="H661" i="4"/>
  <c r="K661" i="4" s="1"/>
  <c r="N661" i="4" s="1"/>
  <c r="M660" i="4"/>
  <c r="L660" i="4"/>
  <c r="H660" i="4"/>
  <c r="K660" i="4" s="1"/>
  <c r="M659" i="4"/>
  <c r="L659" i="4"/>
  <c r="H659" i="4"/>
  <c r="K659" i="4" s="1"/>
  <c r="M658" i="4"/>
  <c r="L658" i="4"/>
  <c r="H658" i="4"/>
  <c r="K658" i="4" s="1"/>
  <c r="N658" i="4" s="1"/>
  <c r="M657" i="4"/>
  <c r="L657" i="4"/>
  <c r="H657" i="4"/>
  <c r="K657" i="4" s="1"/>
  <c r="M656" i="4"/>
  <c r="L656" i="4"/>
  <c r="H656" i="4"/>
  <c r="K656" i="4" s="1"/>
  <c r="M655" i="4"/>
  <c r="L655" i="4"/>
  <c r="H655" i="4"/>
  <c r="K655" i="4" s="1"/>
  <c r="M654" i="4"/>
  <c r="L654" i="4"/>
  <c r="H654" i="4"/>
  <c r="K654" i="4" s="1"/>
  <c r="N654" i="4" s="1"/>
  <c r="M653" i="4"/>
  <c r="L653" i="4"/>
  <c r="H653" i="4"/>
  <c r="K653" i="4" s="1"/>
  <c r="N653" i="4" s="1"/>
  <c r="M652" i="4"/>
  <c r="L652" i="4"/>
  <c r="H652" i="4"/>
  <c r="K652" i="4" s="1"/>
  <c r="N652" i="4" s="1"/>
  <c r="M651" i="4"/>
  <c r="L651" i="4"/>
  <c r="H651" i="4"/>
  <c r="K651" i="4" s="1"/>
  <c r="M650" i="4"/>
  <c r="L650" i="4"/>
  <c r="H650" i="4"/>
  <c r="K650" i="4" s="1"/>
  <c r="M649" i="4"/>
  <c r="L649" i="4"/>
  <c r="H649" i="4"/>
  <c r="K649" i="4" s="1"/>
  <c r="M648" i="4"/>
  <c r="L648" i="4"/>
  <c r="H648" i="4"/>
  <c r="K648" i="4" s="1"/>
  <c r="N648" i="4" s="1"/>
  <c r="M647" i="4"/>
  <c r="L647" i="4"/>
  <c r="H647" i="4"/>
  <c r="K647" i="4" s="1"/>
  <c r="M646" i="4"/>
  <c r="L646" i="4"/>
  <c r="H646" i="4"/>
  <c r="K646" i="4" s="1"/>
  <c r="N646" i="4" s="1"/>
  <c r="M645" i="4"/>
  <c r="L645" i="4"/>
  <c r="H645" i="4"/>
  <c r="K645" i="4" s="1"/>
  <c r="M644" i="4"/>
  <c r="L644" i="4"/>
  <c r="H644" i="4"/>
  <c r="K644" i="4" s="1"/>
  <c r="M643" i="4"/>
  <c r="L643" i="4"/>
  <c r="H643" i="4"/>
  <c r="K643" i="4" s="1"/>
  <c r="M642" i="4"/>
  <c r="L642" i="4"/>
  <c r="H642" i="4"/>
  <c r="K642" i="4" s="1"/>
  <c r="M641" i="4"/>
  <c r="L641" i="4"/>
  <c r="H641" i="4"/>
  <c r="K641" i="4" s="1"/>
  <c r="M640" i="4"/>
  <c r="L640" i="4"/>
  <c r="H640" i="4"/>
  <c r="K640" i="4" s="1"/>
  <c r="M639" i="4"/>
  <c r="L639" i="4"/>
  <c r="H639" i="4"/>
  <c r="K639" i="4" s="1"/>
  <c r="M638" i="4"/>
  <c r="L638" i="4"/>
  <c r="H638" i="4"/>
  <c r="K638" i="4" s="1"/>
  <c r="M637" i="4"/>
  <c r="L637" i="4"/>
  <c r="H637" i="4"/>
  <c r="K637" i="4" s="1"/>
  <c r="M636" i="4"/>
  <c r="L636" i="4"/>
  <c r="H636" i="4"/>
  <c r="K636" i="4" s="1"/>
  <c r="M635" i="4"/>
  <c r="L635" i="4"/>
  <c r="H635" i="4"/>
  <c r="K635" i="4" s="1"/>
  <c r="M634" i="4"/>
  <c r="L634" i="4"/>
  <c r="H634" i="4"/>
  <c r="K634" i="4" s="1"/>
  <c r="M633" i="4"/>
  <c r="L633" i="4"/>
  <c r="H633" i="4"/>
  <c r="K633" i="4" s="1"/>
  <c r="M632" i="4"/>
  <c r="L632" i="4"/>
  <c r="H632" i="4"/>
  <c r="K632" i="4" s="1"/>
  <c r="M631" i="4"/>
  <c r="L631" i="4"/>
  <c r="H631" i="4"/>
  <c r="K631" i="4" s="1"/>
  <c r="M630" i="4"/>
  <c r="L630" i="4"/>
  <c r="H630" i="4"/>
  <c r="K630" i="4" s="1"/>
  <c r="M629" i="4"/>
  <c r="L629" i="4"/>
  <c r="H629" i="4"/>
  <c r="K629" i="4" s="1"/>
  <c r="M628" i="4"/>
  <c r="L628" i="4"/>
  <c r="H628" i="4"/>
  <c r="K628" i="4" s="1"/>
  <c r="N628" i="4" s="1"/>
  <c r="M627" i="4"/>
  <c r="L627" i="4"/>
  <c r="H627" i="4"/>
  <c r="K627" i="4" s="1"/>
  <c r="M626" i="4"/>
  <c r="L626" i="4"/>
  <c r="H626" i="4"/>
  <c r="K626" i="4" s="1"/>
  <c r="M625" i="4"/>
  <c r="L625" i="4"/>
  <c r="H625" i="4"/>
  <c r="K625" i="4" s="1"/>
  <c r="M624" i="4"/>
  <c r="L624" i="4"/>
  <c r="K624" i="4"/>
  <c r="N624" i="4" s="1"/>
  <c r="H624" i="4"/>
  <c r="M623" i="4"/>
  <c r="L623" i="4"/>
  <c r="H623" i="4"/>
  <c r="K623" i="4" s="1"/>
  <c r="M622" i="4"/>
  <c r="L622" i="4"/>
  <c r="H622" i="4"/>
  <c r="K622" i="4" s="1"/>
  <c r="M621" i="4"/>
  <c r="L621" i="4"/>
  <c r="H621" i="4"/>
  <c r="K621" i="4" s="1"/>
  <c r="M620" i="4"/>
  <c r="L620" i="4"/>
  <c r="H620" i="4"/>
  <c r="K620" i="4" s="1"/>
  <c r="N620" i="4" s="1"/>
  <c r="M619" i="4"/>
  <c r="L619" i="4"/>
  <c r="H619" i="4"/>
  <c r="K619" i="4" s="1"/>
  <c r="M618" i="4"/>
  <c r="L618" i="4"/>
  <c r="H618" i="4"/>
  <c r="K618" i="4" s="1"/>
  <c r="N618" i="4" s="1"/>
  <c r="M617" i="4"/>
  <c r="N617" i="4" s="1"/>
  <c r="L617" i="4"/>
  <c r="H617" i="4"/>
  <c r="K617" i="4" s="1"/>
  <c r="M616" i="4"/>
  <c r="L616" i="4"/>
  <c r="K616" i="4"/>
  <c r="N616" i="4" s="1"/>
  <c r="H616" i="4"/>
  <c r="M615" i="4"/>
  <c r="L615" i="4"/>
  <c r="H615" i="4"/>
  <c r="K615" i="4" s="1"/>
  <c r="N615" i="4" s="1"/>
  <c r="M614" i="4"/>
  <c r="L614" i="4"/>
  <c r="H614" i="4"/>
  <c r="K614" i="4" s="1"/>
  <c r="N614" i="4" s="1"/>
  <c r="M613" i="4"/>
  <c r="L613" i="4"/>
  <c r="K613" i="4"/>
  <c r="H613" i="4"/>
  <c r="M612" i="4"/>
  <c r="L612" i="4"/>
  <c r="H612" i="4"/>
  <c r="K612" i="4" s="1"/>
  <c r="M611" i="4"/>
  <c r="L611" i="4"/>
  <c r="H611" i="4"/>
  <c r="K611" i="4" s="1"/>
  <c r="N611" i="4" s="1"/>
  <c r="M610" i="4"/>
  <c r="L610" i="4"/>
  <c r="H610" i="4"/>
  <c r="K610" i="4" s="1"/>
  <c r="N610" i="4" s="1"/>
  <c r="M609" i="4"/>
  <c r="L609" i="4"/>
  <c r="H609" i="4"/>
  <c r="K609" i="4" s="1"/>
  <c r="M608" i="4"/>
  <c r="L608" i="4"/>
  <c r="H608" i="4"/>
  <c r="K608" i="4" s="1"/>
  <c r="N608" i="4" s="1"/>
  <c r="M607" i="4"/>
  <c r="L607" i="4"/>
  <c r="H607" i="4"/>
  <c r="K607" i="4" s="1"/>
  <c r="M606" i="4"/>
  <c r="L606" i="4"/>
  <c r="H606" i="4"/>
  <c r="K606" i="4" s="1"/>
  <c r="M605" i="4"/>
  <c r="L605" i="4"/>
  <c r="H605" i="4"/>
  <c r="K605" i="4" s="1"/>
  <c r="M604" i="4"/>
  <c r="L604" i="4"/>
  <c r="H604" i="4"/>
  <c r="K604" i="4" s="1"/>
  <c r="N604" i="4" s="1"/>
  <c r="M603" i="4"/>
  <c r="L603" i="4"/>
  <c r="H603" i="4"/>
  <c r="K603" i="4" s="1"/>
  <c r="N603" i="4" s="1"/>
  <c r="M602" i="4"/>
  <c r="L602" i="4"/>
  <c r="K602" i="4"/>
  <c r="H602" i="4"/>
  <c r="M601" i="4"/>
  <c r="L601" i="4"/>
  <c r="H601" i="4"/>
  <c r="K601" i="4" s="1"/>
  <c r="M600" i="4"/>
  <c r="L600" i="4"/>
  <c r="K600" i="4"/>
  <c r="N600" i="4" s="1"/>
  <c r="H600" i="4"/>
  <c r="M599" i="4"/>
  <c r="L599" i="4"/>
  <c r="H599" i="4"/>
  <c r="K599" i="4" s="1"/>
  <c r="M598" i="4"/>
  <c r="L598" i="4"/>
  <c r="H598" i="4"/>
  <c r="K598" i="4" s="1"/>
  <c r="N598" i="4" s="1"/>
  <c r="M597" i="4"/>
  <c r="L597" i="4"/>
  <c r="H597" i="4"/>
  <c r="K597" i="4" s="1"/>
  <c r="M596" i="4"/>
  <c r="L596" i="4"/>
  <c r="H596" i="4"/>
  <c r="K596" i="4" s="1"/>
  <c r="M595" i="4"/>
  <c r="L595" i="4"/>
  <c r="H595" i="4"/>
  <c r="K595" i="4" s="1"/>
  <c r="N595" i="4" s="1"/>
  <c r="M594" i="4"/>
  <c r="L594" i="4"/>
  <c r="H594" i="4"/>
  <c r="K594" i="4" s="1"/>
  <c r="N594" i="4" s="1"/>
  <c r="M593" i="4"/>
  <c r="L593" i="4"/>
  <c r="H593" i="4"/>
  <c r="K593" i="4" s="1"/>
  <c r="M592" i="4"/>
  <c r="L592" i="4"/>
  <c r="H592" i="4"/>
  <c r="K592" i="4" s="1"/>
  <c r="N592" i="4" s="1"/>
  <c r="M591" i="4"/>
  <c r="L591" i="4"/>
  <c r="H591" i="4"/>
  <c r="K591" i="4" s="1"/>
  <c r="M590" i="4"/>
  <c r="L590" i="4"/>
  <c r="H590" i="4"/>
  <c r="K590" i="4" s="1"/>
  <c r="M589" i="4"/>
  <c r="L589" i="4"/>
  <c r="H589" i="4"/>
  <c r="K589" i="4" s="1"/>
  <c r="M588" i="4"/>
  <c r="L588" i="4"/>
  <c r="K588" i="4"/>
  <c r="N588" i="4" s="1"/>
  <c r="H588" i="4"/>
  <c r="M587" i="4"/>
  <c r="L587" i="4"/>
  <c r="H587" i="4"/>
  <c r="K587" i="4" s="1"/>
  <c r="N587" i="4" s="1"/>
  <c r="M586" i="4"/>
  <c r="L586" i="4"/>
  <c r="H586" i="4"/>
  <c r="K586" i="4" s="1"/>
  <c r="M585" i="4"/>
  <c r="L585" i="4"/>
  <c r="H585" i="4"/>
  <c r="K585" i="4" s="1"/>
  <c r="M584" i="4"/>
  <c r="L584" i="4"/>
  <c r="H584" i="4"/>
  <c r="K584" i="4" s="1"/>
  <c r="M583" i="4"/>
  <c r="L583" i="4"/>
  <c r="H583" i="4"/>
  <c r="K583" i="4" s="1"/>
  <c r="M582" i="4"/>
  <c r="L582" i="4"/>
  <c r="H582" i="4"/>
  <c r="K582" i="4" s="1"/>
  <c r="M581" i="4"/>
  <c r="L581" i="4"/>
  <c r="K581" i="4"/>
  <c r="H581" i="4"/>
  <c r="M580" i="4"/>
  <c r="L580" i="4"/>
  <c r="H580" i="4"/>
  <c r="K580" i="4" s="1"/>
  <c r="N580" i="4" s="1"/>
  <c r="N579" i="4"/>
  <c r="M579" i="4"/>
  <c r="L579" i="4"/>
  <c r="H579" i="4"/>
  <c r="K579" i="4" s="1"/>
  <c r="M578" i="4"/>
  <c r="L578" i="4"/>
  <c r="H578" i="4"/>
  <c r="K578" i="4" s="1"/>
  <c r="M577" i="4"/>
  <c r="L577" i="4"/>
  <c r="H577" i="4"/>
  <c r="K577" i="4" s="1"/>
  <c r="M576" i="4"/>
  <c r="L576" i="4"/>
  <c r="H576" i="4"/>
  <c r="K576" i="4" s="1"/>
  <c r="M575" i="4"/>
  <c r="L575" i="4"/>
  <c r="H575" i="4"/>
  <c r="K575" i="4" s="1"/>
  <c r="N575" i="4" s="1"/>
  <c r="M574" i="4"/>
  <c r="L574" i="4"/>
  <c r="H574" i="4"/>
  <c r="K574" i="4" s="1"/>
  <c r="M573" i="4"/>
  <c r="L573" i="4"/>
  <c r="K573" i="4"/>
  <c r="N573" i="4" s="1"/>
  <c r="H573" i="4"/>
  <c r="M572" i="4"/>
  <c r="L572" i="4"/>
  <c r="H572" i="4"/>
  <c r="K572" i="4" s="1"/>
  <c r="M571" i="4"/>
  <c r="L571" i="4"/>
  <c r="H571" i="4"/>
  <c r="K571" i="4" s="1"/>
  <c r="M570" i="4"/>
  <c r="L570" i="4"/>
  <c r="H570" i="4"/>
  <c r="K570" i="4" s="1"/>
  <c r="M569" i="4"/>
  <c r="L569" i="4"/>
  <c r="H569" i="4"/>
  <c r="K569" i="4" s="1"/>
  <c r="N569" i="4" s="1"/>
  <c r="M568" i="4"/>
  <c r="L568" i="4"/>
  <c r="H568" i="4"/>
  <c r="K568" i="4" s="1"/>
  <c r="M567" i="4"/>
  <c r="L567" i="4"/>
  <c r="K567" i="4"/>
  <c r="H567" i="4"/>
  <c r="M566" i="4"/>
  <c r="L566" i="4"/>
  <c r="H566" i="4"/>
  <c r="K566" i="4" s="1"/>
  <c r="N566" i="4" s="1"/>
  <c r="M565" i="4"/>
  <c r="L565" i="4"/>
  <c r="K565" i="4"/>
  <c r="H565" i="4"/>
  <c r="M564" i="4"/>
  <c r="L564" i="4"/>
  <c r="H564" i="4"/>
  <c r="K564" i="4" s="1"/>
  <c r="M563" i="4"/>
  <c r="L563" i="4"/>
  <c r="H563" i="4"/>
  <c r="K563" i="4" s="1"/>
  <c r="N563" i="4" s="1"/>
  <c r="M562" i="4"/>
  <c r="L562" i="4"/>
  <c r="H562" i="4"/>
  <c r="K562" i="4" s="1"/>
  <c r="M561" i="4"/>
  <c r="N561" i="4" s="1"/>
  <c r="L561" i="4"/>
  <c r="H561" i="4"/>
  <c r="K561" i="4" s="1"/>
  <c r="M560" i="4"/>
  <c r="L560" i="4"/>
  <c r="H560" i="4"/>
  <c r="K560" i="4" s="1"/>
  <c r="N560" i="4" s="1"/>
  <c r="M559" i="4"/>
  <c r="L559" i="4"/>
  <c r="H559" i="4"/>
  <c r="K559" i="4" s="1"/>
  <c r="M558" i="4"/>
  <c r="N558" i="4" s="1"/>
  <c r="L558" i="4"/>
  <c r="H558" i="4"/>
  <c r="K558" i="4" s="1"/>
  <c r="M557" i="4"/>
  <c r="L557" i="4"/>
  <c r="H557" i="4"/>
  <c r="K557" i="4" s="1"/>
  <c r="N557" i="4" s="1"/>
  <c r="M556" i="4"/>
  <c r="L556" i="4"/>
  <c r="H556" i="4"/>
  <c r="K556" i="4" s="1"/>
  <c r="M555" i="4"/>
  <c r="L555" i="4"/>
  <c r="H555" i="4"/>
  <c r="K555" i="4" s="1"/>
  <c r="M554" i="4"/>
  <c r="L554" i="4"/>
  <c r="H554" i="4"/>
  <c r="K554" i="4" s="1"/>
  <c r="N554" i="4" s="1"/>
  <c r="M553" i="4"/>
  <c r="L553" i="4"/>
  <c r="H553" i="4"/>
  <c r="K553" i="4" s="1"/>
  <c r="M552" i="4"/>
  <c r="L552" i="4"/>
  <c r="H552" i="4"/>
  <c r="K552" i="4" s="1"/>
  <c r="N552" i="4" s="1"/>
  <c r="M551" i="4"/>
  <c r="L551" i="4"/>
  <c r="H551" i="4"/>
  <c r="K551" i="4" s="1"/>
  <c r="N551" i="4" s="1"/>
  <c r="M550" i="4"/>
  <c r="L550" i="4"/>
  <c r="K550" i="4"/>
  <c r="N550" i="4" s="1"/>
  <c r="H550" i="4"/>
  <c r="M549" i="4"/>
  <c r="L549" i="4"/>
  <c r="H549" i="4"/>
  <c r="K549" i="4" s="1"/>
  <c r="N549" i="4" s="1"/>
  <c r="M548" i="4"/>
  <c r="L548" i="4"/>
  <c r="H548" i="4"/>
  <c r="K548" i="4" s="1"/>
  <c r="N548" i="4" s="1"/>
  <c r="M547" i="4"/>
  <c r="L547" i="4"/>
  <c r="H547" i="4"/>
  <c r="K547" i="4" s="1"/>
  <c r="M546" i="4"/>
  <c r="L546" i="4"/>
  <c r="H546" i="4"/>
  <c r="K546" i="4" s="1"/>
  <c r="N546" i="4" s="1"/>
  <c r="M545" i="4"/>
  <c r="L545" i="4"/>
  <c r="H545" i="4"/>
  <c r="K545" i="4" s="1"/>
  <c r="M544" i="4"/>
  <c r="L544" i="4"/>
  <c r="K544" i="4"/>
  <c r="H544" i="4"/>
  <c r="M543" i="4"/>
  <c r="L543" i="4"/>
  <c r="H543" i="4"/>
  <c r="K543" i="4" s="1"/>
  <c r="M542" i="4"/>
  <c r="L542" i="4"/>
  <c r="H542" i="4"/>
  <c r="K542" i="4" s="1"/>
  <c r="M541" i="4"/>
  <c r="L541" i="4"/>
  <c r="H541" i="4"/>
  <c r="K541" i="4" s="1"/>
  <c r="M540" i="4"/>
  <c r="L540" i="4"/>
  <c r="H540" i="4"/>
  <c r="K540" i="4" s="1"/>
  <c r="M539" i="4"/>
  <c r="L539" i="4"/>
  <c r="H539" i="4"/>
  <c r="K539" i="4" s="1"/>
  <c r="M538" i="4"/>
  <c r="L538" i="4"/>
  <c r="H538" i="4"/>
  <c r="K538" i="4" s="1"/>
  <c r="N538" i="4" s="1"/>
  <c r="P537" i="4"/>
  <c r="Q537" i="4" s="1"/>
  <c r="M537" i="4"/>
  <c r="L537" i="4"/>
  <c r="K537" i="4"/>
  <c r="N537" i="4" s="1"/>
  <c r="H537" i="4"/>
  <c r="M536" i="4"/>
  <c r="L536" i="4"/>
  <c r="H536" i="4"/>
  <c r="K536" i="4" s="1"/>
  <c r="N536" i="4" s="1"/>
  <c r="M535" i="4"/>
  <c r="L535" i="4"/>
  <c r="K535" i="4"/>
  <c r="H535" i="4"/>
  <c r="M534" i="4"/>
  <c r="L534" i="4"/>
  <c r="H534" i="4"/>
  <c r="K534" i="4" s="1"/>
  <c r="M533" i="4"/>
  <c r="L533" i="4"/>
  <c r="H533" i="4"/>
  <c r="K533" i="4" s="1"/>
  <c r="N533" i="4" s="1"/>
  <c r="M532" i="4"/>
  <c r="L532" i="4"/>
  <c r="H532" i="4"/>
  <c r="K532" i="4" s="1"/>
  <c r="M531" i="4"/>
  <c r="L531" i="4"/>
  <c r="H531" i="4"/>
  <c r="K531" i="4" s="1"/>
  <c r="N531" i="4" s="1"/>
  <c r="M530" i="4"/>
  <c r="L530" i="4"/>
  <c r="H530" i="4"/>
  <c r="K530" i="4" s="1"/>
  <c r="M529" i="4"/>
  <c r="L529" i="4"/>
  <c r="K529" i="4"/>
  <c r="H529" i="4"/>
  <c r="M528" i="4"/>
  <c r="L528" i="4"/>
  <c r="H528" i="4"/>
  <c r="K528" i="4" s="1"/>
  <c r="M527" i="4"/>
  <c r="L527" i="4"/>
  <c r="H527" i="4"/>
  <c r="K527" i="4" s="1"/>
  <c r="N527" i="4" s="1"/>
  <c r="M526" i="4"/>
  <c r="L526" i="4"/>
  <c r="H526" i="4"/>
  <c r="K526" i="4" s="1"/>
  <c r="M525" i="4"/>
  <c r="L525" i="4"/>
  <c r="H525" i="4"/>
  <c r="K525" i="4" s="1"/>
  <c r="N525" i="4" s="1"/>
  <c r="M524" i="4"/>
  <c r="L524" i="4"/>
  <c r="H524" i="4"/>
  <c r="K524" i="4" s="1"/>
  <c r="M523" i="4"/>
  <c r="L523" i="4"/>
  <c r="H523" i="4"/>
  <c r="K523" i="4" s="1"/>
  <c r="M522" i="4"/>
  <c r="L522" i="4"/>
  <c r="H522" i="4"/>
  <c r="K522" i="4" s="1"/>
  <c r="M521" i="4"/>
  <c r="L521" i="4"/>
  <c r="H521" i="4"/>
  <c r="K521" i="4" s="1"/>
  <c r="M520" i="4"/>
  <c r="L520" i="4"/>
  <c r="H520" i="4"/>
  <c r="K520" i="4" s="1"/>
  <c r="M519" i="4"/>
  <c r="L519" i="4"/>
  <c r="H519" i="4"/>
  <c r="K519" i="4" s="1"/>
  <c r="N519" i="4" s="1"/>
  <c r="M518" i="4"/>
  <c r="L518" i="4"/>
  <c r="H518" i="4"/>
  <c r="K518" i="4" s="1"/>
  <c r="M517" i="4"/>
  <c r="L517" i="4"/>
  <c r="H517" i="4"/>
  <c r="K517" i="4" s="1"/>
  <c r="M516" i="4"/>
  <c r="L516" i="4"/>
  <c r="H516" i="4"/>
  <c r="K516" i="4" s="1"/>
  <c r="M515" i="4"/>
  <c r="L515" i="4"/>
  <c r="H515" i="4"/>
  <c r="K515" i="4" s="1"/>
  <c r="M514" i="4"/>
  <c r="L514" i="4"/>
  <c r="H514" i="4"/>
  <c r="K514" i="4" s="1"/>
  <c r="M513" i="4"/>
  <c r="L513" i="4"/>
  <c r="H513" i="4"/>
  <c r="K513" i="4" s="1"/>
  <c r="N513" i="4" s="1"/>
  <c r="M512" i="4"/>
  <c r="L512" i="4"/>
  <c r="H512" i="4"/>
  <c r="K512" i="4" s="1"/>
  <c r="M511" i="4"/>
  <c r="L511" i="4"/>
  <c r="H511" i="4"/>
  <c r="K511" i="4" s="1"/>
  <c r="M510" i="4"/>
  <c r="L510" i="4"/>
  <c r="H510" i="4"/>
  <c r="K510" i="4" s="1"/>
  <c r="M509" i="4"/>
  <c r="L509" i="4"/>
  <c r="H509" i="4"/>
  <c r="K509" i="4" s="1"/>
  <c r="N509" i="4" s="1"/>
  <c r="M508" i="4"/>
  <c r="N508" i="4" s="1"/>
  <c r="L508" i="4"/>
  <c r="H508" i="4"/>
  <c r="K508" i="4" s="1"/>
  <c r="M507" i="4"/>
  <c r="L507" i="4"/>
  <c r="H507" i="4"/>
  <c r="K507" i="4" s="1"/>
  <c r="N507" i="4" s="1"/>
  <c r="M506" i="4"/>
  <c r="L506" i="4"/>
  <c r="H506" i="4"/>
  <c r="K506" i="4" s="1"/>
  <c r="N506" i="4" s="1"/>
  <c r="P505" i="4"/>
  <c r="Q505" i="4" s="1"/>
  <c r="M505" i="4"/>
  <c r="L505" i="4"/>
  <c r="H505" i="4"/>
  <c r="K505" i="4" s="1"/>
  <c r="M504" i="4"/>
  <c r="L504" i="4"/>
  <c r="H504" i="4"/>
  <c r="K504" i="4" s="1"/>
  <c r="N504" i="4" s="1"/>
  <c r="M503" i="4"/>
  <c r="L503" i="4"/>
  <c r="K503" i="4"/>
  <c r="H503" i="4"/>
  <c r="M502" i="4"/>
  <c r="L502" i="4"/>
  <c r="H502" i="4"/>
  <c r="K502" i="4" s="1"/>
  <c r="N502" i="4" s="1"/>
  <c r="M501" i="4"/>
  <c r="L501" i="4"/>
  <c r="H501" i="4"/>
  <c r="K501" i="4" s="1"/>
  <c r="M500" i="4"/>
  <c r="L500" i="4"/>
  <c r="H500" i="4"/>
  <c r="K500" i="4" s="1"/>
  <c r="M499" i="4"/>
  <c r="L499" i="4"/>
  <c r="H499" i="4"/>
  <c r="K499" i="4" s="1"/>
  <c r="M498" i="4"/>
  <c r="L498" i="4"/>
  <c r="H498" i="4"/>
  <c r="K498" i="4" s="1"/>
  <c r="N498" i="4" s="1"/>
  <c r="M497" i="4"/>
  <c r="L497" i="4"/>
  <c r="H497" i="4"/>
  <c r="K497" i="4" s="1"/>
  <c r="M496" i="4"/>
  <c r="L496" i="4"/>
  <c r="H496" i="4"/>
  <c r="K496" i="4" s="1"/>
  <c r="P495" i="4"/>
  <c r="Q495" i="4" s="1"/>
  <c r="M495" i="4"/>
  <c r="L495" i="4"/>
  <c r="H495" i="4"/>
  <c r="K495" i="4" s="1"/>
  <c r="M494" i="4"/>
  <c r="L494" i="4"/>
  <c r="H494" i="4"/>
  <c r="K494" i="4" s="1"/>
  <c r="M493" i="4"/>
  <c r="N493" i="4" s="1"/>
  <c r="L493" i="4"/>
  <c r="H493" i="4"/>
  <c r="K493" i="4" s="1"/>
  <c r="M492" i="4"/>
  <c r="L492" i="4"/>
  <c r="H492" i="4"/>
  <c r="K492" i="4" s="1"/>
  <c r="N492" i="4" s="1"/>
  <c r="M491" i="4"/>
  <c r="L491" i="4"/>
  <c r="H491" i="4"/>
  <c r="K491" i="4" s="1"/>
  <c r="N491" i="4" s="1"/>
  <c r="M490" i="4"/>
  <c r="L490" i="4"/>
  <c r="H490" i="4"/>
  <c r="K490" i="4" s="1"/>
  <c r="P489" i="4"/>
  <c r="Q489" i="4" s="1"/>
  <c r="M489" i="4"/>
  <c r="L489" i="4"/>
  <c r="H489" i="4"/>
  <c r="K489" i="4" s="1"/>
  <c r="N489" i="4" s="1"/>
  <c r="M488" i="4"/>
  <c r="L488" i="4"/>
  <c r="K488" i="4"/>
  <c r="H488" i="4"/>
  <c r="M487" i="4"/>
  <c r="L487" i="4"/>
  <c r="H487" i="4"/>
  <c r="K487" i="4" s="1"/>
  <c r="M486" i="4"/>
  <c r="L486" i="4"/>
  <c r="H486" i="4"/>
  <c r="K486" i="4" s="1"/>
  <c r="N486" i="4" s="1"/>
  <c r="M485" i="4"/>
  <c r="L485" i="4"/>
  <c r="H485" i="4"/>
  <c r="K485" i="4" s="1"/>
  <c r="M484" i="4"/>
  <c r="L484" i="4"/>
  <c r="H484" i="4"/>
  <c r="K484" i="4" s="1"/>
  <c r="M483" i="4"/>
  <c r="L483" i="4"/>
  <c r="H483" i="4"/>
  <c r="K483" i="4" s="1"/>
  <c r="N483" i="4" s="1"/>
  <c r="M482" i="4"/>
  <c r="L482" i="4"/>
  <c r="H482" i="4"/>
  <c r="K482" i="4" s="1"/>
  <c r="M481" i="4"/>
  <c r="L481" i="4"/>
  <c r="K481" i="4"/>
  <c r="N481" i="4" s="1"/>
  <c r="H481" i="4"/>
  <c r="M480" i="4"/>
  <c r="L480" i="4"/>
  <c r="H480" i="4"/>
  <c r="K480" i="4" s="1"/>
  <c r="N480" i="4" s="1"/>
  <c r="P479" i="4"/>
  <c r="Q479" i="4" s="1"/>
  <c r="M479" i="4"/>
  <c r="L479" i="4"/>
  <c r="K479" i="4"/>
  <c r="H479" i="4"/>
  <c r="M478" i="4"/>
  <c r="L478" i="4"/>
  <c r="H478" i="4"/>
  <c r="K478" i="4" s="1"/>
  <c r="N478" i="4" s="1"/>
  <c r="M477" i="4"/>
  <c r="L477" i="4"/>
  <c r="H477" i="4"/>
  <c r="K477" i="4" s="1"/>
  <c r="M476" i="4"/>
  <c r="L476" i="4"/>
  <c r="H476" i="4"/>
  <c r="K476" i="4" s="1"/>
  <c r="M475" i="4"/>
  <c r="L475" i="4"/>
  <c r="H475" i="4"/>
  <c r="K475" i="4" s="1"/>
  <c r="N475" i="4" s="1"/>
  <c r="P474" i="4"/>
  <c r="Q474" i="4" s="1"/>
  <c r="M474" i="4"/>
  <c r="L474" i="4"/>
  <c r="H474" i="4"/>
  <c r="K474" i="4" s="1"/>
  <c r="M473" i="4"/>
  <c r="L473" i="4"/>
  <c r="H473" i="4"/>
  <c r="K473" i="4" s="1"/>
  <c r="M472" i="4"/>
  <c r="L472" i="4"/>
  <c r="K472" i="4"/>
  <c r="N472" i="4" s="1"/>
  <c r="H472" i="4"/>
  <c r="M471" i="4"/>
  <c r="L471" i="4"/>
  <c r="H471" i="4"/>
  <c r="K471" i="4" s="1"/>
  <c r="M470" i="4"/>
  <c r="L470" i="4"/>
  <c r="H470" i="4"/>
  <c r="K470" i="4" s="1"/>
  <c r="N470" i="4" s="1"/>
  <c r="M469" i="4"/>
  <c r="L469" i="4"/>
  <c r="H469" i="4"/>
  <c r="K469" i="4" s="1"/>
  <c r="M468" i="4"/>
  <c r="L468" i="4"/>
  <c r="K468" i="4"/>
  <c r="N468" i="4" s="1"/>
  <c r="H468" i="4"/>
  <c r="M467" i="4"/>
  <c r="L467" i="4"/>
  <c r="H467" i="4"/>
  <c r="K467" i="4" s="1"/>
  <c r="N467" i="4" s="1"/>
  <c r="M466" i="4"/>
  <c r="L466" i="4"/>
  <c r="H466" i="4"/>
  <c r="K466" i="4" s="1"/>
  <c r="M465" i="4"/>
  <c r="L465" i="4"/>
  <c r="H465" i="4"/>
  <c r="K465" i="4" s="1"/>
  <c r="N465" i="4" s="1"/>
  <c r="M464" i="4"/>
  <c r="L464" i="4"/>
  <c r="H464" i="4"/>
  <c r="K464" i="4" s="1"/>
  <c r="M463" i="4"/>
  <c r="L463" i="4"/>
  <c r="H463" i="4"/>
  <c r="K463" i="4" s="1"/>
  <c r="M462" i="4"/>
  <c r="L462" i="4"/>
  <c r="H462" i="4"/>
  <c r="K462" i="4" s="1"/>
  <c r="N462" i="4" s="1"/>
  <c r="M461" i="4"/>
  <c r="L461" i="4"/>
  <c r="H461" i="4"/>
  <c r="K461" i="4" s="1"/>
  <c r="M460" i="4"/>
  <c r="L460" i="4"/>
  <c r="H460" i="4"/>
  <c r="K460" i="4" s="1"/>
  <c r="M459" i="4"/>
  <c r="L459" i="4"/>
  <c r="H459" i="4"/>
  <c r="K459" i="4" s="1"/>
  <c r="N459" i="4" s="1"/>
  <c r="M458" i="4"/>
  <c r="L458" i="4"/>
  <c r="H458" i="4"/>
  <c r="K458" i="4" s="1"/>
  <c r="N458" i="4" s="1"/>
  <c r="M457" i="4"/>
  <c r="L457" i="4"/>
  <c r="H457" i="4"/>
  <c r="K457" i="4" s="1"/>
  <c r="M456" i="4"/>
  <c r="L456" i="4"/>
  <c r="K456" i="4"/>
  <c r="N456" i="4" s="1"/>
  <c r="H456" i="4"/>
  <c r="M455" i="4"/>
  <c r="L455" i="4"/>
  <c r="H455" i="4"/>
  <c r="K455" i="4" s="1"/>
  <c r="M454" i="4"/>
  <c r="L454" i="4"/>
  <c r="H454" i="4"/>
  <c r="K454" i="4" s="1"/>
  <c r="M453" i="4"/>
  <c r="L453" i="4"/>
  <c r="H453" i="4"/>
  <c r="K453" i="4" s="1"/>
  <c r="M452" i="4"/>
  <c r="L452" i="4"/>
  <c r="H452" i="4"/>
  <c r="K452" i="4" s="1"/>
  <c r="N452" i="4" s="1"/>
  <c r="M451" i="4"/>
  <c r="L451" i="4"/>
  <c r="H451" i="4"/>
  <c r="K451" i="4" s="1"/>
  <c r="M450" i="4"/>
  <c r="N450" i="4" s="1"/>
  <c r="L450" i="4"/>
  <c r="H450" i="4"/>
  <c r="K450" i="4" s="1"/>
  <c r="M449" i="4"/>
  <c r="L449" i="4"/>
  <c r="H449" i="4"/>
  <c r="K449" i="4" s="1"/>
  <c r="N449" i="4" s="1"/>
  <c r="M448" i="4"/>
  <c r="L448" i="4"/>
  <c r="H448" i="4"/>
  <c r="K448" i="4" s="1"/>
  <c r="M447" i="4"/>
  <c r="L447" i="4"/>
  <c r="H447" i="4"/>
  <c r="K447" i="4" s="1"/>
  <c r="N447" i="4" s="1"/>
  <c r="M446" i="4"/>
  <c r="L446" i="4"/>
  <c r="H446" i="4"/>
  <c r="K446" i="4" s="1"/>
  <c r="M445" i="4"/>
  <c r="L445" i="4"/>
  <c r="H445" i="4"/>
  <c r="K445" i="4" s="1"/>
  <c r="M444" i="4"/>
  <c r="L444" i="4"/>
  <c r="H444" i="4"/>
  <c r="K444" i="4" s="1"/>
  <c r="M443" i="4"/>
  <c r="L443" i="4"/>
  <c r="H443" i="4"/>
  <c r="K443" i="4" s="1"/>
  <c r="M442" i="4"/>
  <c r="L442" i="4"/>
  <c r="H442" i="4"/>
  <c r="K442" i="4" s="1"/>
  <c r="N442" i="4" s="1"/>
  <c r="M441" i="4"/>
  <c r="L441" i="4"/>
  <c r="H441" i="4"/>
  <c r="K441" i="4" s="1"/>
  <c r="M440" i="4"/>
  <c r="N440" i="4" s="1"/>
  <c r="L440" i="4"/>
  <c r="H440" i="4"/>
  <c r="K440" i="4" s="1"/>
  <c r="M439" i="4"/>
  <c r="L439" i="4"/>
  <c r="H439" i="4"/>
  <c r="K439" i="4" s="1"/>
  <c r="N439" i="4" s="1"/>
  <c r="M438" i="4"/>
  <c r="L438" i="4"/>
  <c r="H438" i="4"/>
  <c r="K438" i="4" s="1"/>
  <c r="M437" i="4"/>
  <c r="L437" i="4"/>
  <c r="H437" i="4"/>
  <c r="K437" i="4" s="1"/>
  <c r="M436" i="4"/>
  <c r="L436" i="4"/>
  <c r="H436" i="4"/>
  <c r="K436" i="4" s="1"/>
  <c r="N436" i="4" s="1"/>
  <c r="M435" i="4"/>
  <c r="L435" i="4"/>
  <c r="H435" i="4"/>
  <c r="K435" i="4" s="1"/>
  <c r="M434" i="4"/>
  <c r="L434" i="4"/>
  <c r="H434" i="4"/>
  <c r="K434" i="4" s="1"/>
  <c r="N434" i="4" s="1"/>
  <c r="M433" i="4"/>
  <c r="L433" i="4"/>
  <c r="H433" i="4"/>
  <c r="K433" i="4" s="1"/>
  <c r="N433" i="4" s="1"/>
  <c r="M432" i="4"/>
  <c r="L432" i="4"/>
  <c r="H432" i="4"/>
  <c r="K432" i="4" s="1"/>
  <c r="M431" i="4"/>
  <c r="L431" i="4"/>
  <c r="H431" i="4"/>
  <c r="K431" i="4" s="1"/>
  <c r="N431" i="4" s="1"/>
  <c r="M430" i="4"/>
  <c r="L430" i="4"/>
  <c r="H430" i="4"/>
  <c r="K430" i="4" s="1"/>
  <c r="N430" i="4" s="1"/>
  <c r="M429" i="4"/>
  <c r="L429" i="4"/>
  <c r="H429" i="4"/>
  <c r="K429" i="4" s="1"/>
  <c r="M428" i="4"/>
  <c r="L428" i="4"/>
  <c r="K428" i="4"/>
  <c r="H428" i="4"/>
  <c r="M427" i="4"/>
  <c r="L427" i="4"/>
  <c r="H427" i="4"/>
  <c r="K427" i="4" s="1"/>
  <c r="M426" i="4"/>
  <c r="L426" i="4"/>
  <c r="H426" i="4"/>
  <c r="K426" i="4" s="1"/>
  <c r="N426" i="4" s="1"/>
  <c r="M425" i="4"/>
  <c r="L425" i="4"/>
  <c r="H425" i="4"/>
  <c r="K425" i="4" s="1"/>
  <c r="M424" i="4"/>
  <c r="L424" i="4"/>
  <c r="H424" i="4"/>
  <c r="K424" i="4" s="1"/>
  <c r="N424" i="4" s="1"/>
  <c r="M423" i="4"/>
  <c r="L423" i="4"/>
  <c r="H423" i="4"/>
  <c r="K423" i="4" s="1"/>
  <c r="M422" i="4"/>
  <c r="L422" i="4"/>
  <c r="H422" i="4"/>
  <c r="K422" i="4" s="1"/>
  <c r="N422" i="4" s="1"/>
  <c r="M421" i="4"/>
  <c r="L421" i="4"/>
  <c r="H421" i="4"/>
  <c r="K421" i="4" s="1"/>
  <c r="N421" i="4" s="1"/>
  <c r="M420" i="4"/>
  <c r="L420" i="4"/>
  <c r="H420" i="4"/>
  <c r="K420" i="4" s="1"/>
  <c r="M419" i="4"/>
  <c r="N419" i="4" s="1"/>
  <c r="L419" i="4"/>
  <c r="H419" i="4"/>
  <c r="K419" i="4" s="1"/>
  <c r="M418" i="4"/>
  <c r="L418" i="4"/>
  <c r="H418" i="4"/>
  <c r="K418" i="4" s="1"/>
  <c r="N418" i="4" s="1"/>
  <c r="M417" i="4"/>
  <c r="L417" i="4"/>
  <c r="H417" i="4"/>
  <c r="K417" i="4" s="1"/>
  <c r="M416" i="4"/>
  <c r="L416" i="4"/>
  <c r="H416" i="4"/>
  <c r="K416" i="4" s="1"/>
  <c r="M415" i="4"/>
  <c r="L415" i="4"/>
  <c r="H415" i="4"/>
  <c r="K415" i="4" s="1"/>
  <c r="N415" i="4" s="1"/>
  <c r="P414" i="4"/>
  <c r="Q414" i="4" s="1"/>
  <c r="M414" i="4"/>
  <c r="L414" i="4"/>
  <c r="H414" i="4"/>
  <c r="K414" i="4" s="1"/>
  <c r="M413" i="4"/>
  <c r="N413" i="4" s="1"/>
  <c r="L413" i="4"/>
  <c r="H413" i="4"/>
  <c r="K413" i="4" s="1"/>
  <c r="M412" i="4"/>
  <c r="L412" i="4"/>
  <c r="H412" i="4"/>
  <c r="K412" i="4" s="1"/>
  <c r="M411" i="4"/>
  <c r="L411" i="4"/>
  <c r="H411" i="4"/>
  <c r="K411" i="4" s="1"/>
  <c r="M410" i="4"/>
  <c r="L410" i="4"/>
  <c r="H410" i="4"/>
  <c r="K410" i="4" s="1"/>
  <c r="P409" i="4"/>
  <c r="Q409" i="4" s="1"/>
  <c r="M409" i="4"/>
  <c r="L409" i="4"/>
  <c r="H409" i="4"/>
  <c r="K409" i="4" s="1"/>
  <c r="N409" i="4" s="1"/>
  <c r="M408" i="4"/>
  <c r="L408" i="4"/>
  <c r="H408" i="4"/>
  <c r="K408" i="4" s="1"/>
  <c r="M407" i="4"/>
  <c r="L407" i="4"/>
  <c r="H407" i="4"/>
  <c r="K407" i="4" s="1"/>
  <c r="M406" i="4"/>
  <c r="L406" i="4"/>
  <c r="H406" i="4"/>
  <c r="K406" i="4" s="1"/>
  <c r="M405" i="4"/>
  <c r="L405" i="4"/>
  <c r="H405" i="4"/>
  <c r="K405" i="4" s="1"/>
  <c r="M404" i="4"/>
  <c r="L404" i="4"/>
  <c r="H404" i="4"/>
  <c r="K404" i="4" s="1"/>
  <c r="M403" i="4"/>
  <c r="L403" i="4"/>
  <c r="H403" i="4"/>
  <c r="K403" i="4" s="1"/>
  <c r="M402" i="4"/>
  <c r="L402" i="4"/>
  <c r="H402" i="4"/>
  <c r="K402" i="4" s="1"/>
  <c r="M401" i="4"/>
  <c r="L401" i="4"/>
  <c r="K401" i="4"/>
  <c r="H401" i="4"/>
  <c r="M400" i="4"/>
  <c r="L400" i="4"/>
  <c r="H400" i="4"/>
  <c r="K400" i="4" s="1"/>
  <c r="M399" i="4"/>
  <c r="L399" i="4"/>
  <c r="H399" i="4"/>
  <c r="K399" i="4" s="1"/>
  <c r="M398" i="4"/>
  <c r="L398" i="4"/>
  <c r="H398" i="4"/>
  <c r="K398" i="4" s="1"/>
  <c r="N398" i="4" s="1"/>
  <c r="M397" i="4"/>
  <c r="L397" i="4"/>
  <c r="H397" i="4"/>
  <c r="K397" i="4" s="1"/>
  <c r="M396" i="4"/>
  <c r="L396" i="4"/>
  <c r="H396" i="4"/>
  <c r="K396" i="4" s="1"/>
  <c r="M395" i="4"/>
  <c r="L395" i="4"/>
  <c r="H395" i="4"/>
  <c r="K395" i="4" s="1"/>
  <c r="N395" i="4" s="1"/>
  <c r="M394" i="4"/>
  <c r="L394" i="4"/>
  <c r="H394" i="4"/>
  <c r="K394" i="4" s="1"/>
  <c r="M393" i="4"/>
  <c r="N393" i="4" s="1"/>
  <c r="L393" i="4"/>
  <c r="H393" i="4"/>
  <c r="K393" i="4" s="1"/>
  <c r="M392" i="4"/>
  <c r="L392" i="4"/>
  <c r="H392" i="4"/>
  <c r="K392" i="4" s="1"/>
  <c r="M391" i="4"/>
  <c r="L391" i="4"/>
  <c r="H391" i="4"/>
  <c r="K391" i="4" s="1"/>
  <c r="M390" i="4"/>
  <c r="L390" i="4"/>
  <c r="K390" i="4"/>
  <c r="N390" i="4" s="1"/>
  <c r="H390" i="4"/>
  <c r="M389" i="4"/>
  <c r="L389" i="4"/>
  <c r="H389" i="4"/>
  <c r="K389" i="4" s="1"/>
  <c r="M388" i="4"/>
  <c r="L388" i="4"/>
  <c r="K388" i="4"/>
  <c r="H388" i="4"/>
  <c r="M387" i="4"/>
  <c r="L387" i="4"/>
  <c r="H387" i="4"/>
  <c r="K387" i="4" s="1"/>
  <c r="N386" i="4"/>
  <c r="M386" i="4"/>
  <c r="L386" i="4"/>
  <c r="H386" i="4"/>
  <c r="K386" i="4" s="1"/>
  <c r="M385" i="4"/>
  <c r="L385" i="4"/>
  <c r="H385" i="4"/>
  <c r="K385" i="4" s="1"/>
  <c r="M384" i="4"/>
  <c r="L384" i="4"/>
  <c r="H384" i="4"/>
  <c r="K384" i="4" s="1"/>
  <c r="P383" i="4"/>
  <c r="Q383" i="4" s="1"/>
  <c r="M383" i="4"/>
  <c r="L383" i="4"/>
  <c r="H383" i="4"/>
  <c r="K383" i="4" s="1"/>
  <c r="M382" i="4"/>
  <c r="L382" i="4"/>
  <c r="H382" i="4"/>
  <c r="K382" i="4" s="1"/>
  <c r="N382" i="4" s="1"/>
  <c r="M381" i="4"/>
  <c r="L381" i="4"/>
  <c r="K381" i="4"/>
  <c r="H381" i="4"/>
  <c r="M380" i="4"/>
  <c r="L380" i="4"/>
  <c r="H380" i="4"/>
  <c r="K380" i="4" s="1"/>
  <c r="N380" i="4" s="1"/>
  <c r="M379" i="4"/>
  <c r="L379" i="4"/>
  <c r="H379" i="4"/>
  <c r="K379" i="4" s="1"/>
  <c r="P378" i="4"/>
  <c r="Q378" i="4" s="1"/>
  <c r="M378" i="4"/>
  <c r="L378" i="4"/>
  <c r="H378" i="4"/>
  <c r="K378" i="4" s="1"/>
  <c r="N378" i="4" s="1"/>
  <c r="M377" i="4"/>
  <c r="L377" i="4"/>
  <c r="K377" i="4"/>
  <c r="H377" i="4"/>
  <c r="M376" i="4"/>
  <c r="N376" i="4" s="1"/>
  <c r="L376" i="4"/>
  <c r="H376" i="4"/>
  <c r="K376" i="4" s="1"/>
  <c r="M375" i="4"/>
  <c r="L375" i="4"/>
  <c r="H375" i="4"/>
  <c r="K375" i="4" s="1"/>
  <c r="M374" i="4"/>
  <c r="L374" i="4"/>
  <c r="H374" i="4"/>
  <c r="K374" i="4" s="1"/>
  <c r="N374" i="4" s="1"/>
  <c r="M373" i="4"/>
  <c r="L373" i="4"/>
  <c r="H373" i="4"/>
  <c r="K373" i="4" s="1"/>
  <c r="M372" i="4"/>
  <c r="L372" i="4"/>
  <c r="H372" i="4"/>
  <c r="K372" i="4" s="1"/>
  <c r="M371" i="4"/>
  <c r="L371" i="4"/>
  <c r="H371" i="4"/>
  <c r="K371" i="4" s="1"/>
  <c r="M370" i="4"/>
  <c r="L370" i="4"/>
  <c r="H370" i="4"/>
  <c r="K370" i="4" s="1"/>
  <c r="N370" i="4" s="1"/>
  <c r="M369" i="4"/>
  <c r="L369" i="4"/>
  <c r="H369" i="4"/>
  <c r="K369" i="4" s="1"/>
  <c r="M368" i="4"/>
  <c r="L368" i="4"/>
  <c r="H368" i="4"/>
  <c r="K368" i="4" s="1"/>
  <c r="N368" i="4" s="1"/>
  <c r="M367" i="4"/>
  <c r="L367" i="4"/>
  <c r="H367" i="4"/>
  <c r="K367" i="4" s="1"/>
  <c r="N367" i="4" s="1"/>
  <c r="M366" i="4"/>
  <c r="L366" i="4"/>
  <c r="H366" i="4"/>
  <c r="K366" i="4" s="1"/>
  <c r="M365" i="4"/>
  <c r="L365" i="4"/>
  <c r="K365" i="4"/>
  <c r="H365" i="4"/>
  <c r="M364" i="4"/>
  <c r="L364" i="4"/>
  <c r="H364" i="4"/>
  <c r="K364" i="4" s="1"/>
  <c r="N364" i="4" s="1"/>
  <c r="M363" i="4"/>
  <c r="L363" i="4"/>
  <c r="H363" i="4"/>
  <c r="K363" i="4" s="1"/>
  <c r="M362" i="4"/>
  <c r="L362" i="4"/>
  <c r="H362" i="4"/>
  <c r="K362" i="4" s="1"/>
  <c r="M361" i="4"/>
  <c r="L361" i="4"/>
  <c r="H361" i="4"/>
  <c r="K361" i="4" s="1"/>
  <c r="N361" i="4" s="1"/>
  <c r="M360" i="4"/>
  <c r="L360" i="4"/>
  <c r="H360" i="4"/>
  <c r="K360" i="4" s="1"/>
  <c r="N360" i="4" s="1"/>
  <c r="M359" i="4"/>
  <c r="L359" i="4"/>
  <c r="K359" i="4"/>
  <c r="H359" i="4"/>
  <c r="M358" i="4"/>
  <c r="L358" i="4"/>
  <c r="H358" i="4"/>
  <c r="K358" i="4" s="1"/>
  <c r="M357" i="4"/>
  <c r="N357" i="4" s="1"/>
  <c r="L357" i="4"/>
  <c r="H357" i="4"/>
  <c r="K357" i="4" s="1"/>
  <c r="M356" i="4"/>
  <c r="L356" i="4"/>
  <c r="H356" i="4"/>
  <c r="K356" i="4" s="1"/>
  <c r="M355" i="4"/>
  <c r="L355" i="4"/>
  <c r="H355" i="4"/>
  <c r="K355" i="4" s="1"/>
  <c r="N355" i="4" s="1"/>
  <c r="M354" i="4"/>
  <c r="L354" i="4"/>
  <c r="H354" i="4"/>
  <c r="K354" i="4" s="1"/>
  <c r="N354" i="4" s="1"/>
  <c r="P353" i="4"/>
  <c r="Q353" i="4" s="1"/>
  <c r="M353" i="4"/>
  <c r="L353" i="4"/>
  <c r="H353" i="4"/>
  <c r="K353" i="4" s="1"/>
  <c r="N353" i="4" s="1"/>
  <c r="M352" i="4"/>
  <c r="L352" i="4"/>
  <c r="H352" i="4"/>
  <c r="K352" i="4" s="1"/>
  <c r="N352" i="4" s="1"/>
  <c r="M351" i="4"/>
  <c r="L351" i="4"/>
  <c r="K351" i="4"/>
  <c r="N351" i="4" s="1"/>
  <c r="H351" i="4"/>
  <c r="M350" i="4"/>
  <c r="L350" i="4"/>
  <c r="H350" i="4"/>
  <c r="K350" i="4" s="1"/>
  <c r="N350" i="4" s="1"/>
  <c r="Q349" i="4"/>
  <c r="P349" i="4"/>
  <c r="M349" i="4"/>
  <c r="L349" i="4"/>
  <c r="H349" i="4"/>
  <c r="K349" i="4" s="1"/>
  <c r="N349" i="4" s="1"/>
  <c r="M348" i="4"/>
  <c r="L348" i="4"/>
  <c r="K348" i="4"/>
  <c r="H348" i="4"/>
  <c r="M347" i="4"/>
  <c r="L347" i="4"/>
  <c r="H347" i="4"/>
  <c r="K347" i="4" s="1"/>
  <c r="M346" i="4"/>
  <c r="L346" i="4"/>
  <c r="H346" i="4"/>
  <c r="K346" i="4" s="1"/>
  <c r="N346" i="4" s="1"/>
  <c r="M345" i="4"/>
  <c r="L345" i="4"/>
  <c r="H345" i="4"/>
  <c r="K345" i="4" s="1"/>
  <c r="N345" i="4" s="1"/>
  <c r="M344" i="4"/>
  <c r="L344" i="4"/>
  <c r="H344" i="4"/>
  <c r="K344" i="4" s="1"/>
  <c r="M343" i="4"/>
  <c r="L343" i="4"/>
  <c r="H343" i="4"/>
  <c r="K343" i="4" s="1"/>
  <c r="N343" i="4" s="1"/>
  <c r="M342" i="4"/>
  <c r="L342" i="4"/>
  <c r="H342" i="4"/>
  <c r="K342" i="4" s="1"/>
  <c r="M341" i="4"/>
  <c r="L341" i="4"/>
  <c r="H341" i="4"/>
  <c r="K341" i="4" s="1"/>
  <c r="M340" i="4"/>
  <c r="L340" i="4"/>
  <c r="H340" i="4"/>
  <c r="K340" i="4" s="1"/>
  <c r="M339" i="4"/>
  <c r="L339" i="4"/>
  <c r="H339" i="4"/>
  <c r="K339" i="4" s="1"/>
  <c r="M338" i="4"/>
  <c r="L338" i="4"/>
  <c r="H338" i="4"/>
  <c r="K338" i="4" s="1"/>
  <c r="N338" i="4" s="1"/>
  <c r="M337" i="4"/>
  <c r="L337" i="4"/>
  <c r="H337" i="4"/>
  <c r="K337" i="4" s="1"/>
  <c r="M336" i="4"/>
  <c r="L336" i="4"/>
  <c r="H336" i="4"/>
  <c r="K336" i="4" s="1"/>
  <c r="M335" i="4"/>
  <c r="L335" i="4"/>
  <c r="H335" i="4"/>
  <c r="K335" i="4" s="1"/>
  <c r="N335" i="4" s="1"/>
  <c r="M334" i="4"/>
  <c r="L334" i="4"/>
  <c r="K334" i="4"/>
  <c r="H334" i="4"/>
  <c r="M333" i="4"/>
  <c r="L333" i="4"/>
  <c r="H333" i="4"/>
  <c r="K333" i="4" s="1"/>
  <c r="M332" i="4"/>
  <c r="L332" i="4"/>
  <c r="H332" i="4"/>
  <c r="K332" i="4" s="1"/>
  <c r="N332" i="4" s="1"/>
  <c r="M331" i="4"/>
  <c r="L331" i="4"/>
  <c r="H331" i="4"/>
  <c r="K331" i="4" s="1"/>
  <c r="P330" i="4"/>
  <c r="Q330" i="4" s="1"/>
  <c r="M330" i="4"/>
  <c r="L330" i="4"/>
  <c r="K330" i="4"/>
  <c r="H330" i="4"/>
  <c r="M329" i="4"/>
  <c r="L329" i="4"/>
  <c r="H329" i="4"/>
  <c r="K329" i="4" s="1"/>
  <c r="N329" i="4" s="1"/>
  <c r="M328" i="4"/>
  <c r="L328" i="4"/>
  <c r="H328" i="4"/>
  <c r="K328" i="4" s="1"/>
  <c r="M327" i="4"/>
  <c r="L327" i="4"/>
  <c r="H327" i="4"/>
  <c r="K327" i="4" s="1"/>
  <c r="P326" i="4"/>
  <c r="Q326" i="4" s="1"/>
  <c r="M326" i="4"/>
  <c r="L326" i="4"/>
  <c r="H326" i="4"/>
  <c r="K326" i="4" s="1"/>
  <c r="P325" i="4"/>
  <c r="Q325" i="4" s="1"/>
  <c r="M325" i="4"/>
  <c r="N325" i="4" s="1"/>
  <c r="L325" i="4"/>
  <c r="H325" i="4"/>
  <c r="K325" i="4" s="1"/>
  <c r="M324" i="4"/>
  <c r="L324" i="4"/>
  <c r="K324" i="4"/>
  <c r="N324" i="4" s="1"/>
  <c r="H324" i="4"/>
  <c r="M323" i="4"/>
  <c r="L323" i="4"/>
  <c r="H323" i="4"/>
  <c r="K323" i="4" s="1"/>
  <c r="M322" i="4"/>
  <c r="L322" i="4"/>
  <c r="H322" i="4"/>
  <c r="K322" i="4" s="1"/>
  <c r="P321" i="4"/>
  <c r="Q321" i="4" s="1"/>
  <c r="M321" i="4"/>
  <c r="N321" i="4" s="1"/>
  <c r="L321" i="4"/>
  <c r="H321" i="4"/>
  <c r="K321" i="4" s="1"/>
  <c r="M320" i="4"/>
  <c r="L320" i="4"/>
  <c r="K320" i="4"/>
  <c r="H320" i="4"/>
  <c r="M319" i="4"/>
  <c r="L319" i="4"/>
  <c r="H319" i="4"/>
  <c r="K319" i="4" s="1"/>
  <c r="N319" i="4" s="1"/>
  <c r="M318" i="4"/>
  <c r="L318" i="4"/>
  <c r="K318" i="4"/>
  <c r="N318" i="4" s="1"/>
  <c r="H318" i="4"/>
  <c r="M317" i="4"/>
  <c r="L317" i="4"/>
  <c r="H317" i="4"/>
  <c r="K317" i="4" s="1"/>
  <c r="M316" i="4"/>
  <c r="L316" i="4"/>
  <c r="H316" i="4"/>
  <c r="K316" i="4" s="1"/>
  <c r="M315" i="4"/>
  <c r="L315" i="4"/>
  <c r="H315" i="4"/>
  <c r="K315" i="4" s="1"/>
  <c r="M314" i="4"/>
  <c r="L314" i="4"/>
  <c r="H314" i="4"/>
  <c r="K314" i="4" s="1"/>
  <c r="M313" i="4"/>
  <c r="L313" i="4"/>
  <c r="H313" i="4"/>
  <c r="K313" i="4" s="1"/>
  <c r="N313" i="4" s="1"/>
  <c r="M312" i="4"/>
  <c r="L312" i="4"/>
  <c r="H312" i="4"/>
  <c r="K312" i="4" s="1"/>
  <c r="M311" i="4"/>
  <c r="L311" i="4"/>
  <c r="H311" i="4"/>
  <c r="K311" i="4" s="1"/>
  <c r="M310" i="4"/>
  <c r="L310" i="4"/>
  <c r="H310" i="4"/>
  <c r="K310" i="4" s="1"/>
  <c r="M309" i="4"/>
  <c r="L309" i="4"/>
  <c r="H309" i="4"/>
  <c r="K309" i="4" s="1"/>
  <c r="M308" i="4"/>
  <c r="L308" i="4"/>
  <c r="H308" i="4"/>
  <c r="K308" i="4" s="1"/>
  <c r="N308" i="4" s="1"/>
  <c r="M307" i="4"/>
  <c r="L307" i="4"/>
  <c r="K307" i="4"/>
  <c r="H307" i="4"/>
  <c r="M306" i="4"/>
  <c r="L306" i="4"/>
  <c r="H306" i="4"/>
  <c r="K306" i="4" s="1"/>
  <c r="M305" i="4"/>
  <c r="L305" i="4"/>
  <c r="H305" i="4"/>
  <c r="K305" i="4" s="1"/>
  <c r="M304" i="4"/>
  <c r="L304" i="4"/>
  <c r="H304" i="4"/>
  <c r="K304" i="4" s="1"/>
  <c r="N304" i="4" s="1"/>
  <c r="P303" i="4"/>
  <c r="Q303" i="4" s="1"/>
  <c r="M303" i="4"/>
  <c r="L303" i="4"/>
  <c r="H303" i="4"/>
  <c r="K303" i="4" s="1"/>
  <c r="M302" i="4"/>
  <c r="L302" i="4"/>
  <c r="H302" i="4"/>
  <c r="K302" i="4" s="1"/>
  <c r="M301" i="4"/>
  <c r="L301" i="4"/>
  <c r="H301" i="4"/>
  <c r="K301" i="4" s="1"/>
  <c r="M300" i="4"/>
  <c r="L300" i="4"/>
  <c r="H300" i="4"/>
  <c r="K300" i="4" s="1"/>
  <c r="N300" i="4" s="1"/>
  <c r="M299" i="4"/>
  <c r="L299" i="4"/>
  <c r="H299" i="4"/>
  <c r="K299" i="4" s="1"/>
  <c r="M298" i="4"/>
  <c r="L298" i="4"/>
  <c r="H298" i="4"/>
  <c r="K298" i="4" s="1"/>
  <c r="N298" i="4" s="1"/>
  <c r="P297" i="4"/>
  <c r="Q297" i="4" s="1"/>
  <c r="M297" i="4"/>
  <c r="L297" i="4"/>
  <c r="H297" i="4"/>
  <c r="K297" i="4" s="1"/>
  <c r="N297" i="4" s="1"/>
  <c r="M296" i="4"/>
  <c r="L296" i="4"/>
  <c r="H296" i="4"/>
  <c r="K296" i="4" s="1"/>
  <c r="M295" i="4"/>
  <c r="L295" i="4"/>
  <c r="H295" i="4"/>
  <c r="K295" i="4" s="1"/>
  <c r="N295" i="4" s="1"/>
  <c r="M294" i="4"/>
  <c r="L294" i="4"/>
  <c r="H294" i="4"/>
  <c r="K294" i="4" s="1"/>
  <c r="N294" i="4" s="1"/>
  <c r="M293" i="4"/>
  <c r="L293" i="4"/>
  <c r="H293" i="4"/>
  <c r="K293" i="4" s="1"/>
  <c r="N293" i="4" s="1"/>
  <c r="M292" i="4"/>
  <c r="L292" i="4"/>
  <c r="K292" i="4"/>
  <c r="N292" i="4" s="1"/>
  <c r="H292" i="4"/>
  <c r="M291" i="4"/>
  <c r="L291" i="4"/>
  <c r="H291" i="4"/>
  <c r="K291" i="4" s="1"/>
  <c r="M290" i="4"/>
  <c r="L290" i="4"/>
  <c r="H290" i="4"/>
  <c r="K290" i="4" s="1"/>
  <c r="N290" i="4" s="1"/>
  <c r="M289" i="4"/>
  <c r="L289" i="4"/>
  <c r="H289" i="4"/>
  <c r="K289" i="4" s="1"/>
  <c r="P288" i="4"/>
  <c r="Q288" i="4" s="1"/>
  <c r="M288" i="4"/>
  <c r="L288" i="4"/>
  <c r="K288" i="4"/>
  <c r="H288" i="4"/>
  <c r="M287" i="4"/>
  <c r="L287" i="4"/>
  <c r="H287" i="4"/>
  <c r="K287" i="4" s="1"/>
  <c r="N287" i="4" s="1"/>
  <c r="M286" i="4"/>
  <c r="L286" i="4"/>
  <c r="H286" i="4"/>
  <c r="K286" i="4" s="1"/>
  <c r="M285" i="4"/>
  <c r="L285" i="4"/>
  <c r="H285" i="4"/>
  <c r="K285" i="4" s="1"/>
  <c r="M284" i="4"/>
  <c r="L284" i="4"/>
  <c r="H284" i="4"/>
  <c r="K284" i="4" s="1"/>
  <c r="P283" i="4"/>
  <c r="Q283" i="4" s="1"/>
  <c r="M283" i="4"/>
  <c r="L283" i="4"/>
  <c r="H283" i="4"/>
  <c r="K283" i="4" s="1"/>
  <c r="M282" i="4"/>
  <c r="L282" i="4"/>
  <c r="H282" i="4"/>
  <c r="K282" i="4" s="1"/>
  <c r="M281" i="4"/>
  <c r="L281" i="4"/>
  <c r="H281" i="4"/>
  <c r="K281" i="4" s="1"/>
  <c r="M280" i="4"/>
  <c r="L280" i="4"/>
  <c r="H280" i="4"/>
  <c r="K280" i="4" s="1"/>
  <c r="P279" i="4"/>
  <c r="Q279" i="4" s="1"/>
  <c r="M279" i="4"/>
  <c r="N279" i="4" s="1"/>
  <c r="L279" i="4"/>
  <c r="H279" i="4"/>
  <c r="K279" i="4" s="1"/>
  <c r="M278" i="4"/>
  <c r="L278" i="4"/>
  <c r="H278" i="4"/>
  <c r="K278" i="4" s="1"/>
  <c r="M277" i="4"/>
  <c r="L277" i="4"/>
  <c r="H277" i="4"/>
  <c r="K277" i="4" s="1"/>
  <c r="M276" i="4"/>
  <c r="L276" i="4"/>
  <c r="H276" i="4"/>
  <c r="K276" i="4" s="1"/>
  <c r="N276" i="4" s="1"/>
  <c r="P275" i="4"/>
  <c r="Q275" i="4" s="1"/>
  <c r="M275" i="4"/>
  <c r="L275" i="4"/>
  <c r="H275" i="4"/>
  <c r="K275" i="4" s="1"/>
  <c r="N275" i="4" s="1"/>
  <c r="M274" i="4"/>
  <c r="L274" i="4"/>
  <c r="H274" i="4"/>
  <c r="K274" i="4" s="1"/>
  <c r="M273" i="4"/>
  <c r="L273" i="4"/>
  <c r="H273" i="4"/>
  <c r="K273" i="4" s="1"/>
  <c r="N273" i="4" s="1"/>
  <c r="M272" i="4"/>
  <c r="L272" i="4"/>
  <c r="H272" i="4"/>
  <c r="K272" i="4" s="1"/>
  <c r="M271" i="4"/>
  <c r="L271" i="4"/>
  <c r="H271" i="4"/>
  <c r="K271" i="4" s="1"/>
  <c r="P270" i="4"/>
  <c r="Q270" i="4" s="1"/>
  <c r="M270" i="4"/>
  <c r="L270" i="4"/>
  <c r="H270" i="4"/>
  <c r="K270" i="4" s="1"/>
  <c r="M269" i="4"/>
  <c r="L269" i="4"/>
  <c r="H269" i="4"/>
  <c r="K269" i="4" s="1"/>
  <c r="M268" i="4"/>
  <c r="L268" i="4"/>
  <c r="H268" i="4"/>
  <c r="K268" i="4" s="1"/>
  <c r="M267" i="4"/>
  <c r="L267" i="4"/>
  <c r="H267" i="4"/>
  <c r="K267" i="4" s="1"/>
  <c r="N267" i="4" s="1"/>
  <c r="P266" i="4"/>
  <c r="Q266" i="4" s="1"/>
  <c r="M266" i="4"/>
  <c r="L266" i="4"/>
  <c r="H266" i="4"/>
  <c r="K266" i="4" s="1"/>
  <c r="N266" i="4" s="1"/>
  <c r="M265" i="4"/>
  <c r="L265" i="4"/>
  <c r="H265" i="4"/>
  <c r="K265" i="4" s="1"/>
  <c r="M264" i="4"/>
  <c r="L264" i="4"/>
  <c r="H264" i="4"/>
  <c r="K264" i="4" s="1"/>
  <c r="M263" i="4"/>
  <c r="L263" i="4"/>
  <c r="K263" i="4"/>
  <c r="H263" i="4"/>
  <c r="M262" i="4"/>
  <c r="L262" i="4"/>
  <c r="H262" i="4"/>
  <c r="K262" i="4" s="1"/>
  <c r="N262" i="4" s="1"/>
  <c r="P261" i="4"/>
  <c r="Q261" i="4" s="1"/>
  <c r="M261" i="4"/>
  <c r="L261" i="4"/>
  <c r="K261" i="4"/>
  <c r="H261" i="4"/>
  <c r="M260" i="4"/>
  <c r="L260" i="4"/>
  <c r="H260" i="4"/>
  <c r="K260" i="4" s="1"/>
  <c r="M259" i="4"/>
  <c r="L259" i="4"/>
  <c r="H259" i="4"/>
  <c r="K259" i="4" s="1"/>
  <c r="M258" i="4"/>
  <c r="L258" i="4"/>
  <c r="H258" i="4"/>
  <c r="K258" i="4" s="1"/>
  <c r="P257" i="4"/>
  <c r="Q257" i="4" s="1"/>
  <c r="M257" i="4"/>
  <c r="L257" i="4"/>
  <c r="H257" i="4"/>
  <c r="K257" i="4" s="1"/>
  <c r="M256" i="4"/>
  <c r="L256" i="4"/>
  <c r="H256" i="4"/>
  <c r="K256" i="4" s="1"/>
  <c r="M255" i="4"/>
  <c r="N255" i="4" s="1"/>
  <c r="L255" i="4"/>
  <c r="H255" i="4"/>
  <c r="K255" i="4" s="1"/>
  <c r="M254" i="4"/>
  <c r="L254" i="4"/>
  <c r="H254" i="4"/>
  <c r="K254" i="4" s="1"/>
  <c r="M253" i="4"/>
  <c r="L253" i="4"/>
  <c r="H253" i="4"/>
  <c r="K253" i="4" s="1"/>
  <c r="N253" i="4" s="1"/>
  <c r="P252" i="4"/>
  <c r="Q252" i="4" s="1"/>
  <c r="M252" i="4"/>
  <c r="N252" i="4" s="1"/>
  <c r="L252" i="4"/>
  <c r="H252" i="4"/>
  <c r="K252" i="4" s="1"/>
  <c r="M251" i="4"/>
  <c r="L251" i="4"/>
  <c r="K251" i="4"/>
  <c r="H251" i="4"/>
  <c r="M250" i="4"/>
  <c r="L250" i="4"/>
  <c r="H250" i="4"/>
  <c r="K250" i="4" s="1"/>
  <c r="N250" i="4" s="1"/>
  <c r="M249" i="4"/>
  <c r="L249" i="4"/>
  <c r="H249" i="4"/>
  <c r="K249" i="4" s="1"/>
  <c r="M248" i="4"/>
  <c r="L248" i="4"/>
  <c r="H248" i="4"/>
  <c r="K248" i="4" s="1"/>
  <c r="M247" i="4"/>
  <c r="L247" i="4"/>
  <c r="H247" i="4"/>
  <c r="K247" i="4" s="1"/>
  <c r="M246" i="4"/>
  <c r="L246" i="4"/>
  <c r="H246" i="4"/>
  <c r="K246" i="4" s="1"/>
  <c r="M245" i="4"/>
  <c r="L245" i="4"/>
  <c r="H245" i="4"/>
  <c r="K245" i="4" s="1"/>
  <c r="N245" i="4" s="1"/>
  <c r="P244" i="4"/>
  <c r="Q244" i="4" s="1"/>
  <c r="M244" i="4"/>
  <c r="L244" i="4"/>
  <c r="H244" i="4"/>
  <c r="K244" i="4" s="1"/>
  <c r="M243" i="4"/>
  <c r="L243" i="4"/>
  <c r="H243" i="4"/>
  <c r="K243" i="4" s="1"/>
  <c r="M242" i="4"/>
  <c r="L242" i="4"/>
  <c r="H242" i="4"/>
  <c r="K242" i="4" s="1"/>
  <c r="N242" i="4" s="1"/>
  <c r="M241" i="4"/>
  <c r="L241" i="4"/>
  <c r="H241" i="4"/>
  <c r="K241" i="4" s="1"/>
  <c r="M240" i="4"/>
  <c r="L240" i="4"/>
  <c r="H240" i="4"/>
  <c r="K240" i="4" s="1"/>
  <c r="M239" i="4"/>
  <c r="L239" i="4"/>
  <c r="H239" i="4"/>
  <c r="K239" i="4" s="1"/>
  <c r="M238" i="4"/>
  <c r="N238" i="4" s="1"/>
  <c r="L238" i="4"/>
  <c r="H238" i="4"/>
  <c r="K238" i="4" s="1"/>
  <c r="M237" i="4"/>
  <c r="L237" i="4"/>
  <c r="H237" i="4"/>
  <c r="K237" i="4" s="1"/>
  <c r="M236" i="4"/>
  <c r="L236" i="4"/>
  <c r="H236" i="4"/>
  <c r="K236" i="4" s="1"/>
  <c r="N236" i="4" s="1"/>
  <c r="P235" i="4"/>
  <c r="Q235" i="4" s="1"/>
  <c r="M235" i="4"/>
  <c r="L235" i="4"/>
  <c r="H235" i="4"/>
  <c r="K235" i="4" s="1"/>
  <c r="M234" i="4"/>
  <c r="L234" i="4"/>
  <c r="H234" i="4"/>
  <c r="K234" i="4" s="1"/>
  <c r="M233" i="4"/>
  <c r="L233" i="4"/>
  <c r="H233" i="4"/>
  <c r="K233" i="4" s="1"/>
  <c r="M232" i="4"/>
  <c r="L232" i="4"/>
  <c r="H232" i="4"/>
  <c r="K232" i="4" s="1"/>
  <c r="M231" i="4"/>
  <c r="L231" i="4"/>
  <c r="H231" i="4"/>
  <c r="K231" i="4" s="1"/>
  <c r="M230" i="4"/>
  <c r="L230" i="4"/>
  <c r="H230" i="4"/>
  <c r="K230" i="4" s="1"/>
  <c r="N230" i="4" s="1"/>
  <c r="M229" i="4"/>
  <c r="L229" i="4"/>
  <c r="H229" i="4"/>
  <c r="K229" i="4" s="1"/>
  <c r="N229" i="4" s="1"/>
  <c r="M228" i="4"/>
  <c r="L228" i="4"/>
  <c r="H228" i="4"/>
  <c r="K228" i="4" s="1"/>
  <c r="M227" i="4"/>
  <c r="L227" i="4"/>
  <c r="K227" i="4"/>
  <c r="N227" i="4" s="1"/>
  <c r="H227" i="4"/>
  <c r="M226" i="4"/>
  <c r="L226" i="4"/>
  <c r="H226" i="4"/>
  <c r="K226" i="4" s="1"/>
  <c r="M225" i="4"/>
  <c r="L225" i="4"/>
  <c r="H225" i="4"/>
  <c r="K225" i="4" s="1"/>
  <c r="N225" i="4" s="1"/>
  <c r="M224" i="4"/>
  <c r="L224" i="4"/>
  <c r="H224" i="4"/>
  <c r="K224" i="4" s="1"/>
  <c r="M223" i="4"/>
  <c r="L223" i="4"/>
  <c r="H223" i="4"/>
  <c r="K223" i="4" s="1"/>
  <c r="M222" i="4"/>
  <c r="L222" i="4"/>
  <c r="H222" i="4"/>
  <c r="K222" i="4" s="1"/>
  <c r="M221" i="4"/>
  <c r="L221" i="4"/>
  <c r="H221" i="4"/>
  <c r="K221" i="4" s="1"/>
  <c r="N221" i="4" s="1"/>
  <c r="P220" i="4"/>
  <c r="Q220" i="4" s="1"/>
  <c r="M220" i="4"/>
  <c r="L220" i="4"/>
  <c r="H220" i="4"/>
  <c r="K220" i="4" s="1"/>
  <c r="M219" i="4"/>
  <c r="L219" i="4"/>
  <c r="H219" i="4"/>
  <c r="K219" i="4" s="1"/>
  <c r="N219" i="4" s="1"/>
  <c r="M218" i="4"/>
  <c r="L218" i="4"/>
  <c r="H218" i="4"/>
  <c r="K218" i="4" s="1"/>
  <c r="N218" i="4" s="1"/>
  <c r="M217" i="4"/>
  <c r="L217" i="4"/>
  <c r="H217" i="4"/>
  <c r="K217" i="4" s="1"/>
  <c r="M216" i="4"/>
  <c r="L216" i="4"/>
  <c r="H216" i="4"/>
  <c r="K216" i="4" s="1"/>
  <c r="M215" i="4"/>
  <c r="L215" i="4"/>
  <c r="H215" i="4"/>
  <c r="K215" i="4" s="1"/>
  <c r="M214" i="4"/>
  <c r="L214" i="4"/>
  <c r="K214" i="4"/>
  <c r="N214" i="4" s="1"/>
  <c r="H214" i="4"/>
  <c r="M213" i="4"/>
  <c r="L213" i="4"/>
  <c r="H213" i="4"/>
  <c r="K213" i="4" s="1"/>
  <c r="M212" i="4"/>
  <c r="L212" i="4"/>
  <c r="K212" i="4"/>
  <c r="H212" i="4"/>
  <c r="M211" i="4"/>
  <c r="L211" i="4"/>
  <c r="H211" i="4"/>
  <c r="K211" i="4" s="1"/>
  <c r="N211" i="4" s="1"/>
  <c r="M210" i="4"/>
  <c r="L210" i="4"/>
  <c r="H210" i="4"/>
  <c r="K210" i="4" s="1"/>
  <c r="M209" i="4"/>
  <c r="L209" i="4"/>
  <c r="H209" i="4"/>
  <c r="K209" i="4" s="1"/>
  <c r="N209" i="4" s="1"/>
  <c r="M208" i="4"/>
  <c r="L208" i="4"/>
  <c r="K208" i="4"/>
  <c r="H208" i="4"/>
  <c r="P207" i="4"/>
  <c r="Q207" i="4" s="1"/>
  <c r="M207" i="4"/>
  <c r="L207" i="4"/>
  <c r="H207" i="4"/>
  <c r="K207" i="4" s="1"/>
  <c r="M206" i="4"/>
  <c r="L206" i="4"/>
  <c r="H206" i="4"/>
  <c r="K206" i="4" s="1"/>
  <c r="M205" i="4"/>
  <c r="L205" i="4"/>
  <c r="H205" i="4"/>
  <c r="K205" i="4" s="1"/>
  <c r="M204" i="4"/>
  <c r="L204" i="4"/>
  <c r="H204" i="4"/>
  <c r="K204" i="4" s="1"/>
  <c r="N204" i="4" s="1"/>
  <c r="M203" i="4"/>
  <c r="L203" i="4"/>
  <c r="H203" i="4"/>
  <c r="K203" i="4" s="1"/>
  <c r="M202" i="4"/>
  <c r="L202" i="4"/>
  <c r="H202" i="4"/>
  <c r="K202" i="4" s="1"/>
  <c r="N202" i="4" s="1"/>
  <c r="M201" i="4"/>
  <c r="L201" i="4"/>
  <c r="H201" i="4"/>
  <c r="K201" i="4" s="1"/>
  <c r="N201" i="4" s="1"/>
  <c r="M200" i="4"/>
  <c r="L200" i="4"/>
  <c r="H200" i="4"/>
  <c r="K200" i="4" s="1"/>
  <c r="M199" i="4"/>
  <c r="L199" i="4"/>
  <c r="H199" i="4"/>
  <c r="K199" i="4" s="1"/>
  <c r="M198" i="4"/>
  <c r="L198" i="4"/>
  <c r="H198" i="4"/>
  <c r="K198" i="4" s="1"/>
  <c r="P197" i="4"/>
  <c r="Q197" i="4" s="1"/>
  <c r="M197" i="4"/>
  <c r="L197" i="4"/>
  <c r="H197" i="4"/>
  <c r="K197" i="4" s="1"/>
  <c r="M196" i="4"/>
  <c r="L196" i="4"/>
  <c r="H196" i="4"/>
  <c r="K196" i="4" s="1"/>
  <c r="N196" i="4" s="1"/>
  <c r="M195" i="4"/>
  <c r="L195" i="4"/>
  <c r="K195" i="4"/>
  <c r="H195" i="4"/>
  <c r="M194" i="4"/>
  <c r="L194" i="4"/>
  <c r="H194" i="4"/>
  <c r="K194" i="4" s="1"/>
  <c r="M193" i="4"/>
  <c r="L193" i="4"/>
  <c r="H193" i="4"/>
  <c r="K193" i="4" s="1"/>
  <c r="N193" i="4" s="1"/>
  <c r="P192" i="4"/>
  <c r="Q192" i="4" s="1"/>
  <c r="M192" i="4"/>
  <c r="L192" i="4"/>
  <c r="H192" i="4"/>
  <c r="K192" i="4" s="1"/>
  <c r="N192" i="4" s="1"/>
  <c r="M191" i="4"/>
  <c r="L191" i="4"/>
  <c r="H191" i="4"/>
  <c r="K191" i="4" s="1"/>
  <c r="N191" i="4" s="1"/>
  <c r="M190" i="4"/>
  <c r="L190" i="4"/>
  <c r="H190" i="4"/>
  <c r="K190" i="4" s="1"/>
  <c r="N190" i="4" s="1"/>
  <c r="P189" i="4"/>
  <c r="Q189" i="4" s="1"/>
  <c r="M189" i="4"/>
  <c r="L189" i="4"/>
  <c r="H189" i="4"/>
  <c r="K189" i="4" s="1"/>
  <c r="N189" i="4" s="1"/>
  <c r="P188" i="4"/>
  <c r="Q188" i="4" s="1"/>
  <c r="M188" i="4"/>
  <c r="L188" i="4"/>
  <c r="H188" i="4"/>
  <c r="K188" i="4" s="1"/>
  <c r="M187" i="4"/>
  <c r="L187" i="4"/>
  <c r="H187" i="4"/>
  <c r="K187" i="4" s="1"/>
  <c r="N187" i="4" s="1"/>
  <c r="M186" i="4"/>
  <c r="L186" i="4"/>
  <c r="K186" i="4"/>
  <c r="H186" i="4"/>
  <c r="M185" i="4"/>
  <c r="L185" i="4"/>
  <c r="H185" i="4"/>
  <c r="K185" i="4" s="1"/>
  <c r="P184" i="4"/>
  <c r="Q184" i="4" s="1"/>
  <c r="M184" i="4"/>
  <c r="L184" i="4"/>
  <c r="H184" i="4"/>
  <c r="K184" i="4" s="1"/>
  <c r="P183" i="4"/>
  <c r="Q183" i="4" s="1"/>
  <c r="M183" i="4"/>
  <c r="L183" i="4"/>
  <c r="H183" i="4"/>
  <c r="K183" i="4" s="1"/>
  <c r="M182" i="4"/>
  <c r="L182" i="4"/>
  <c r="H182" i="4"/>
  <c r="K182" i="4" s="1"/>
  <c r="M181" i="4"/>
  <c r="L181" i="4"/>
  <c r="H181" i="4"/>
  <c r="K181" i="4" s="1"/>
  <c r="M180" i="4"/>
  <c r="L180" i="4"/>
  <c r="H180" i="4"/>
  <c r="K180" i="4" s="1"/>
  <c r="M179" i="4"/>
  <c r="L179" i="4"/>
  <c r="H179" i="4"/>
  <c r="K179" i="4" s="1"/>
  <c r="N179" i="4" s="1"/>
  <c r="P178" i="4"/>
  <c r="Q178" i="4" s="1"/>
  <c r="M178" i="4"/>
  <c r="L178" i="4"/>
  <c r="H178" i="4"/>
  <c r="K178" i="4" s="1"/>
  <c r="N178" i="4" s="1"/>
  <c r="M177" i="4"/>
  <c r="L177" i="4"/>
  <c r="H177" i="4"/>
  <c r="K177" i="4" s="1"/>
  <c r="M176" i="4"/>
  <c r="L176" i="4"/>
  <c r="H176" i="4"/>
  <c r="K176" i="4" s="1"/>
  <c r="M175" i="4"/>
  <c r="L175" i="4"/>
  <c r="H175" i="4"/>
  <c r="K175" i="4" s="1"/>
  <c r="N175" i="4" s="1"/>
  <c r="M174" i="4"/>
  <c r="L174" i="4"/>
  <c r="H174" i="4"/>
  <c r="K174" i="4" s="1"/>
  <c r="M173" i="4"/>
  <c r="L173" i="4"/>
  <c r="H173" i="4"/>
  <c r="K173" i="4" s="1"/>
  <c r="N173" i="4" s="1"/>
  <c r="M172" i="4"/>
  <c r="N172" i="4" s="1"/>
  <c r="L172" i="4"/>
  <c r="H172" i="4"/>
  <c r="K172" i="4" s="1"/>
  <c r="M171" i="4"/>
  <c r="L171" i="4"/>
  <c r="H171" i="4"/>
  <c r="K171" i="4" s="1"/>
  <c r="M170" i="4"/>
  <c r="L170" i="4"/>
  <c r="H170" i="4"/>
  <c r="K170" i="4" s="1"/>
  <c r="M169" i="4"/>
  <c r="L169" i="4"/>
  <c r="H169" i="4"/>
  <c r="K169" i="4" s="1"/>
  <c r="N169" i="4" s="1"/>
  <c r="M168" i="4"/>
  <c r="L168" i="4"/>
  <c r="H168" i="4"/>
  <c r="K168" i="4" s="1"/>
  <c r="N168" i="4" s="1"/>
  <c r="M167" i="4"/>
  <c r="L167" i="4"/>
  <c r="H167" i="4"/>
  <c r="K167" i="4" s="1"/>
  <c r="N167" i="4" s="1"/>
  <c r="M166" i="4"/>
  <c r="L166" i="4"/>
  <c r="H166" i="4"/>
  <c r="K166" i="4" s="1"/>
  <c r="M165" i="4"/>
  <c r="L165" i="4"/>
  <c r="H165" i="4"/>
  <c r="K165" i="4" s="1"/>
  <c r="M164" i="4"/>
  <c r="L164" i="4"/>
  <c r="K164" i="4"/>
  <c r="N164" i="4" s="1"/>
  <c r="H164" i="4"/>
  <c r="M163" i="4"/>
  <c r="L163" i="4"/>
  <c r="H163" i="4"/>
  <c r="K163" i="4" s="1"/>
  <c r="M162" i="4"/>
  <c r="L162" i="4"/>
  <c r="H162" i="4"/>
  <c r="K162" i="4" s="1"/>
  <c r="N162" i="4" s="1"/>
  <c r="M161" i="4"/>
  <c r="L161" i="4"/>
  <c r="H161" i="4"/>
  <c r="K161" i="4" s="1"/>
  <c r="P160" i="4"/>
  <c r="Q160" i="4" s="1"/>
  <c r="M160" i="4"/>
  <c r="N160" i="4" s="1"/>
  <c r="L160" i="4"/>
  <c r="H160" i="4"/>
  <c r="K160" i="4" s="1"/>
  <c r="M159" i="4"/>
  <c r="L159" i="4"/>
  <c r="H159" i="4"/>
  <c r="K159" i="4" s="1"/>
  <c r="M158" i="4"/>
  <c r="L158" i="4"/>
  <c r="H158" i="4"/>
  <c r="K158" i="4" s="1"/>
  <c r="M157" i="4"/>
  <c r="L157" i="4"/>
  <c r="H157" i="4"/>
  <c r="K157" i="4" s="1"/>
  <c r="M156" i="4"/>
  <c r="L156" i="4"/>
  <c r="H156" i="4"/>
  <c r="K156" i="4" s="1"/>
  <c r="P155" i="4"/>
  <c r="Q155" i="4" s="1"/>
  <c r="M155" i="4"/>
  <c r="L155" i="4"/>
  <c r="H155" i="4"/>
  <c r="K155" i="4" s="1"/>
  <c r="N155" i="4" s="1"/>
  <c r="M154" i="4"/>
  <c r="L154" i="4"/>
  <c r="H154" i="4"/>
  <c r="K154" i="4" s="1"/>
  <c r="M153" i="4"/>
  <c r="L153" i="4"/>
  <c r="H153" i="4"/>
  <c r="K153" i="4" s="1"/>
  <c r="M152" i="4"/>
  <c r="L152" i="4"/>
  <c r="H152" i="4"/>
  <c r="K152" i="4" s="1"/>
  <c r="M151" i="4"/>
  <c r="L151" i="4"/>
  <c r="H151" i="4"/>
  <c r="K151" i="4" s="1"/>
  <c r="P150" i="4"/>
  <c r="Q150" i="4" s="1"/>
  <c r="M150" i="4"/>
  <c r="L150" i="4"/>
  <c r="H150" i="4"/>
  <c r="K150" i="4" s="1"/>
  <c r="N150" i="4" s="1"/>
  <c r="M149" i="4"/>
  <c r="L149" i="4"/>
  <c r="H149" i="4"/>
  <c r="K149" i="4" s="1"/>
  <c r="N149" i="4" s="1"/>
  <c r="M148" i="4"/>
  <c r="L148" i="4"/>
  <c r="H148" i="4"/>
  <c r="K148" i="4" s="1"/>
  <c r="M147" i="4"/>
  <c r="L147" i="4"/>
  <c r="H147" i="4"/>
  <c r="K147" i="4" s="1"/>
  <c r="N147" i="4" s="1"/>
  <c r="P146" i="4"/>
  <c r="Q146" i="4" s="1"/>
  <c r="M146" i="4"/>
  <c r="L146" i="4"/>
  <c r="H146" i="4"/>
  <c r="K146" i="4" s="1"/>
  <c r="M145" i="4"/>
  <c r="L145" i="4"/>
  <c r="H145" i="4"/>
  <c r="K145" i="4" s="1"/>
  <c r="M144" i="4"/>
  <c r="L144" i="4"/>
  <c r="H144" i="4"/>
  <c r="K144" i="4" s="1"/>
  <c r="M143" i="4"/>
  <c r="L143" i="4"/>
  <c r="H143" i="4"/>
  <c r="K143" i="4" s="1"/>
  <c r="N143" i="4" s="1"/>
  <c r="P142" i="4"/>
  <c r="Q142" i="4" s="1"/>
  <c r="M142" i="4"/>
  <c r="L142" i="4"/>
  <c r="H142" i="4"/>
  <c r="K142" i="4" s="1"/>
  <c r="N142" i="4" s="1"/>
  <c r="P141" i="4"/>
  <c r="Q141" i="4" s="1"/>
  <c r="M141" i="4"/>
  <c r="L141" i="4"/>
  <c r="H141" i="4"/>
  <c r="K141" i="4" s="1"/>
  <c r="N141" i="4" s="1"/>
  <c r="M140" i="4"/>
  <c r="L140" i="4"/>
  <c r="H140" i="4"/>
  <c r="K140" i="4" s="1"/>
  <c r="N140" i="4" s="1"/>
  <c r="M139" i="4"/>
  <c r="L139" i="4"/>
  <c r="H139" i="4"/>
  <c r="K139" i="4" s="1"/>
  <c r="M138" i="4"/>
  <c r="L138" i="4"/>
  <c r="H138" i="4"/>
  <c r="K138" i="4" s="1"/>
  <c r="N138" i="4" s="1"/>
  <c r="M137" i="4"/>
  <c r="L137" i="4"/>
  <c r="H137" i="4"/>
  <c r="K137" i="4" s="1"/>
  <c r="N137" i="4" s="1"/>
  <c r="M136" i="4"/>
  <c r="L136" i="4"/>
  <c r="H136" i="4"/>
  <c r="K136" i="4" s="1"/>
  <c r="M135" i="4"/>
  <c r="L135" i="4"/>
  <c r="K135" i="4"/>
  <c r="N135" i="4" s="1"/>
  <c r="H135" i="4"/>
  <c r="M134" i="4"/>
  <c r="L134" i="4"/>
  <c r="H134" i="4"/>
  <c r="K134" i="4" s="1"/>
  <c r="M133" i="4"/>
  <c r="L133" i="4"/>
  <c r="H133" i="4"/>
  <c r="K133" i="4" s="1"/>
  <c r="N133" i="4" s="1"/>
  <c r="P132" i="4"/>
  <c r="Q132" i="4" s="1"/>
  <c r="M132" i="4"/>
  <c r="L132" i="4"/>
  <c r="H132" i="4"/>
  <c r="K132" i="4" s="1"/>
  <c r="N132" i="4" s="1"/>
  <c r="M131" i="4"/>
  <c r="L131" i="4"/>
  <c r="K131" i="4"/>
  <c r="N131" i="4" s="1"/>
  <c r="H131" i="4"/>
  <c r="M130" i="4"/>
  <c r="L130" i="4"/>
  <c r="H130" i="4"/>
  <c r="K130" i="4" s="1"/>
  <c r="N130" i="4" s="1"/>
  <c r="M129" i="4"/>
  <c r="L129" i="4"/>
  <c r="H129" i="4"/>
  <c r="K129" i="4" s="1"/>
  <c r="M128" i="4"/>
  <c r="L128" i="4"/>
  <c r="H128" i="4"/>
  <c r="K128" i="4" s="1"/>
  <c r="N128" i="4" s="1"/>
  <c r="M127" i="4"/>
  <c r="L127" i="4"/>
  <c r="K127" i="4"/>
  <c r="N127" i="4" s="1"/>
  <c r="H127" i="4"/>
  <c r="M126" i="4"/>
  <c r="L126" i="4"/>
  <c r="H126" i="4"/>
  <c r="K126" i="4" s="1"/>
  <c r="N126" i="4" s="1"/>
  <c r="M125" i="4"/>
  <c r="L125" i="4"/>
  <c r="H125" i="4"/>
  <c r="K125" i="4" s="1"/>
  <c r="M124" i="4"/>
  <c r="L124" i="4"/>
  <c r="H124" i="4"/>
  <c r="K124" i="4" s="1"/>
  <c r="M123" i="4"/>
  <c r="L123" i="4"/>
  <c r="H123" i="4"/>
  <c r="K123" i="4" s="1"/>
  <c r="P122" i="4"/>
  <c r="Q122" i="4" s="1"/>
  <c r="M122" i="4"/>
  <c r="L122" i="4"/>
  <c r="H122" i="4"/>
  <c r="K122" i="4" s="1"/>
  <c r="M121" i="4"/>
  <c r="L121" i="4"/>
  <c r="H121" i="4"/>
  <c r="K121" i="4" s="1"/>
  <c r="M120" i="4"/>
  <c r="L120" i="4"/>
  <c r="H120" i="4"/>
  <c r="K120" i="4" s="1"/>
  <c r="M119" i="4"/>
  <c r="L119" i="4"/>
  <c r="H119" i="4"/>
  <c r="K119" i="4" s="1"/>
  <c r="M118" i="4"/>
  <c r="L118" i="4"/>
  <c r="K118" i="4"/>
  <c r="N118" i="4" s="1"/>
  <c r="H118" i="4"/>
  <c r="M117" i="4"/>
  <c r="L117" i="4"/>
  <c r="H117" i="4"/>
  <c r="K117" i="4" s="1"/>
  <c r="M116" i="4"/>
  <c r="L116" i="4"/>
  <c r="H116" i="4"/>
  <c r="K116" i="4" s="1"/>
  <c r="N116" i="4" s="1"/>
  <c r="M115" i="4"/>
  <c r="L115" i="4"/>
  <c r="H115" i="4"/>
  <c r="K115" i="4" s="1"/>
  <c r="N115" i="4" s="1"/>
  <c r="M114" i="4"/>
  <c r="L114" i="4"/>
  <c r="H114" i="4"/>
  <c r="K114" i="4" s="1"/>
  <c r="M113" i="4"/>
  <c r="L113" i="4"/>
  <c r="H113" i="4"/>
  <c r="K113" i="4" s="1"/>
  <c r="M112" i="4"/>
  <c r="L112" i="4"/>
  <c r="K112" i="4"/>
  <c r="N112" i="4" s="1"/>
  <c r="H112" i="4"/>
  <c r="M111" i="4"/>
  <c r="L111" i="4"/>
  <c r="H111" i="4"/>
  <c r="K111" i="4" s="1"/>
  <c r="M110" i="4"/>
  <c r="L110" i="4"/>
  <c r="H110" i="4"/>
  <c r="K110" i="4" s="1"/>
  <c r="N110" i="4" s="1"/>
  <c r="M109" i="4"/>
  <c r="L109" i="4"/>
  <c r="H109" i="4"/>
  <c r="K109" i="4" s="1"/>
  <c r="N109" i="4" s="1"/>
  <c r="P108" i="4"/>
  <c r="Q108" i="4" s="1"/>
  <c r="M108" i="4"/>
  <c r="L108" i="4"/>
  <c r="H108" i="4"/>
  <c r="K108" i="4" s="1"/>
  <c r="M107" i="4"/>
  <c r="L107" i="4"/>
  <c r="K107" i="4"/>
  <c r="H107" i="4"/>
  <c r="M106" i="4"/>
  <c r="L106" i="4"/>
  <c r="H106" i="4"/>
  <c r="K106" i="4" s="1"/>
  <c r="M105" i="4"/>
  <c r="L105" i="4"/>
  <c r="H105" i="4"/>
  <c r="K105" i="4" s="1"/>
  <c r="P104" i="4"/>
  <c r="Q104" i="4" s="1"/>
  <c r="M104" i="4"/>
  <c r="L104" i="4"/>
  <c r="H104" i="4"/>
  <c r="K104" i="4" s="1"/>
  <c r="N104" i="4" s="1"/>
  <c r="M103" i="4"/>
  <c r="L103" i="4"/>
  <c r="H103" i="4"/>
  <c r="K103" i="4" s="1"/>
  <c r="M102" i="4"/>
  <c r="L102" i="4"/>
  <c r="H102" i="4"/>
  <c r="K102" i="4" s="1"/>
  <c r="M101" i="4"/>
  <c r="L101" i="4"/>
  <c r="H101" i="4"/>
  <c r="K101" i="4" s="1"/>
  <c r="M100" i="4"/>
  <c r="L100" i="4"/>
  <c r="H100" i="4"/>
  <c r="K100" i="4" s="1"/>
  <c r="N100" i="4" s="1"/>
  <c r="M99" i="4"/>
  <c r="L99" i="4"/>
  <c r="H99" i="4"/>
  <c r="K99" i="4" s="1"/>
  <c r="M98" i="4"/>
  <c r="L98" i="4"/>
  <c r="H98" i="4"/>
  <c r="K98" i="4" s="1"/>
  <c r="M97" i="4"/>
  <c r="L97" i="4"/>
  <c r="H97" i="4"/>
  <c r="K97" i="4" s="1"/>
  <c r="M96" i="4"/>
  <c r="L96" i="4"/>
  <c r="H96" i="4"/>
  <c r="K96" i="4" s="1"/>
  <c r="M95" i="4"/>
  <c r="L95" i="4"/>
  <c r="H95" i="4"/>
  <c r="K95" i="4" s="1"/>
  <c r="M94" i="4"/>
  <c r="L94" i="4"/>
  <c r="H94" i="4"/>
  <c r="K94" i="4" s="1"/>
  <c r="M93" i="4"/>
  <c r="L93" i="4"/>
  <c r="H93" i="4"/>
  <c r="K93" i="4" s="1"/>
  <c r="M92" i="4"/>
  <c r="L92" i="4"/>
  <c r="H92" i="4"/>
  <c r="K92" i="4" s="1"/>
  <c r="M91" i="4"/>
  <c r="L91" i="4"/>
  <c r="H91" i="4"/>
  <c r="K91" i="4" s="1"/>
  <c r="N91" i="4" s="1"/>
  <c r="P90" i="4"/>
  <c r="Q90" i="4" s="1"/>
  <c r="M90" i="4"/>
  <c r="L90" i="4"/>
  <c r="H90" i="4"/>
  <c r="K90" i="4" s="1"/>
  <c r="N90" i="4" s="1"/>
  <c r="M89" i="4"/>
  <c r="L89" i="4"/>
  <c r="H89" i="4"/>
  <c r="K89" i="4" s="1"/>
  <c r="M88" i="4"/>
  <c r="L88" i="4"/>
  <c r="H88" i="4"/>
  <c r="K88" i="4" s="1"/>
  <c r="N88" i="4" s="1"/>
  <c r="M87" i="4"/>
  <c r="L87" i="4"/>
  <c r="H87" i="4"/>
  <c r="K87" i="4" s="1"/>
  <c r="M86" i="4"/>
  <c r="L86" i="4"/>
  <c r="H86" i="4"/>
  <c r="K86" i="4" s="1"/>
  <c r="P85" i="4"/>
  <c r="Q85" i="4" s="1"/>
  <c r="M85" i="4"/>
  <c r="L85" i="4"/>
  <c r="H85" i="4"/>
  <c r="K85" i="4" s="1"/>
  <c r="M84" i="4"/>
  <c r="L84" i="4"/>
  <c r="H84" i="4"/>
  <c r="K84" i="4" s="1"/>
  <c r="M83" i="4"/>
  <c r="L83" i="4"/>
  <c r="H83" i="4"/>
  <c r="K83" i="4" s="1"/>
  <c r="M82" i="4"/>
  <c r="L82" i="4"/>
  <c r="H82" i="4"/>
  <c r="K82" i="4" s="1"/>
  <c r="N82" i="4" s="1"/>
  <c r="M81" i="4"/>
  <c r="L81" i="4"/>
  <c r="H81" i="4"/>
  <c r="K81" i="4" s="1"/>
  <c r="M80" i="4"/>
  <c r="L80" i="4"/>
  <c r="H80" i="4"/>
  <c r="K80" i="4" s="1"/>
  <c r="N80" i="4" s="1"/>
  <c r="M79" i="4"/>
  <c r="L79" i="4"/>
  <c r="H79" i="4"/>
  <c r="K79" i="4" s="1"/>
  <c r="N79" i="4" s="1"/>
  <c r="M78" i="4"/>
  <c r="L78" i="4"/>
  <c r="H78" i="4"/>
  <c r="K78" i="4" s="1"/>
  <c r="N78" i="4" s="1"/>
  <c r="M77" i="4"/>
  <c r="L77" i="4"/>
  <c r="H77" i="4"/>
  <c r="K77" i="4" s="1"/>
  <c r="M76" i="4"/>
  <c r="L76" i="4"/>
  <c r="H76" i="4"/>
  <c r="K76" i="4" s="1"/>
  <c r="M75" i="4"/>
  <c r="L75" i="4"/>
  <c r="H75" i="4"/>
  <c r="K75" i="4" s="1"/>
  <c r="M74" i="4"/>
  <c r="L74" i="4"/>
  <c r="H74" i="4"/>
  <c r="K74" i="4" s="1"/>
  <c r="N74" i="4" s="1"/>
  <c r="M73" i="4"/>
  <c r="L73" i="4"/>
  <c r="H73" i="4"/>
  <c r="K73" i="4" s="1"/>
  <c r="N73" i="4" s="1"/>
  <c r="M72" i="4"/>
  <c r="L72" i="4"/>
  <c r="K72" i="4"/>
  <c r="H72" i="4"/>
  <c r="M71" i="4"/>
  <c r="L71" i="4"/>
  <c r="H71" i="4"/>
  <c r="K71" i="4" s="1"/>
  <c r="N71" i="4" s="1"/>
  <c r="M70" i="4"/>
  <c r="L70" i="4"/>
  <c r="H70" i="4"/>
  <c r="K70" i="4" s="1"/>
  <c r="M69" i="4"/>
  <c r="L69" i="4"/>
  <c r="H69" i="4"/>
  <c r="K69" i="4" s="1"/>
  <c r="M68" i="4"/>
  <c r="L68" i="4"/>
  <c r="H68" i="4"/>
  <c r="K68" i="4" s="1"/>
  <c r="P67" i="4"/>
  <c r="Q67" i="4" s="1"/>
  <c r="M67" i="4"/>
  <c r="L67" i="4"/>
  <c r="H67" i="4"/>
  <c r="K67" i="4" s="1"/>
  <c r="M66" i="4"/>
  <c r="L66" i="4"/>
  <c r="H66" i="4"/>
  <c r="K66" i="4" s="1"/>
  <c r="M65" i="4"/>
  <c r="L65" i="4"/>
  <c r="H65" i="4"/>
  <c r="K65" i="4" s="1"/>
  <c r="N65" i="4" s="1"/>
  <c r="M64" i="4"/>
  <c r="L64" i="4"/>
  <c r="H64" i="4"/>
  <c r="K64" i="4" s="1"/>
  <c r="N64" i="4" s="1"/>
  <c r="M63" i="4"/>
  <c r="L63" i="4"/>
  <c r="H63" i="4"/>
  <c r="K63" i="4" s="1"/>
  <c r="N63" i="4" s="1"/>
  <c r="P62" i="4"/>
  <c r="Q62" i="4" s="1"/>
  <c r="N62" i="4"/>
  <c r="M62" i="4"/>
  <c r="L62" i="4"/>
  <c r="H62" i="4"/>
  <c r="K62" i="4" s="1"/>
  <c r="M61" i="4"/>
  <c r="L61" i="4"/>
  <c r="H61" i="4"/>
  <c r="K61" i="4" s="1"/>
  <c r="M60" i="4"/>
  <c r="L60" i="4"/>
  <c r="H60" i="4"/>
  <c r="K60" i="4" s="1"/>
  <c r="M59" i="4"/>
  <c r="L59" i="4"/>
  <c r="H59" i="4"/>
  <c r="K59" i="4" s="1"/>
  <c r="M58" i="4"/>
  <c r="L58" i="4"/>
  <c r="H58" i="4"/>
  <c r="K58" i="4" s="1"/>
  <c r="N58" i="4" s="1"/>
  <c r="M57" i="4"/>
  <c r="L57" i="4"/>
  <c r="H57" i="4"/>
  <c r="K57" i="4" s="1"/>
  <c r="M56" i="4"/>
  <c r="L56" i="4"/>
  <c r="H56" i="4"/>
  <c r="K56" i="4" s="1"/>
  <c r="M55" i="4"/>
  <c r="L55" i="4"/>
  <c r="H55" i="4"/>
  <c r="K55" i="4" s="1"/>
  <c r="M54" i="4"/>
  <c r="L54" i="4"/>
  <c r="H54" i="4"/>
  <c r="K54" i="4" s="1"/>
  <c r="M53" i="4"/>
  <c r="L53" i="4"/>
  <c r="H53" i="4"/>
  <c r="K53" i="4" s="1"/>
  <c r="M52" i="4"/>
  <c r="L52" i="4"/>
  <c r="H52" i="4"/>
  <c r="K52" i="4" s="1"/>
  <c r="M51" i="4"/>
  <c r="L51" i="4"/>
  <c r="H51" i="4"/>
  <c r="K51" i="4" s="1"/>
  <c r="M50" i="4"/>
  <c r="L50" i="4"/>
  <c r="H50" i="4"/>
  <c r="K50" i="4" s="1"/>
  <c r="M49" i="4"/>
  <c r="L49" i="4"/>
  <c r="H49" i="4"/>
  <c r="K49" i="4" s="1"/>
  <c r="M48" i="4"/>
  <c r="L48" i="4"/>
  <c r="K48" i="4"/>
  <c r="H48" i="4"/>
  <c r="M47" i="4"/>
  <c r="L47" i="4"/>
  <c r="H47" i="4"/>
  <c r="K47" i="4" s="1"/>
  <c r="M46" i="4"/>
  <c r="L46" i="4"/>
  <c r="H46" i="4"/>
  <c r="K46" i="4" s="1"/>
  <c r="N46" i="4" s="1"/>
  <c r="M45" i="4"/>
  <c r="L45" i="4"/>
  <c r="H45" i="4"/>
  <c r="K45" i="4" s="1"/>
  <c r="N45" i="4" s="1"/>
  <c r="P44" i="4"/>
  <c r="Q44" i="4" s="1"/>
  <c r="M44" i="4"/>
  <c r="L44" i="4"/>
  <c r="H44" i="4"/>
  <c r="K44" i="4" s="1"/>
  <c r="N44" i="4" s="1"/>
  <c r="P43" i="4"/>
  <c r="Q43" i="4" s="1"/>
  <c r="M43" i="4"/>
  <c r="L43" i="4"/>
  <c r="H43" i="4"/>
  <c r="K43" i="4" s="1"/>
  <c r="N43" i="4" s="1"/>
  <c r="M42" i="4"/>
  <c r="L42" i="4"/>
  <c r="H42" i="4"/>
  <c r="K42" i="4" s="1"/>
  <c r="M41" i="4"/>
  <c r="L41" i="4"/>
  <c r="H41" i="4"/>
  <c r="K41" i="4" s="1"/>
  <c r="M40" i="4"/>
  <c r="L40" i="4"/>
  <c r="H40" i="4"/>
  <c r="K40" i="4" s="1"/>
  <c r="N40" i="4" s="1"/>
  <c r="P39" i="4"/>
  <c r="Q39" i="4" s="1"/>
  <c r="M39" i="4"/>
  <c r="L39" i="4"/>
  <c r="K39" i="4"/>
  <c r="H39" i="4"/>
  <c r="M38" i="4"/>
  <c r="L38" i="4"/>
  <c r="H38" i="4"/>
  <c r="K38" i="4" s="1"/>
  <c r="N38" i="4" s="1"/>
  <c r="M37" i="4"/>
  <c r="L37" i="4"/>
  <c r="H37" i="4"/>
  <c r="K37" i="4" s="1"/>
  <c r="M36" i="4"/>
  <c r="L36" i="4"/>
  <c r="H36" i="4"/>
  <c r="K36" i="4" s="1"/>
  <c r="M35" i="4"/>
  <c r="L35" i="4"/>
  <c r="H35" i="4"/>
  <c r="K35" i="4" s="1"/>
  <c r="M34" i="4"/>
  <c r="L34" i="4"/>
  <c r="H34" i="4"/>
  <c r="K34" i="4" s="1"/>
  <c r="N34" i="4" s="1"/>
  <c r="M33" i="4"/>
  <c r="L33" i="4"/>
  <c r="H33" i="4"/>
  <c r="K33" i="4" s="1"/>
  <c r="M32" i="4"/>
  <c r="L32" i="4"/>
  <c r="H32" i="4"/>
  <c r="K32" i="4" s="1"/>
  <c r="M31" i="4"/>
  <c r="L31" i="4"/>
  <c r="H31" i="4"/>
  <c r="K31" i="4" s="1"/>
  <c r="M30" i="4"/>
  <c r="L30" i="4"/>
  <c r="H30" i="4"/>
  <c r="K30" i="4" s="1"/>
  <c r="M29" i="4"/>
  <c r="L29" i="4"/>
  <c r="H29" i="4"/>
  <c r="K29" i="4" s="1"/>
  <c r="M28" i="4"/>
  <c r="L28" i="4"/>
  <c r="H28" i="4"/>
  <c r="K28" i="4" s="1"/>
  <c r="P27" i="4"/>
  <c r="Q27" i="4" s="1"/>
  <c r="M27" i="4"/>
  <c r="L27" i="4"/>
  <c r="H27" i="4"/>
  <c r="K27" i="4" s="1"/>
  <c r="N27" i="4" s="1"/>
  <c r="M26" i="4"/>
  <c r="L26" i="4"/>
  <c r="H26" i="4"/>
  <c r="K26" i="4" s="1"/>
  <c r="M25" i="4"/>
  <c r="L25" i="4"/>
  <c r="H25" i="4"/>
  <c r="K25" i="4" s="1"/>
  <c r="M24" i="4"/>
  <c r="L24" i="4"/>
  <c r="H24" i="4"/>
  <c r="K24" i="4" s="1"/>
  <c r="N24" i="4" s="1"/>
  <c r="M23" i="4"/>
  <c r="L23" i="4"/>
  <c r="H23" i="4"/>
  <c r="K23" i="4" s="1"/>
  <c r="N23" i="4" s="1"/>
  <c r="M22" i="4"/>
  <c r="L22" i="4"/>
  <c r="H22" i="4"/>
  <c r="K22" i="4" s="1"/>
  <c r="M21" i="4"/>
  <c r="L21" i="4"/>
  <c r="K21" i="4"/>
  <c r="H21" i="4"/>
  <c r="M20" i="4"/>
  <c r="L20" i="4"/>
  <c r="H20" i="4"/>
  <c r="K20" i="4" s="1"/>
  <c r="N20" i="4" s="1"/>
  <c r="M19" i="4"/>
  <c r="L19" i="4"/>
  <c r="H19" i="4"/>
  <c r="K19" i="4" s="1"/>
  <c r="M18" i="4"/>
  <c r="L18" i="4"/>
  <c r="H18" i="4"/>
  <c r="K18" i="4" s="1"/>
  <c r="M17" i="4"/>
  <c r="L17" i="4"/>
  <c r="H17" i="4"/>
  <c r="K17" i="4" s="1"/>
  <c r="M16" i="4"/>
  <c r="L16" i="4"/>
  <c r="H16" i="4"/>
  <c r="K16" i="4" s="1"/>
  <c r="M15" i="4"/>
  <c r="L15" i="4"/>
  <c r="H15" i="4"/>
  <c r="K15" i="4" s="1"/>
  <c r="M14" i="4"/>
  <c r="L14" i="4"/>
  <c r="H14" i="4"/>
  <c r="K14" i="4" s="1"/>
  <c r="N14" i="4" s="1"/>
  <c r="M13" i="4"/>
  <c r="L13" i="4"/>
  <c r="H13" i="4"/>
  <c r="K13" i="4" s="1"/>
  <c r="N13" i="4" s="1"/>
  <c r="M12" i="4"/>
  <c r="L12" i="4"/>
  <c r="H12" i="4"/>
  <c r="K12" i="4" s="1"/>
  <c r="M11" i="4"/>
  <c r="L11" i="4"/>
  <c r="H11" i="4"/>
  <c r="K11" i="4" s="1"/>
  <c r="M10" i="4"/>
  <c r="L10" i="4"/>
  <c r="H10" i="4"/>
  <c r="K10" i="4" s="1"/>
  <c r="N10" i="4" s="1"/>
  <c r="P9" i="4"/>
  <c r="Q9" i="4" s="1"/>
  <c r="M9" i="4"/>
  <c r="L9" i="4"/>
  <c r="H9" i="4"/>
  <c r="K9" i="4" s="1"/>
  <c r="P8" i="4"/>
  <c r="M8" i="4"/>
  <c r="L8" i="4"/>
  <c r="H8" i="4"/>
  <c r="K8" i="4" s="1"/>
  <c r="N8" i="4" s="1"/>
  <c r="M7" i="4"/>
  <c r="L7" i="4"/>
  <c r="H7" i="4"/>
  <c r="K7" i="4" s="1"/>
  <c r="M6" i="4"/>
  <c r="L6" i="4"/>
  <c r="H6" i="4"/>
  <c r="K6" i="4" s="1"/>
  <c r="N6" i="4" s="1"/>
  <c r="M5" i="4"/>
  <c r="L5" i="4"/>
  <c r="H5" i="4"/>
  <c r="K5" i="4" s="1"/>
  <c r="M4" i="4"/>
  <c r="L4" i="4"/>
  <c r="H4" i="4"/>
  <c r="K4" i="4" s="1"/>
  <c r="B7" i="2"/>
  <c r="P693" i="4" s="1"/>
  <c r="Q693" i="4" s="1"/>
  <c r="E61" i="5" l="1"/>
  <c r="F61" i="5"/>
  <c r="D61" i="5"/>
  <c r="B61" i="5"/>
  <c r="N846" i="4"/>
  <c r="E51" i="5"/>
  <c r="B51" i="5"/>
  <c r="D100" i="5"/>
  <c r="C100" i="5"/>
  <c r="G100" i="5" s="1"/>
  <c r="B100" i="5"/>
  <c r="F51" i="5"/>
  <c r="C101" i="5"/>
  <c r="F101" i="5"/>
  <c r="E101" i="5"/>
  <c r="D101" i="5"/>
  <c r="N4" i="4"/>
  <c r="E6" i="5" s="1"/>
  <c r="N451" i="4"/>
  <c r="N701" i="4"/>
  <c r="E41" i="5"/>
  <c r="F41" i="5"/>
  <c r="N420" i="4"/>
  <c r="E85" i="5"/>
  <c r="F85" i="5"/>
  <c r="D85" i="5"/>
  <c r="N496" i="4"/>
  <c r="N895" i="4"/>
  <c r="N19" i="4"/>
  <c r="N33" i="4"/>
  <c r="N50" i="4"/>
  <c r="N96" i="4"/>
  <c r="N114" i="4"/>
  <c r="N184" i="4"/>
  <c r="N217" i="4"/>
  <c r="N223" i="4"/>
  <c r="N247" i="4"/>
  <c r="N286" i="4"/>
  <c r="N309" i="4"/>
  <c r="N331" i="4"/>
  <c r="N337" i="4"/>
  <c r="N372" i="4"/>
  <c r="N408" i="4"/>
  <c r="N562" i="4"/>
  <c r="N632" i="4"/>
  <c r="N645" i="4"/>
  <c r="N741" i="4"/>
  <c r="N747" i="4"/>
  <c r="N773" i="4"/>
  <c r="N816" i="4"/>
  <c r="N858" i="4"/>
  <c r="N871" i="4"/>
  <c r="N907" i="4"/>
  <c r="N912" i="4"/>
  <c r="N980" i="4"/>
  <c r="N16" i="4"/>
  <c r="P21" i="4"/>
  <c r="Q21" i="4" s="1"/>
  <c r="P72" i="4"/>
  <c r="Q72" i="4" s="1"/>
  <c r="P131" i="4"/>
  <c r="Q131" i="4" s="1"/>
  <c r="N161" i="4"/>
  <c r="P211" i="4"/>
  <c r="Q211" i="4" s="1"/>
  <c r="N258" i="4"/>
  <c r="N280" i="4"/>
  <c r="N344" i="4"/>
  <c r="N402" i="4"/>
  <c r="N438" i="4"/>
  <c r="N514" i="4"/>
  <c r="N520" i="4"/>
  <c r="N526" i="4"/>
  <c r="N532" i="4"/>
  <c r="N568" i="4"/>
  <c r="N609" i="4"/>
  <c r="N689" i="4"/>
  <c r="N754" i="4"/>
  <c r="N779" i="4"/>
  <c r="P816" i="4"/>
  <c r="Q816" i="4" s="1"/>
  <c r="N823" i="4"/>
  <c r="N859" i="4"/>
  <c r="N889" i="4"/>
  <c r="N919" i="4"/>
  <c r="N931" i="4"/>
  <c r="N938" i="4"/>
  <c r="N998" i="4"/>
  <c r="C93" i="5"/>
  <c r="G93" i="5" s="1"/>
  <c r="N926" i="4"/>
  <c r="C44" i="5"/>
  <c r="N497" i="4"/>
  <c r="P574" i="4"/>
  <c r="Q574" i="4" s="1"/>
  <c r="B26" i="5"/>
  <c r="D44" i="5"/>
  <c r="B68" i="5"/>
  <c r="N445" i="4"/>
  <c r="N634" i="4"/>
  <c r="N737" i="4"/>
  <c r="N762" i="4"/>
  <c r="N800" i="4"/>
  <c r="N806" i="4"/>
  <c r="N812" i="4"/>
  <c r="N837" i="4"/>
  <c r="C26" i="5"/>
  <c r="G26" i="5" s="1"/>
  <c r="F44" i="5"/>
  <c r="E68" i="5"/>
  <c r="N299" i="4"/>
  <c r="N539" i="4"/>
  <c r="P17" i="4"/>
  <c r="Q17" i="4" s="1"/>
  <c r="N69" i="4"/>
  <c r="N86" i="4"/>
  <c r="N180" i="4"/>
  <c r="P248" i="4"/>
  <c r="Q248" i="4" s="1"/>
  <c r="N254" i="4"/>
  <c r="N260" i="4"/>
  <c r="N333" i="4"/>
  <c r="P345" i="4"/>
  <c r="Q345" i="4" s="1"/>
  <c r="N487" i="4"/>
  <c r="P569" i="4"/>
  <c r="Q569" i="4" s="1"/>
  <c r="N586" i="4"/>
  <c r="N599" i="4"/>
  <c r="N672" i="4"/>
  <c r="N691" i="4"/>
  <c r="N715" i="4"/>
  <c r="N769" i="4"/>
  <c r="N831" i="4"/>
  <c r="N873" i="4"/>
  <c r="N891" i="4"/>
  <c r="N940" i="4"/>
  <c r="N982" i="4"/>
  <c r="B35" i="5"/>
  <c r="C54" i="5"/>
  <c r="G54" i="5" s="1"/>
  <c r="F96" i="5"/>
  <c r="D54" i="5"/>
  <c r="P58" i="4"/>
  <c r="Q58" i="4" s="1"/>
  <c r="N111" i="4"/>
  <c r="P151" i="4"/>
  <c r="Q151" i="4" s="1"/>
  <c r="N226" i="4"/>
  <c r="N340" i="4"/>
  <c r="N375" i="4"/>
  <c r="N392" i="4"/>
  <c r="N499" i="4"/>
  <c r="N540" i="4"/>
  <c r="N605" i="4"/>
  <c r="N635" i="4"/>
  <c r="N750" i="4"/>
  <c r="N763" i="4"/>
  <c r="N801" i="4"/>
  <c r="N807" i="4"/>
  <c r="N813" i="4"/>
  <c r="N879" i="4"/>
  <c r="N898" i="4"/>
  <c r="N928" i="4"/>
  <c r="N965" i="4"/>
  <c r="B11" i="5"/>
  <c r="B21" i="5"/>
  <c r="E54" i="5"/>
  <c r="B63" i="5"/>
  <c r="D70" i="5"/>
  <c r="B97" i="5"/>
  <c r="N212" i="4"/>
  <c r="N237" i="4"/>
  <c r="N305" i="4"/>
  <c r="N322" i="4"/>
  <c r="N30" i="4"/>
  <c r="N41" i="4"/>
  <c r="N47" i="4"/>
  <c r="N53" i="4"/>
  <c r="P80" i="4"/>
  <c r="Q80" i="4" s="1"/>
  <c r="N105" i="4"/>
  <c r="N123" i="4"/>
  <c r="N158" i="4"/>
  <c r="P202" i="4"/>
  <c r="Q202" i="4" s="1"/>
  <c r="N220" i="4"/>
  <c r="P243" i="4"/>
  <c r="Q243" i="4" s="1"/>
  <c r="P12" i="4"/>
  <c r="Q12" i="4" s="1"/>
  <c r="P35" i="4"/>
  <c r="Q35" i="4" s="1"/>
  <c r="N59" i="4"/>
  <c r="N81" i="4"/>
  <c r="N87" i="4"/>
  <c r="N93" i="4"/>
  <c r="N99" i="4"/>
  <c r="N129" i="4"/>
  <c r="N152" i="4"/>
  <c r="P163" i="4"/>
  <c r="Q163" i="4" s="1"/>
  <c r="P168" i="4"/>
  <c r="Q168" i="4" s="1"/>
  <c r="N203" i="4"/>
  <c r="N244" i="4"/>
  <c r="N272" i="4"/>
  <c r="N312" i="4"/>
  <c r="N453" i="4"/>
  <c r="P516" i="4"/>
  <c r="Q516" i="4" s="1"/>
  <c r="N559" i="4"/>
  <c r="N629" i="4"/>
  <c r="N673" i="4"/>
  <c r="N892" i="4"/>
  <c r="N1001" i="4"/>
  <c r="G11" i="5"/>
  <c r="C47" i="5"/>
  <c r="G47" i="5" s="1"/>
  <c r="F54" i="5"/>
  <c r="F63" i="5"/>
  <c r="E70" i="5"/>
  <c r="F87" i="5"/>
  <c r="N405" i="4"/>
  <c r="N429" i="4"/>
  <c r="N454" i="4"/>
  <c r="N466" i="4"/>
  <c r="N488" i="4"/>
  <c r="N571" i="4"/>
  <c r="N667" i="4"/>
  <c r="N680" i="4"/>
  <c r="N710" i="4"/>
  <c r="N826" i="4"/>
  <c r="N856" i="4"/>
  <c r="N862" i="4"/>
  <c r="N868" i="4"/>
  <c r="N886" i="4"/>
  <c r="N904" i="4"/>
  <c r="N972" i="4"/>
  <c r="N31" i="4"/>
  <c r="N42" i="4"/>
  <c r="N54" i="4"/>
  <c r="N124" i="4"/>
  <c r="N198" i="4"/>
  <c r="N341" i="4"/>
  <c r="P363" i="4"/>
  <c r="Q363" i="4" s="1"/>
  <c r="N387" i="4"/>
  <c r="N460" i="4"/>
  <c r="N494" i="4"/>
  <c r="N606" i="4"/>
  <c r="N612" i="4"/>
  <c r="N636" i="4"/>
  <c r="N722" i="4"/>
  <c r="N751" i="4"/>
  <c r="N764" i="4"/>
  <c r="N802" i="4"/>
  <c r="N839" i="4"/>
  <c r="N880" i="4"/>
  <c r="N929" i="4"/>
  <c r="N935" i="4"/>
  <c r="N966" i="4"/>
  <c r="B81" i="5"/>
  <c r="N261" i="4"/>
  <c r="N399" i="4"/>
  <c r="B30" i="5"/>
  <c r="B56" i="5"/>
  <c r="P31" i="4"/>
  <c r="Q31" i="4" s="1"/>
  <c r="P54" i="4"/>
  <c r="Q54" i="4" s="1"/>
  <c r="P71" i="4"/>
  <c r="Q71" i="4" s="1"/>
  <c r="P76" i="4"/>
  <c r="Q76" i="4" s="1"/>
  <c r="P159" i="4"/>
  <c r="Q159" i="4" s="1"/>
  <c r="N182" i="4"/>
  <c r="P198" i="4"/>
  <c r="Q198" i="4" s="1"/>
  <c r="P239" i="4"/>
  <c r="Q239" i="4" s="1"/>
  <c r="P460" i="4"/>
  <c r="Q460" i="4" s="1"/>
  <c r="P500" i="4"/>
  <c r="Q500" i="4" s="1"/>
  <c r="P636" i="4"/>
  <c r="Q636" i="4" s="1"/>
  <c r="N693" i="4"/>
  <c r="N893" i="4"/>
  <c r="D30" i="5"/>
  <c r="D56" i="5"/>
  <c r="E81" i="5"/>
  <c r="D90" i="5"/>
  <c r="C98" i="5"/>
  <c r="G98" i="5" s="1"/>
  <c r="P48" i="4"/>
  <c r="Q48" i="4" s="1"/>
  <c r="N89" i="4"/>
  <c r="P94" i="4"/>
  <c r="Q94" i="4" s="1"/>
  <c r="N107" i="4"/>
  <c r="P112" i="4"/>
  <c r="Q112" i="4" s="1"/>
  <c r="P164" i="4"/>
  <c r="Q164" i="4" s="1"/>
  <c r="N228" i="4"/>
  <c r="N240" i="4"/>
  <c r="N251" i="4"/>
  <c r="N278" i="4"/>
  <c r="N296" i="4"/>
  <c r="N330" i="4"/>
  <c r="N348" i="4"/>
  <c r="N359" i="4"/>
  <c r="N388" i="4"/>
  <c r="N443" i="4"/>
  <c r="N461" i="4"/>
  <c r="N501" i="4"/>
  <c r="N578" i="4"/>
  <c r="N619" i="4"/>
  <c r="P630" i="4"/>
  <c r="Q630" i="4" s="1"/>
  <c r="N637" i="4"/>
  <c r="N675" i="4"/>
  <c r="N711" i="4"/>
  <c r="N734" i="4"/>
  <c r="N796" i="4"/>
  <c r="N894" i="4"/>
  <c r="N924" i="4"/>
  <c r="N961" i="4"/>
  <c r="E30" i="5"/>
  <c r="F56" i="5"/>
  <c r="E90" i="5"/>
  <c r="F98" i="5"/>
  <c r="N77" i="4"/>
  <c r="N101" i="4"/>
  <c r="N119" i="4"/>
  <c r="N32" i="4"/>
  <c r="N49" i="4"/>
  <c r="N113" i="4"/>
  <c r="N188" i="4"/>
  <c r="N246" i="4"/>
  <c r="N314" i="4"/>
  <c r="N371" i="4"/>
  <c r="N473" i="4"/>
  <c r="N512" i="4"/>
  <c r="N555" i="4"/>
  <c r="N601" i="4"/>
  <c r="N631" i="4"/>
  <c r="N669" i="4"/>
  <c r="N694" i="4"/>
  <c r="N700" i="4"/>
  <c r="N759" i="4"/>
  <c r="N797" i="4"/>
  <c r="N828" i="4"/>
  <c r="N834" i="4"/>
  <c r="N911" i="4"/>
  <c r="N955" i="4"/>
  <c r="C22" i="5"/>
  <c r="G22" i="5" s="1"/>
  <c r="F30" i="5"/>
  <c r="D49" i="5"/>
  <c r="F90" i="5"/>
  <c r="N564" i="4"/>
  <c r="N500" i="4"/>
  <c r="N511" i="4"/>
  <c r="N67" i="4"/>
  <c r="N394" i="4"/>
  <c r="N714" i="4"/>
  <c r="N95" i="4"/>
  <c r="N703" i="4"/>
  <c r="N709" i="4"/>
  <c r="E77" i="5"/>
  <c r="D77" i="5"/>
  <c r="F77" i="5"/>
  <c r="B77" i="5"/>
  <c r="F46" i="5"/>
  <c r="E46" i="5"/>
  <c r="D46" i="5"/>
  <c r="C46" i="5"/>
  <c r="G46" i="5" s="1"/>
  <c r="B46" i="5"/>
  <c r="N485" i="4"/>
  <c r="N613" i="4"/>
  <c r="N922" i="4"/>
  <c r="N602" i="4"/>
  <c r="N516" i="4"/>
  <c r="N9" i="4"/>
  <c r="N48" i="4"/>
  <c r="N76" i="4"/>
  <c r="N404" i="4"/>
  <c r="N591" i="4"/>
  <c r="N284" i="4"/>
  <c r="N72" i="4"/>
  <c r="P889" i="4"/>
  <c r="Q889" i="4" s="1"/>
  <c r="P676" i="4"/>
  <c r="Q676" i="4" s="1"/>
  <c r="P585" i="4"/>
  <c r="Q585" i="4" s="1"/>
  <c r="P580" i="4"/>
  <c r="Q580" i="4" s="1"/>
  <c r="P499" i="4"/>
  <c r="Q499" i="4" s="1"/>
  <c r="P411" i="4"/>
  <c r="Q411" i="4" s="1"/>
  <c r="P365" i="4"/>
  <c r="Q365" i="4" s="1"/>
  <c r="P301" i="4"/>
  <c r="Q301" i="4" s="1"/>
  <c r="P957" i="4"/>
  <c r="Q957" i="4" s="1"/>
  <c r="P930" i="4"/>
  <c r="Q930" i="4" s="1"/>
  <c r="P845" i="4"/>
  <c r="Q845" i="4" s="1"/>
  <c r="P828" i="4"/>
  <c r="Q828" i="4" s="1"/>
  <c r="P817" i="4"/>
  <c r="Q817" i="4" s="1"/>
  <c r="P787" i="4"/>
  <c r="Q787" i="4" s="1"/>
  <c r="P566" i="4"/>
  <c r="Q566" i="4" s="1"/>
  <c r="P463" i="4"/>
  <c r="Q463" i="4" s="1"/>
  <c r="P434" i="4"/>
  <c r="Q434" i="4" s="1"/>
  <c r="P393" i="4"/>
  <c r="Q393" i="4" s="1"/>
  <c r="P361" i="4"/>
  <c r="Q361" i="4" s="1"/>
  <c r="P335" i="4"/>
  <c r="Q335" i="4" s="1"/>
  <c r="P331" i="4"/>
  <c r="Q331" i="4" s="1"/>
  <c r="P305" i="4"/>
  <c r="Q305" i="4" s="1"/>
  <c r="P280" i="4"/>
  <c r="Q280" i="4" s="1"/>
  <c r="P272" i="4"/>
  <c r="Q272" i="4" s="1"/>
  <c r="P246" i="4"/>
  <c r="Q246" i="4" s="1"/>
  <c r="P238" i="4"/>
  <c r="Q238" i="4" s="1"/>
  <c r="P234" i="4"/>
  <c r="Q234" i="4" s="1"/>
  <c r="P229" i="4"/>
  <c r="Q229" i="4" s="1"/>
  <c r="P203" i="4"/>
  <c r="Q203" i="4" s="1"/>
  <c r="P199" i="4"/>
  <c r="Q199" i="4" s="1"/>
  <c r="P186" i="4"/>
  <c r="Q186" i="4" s="1"/>
  <c r="P172" i="4"/>
  <c r="Q172" i="4" s="1"/>
  <c r="P143" i="4"/>
  <c r="Q143" i="4" s="1"/>
  <c r="P134" i="4"/>
  <c r="Q134" i="4" s="1"/>
  <c r="P125" i="4"/>
  <c r="Q125" i="4" s="1"/>
  <c r="P120" i="4"/>
  <c r="Q120" i="4" s="1"/>
  <c r="P99" i="4"/>
  <c r="Q99" i="4" s="1"/>
  <c r="P95" i="4"/>
  <c r="Q95" i="4" s="1"/>
  <c r="P69" i="4"/>
  <c r="Q69" i="4" s="1"/>
  <c r="P920" i="4"/>
  <c r="Q920" i="4" s="1"/>
  <c r="P812" i="4"/>
  <c r="Q812" i="4" s="1"/>
  <c r="P792" i="4"/>
  <c r="Q792" i="4" s="1"/>
  <c r="P494" i="4"/>
  <c r="Q494" i="4" s="1"/>
  <c r="P449" i="4"/>
  <c r="Q449" i="4" s="1"/>
  <c r="P645" i="4"/>
  <c r="Q645" i="4" s="1"/>
  <c r="P614" i="4"/>
  <c r="Q614" i="4" s="1"/>
  <c r="P589" i="4"/>
  <c r="Q589" i="4" s="1"/>
  <c r="P541" i="4"/>
  <c r="Q541" i="4" s="1"/>
  <c r="P485" i="4"/>
  <c r="Q485" i="4" s="1"/>
  <c r="P415" i="4"/>
  <c r="Q415" i="4" s="1"/>
  <c r="P397" i="4"/>
  <c r="Q397" i="4" s="1"/>
  <c r="P776" i="4"/>
  <c r="Q776" i="4" s="1"/>
  <c r="P933" i="4"/>
  <c r="Q933" i="4" s="1"/>
  <c r="P887" i="4"/>
  <c r="Q887" i="4" s="1"/>
  <c r="P852" i="4"/>
  <c r="Q852" i="4" s="1"/>
  <c r="P492" i="4"/>
  <c r="Q492" i="4" s="1"/>
  <c r="P470" i="4"/>
  <c r="Q470" i="4" s="1"/>
  <c r="P422" i="4"/>
  <c r="Q422" i="4" s="1"/>
  <c r="P418" i="4"/>
  <c r="Q418" i="4" s="1"/>
  <c r="P347" i="4"/>
  <c r="Q347" i="4" s="1"/>
  <c r="P937" i="4"/>
  <c r="Q937" i="4" s="1"/>
  <c r="P869" i="4"/>
  <c r="Q869" i="4" s="1"/>
  <c r="P999" i="4"/>
  <c r="Q999" i="4" s="1"/>
  <c r="P864" i="4"/>
  <c r="Q864" i="4" s="1"/>
  <c r="P808" i="4"/>
  <c r="Q808" i="4" s="1"/>
  <c r="P749" i="4"/>
  <c r="Q749" i="4" s="1"/>
  <c r="P617" i="4"/>
  <c r="Q617" i="4" s="1"/>
  <c r="P565" i="4"/>
  <c r="Q565" i="4" s="1"/>
  <c r="P539" i="4"/>
  <c r="Q539" i="4" s="1"/>
  <c r="P519" i="4"/>
  <c r="Q519" i="4" s="1"/>
  <c r="P880" i="4"/>
  <c r="Q880" i="4" s="1"/>
  <c r="P819" i="4"/>
  <c r="Q819" i="4" s="1"/>
  <c r="P701" i="4"/>
  <c r="Q701" i="4" s="1"/>
  <c r="P664" i="4"/>
  <c r="Q664" i="4" s="1"/>
  <c r="P560" i="4"/>
  <c r="Q560" i="4" s="1"/>
  <c r="P848" i="4"/>
  <c r="Q848" i="4" s="1"/>
  <c r="P764" i="4"/>
  <c r="Q764" i="4" s="1"/>
  <c r="P754" i="4"/>
  <c r="Q754" i="4" s="1"/>
  <c r="P716" i="4"/>
  <c r="Q716" i="4" s="1"/>
  <c r="P659" i="4"/>
  <c r="Q659" i="4" s="1"/>
  <c r="P648" i="4"/>
  <c r="Q648" i="4" s="1"/>
  <c r="P524" i="4"/>
  <c r="Q524" i="4" s="1"/>
  <c r="P390" i="4"/>
  <c r="Q390" i="4" s="1"/>
  <c r="P334" i="4"/>
  <c r="Q334" i="4" s="1"/>
  <c r="P286" i="4"/>
  <c r="Q286" i="4" s="1"/>
  <c r="P251" i="4"/>
  <c r="Q251" i="4" s="1"/>
  <c r="P247" i="4"/>
  <c r="Q247" i="4" s="1"/>
  <c r="P194" i="4"/>
  <c r="Q194" i="4" s="1"/>
  <c r="P190" i="4"/>
  <c r="Q190" i="4" s="1"/>
  <c r="P166" i="4"/>
  <c r="Q166" i="4" s="1"/>
  <c r="P162" i="4"/>
  <c r="Q162" i="4" s="1"/>
  <c r="P158" i="4"/>
  <c r="Q158" i="4" s="1"/>
  <c r="P154" i="4"/>
  <c r="Q154" i="4" s="1"/>
  <c r="P117" i="4"/>
  <c r="Q117" i="4" s="1"/>
  <c r="P87" i="4"/>
  <c r="Q87" i="4" s="1"/>
  <c r="P74" i="4"/>
  <c r="Q74" i="4" s="1"/>
  <c r="P47" i="4"/>
  <c r="Q47" i="4" s="1"/>
  <c r="P22" i="4"/>
  <c r="Q22" i="4" s="1"/>
  <c r="P943" i="4"/>
  <c r="Q943" i="4" s="1"/>
  <c r="P769" i="4"/>
  <c r="Q769" i="4" s="1"/>
  <c r="P503" i="4"/>
  <c r="Q503" i="4" s="1"/>
  <c r="P419" i="4"/>
  <c r="Q419" i="4" s="1"/>
  <c r="P405" i="4"/>
  <c r="Q405" i="4" s="1"/>
  <c r="P356" i="4"/>
  <c r="Q356" i="4" s="1"/>
  <c r="P348" i="4"/>
  <c r="Q348" i="4" s="1"/>
  <c r="P312" i="4"/>
  <c r="Q312" i="4" s="1"/>
  <c r="P299" i="4"/>
  <c r="Q299" i="4" s="1"/>
  <c r="P242" i="4"/>
  <c r="Q242" i="4" s="1"/>
  <c r="P185" i="4"/>
  <c r="Q185" i="4" s="1"/>
  <c r="P175" i="4"/>
  <c r="Q175" i="4" s="1"/>
  <c r="P100" i="4"/>
  <c r="Q100" i="4" s="1"/>
  <c r="P82" i="4"/>
  <c r="Q82" i="4" s="1"/>
  <c r="P13" i="4"/>
  <c r="Q13" i="4" s="1"/>
  <c r="P742" i="4"/>
  <c r="Q742" i="4" s="1"/>
  <c r="P685" i="4"/>
  <c r="Q685" i="4" s="1"/>
  <c r="P621" i="4"/>
  <c r="Q621" i="4" s="1"/>
  <c r="P595" i="4"/>
  <c r="Q595" i="4" s="1"/>
  <c r="P579" i="4"/>
  <c r="Q579" i="4" s="1"/>
  <c r="P857" i="4"/>
  <c r="Q857" i="4" s="1"/>
  <c r="P806" i="4"/>
  <c r="Q806" i="4" s="1"/>
  <c r="P704" i="4"/>
  <c r="Q704" i="4" s="1"/>
  <c r="P472" i="4"/>
  <c r="Q472" i="4" s="1"/>
  <c r="P468" i="4"/>
  <c r="Q468" i="4" s="1"/>
  <c r="P404" i="4"/>
  <c r="Q404" i="4" s="1"/>
  <c r="P389" i="4"/>
  <c r="Q389" i="4" s="1"/>
  <c r="P307" i="4"/>
  <c r="Q307" i="4" s="1"/>
  <c r="P298" i="4"/>
  <c r="Q298" i="4" s="1"/>
  <c r="P294" i="4"/>
  <c r="Q294" i="4" s="1"/>
  <c r="P285" i="4"/>
  <c r="Q285" i="4" s="1"/>
  <c r="P165" i="4"/>
  <c r="Q165" i="4" s="1"/>
  <c r="P157" i="4"/>
  <c r="Q157" i="4" s="1"/>
  <c r="P116" i="4"/>
  <c r="Q116" i="4" s="1"/>
  <c r="P81" i="4"/>
  <c r="Q81" i="4" s="1"/>
  <c r="P77" i="4"/>
  <c r="Q77" i="4" s="1"/>
  <c r="P46" i="4"/>
  <c r="Q46" i="4" s="1"/>
  <c r="P25" i="4"/>
  <c r="Q25" i="4" s="1"/>
  <c r="P4" i="4"/>
  <c r="Q4" i="4" s="1"/>
  <c r="P953" i="4"/>
  <c r="Q953" i="4" s="1"/>
  <c r="P684" i="4"/>
  <c r="Q684" i="4" s="1"/>
  <c r="P679" i="4"/>
  <c r="Q679" i="4" s="1"/>
  <c r="P647" i="4"/>
  <c r="Q647" i="4" s="1"/>
  <c r="P583" i="4"/>
  <c r="Q583" i="4" s="1"/>
  <c r="P16" i="4"/>
  <c r="Q16" i="4" s="1"/>
  <c r="P30" i="4"/>
  <c r="Q30" i="4" s="1"/>
  <c r="N35" i="4"/>
  <c r="P52" i="4"/>
  <c r="Q52" i="4" s="1"/>
  <c r="P66" i="4"/>
  <c r="Q66" i="4" s="1"/>
  <c r="P75" i="4"/>
  <c r="Q75" i="4" s="1"/>
  <c r="P89" i="4"/>
  <c r="Q89" i="4" s="1"/>
  <c r="P103" i="4"/>
  <c r="Q103" i="4" s="1"/>
  <c r="P121" i="4"/>
  <c r="Q121" i="4" s="1"/>
  <c r="P135" i="4"/>
  <c r="Q135" i="4" s="1"/>
  <c r="N163" i="4"/>
  <c r="N183" i="4"/>
  <c r="P210" i="4"/>
  <c r="Q210" i="4" s="1"/>
  <c r="N215" i="4"/>
  <c r="P219" i="4"/>
  <c r="Q219" i="4" s="1"/>
  <c r="P228" i="4"/>
  <c r="Q228" i="4" s="1"/>
  <c r="N234" i="4"/>
  <c r="N239" i="4"/>
  <c r="N248" i="4"/>
  <c r="N257" i="4"/>
  <c r="N270" i="4"/>
  <c r="N288" i="4"/>
  <c r="P302" i="4"/>
  <c r="Q302" i="4" s="1"/>
  <c r="N307" i="4"/>
  <c r="P311" i="4"/>
  <c r="Q311" i="4" s="1"/>
  <c r="N317" i="4"/>
  <c r="P344" i="4"/>
  <c r="Q344" i="4" s="1"/>
  <c r="P372" i="4"/>
  <c r="Q372" i="4" s="1"/>
  <c r="P387" i="4"/>
  <c r="Q387" i="4" s="1"/>
  <c r="P403" i="4"/>
  <c r="Q403" i="4" s="1"/>
  <c r="P423" i="4"/>
  <c r="Q423" i="4" s="1"/>
  <c r="P459" i="4"/>
  <c r="Q459" i="4" s="1"/>
  <c r="P464" i="4"/>
  <c r="Q464" i="4" s="1"/>
  <c r="N515" i="4"/>
  <c r="N521" i="4"/>
  <c r="P531" i="4"/>
  <c r="Q531" i="4" s="1"/>
  <c r="N553" i="4"/>
  <c r="N630" i="4"/>
  <c r="P641" i="4"/>
  <c r="Q641" i="4" s="1"/>
  <c r="N682" i="4"/>
  <c r="N698" i="4"/>
  <c r="P702" i="4"/>
  <c r="Q702" i="4" s="1"/>
  <c r="P713" i="4"/>
  <c r="Q713" i="4" s="1"/>
  <c r="P758" i="4"/>
  <c r="Q758" i="4" s="1"/>
  <c r="G101" i="5"/>
  <c r="P216" i="4"/>
  <c r="Q216" i="4" s="1"/>
  <c r="P225" i="4"/>
  <c r="Q225" i="4" s="1"/>
  <c r="N235" i="4"/>
  <c r="P271" i="4"/>
  <c r="Q271" i="4" s="1"/>
  <c r="P284" i="4"/>
  <c r="Q284" i="4" s="1"/>
  <c r="P359" i="4"/>
  <c r="Q359" i="4" s="1"/>
  <c r="P384" i="4"/>
  <c r="Q384" i="4" s="1"/>
  <c r="N400" i="4"/>
  <c r="N410" i="4"/>
  <c r="N446" i="4"/>
  <c r="P511" i="4"/>
  <c r="Q511" i="4" s="1"/>
  <c r="P559" i="4"/>
  <c r="Q559" i="4" s="1"/>
  <c r="N678" i="4"/>
  <c r="P800" i="4"/>
  <c r="Q800" i="4" s="1"/>
  <c r="P308" i="4"/>
  <c r="Q308" i="4" s="1"/>
  <c r="P318" i="4"/>
  <c r="Q318" i="4" s="1"/>
  <c r="P322" i="4"/>
  <c r="Q322" i="4" s="1"/>
  <c r="P350" i="4"/>
  <c r="Q350" i="4" s="1"/>
  <c r="N406" i="4"/>
  <c r="P410" i="4"/>
  <c r="Q410" i="4" s="1"/>
  <c r="P440" i="4"/>
  <c r="Q440" i="4" s="1"/>
  <c r="N471" i="4"/>
  <c r="P475" i="4"/>
  <c r="Q475" i="4" s="1"/>
  <c r="N523" i="4"/>
  <c r="N576" i="4"/>
  <c r="N581" i="4"/>
  <c r="P586" i="4"/>
  <c r="Q586" i="4" s="1"/>
  <c r="P603" i="4"/>
  <c r="Q603" i="4" s="1"/>
  <c r="P609" i="4"/>
  <c r="Q609" i="4" s="1"/>
  <c r="P760" i="4"/>
  <c r="Q760" i="4" s="1"/>
  <c r="N795" i="4"/>
  <c r="N876" i="4"/>
  <c r="N888" i="4"/>
  <c r="P174" i="4"/>
  <c r="Q174" i="4" s="1"/>
  <c r="P230" i="4"/>
  <c r="Q230" i="4" s="1"/>
  <c r="P276" i="4"/>
  <c r="Q276" i="4" s="1"/>
  <c r="P336" i="4"/>
  <c r="Q336" i="4" s="1"/>
  <c r="P341" i="4"/>
  <c r="Q341" i="4" s="1"/>
  <c r="P364" i="4"/>
  <c r="Q364" i="4" s="1"/>
  <c r="P369" i="4"/>
  <c r="Q369" i="4" s="1"/>
  <c r="P395" i="4"/>
  <c r="Q395" i="4" s="1"/>
  <c r="P430" i="4"/>
  <c r="Q430" i="4" s="1"/>
  <c r="P538" i="4"/>
  <c r="Q538" i="4" s="1"/>
  <c r="P543" i="4"/>
  <c r="Q543" i="4" s="1"/>
  <c r="P694" i="4"/>
  <c r="Q694" i="4" s="1"/>
  <c r="N151" i="4"/>
  <c r="N522" i="4"/>
  <c r="P123" i="4"/>
  <c r="Q123" i="4" s="1"/>
  <c r="P221" i="4"/>
  <c r="Q221" i="4" s="1"/>
  <c r="P258" i="4"/>
  <c r="Q258" i="4" s="1"/>
  <c r="N263" i="4"/>
  <c r="P355" i="4"/>
  <c r="Q355" i="4" s="1"/>
  <c r="P446" i="4"/>
  <c r="Q446" i="4" s="1"/>
  <c r="P491" i="4"/>
  <c r="Q491" i="4" s="1"/>
  <c r="P678" i="4"/>
  <c r="Q678" i="4" s="1"/>
  <c r="P755" i="4"/>
  <c r="Q755" i="4" s="1"/>
  <c r="P906" i="4"/>
  <c r="Q906" i="4" s="1"/>
  <c r="P14" i="4"/>
  <c r="Q14" i="4" s="1"/>
  <c r="P32" i="4"/>
  <c r="Q32" i="4" s="1"/>
  <c r="N55" i="4"/>
  <c r="P91" i="4"/>
  <c r="Q91" i="4" s="1"/>
  <c r="P96" i="4"/>
  <c r="Q96" i="4" s="1"/>
  <c r="P114" i="4"/>
  <c r="Q114" i="4" s="1"/>
  <c r="N165" i="4"/>
  <c r="N185" i="4"/>
  <c r="P208" i="4"/>
  <c r="Q208" i="4" s="1"/>
  <c r="P217" i="4"/>
  <c r="Q217" i="4" s="1"/>
  <c r="P254" i="4"/>
  <c r="Q254" i="4" s="1"/>
  <c r="P263" i="4"/>
  <c r="Q263" i="4" s="1"/>
  <c r="N268" i="4"/>
  <c r="N277" i="4"/>
  <c r="P290" i="4"/>
  <c r="Q290" i="4" s="1"/>
  <c r="P304" i="4"/>
  <c r="Q304" i="4" s="1"/>
  <c r="P327" i="4"/>
  <c r="Q327" i="4" s="1"/>
  <c r="P406" i="4"/>
  <c r="Q406" i="4" s="1"/>
  <c r="P416" i="4"/>
  <c r="Q416" i="4" s="1"/>
  <c r="N457" i="4"/>
  <c r="P471" i="4"/>
  <c r="Q471" i="4" s="1"/>
  <c r="P512" i="4"/>
  <c r="Q512" i="4" s="1"/>
  <c r="P576" i="4"/>
  <c r="Q576" i="4" s="1"/>
  <c r="N621" i="4"/>
  <c r="N684" i="4"/>
  <c r="P865" i="4"/>
  <c r="Q865" i="4" s="1"/>
  <c r="F37" i="5"/>
  <c r="D37" i="5"/>
  <c r="C37" i="5"/>
  <c r="G37" i="5" s="1"/>
  <c r="E37" i="5"/>
  <c r="P23" i="4"/>
  <c r="Q23" i="4" s="1"/>
  <c r="P267" i="4"/>
  <c r="Q267" i="4" s="1"/>
  <c r="P346" i="4"/>
  <c r="Q346" i="4" s="1"/>
  <c r="N15" i="4"/>
  <c r="P28" i="4"/>
  <c r="Q28" i="4" s="1"/>
  <c r="N37" i="4"/>
  <c r="P45" i="4"/>
  <c r="Q45" i="4" s="1"/>
  <c r="P55" i="4"/>
  <c r="Q55" i="4" s="1"/>
  <c r="N83" i="4"/>
  <c r="N92" i="4"/>
  <c r="N97" i="4"/>
  <c r="P101" i="4"/>
  <c r="Q101" i="4" s="1"/>
  <c r="N134" i="4"/>
  <c r="P138" i="4"/>
  <c r="Q138" i="4" s="1"/>
  <c r="N148" i="4"/>
  <c r="P152" i="4"/>
  <c r="Q152" i="4" s="1"/>
  <c r="N157" i="4"/>
  <c r="N195" i="4"/>
  <c r="N213" i="4"/>
  <c r="N222" i="4"/>
  <c r="P226" i="4"/>
  <c r="Q226" i="4" s="1"/>
  <c r="N241" i="4"/>
  <c r="P245" i="4"/>
  <c r="Q245" i="4" s="1"/>
  <c r="P295" i="4"/>
  <c r="Q295" i="4" s="1"/>
  <c r="P319" i="4"/>
  <c r="Q319" i="4" s="1"/>
  <c r="P323" i="4"/>
  <c r="Q323" i="4" s="1"/>
  <c r="N347" i="4"/>
  <c r="N356" i="4"/>
  <c r="P401" i="4"/>
  <c r="Q401" i="4" s="1"/>
  <c r="P436" i="4"/>
  <c r="Q436" i="4" s="1"/>
  <c r="P457" i="4"/>
  <c r="Q457" i="4" s="1"/>
  <c r="P496" i="4"/>
  <c r="Q496" i="4" s="1"/>
  <c r="N572" i="4"/>
  <c r="N582" i="4"/>
  <c r="P661" i="4"/>
  <c r="Q661" i="4" s="1"/>
  <c r="N733" i="4"/>
  <c r="P783" i="4"/>
  <c r="Q783" i="4" s="1"/>
  <c r="P871" i="4"/>
  <c r="Q871" i="4" s="1"/>
  <c r="P10" i="4"/>
  <c r="Q10" i="4" s="1"/>
  <c r="P19" i="4"/>
  <c r="Q19" i="4" s="1"/>
  <c r="N29" i="4"/>
  <c r="P50" i="4"/>
  <c r="Q50" i="4" s="1"/>
  <c r="P64" i="4"/>
  <c r="Q64" i="4" s="1"/>
  <c r="N102" i="4"/>
  <c r="P110" i="4"/>
  <c r="Q110" i="4" s="1"/>
  <c r="N125" i="4"/>
  <c r="N139" i="4"/>
  <c r="P148" i="4"/>
  <c r="Q148" i="4" s="1"/>
  <c r="P170" i="4"/>
  <c r="Q170" i="4" s="1"/>
  <c r="N186" i="4"/>
  <c r="N231" i="4"/>
  <c r="P281" i="4"/>
  <c r="Q281" i="4" s="1"/>
  <c r="P300" i="4"/>
  <c r="Q300" i="4" s="1"/>
  <c r="N315" i="4"/>
  <c r="P332" i="4"/>
  <c r="Q332" i="4" s="1"/>
  <c r="P342" i="4"/>
  <c r="Q342" i="4" s="1"/>
  <c r="P351" i="4"/>
  <c r="Q351" i="4" s="1"/>
  <c r="P396" i="4"/>
  <c r="Q396" i="4" s="1"/>
  <c r="N417" i="4"/>
  <c r="N427" i="4"/>
  <c r="N437" i="4"/>
  <c r="P462" i="4"/>
  <c r="Q462" i="4" s="1"/>
  <c r="P467" i="4"/>
  <c r="Q467" i="4" s="1"/>
  <c r="N477" i="4"/>
  <c r="N482" i="4"/>
  <c r="P487" i="4"/>
  <c r="Q487" i="4" s="1"/>
  <c r="N503" i="4"/>
  <c r="P673" i="4"/>
  <c r="Q673" i="4" s="1"/>
  <c r="P690" i="4"/>
  <c r="Q690" i="4" s="1"/>
  <c r="N706" i="4"/>
  <c r="N723" i="4"/>
  <c r="N745" i="4"/>
  <c r="P767" i="4"/>
  <c r="Q767" i="4" s="1"/>
  <c r="P337" i="4"/>
  <c r="Q337" i="4" s="1"/>
  <c r="P431" i="4"/>
  <c r="Q431" i="4" s="1"/>
  <c r="P452" i="4"/>
  <c r="Q452" i="4" s="1"/>
  <c r="P556" i="4"/>
  <c r="Q556" i="4" s="1"/>
  <c r="P756" i="4"/>
  <c r="Q756" i="4" s="1"/>
  <c r="P778" i="4"/>
  <c r="Q778" i="4" s="1"/>
  <c r="N877" i="4"/>
  <c r="N174" i="4"/>
  <c r="N249" i="4"/>
  <c r="P169" i="4"/>
  <c r="Q169" i="4" s="1"/>
  <c r="P5" i="4"/>
  <c r="Q5" i="4" s="1"/>
  <c r="P36" i="4"/>
  <c r="Q36" i="4" s="1"/>
  <c r="P156" i="4"/>
  <c r="Q156" i="4" s="1"/>
  <c r="P129" i="4"/>
  <c r="Q129" i="4" s="1"/>
  <c r="P204" i="4"/>
  <c r="Q204" i="4" s="1"/>
  <c r="N11" i="4"/>
  <c r="P15" i="4"/>
  <c r="Q15" i="4" s="1"/>
  <c r="P37" i="4"/>
  <c r="Q37" i="4" s="1"/>
  <c r="P60" i="4"/>
  <c r="Q60" i="4" s="1"/>
  <c r="N84" i="4"/>
  <c r="P92" i="4"/>
  <c r="Q92" i="4" s="1"/>
  <c r="P97" i="4"/>
  <c r="Q97" i="4" s="1"/>
  <c r="N120" i="4"/>
  <c r="P195" i="4"/>
  <c r="Q195" i="4" s="1"/>
  <c r="N205" i="4"/>
  <c r="P222" i="4"/>
  <c r="Q222" i="4" s="1"/>
  <c r="N232" i="4"/>
  <c r="P241" i="4"/>
  <c r="Q241" i="4" s="1"/>
  <c r="P255" i="4"/>
  <c r="Q255" i="4" s="1"/>
  <c r="P264" i="4"/>
  <c r="Q264" i="4" s="1"/>
  <c r="N282" i="4"/>
  <c r="N301" i="4"/>
  <c r="N328" i="4"/>
  <c r="P381" i="4"/>
  <c r="Q381" i="4" s="1"/>
  <c r="N397" i="4"/>
  <c r="P407" i="4"/>
  <c r="Q407" i="4" s="1"/>
  <c r="P577" i="4"/>
  <c r="Q577" i="4" s="1"/>
  <c r="N583" i="4"/>
  <c r="P657" i="4"/>
  <c r="Q657" i="4" s="1"/>
  <c r="N757" i="4"/>
  <c r="P844" i="4"/>
  <c r="Q844" i="4" s="1"/>
  <c r="N986" i="4"/>
  <c r="F17" i="5"/>
  <c r="D17" i="5"/>
  <c r="C17" i="5"/>
  <c r="G17" i="5" s="1"/>
  <c r="B24" i="5"/>
  <c r="F24" i="5"/>
  <c r="N5" i="4"/>
  <c r="P240" i="4"/>
  <c r="Q240" i="4" s="1"/>
  <c r="P40" i="4"/>
  <c r="Q40" i="4" s="1"/>
  <c r="P41" i="4"/>
  <c r="Q41" i="4" s="1"/>
  <c r="P78" i="4"/>
  <c r="Q78" i="4" s="1"/>
  <c r="N7" i="4"/>
  <c r="P29" i="4"/>
  <c r="Q29" i="4" s="1"/>
  <c r="P56" i="4"/>
  <c r="Q56" i="4" s="1"/>
  <c r="P88" i="4"/>
  <c r="Q88" i="4" s="1"/>
  <c r="P102" i="4"/>
  <c r="Q102" i="4" s="1"/>
  <c r="P139" i="4"/>
  <c r="Q139" i="4" s="1"/>
  <c r="P144" i="4"/>
  <c r="Q144" i="4" s="1"/>
  <c r="P191" i="4"/>
  <c r="Q191" i="4" s="1"/>
  <c r="N200" i="4"/>
  <c r="P237" i="4"/>
  <c r="Q237" i="4" s="1"/>
  <c r="P371" i="4"/>
  <c r="Q371" i="4" s="1"/>
  <c r="P386" i="4"/>
  <c r="Q386" i="4" s="1"/>
  <c r="P402" i="4"/>
  <c r="Q402" i="4" s="1"/>
  <c r="P437" i="4"/>
  <c r="Q437" i="4" s="1"/>
  <c r="P442" i="4"/>
  <c r="Q442" i="4" s="1"/>
  <c r="P477" i="4"/>
  <c r="Q477" i="4" s="1"/>
  <c r="P535" i="4"/>
  <c r="Q535" i="4" s="1"/>
  <c r="P712" i="4"/>
  <c r="Q712" i="4" s="1"/>
  <c r="P861" i="4"/>
  <c r="Q861" i="4" s="1"/>
  <c r="B17" i="5"/>
  <c r="C24" i="5"/>
  <c r="G24" i="5" s="1"/>
  <c r="P18" i="4"/>
  <c r="Q18" i="4" s="1"/>
  <c r="P49" i="4"/>
  <c r="Q49" i="4" s="1"/>
  <c r="N68" i="4"/>
  <c r="P109" i="4"/>
  <c r="Q109" i="4" s="1"/>
  <c r="P118" i="4"/>
  <c r="Q118" i="4" s="1"/>
  <c r="P128" i="4"/>
  <c r="Q128" i="4" s="1"/>
  <c r="P249" i="4"/>
  <c r="Q249" i="4" s="1"/>
  <c r="P68" i="4"/>
  <c r="Q68" i="4" s="1"/>
  <c r="P105" i="4"/>
  <c r="Q105" i="4" s="1"/>
  <c r="P24" i="4"/>
  <c r="Q24" i="4" s="1"/>
  <c r="P106" i="4"/>
  <c r="Q106" i="4" s="1"/>
  <c r="P119" i="4"/>
  <c r="Q119" i="4" s="1"/>
  <c r="P161" i="4"/>
  <c r="Q161" i="4" s="1"/>
  <c r="P231" i="4"/>
  <c r="Q231" i="4" s="1"/>
  <c r="P277" i="4"/>
  <c r="Q277" i="4" s="1"/>
  <c r="P7" i="4"/>
  <c r="Q7" i="4" s="1"/>
  <c r="P20" i="4"/>
  <c r="Q20" i="4" s="1"/>
  <c r="P51" i="4"/>
  <c r="Q51" i="4" s="1"/>
  <c r="P65" i="4"/>
  <c r="Q65" i="4" s="1"/>
  <c r="P115" i="4"/>
  <c r="Q115" i="4" s="1"/>
  <c r="P171" i="4"/>
  <c r="Q171" i="4" s="1"/>
  <c r="P181" i="4"/>
  <c r="Q181" i="4" s="1"/>
  <c r="P296" i="4"/>
  <c r="Q296" i="4" s="1"/>
  <c r="P310" i="4"/>
  <c r="Q310" i="4" s="1"/>
  <c r="P320" i="4"/>
  <c r="Q320" i="4" s="1"/>
  <c r="P343" i="4"/>
  <c r="Q343" i="4" s="1"/>
  <c r="P352" i="4"/>
  <c r="Q352" i="4" s="1"/>
  <c r="P366" i="4"/>
  <c r="Q366" i="4" s="1"/>
  <c r="P728" i="4"/>
  <c r="Q728" i="4" s="1"/>
  <c r="P969" i="4"/>
  <c r="Q969" i="4" s="1"/>
  <c r="P11" i="4"/>
  <c r="Q11" i="4" s="1"/>
  <c r="P42" i="4"/>
  <c r="Q42" i="4" s="1"/>
  <c r="N66" i="4"/>
  <c r="P84" i="4"/>
  <c r="Q84" i="4" s="1"/>
  <c r="N103" i="4"/>
  <c r="P111" i="4"/>
  <c r="Q111" i="4" s="1"/>
  <c r="N121" i="4"/>
  <c r="P149" i="4"/>
  <c r="Q149" i="4" s="1"/>
  <c r="N154" i="4"/>
  <c r="P205" i="4"/>
  <c r="Q205" i="4" s="1"/>
  <c r="P260" i="4"/>
  <c r="Q260" i="4" s="1"/>
  <c r="P274" i="4"/>
  <c r="Q274" i="4" s="1"/>
  <c r="P282" i="4"/>
  <c r="Q282" i="4" s="1"/>
  <c r="N302" i="4"/>
  <c r="N311" i="4"/>
  <c r="P324" i="4"/>
  <c r="Q324" i="4" s="1"/>
  <c r="P362" i="4"/>
  <c r="Q362" i="4" s="1"/>
  <c r="P413" i="4"/>
  <c r="Q413" i="4" s="1"/>
  <c r="P525" i="4"/>
  <c r="Q525" i="4" s="1"/>
  <c r="P63" i="4"/>
  <c r="Q63" i="4" s="1"/>
  <c r="P147" i="4"/>
  <c r="Q147" i="4" s="1"/>
  <c r="P59" i="4"/>
  <c r="Q59" i="4" s="1"/>
  <c r="N21" i="4"/>
  <c r="N25" i="4"/>
  <c r="P38" i="4"/>
  <c r="Q38" i="4" s="1"/>
  <c r="P61" i="4"/>
  <c r="Q61" i="4" s="1"/>
  <c r="N85" i="4"/>
  <c r="P126" i="4"/>
  <c r="Q126" i="4" s="1"/>
  <c r="P130" i="4"/>
  <c r="Q130" i="4" s="1"/>
  <c r="N197" i="4"/>
  <c r="P214" i="4"/>
  <c r="Q214" i="4" s="1"/>
  <c r="P223" i="4"/>
  <c r="Q223" i="4" s="1"/>
  <c r="N283" i="4"/>
  <c r="P287" i="4"/>
  <c r="Q287" i="4" s="1"/>
  <c r="P306" i="4"/>
  <c r="Q306" i="4" s="1"/>
  <c r="P316" i="4"/>
  <c r="Q316" i="4" s="1"/>
  <c r="N339" i="4"/>
  <c r="N358" i="4"/>
  <c r="P540" i="4"/>
  <c r="Q540" i="4" s="1"/>
  <c r="N687" i="4"/>
  <c r="N735" i="4"/>
  <c r="N786" i="4"/>
  <c r="N804" i="4"/>
  <c r="P815" i="4"/>
  <c r="Q815" i="4" s="1"/>
  <c r="N851" i="4"/>
  <c r="N12" i="4"/>
  <c r="N26" i="4"/>
  <c r="P34" i="4"/>
  <c r="Q34" i="4" s="1"/>
  <c r="P57" i="4"/>
  <c r="Q57" i="4" s="1"/>
  <c r="N75" i="4"/>
  <c r="N94" i="4"/>
  <c r="P98" i="4"/>
  <c r="Q98" i="4" s="1"/>
  <c r="P107" i="4"/>
  <c r="Q107" i="4" s="1"/>
  <c r="P145" i="4"/>
  <c r="Q145" i="4" s="1"/>
  <c r="N159" i="4"/>
  <c r="P167" i="4"/>
  <c r="Q167" i="4" s="1"/>
  <c r="P177" i="4"/>
  <c r="Q177" i="4" s="1"/>
  <c r="P201" i="4"/>
  <c r="Q201" i="4" s="1"/>
  <c r="N206" i="4"/>
  <c r="N210" i="4"/>
  <c r="P256" i="4"/>
  <c r="Q256" i="4" s="1"/>
  <c r="P278" i="4"/>
  <c r="Q278" i="4" s="1"/>
  <c r="P292" i="4"/>
  <c r="Q292" i="4" s="1"/>
  <c r="N363" i="4"/>
  <c r="P408" i="4"/>
  <c r="Q408" i="4" s="1"/>
  <c r="P428" i="4"/>
  <c r="Q428" i="4" s="1"/>
  <c r="N444" i="4"/>
  <c r="N484" i="4"/>
  <c r="N505" i="4"/>
  <c r="N510" i="4"/>
  <c r="N541" i="4"/>
  <c r="N596" i="4"/>
  <c r="N647" i="4"/>
  <c r="P653" i="4"/>
  <c r="Q653" i="4" s="1"/>
  <c r="N708" i="4"/>
  <c r="N725" i="4"/>
  <c r="N729" i="4"/>
  <c r="N927" i="4"/>
  <c r="N939" i="4"/>
  <c r="N985" i="4"/>
  <c r="N997" i="4"/>
  <c r="F83" i="5"/>
  <c r="E83" i="5"/>
  <c r="D83" i="5"/>
  <c r="C83" i="5"/>
  <c r="N933" i="4"/>
  <c r="N923" i="4"/>
  <c r="C18" i="5"/>
  <c r="G18" i="5" s="1"/>
  <c r="C31" i="5"/>
  <c r="G31" i="5" s="1"/>
  <c r="F31" i="5"/>
  <c r="E31" i="5"/>
  <c r="F86" i="5"/>
  <c r="E86" i="5"/>
  <c r="N959" i="4"/>
  <c r="E18" i="5"/>
  <c r="B31" i="5"/>
  <c r="N695" i="4"/>
  <c r="N835" i="4"/>
  <c r="N948" i="4"/>
  <c r="N960" i="4"/>
  <c r="N574" i="4"/>
  <c r="N589" i="4"/>
  <c r="N642" i="4"/>
  <c r="N674" i="4"/>
  <c r="N690" i="4"/>
  <c r="N704" i="4"/>
  <c r="N753" i="4"/>
  <c r="N790" i="4"/>
  <c r="N17" i="4"/>
  <c r="N51" i="4"/>
  <c r="N60" i="4"/>
  <c r="N145" i="4"/>
  <c r="N153" i="4"/>
  <c r="N170" i="4"/>
  <c r="N207" i="4"/>
  <c r="N224" i="4"/>
  <c r="N259" i="4"/>
  <c r="N281" i="4"/>
  <c r="N543" i="4"/>
  <c r="N584" i="4"/>
  <c r="N685" i="4"/>
  <c r="N742" i="4"/>
  <c r="N768" i="4"/>
  <c r="N824" i="4"/>
  <c r="N830" i="4"/>
  <c r="N836" i="4"/>
  <c r="N890" i="4"/>
  <c r="F57" i="5"/>
  <c r="E57" i="5"/>
  <c r="D57" i="5"/>
  <c r="C57" i="5"/>
  <c r="G57" i="5" s="1"/>
  <c r="B57" i="5"/>
  <c r="C65" i="5"/>
  <c r="G65" i="5" s="1"/>
  <c r="D88" i="5"/>
  <c r="F88" i="5"/>
  <c r="E27" i="5"/>
  <c r="D27" i="5"/>
  <c r="B27" i="5"/>
  <c r="B42" i="5"/>
  <c r="N70" i="4"/>
  <c r="N122" i="4"/>
  <c r="N146" i="4"/>
  <c r="N166" i="4"/>
  <c r="N171" i="4"/>
  <c r="N194" i="4"/>
  <c r="N265" i="4"/>
  <c r="N334" i="4"/>
  <c r="N366" i="4"/>
  <c r="N396" i="4"/>
  <c r="N401" i="4"/>
  <c r="N469" i="4"/>
  <c r="N524" i="4"/>
  <c r="N570" i="4"/>
  <c r="N732" i="4"/>
  <c r="N743" i="4"/>
  <c r="N749" i="4"/>
  <c r="N780" i="4"/>
  <c r="N937" i="4"/>
  <c r="C27" i="5"/>
  <c r="G27" i="5" s="1"/>
  <c r="D60" i="5"/>
  <c r="F60" i="5"/>
  <c r="N39" i="4"/>
  <c r="N52" i="4"/>
  <c r="N57" i="4"/>
  <c r="N176" i="4"/>
  <c r="N181" i="4"/>
  <c r="N199" i="4"/>
  <c r="N208" i="4"/>
  <c r="N243" i="4"/>
  <c r="N256" i="4"/>
  <c r="N269" i="4"/>
  <c r="N326" i="4"/>
  <c r="N381" i="4"/>
  <c r="N474" i="4"/>
  <c r="N535" i="4"/>
  <c r="N556" i="4"/>
  <c r="N622" i="4"/>
  <c r="N664" i="4"/>
  <c r="N760" i="4"/>
  <c r="N843" i="4"/>
  <c r="N869" i="4"/>
  <c r="N875" i="4"/>
  <c r="N913" i="4"/>
  <c r="N944" i="4"/>
  <c r="N996" i="4"/>
  <c r="F27" i="5"/>
  <c r="N644" i="4"/>
  <c r="N649" i="4"/>
  <c r="N660" i="4"/>
  <c r="N692" i="4"/>
  <c r="N770" i="4"/>
  <c r="N870" i="4"/>
  <c r="D28" i="5"/>
  <c r="F28" i="5"/>
  <c r="B28" i="5"/>
  <c r="E60" i="5"/>
  <c r="F82" i="5"/>
  <c r="E82" i="5"/>
  <c r="B82" i="5"/>
  <c r="F99" i="5"/>
  <c r="E99" i="5"/>
  <c r="N479" i="4"/>
  <c r="N607" i="4"/>
  <c r="N633" i="4"/>
  <c r="N712" i="4"/>
  <c r="N717" i="4"/>
  <c r="N738" i="4"/>
  <c r="N755" i="4"/>
  <c r="N776" i="4"/>
  <c r="N832" i="4"/>
  <c r="N849" i="4"/>
  <c r="N881" i="4"/>
  <c r="N947" i="4"/>
  <c r="N953" i="4"/>
  <c r="N979" i="4"/>
  <c r="N841" i="4"/>
  <c r="N855" i="4"/>
  <c r="N942" i="4"/>
  <c r="N974" i="4"/>
  <c r="C70" i="5"/>
  <c r="G70" i="5" s="1"/>
  <c r="B85" i="5"/>
  <c r="B101" i="5"/>
  <c r="N943" i="4"/>
  <c r="N949" i="4"/>
  <c r="N970" i="4"/>
  <c r="B93" i="5"/>
  <c r="N373" i="4"/>
  <c r="N448" i="4"/>
  <c r="N517" i="4"/>
  <c r="N545" i="4"/>
  <c r="N593" i="4"/>
  <c r="N659" i="4"/>
  <c r="N713" i="4"/>
  <c r="N719" i="4"/>
  <c r="N765" i="4"/>
  <c r="N775" i="4"/>
  <c r="N866" i="4"/>
  <c r="N882" i="4"/>
  <c r="N903" i="4"/>
  <c r="N991" i="4"/>
  <c r="F11" i="5"/>
  <c r="D22" i="5"/>
  <c r="E44" i="5"/>
  <c r="C56" i="5"/>
  <c r="G56" i="5" s="1"/>
  <c r="C61" i="5"/>
  <c r="G61" i="5" s="1"/>
  <c r="C87" i="5"/>
  <c r="G87" i="5" s="1"/>
  <c r="D93" i="5"/>
  <c r="E98" i="5"/>
  <c r="E102" i="5"/>
  <c r="N844" i="4"/>
  <c r="G44" i="5"/>
  <c r="N934" i="4"/>
  <c r="N914" i="4"/>
  <c r="D62" i="5"/>
  <c r="B73" i="5"/>
  <c r="B80" i="5"/>
  <c r="B95" i="5"/>
  <c r="N384" i="4"/>
  <c r="N771" i="4"/>
  <c r="N803" i="4"/>
  <c r="N863" i="4"/>
  <c r="N900" i="4"/>
  <c r="N915" i="4"/>
  <c r="N952" i="4"/>
  <c r="N983" i="4"/>
  <c r="B15" i="5"/>
  <c r="B41" i="5"/>
  <c r="E73" i="5"/>
  <c r="C80" i="5"/>
  <c r="G80" i="5" s="1"/>
  <c r="B89" i="5"/>
  <c r="D95" i="5"/>
  <c r="N528" i="4"/>
  <c r="N787" i="4"/>
  <c r="N798" i="4"/>
  <c r="D15" i="5"/>
  <c r="C41" i="5"/>
  <c r="G41" i="5" s="1"/>
  <c r="F73" i="5"/>
  <c r="D80" i="5"/>
  <c r="N61" i="4"/>
  <c r="N156" i="4"/>
  <c r="N365" i="4"/>
  <c r="N416" i="4"/>
  <c r="N476" i="4"/>
  <c r="N490" i="4"/>
  <c r="N495" i="4"/>
  <c r="N547" i="4"/>
  <c r="N590" i="4"/>
  <c r="N650" i="4"/>
  <c r="N656" i="4"/>
  <c r="N665" i="4"/>
  <c r="D41" i="5"/>
  <c r="E80" i="5"/>
  <c r="N285" i="4"/>
  <c r="N289" i="4"/>
  <c r="N310" i="4"/>
  <c r="N327" i="4"/>
  <c r="N336" i="4"/>
  <c r="N389" i="4"/>
  <c r="N425" i="4"/>
  <c r="N435" i="4"/>
  <c r="N464" i="4"/>
  <c r="N529" i="4"/>
  <c r="N534" i="4"/>
  <c r="N651" i="4"/>
  <c r="N666" i="4"/>
  <c r="N681" i="4"/>
  <c r="N767" i="4"/>
  <c r="N788" i="4"/>
  <c r="N818" i="4"/>
  <c r="N885" i="4"/>
  <c r="N916" i="4"/>
  <c r="N936" i="4"/>
  <c r="N958" i="4"/>
  <c r="N994" i="4"/>
  <c r="E96" i="5"/>
  <c r="N117" i="4"/>
  <c r="N274" i="4"/>
  <c r="N291" i="4"/>
  <c r="N303" i="4"/>
  <c r="N377" i="4"/>
  <c r="N385" i="4"/>
  <c r="C9" i="5"/>
  <c r="D9" i="5"/>
  <c r="Q8" i="4"/>
  <c r="N18" i="4"/>
  <c r="N28" i="4"/>
  <c r="N428" i="4"/>
  <c r="N407" i="4"/>
  <c r="N432" i="4"/>
  <c r="N641" i="4"/>
  <c r="N56" i="4"/>
  <c r="N136" i="4"/>
  <c r="N271" i="4"/>
  <c r="N369" i="4"/>
  <c r="N36" i="4"/>
  <c r="N108" i="4"/>
  <c r="N144" i="4"/>
  <c r="N264" i="4"/>
  <c r="N383" i="4"/>
  <c r="N391" i="4"/>
  <c r="N412" i="4"/>
  <c r="F7" i="5"/>
  <c r="C7" i="5"/>
  <c r="D7" i="5"/>
  <c r="N22" i="4"/>
  <c r="N98" i="4"/>
  <c r="N362" i="4"/>
  <c r="N106" i="4"/>
  <c r="N177" i="4"/>
  <c r="N306" i="4"/>
  <c r="N707" i="4"/>
  <c r="N577" i="4"/>
  <c r="N739" i="4"/>
  <c r="N233" i="4"/>
  <c r="N316" i="4"/>
  <c r="N323" i="4"/>
  <c r="F12" i="5"/>
  <c r="D12" i="5"/>
  <c r="C12" i="5"/>
  <c r="G12" i="5" s="1"/>
  <c r="E12" i="5"/>
  <c r="N342" i="4"/>
  <c r="N414" i="4"/>
  <c r="C23" i="5"/>
  <c r="G23" i="5" s="1"/>
  <c r="B23" i="5"/>
  <c r="F23" i="5"/>
  <c r="E23" i="5"/>
  <c r="D23" i="5"/>
  <c r="D38" i="5"/>
  <c r="B38" i="5"/>
  <c r="E38" i="5"/>
  <c r="G38" i="5"/>
  <c r="F38" i="5"/>
  <c r="C38" i="5"/>
  <c r="N216" i="4"/>
  <c r="N455" i="4"/>
  <c r="N720" i="4"/>
  <c r="N639" i="4"/>
  <c r="F13" i="5"/>
  <c r="E13" i="5"/>
  <c r="B13" i="5"/>
  <c r="C13" i="5"/>
  <c r="G13" i="5" s="1"/>
  <c r="D13" i="5"/>
  <c r="N518" i="4"/>
  <c r="N716" i="4"/>
  <c r="N625" i="4"/>
  <c r="N728" i="4"/>
  <c r="F40" i="5"/>
  <c r="D40" i="5"/>
  <c r="C40" i="5"/>
  <c r="G40" i="5" s="1"/>
  <c r="E40" i="5"/>
  <c r="N411" i="4"/>
  <c r="N544" i="4"/>
  <c r="N565" i="4"/>
  <c r="N825" i="4"/>
  <c r="P1002" i="4"/>
  <c r="Q1002" i="4" s="1"/>
  <c r="P982" i="4"/>
  <c r="Q982" i="4" s="1"/>
  <c r="P962" i="4"/>
  <c r="Q962" i="4" s="1"/>
  <c r="P942" i="4"/>
  <c r="Q942" i="4" s="1"/>
  <c r="P922" i="4"/>
  <c r="Q922" i="4" s="1"/>
  <c r="P902" i="4"/>
  <c r="Q902" i="4" s="1"/>
  <c r="P882" i="4"/>
  <c r="Q882" i="4" s="1"/>
  <c r="P862" i="4"/>
  <c r="Q862" i="4" s="1"/>
  <c r="P842" i="4"/>
  <c r="Q842" i="4" s="1"/>
  <c r="P822" i="4"/>
  <c r="Q822" i="4" s="1"/>
  <c r="P996" i="4"/>
  <c r="Q996" i="4" s="1"/>
  <c r="P976" i="4"/>
  <c r="Q976" i="4" s="1"/>
  <c r="P956" i="4"/>
  <c r="Q956" i="4" s="1"/>
  <c r="P936" i="4"/>
  <c r="Q936" i="4" s="1"/>
  <c r="P916" i="4"/>
  <c r="Q916" i="4" s="1"/>
  <c r="P896" i="4"/>
  <c r="Q896" i="4" s="1"/>
  <c r="P876" i="4"/>
  <c r="Q876" i="4" s="1"/>
  <c r="P856" i="4"/>
  <c r="Q856" i="4" s="1"/>
  <c r="P992" i="4"/>
  <c r="Q992" i="4" s="1"/>
  <c r="P972" i="4"/>
  <c r="Q972" i="4" s="1"/>
  <c r="P952" i="4"/>
  <c r="Q952" i="4" s="1"/>
  <c r="P932" i="4"/>
  <c r="Q932" i="4" s="1"/>
  <c r="P1003" i="4"/>
  <c r="Q1003" i="4" s="1"/>
  <c r="P1000" i="4"/>
  <c r="Q1000" i="4" s="1"/>
  <c r="P978" i="4"/>
  <c r="Q978" i="4" s="1"/>
  <c r="P975" i="4"/>
  <c r="Q975" i="4" s="1"/>
  <c r="P931" i="4"/>
  <c r="Q931" i="4" s="1"/>
  <c r="P928" i="4"/>
  <c r="Q928" i="4" s="1"/>
  <c r="P925" i="4"/>
  <c r="Q925" i="4" s="1"/>
  <c r="P814" i="4"/>
  <c r="Q814" i="4" s="1"/>
  <c r="P811" i="4"/>
  <c r="Q811" i="4" s="1"/>
  <c r="P791" i="4"/>
  <c r="Q791" i="4" s="1"/>
  <c r="P771" i="4"/>
  <c r="Q771" i="4" s="1"/>
  <c r="P751" i="4"/>
  <c r="Q751" i="4" s="1"/>
  <c r="P731" i="4"/>
  <c r="Q731" i="4" s="1"/>
  <c r="P977" i="4"/>
  <c r="Q977" i="4" s="1"/>
  <c r="P983" i="4"/>
  <c r="Q983" i="4" s="1"/>
  <c r="P980" i="4"/>
  <c r="Q980" i="4" s="1"/>
  <c r="P958" i="4"/>
  <c r="Q958" i="4" s="1"/>
  <c r="P955" i="4"/>
  <c r="Q955" i="4" s="1"/>
  <c r="P948" i="4"/>
  <c r="Q948" i="4" s="1"/>
  <c r="P945" i="4"/>
  <c r="Q945" i="4" s="1"/>
  <c r="P891" i="4"/>
  <c r="Q891" i="4" s="1"/>
  <c r="P879" i="4"/>
  <c r="Q879" i="4" s="1"/>
  <c r="P839" i="4"/>
  <c r="Q839" i="4" s="1"/>
  <c r="P836" i="4"/>
  <c r="Q836" i="4" s="1"/>
  <c r="P833" i="4"/>
  <c r="Q833" i="4" s="1"/>
  <c r="P821" i="4"/>
  <c r="Q821" i="4" s="1"/>
  <c r="P797" i="4"/>
  <c r="Q797" i="4" s="1"/>
  <c r="P788" i="4"/>
  <c r="Q788" i="4" s="1"/>
  <c r="P744" i="4"/>
  <c r="Q744" i="4" s="1"/>
  <c r="P741" i="4"/>
  <c r="Q741" i="4" s="1"/>
  <c r="P709" i="4"/>
  <c r="Q709" i="4" s="1"/>
  <c r="P689" i="4"/>
  <c r="Q689" i="4" s="1"/>
  <c r="P669" i="4"/>
  <c r="Q669" i="4" s="1"/>
  <c r="P1001" i="4"/>
  <c r="Q1001" i="4" s="1"/>
  <c r="P985" i="4"/>
  <c r="Q985" i="4" s="1"/>
  <c r="P951" i="4"/>
  <c r="Q951" i="4" s="1"/>
  <c r="P935" i="4"/>
  <c r="Q935" i="4" s="1"/>
  <c r="P888" i="4"/>
  <c r="Q888" i="4" s="1"/>
  <c r="P885" i="4"/>
  <c r="Q885" i="4" s="1"/>
  <c r="P830" i="4"/>
  <c r="Q830" i="4" s="1"/>
  <c r="P824" i="4"/>
  <c r="Q824" i="4" s="1"/>
  <c r="P794" i="4"/>
  <c r="Q794" i="4" s="1"/>
  <c r="P785" i="4"/>
  <c r="Q785" i="4" s="1"/>
  <c r="P782" i="4"/>
  <c r="Q782" i="4" s="1"/>
  <c r="P738" i="4"/>
  <c r="Q738" i="4" s="1"/>
  <c r="P706" i="4"/>
  <c r="Q706" i="4" s="1"/>
  <c r="P686" i="4"/>
  <c r="Q686" i="4" s="1"/>
  <c r="P666" i="4"/>
  <c r="Q666" i="4" s="1"/>
  <c r="P646" i="4"/>
  <c r="Q646" i="4" s="1"/>
  <c r="P626" i="4"/>
  <c r="Q626" i="4" s="1"/>
  <c r="P991" i="4"/>
  <c r="Q991" i="4" s="1"/>
  <c r="P988" i="4"/>
  <c r="Q988" i="4" s="1"/>
  <c r="P974" i="4"/>
  <c r="Q974" i="4" s="1"/>
  <c r="P961" i="4"/>
  <c r="Q961" i="4" s="1"/>
  <c r="P938" i="4"/>
  <c r="Q938" i="4" s="1"/>
  <c r="P897" i="4"/>
  <c r="Q897" i="4" s="1"/>
  <c r="P894" i="4"/>
  <c r="Q894" i="4" s="1"/>
  <c r="P851" i="4"/>
  <c r="Q851" i="4" s="1"/>
  <c r="P827" i="4"/>
  <c r="Q827" i="4" s="1"/>
  <c r="P779" i="4"/>
  <c r="Q779" i="4" s="1"/>
  <c r="P735" i="4"/>
  <c r="Q735" i="4" s="1"/>
  <c r="P732" i="4"/>
  <c r="Q732" i="4" s="1"/>
  <c r="P729" i="4"/>
  <c r="Q729" i="4" s="1"/>
  <c r="P726" i="4"/>
  <c r="Q726" i="4" s="1"/>
  <c r="P703" i="4"/>
  <c r="Q703" i="4" s="1"/>
  <c r="P683" i="4"/>
  <c r="Q683" i="4" s="1"/>
  <c r="P663" i="4"/>
  <c r="Q663" i="4" s="1"/>
  <c r="P643" i="4"/>
  <c r="Q643" i="4" s="1"/>
  <c r="P623" i="4"/>
  <c r="Q623" i="4" s="1"/>
  <c r="F5" i="6"/>
  <c r="P963" i="4"/>
  <c r="Q963" i="4" s="1"/>
  <c r="P940" i="4"/>
  <c r="Q940" i="4" s="1"/>
  <c r="P917" i="4"/>
  <c r="Q917" i="4" s="1"/>
  <c r="P914" i="4"/>
  <c r="Q914" i="4" s="1"/>
  <c r="P813" i="4"/>
  <c r="Q813" i="4" s="1"/>
  <c r="P810" i="4"/>
  <c r="Q810" i="4" s="1"/>
  <c r="P807" i="4"/>
  <c r="Q807" i="4" s="1"/>
  <c r="P939" i="4"/>
  <c r="Q939" i="4" s="1"/>
  <c r="P913" i="4"/>
  <c r="Q913" i="4" s="1"/>
  <c r="P910" i="4"/>
  <c r="Q910" i="4" s="1"/>
  <c r="P907" i="4"/>
  <c r="Q907" i="4" s="1"/>
  <c r="P904" i="4"/>
  <c r="Q904" i="4" s="1"/>
  <c r="P901" i="4"/>
  <c r="Q901" i="4" s="1"/>
  <c r="P855" i="4"/>
  <c r="Q855" i="4" s="1"/>
  <c r="P849" i="4"/>
  <c r="Q849" i="4" s="1"/>
  <c r="P846" i="4"/>
  <c r="Q846" i="4" s="1"/>
  <c r="C3" i="5"/>
  <c r="P981" i="4"/>
  <c r="Q981" i="4" s="1"/>
  <c r="P915" i="4"/>
  <c r="Q915" i="4" s="1"/>
  <c r="P873" i="4"/>
  <c r="Q873" i="4" s="1"/>
  <c r="P818" i="4"/>
  <c r="Q818" i="4" s="1"/>
  <c r="P795" i="4"/>
  <c r="Q795" i="4" s="1"/>
  <c r="P768" i="4"/>
  <c r="Q768" i="4" s="1"/>
  <c r="P765" i="4"/>
  <c r="Q765" i="4" s="1"/>
  <c r="P730" i="4"/>
  <c r="Q730" i="4" s="1"/>
  <c r="P680" i="4"/>
  <c r="Q680" i="4" s="1"/>
  <c r="P677" i="4"/>
  <c r="Q677" i="4" s="1"/>
  <c r="P674" i="4"/>
  <c r="Q674" i="4" s="1"/>
  <c r="P671" i="4"/>
  <c r="Q671" i="4" s="1"/>
  <c r="P622" i="4"/>
  <c r="Q622" i="4" s="1"/>
  <c r="P619" i="4"/>
  <c r="Q619" i="4" s="1"/>
  <c r="P616" i="4"/>
  <c r="Q616" i="4" s="1"/>
  <c r="P613" i="4"/>
  <c r="Q613" i="4" s="1"/>
  <c r="P593" i="4"/>
  <c r="Q593" i="4" s="1"/>
  <c r="P573" i="4"/>
  <c r="Q573" i="4" s="1"/>
  <c r="P966" i="4"/>
  <c r="Q966" i="4" s="1"/>
  <c r="P944" i="4"/>
  <c r="Q944" i="4" s="1"/>
  <c r="P929" i="4"/>
  <c r="Q929" i="4" s="1"/>
  <c r="P908" i="4"/>
  <c r="Q908" i="4" s="1"/>
  <c r="P883" i="4"/>
  <c r="Q883" i="4" s="1"/>
  <c r="P853" i="4"/>
  <c r="Q853" i="4" s="1"/>
  <c r="P832" i="4"/>
  <c r="Q832" i="4" s="1"/>
  <c r="P743" i="4"/>
  <c r="Q743" i="4" s="1"/>
  <c r="P708" i="4"/>
  <c r="Q708" i="4" s="1"/>
  <c r="P640" i="4"/>
  <c r="Q640" i="4" s="1"/>
  <c r="P637" i="4"/>
  <c r="Q637" i="4" s="1"/>
  <c r="P634" i="4"/>
  <c r="Q634" i="4" s="1"/>
  <c r="P625" i="4"/>
  <c r="Q625" i="4" s="1"/>
  <c r="P610" i="4"/>
  <c r="Q610" i="4" s="1"/>
  <c r="P947" i="4"/>
  <c r="Q947" i="4" s="1"/>
  <c r="P918" i="4"/>
  <c r="Q918" i="4" s="1"/>
  <c r="P911" i="4"/>
  <c r="Q911" i="4" s="1"/>
  <c r="P890" i="4"/>
  <c r="Q890" i="4" s="1"/>
  <c r="P860" i="4"/>
  <c r="Q860" i="4" s="1"/>
  <c r="P825" i="4"/>
  <c r="Q825" i="4" s="1"/>
  <c r="P801" i="4"/>
  <c r="Q801" i="4" s="1"/>
  <c r="P798" i="4"/>
  <c r="Q798" i="4" s="1"/>
  <c r="P784" i="4"/>
  <c r="Q784" i="4" s="1"/>
  <c r="P746" i="4"/>
  <c r="Q746" i="4" s="1"/>
  <c r="P733" i="4"/>
  <c r="Q733" i="4" s="1"/>
  <c r="P720" i="4"/>
  <c r="Q720" i="4" s="1"/>
  <c r="P717" i="4"/>
  <c r="Q717" i="4" s="1"/>
  <c r="P714" i="4"/>
  <c r="Q714" i="4" s="1"/>
  <c r="P711" i="4"/>
  <c r="Q711" i="4" s="1"/>
  <c r="P631" i="4"/>
  <c r="Q631" i="4" s="1"/>
  <c r="P628" i="4"/>
  <c r="Q628" i="4" s="1"/>
  <c r="P607" i="4"/>
  <c r="Q607" i="4" s="1"/>
  <c r="P587" i="4"/>
  <c r="Q587" i="4" s="1"/>
  <c r="P567" i="4"/>
  <c r="Q567" i="4" s="1"/>
  <c r="P547" i="4"/>
  <c r="Q547" i="4" s="1"/>
  <c r="P527" i="4"/>
  <c r="Q527" i="4" s="1"/>
  <c r="P507" i="4"/>
  <c r="Q507" i="4" s="1"/>
  <c r="P968" i="4"/>
  <c r="Q968" i="4" s="1"/>
  <c r="P946" i="4"/>
  <c r="Q946" i="4" s="1"/>
  <c r="P903" i="4"/>
  <c r="Q903" i="4" s="1"/>
  <c r="P878" i="4"/>
  <c r="Q878" i="4" s="1"/>
  <c r="P971" i="4"/>
  <c r="Q971" i="4" s="1"/>
  <c r="P964" i="4"/>
  <c r="Q964" i="4" s="1"/>
  <c r="P924" i="4"/>
  <c r="Q924" i="4" s="1"/>
  <c r="P874" i="4"/>
  <c r="Q874" i="4" s="1"/>
  <c r="P867" i="4"/>
  <c r="Q867" i="4" s="1"/>
  <c r="P793" i="4"/>
  <c r="Q793" i="4" s="1"/>
  <c r="P761" i="4"/>
  <c r="Q761" i="4" s="1"/>
  <c r="P687" i="4"/>
  <c r="Q687" i="4" s="1"/>
  <c r="P670" i="4"/>
  <c r="Q670" i="4" s="1"/>
  <c r="P644" i="4"/>
  <c r="Q644" i="4" s="1"/>
  <c r="P582" i="4"/>
  <c r="Q582" i="4" s="1"/>
  <c r="P570" i="4"/>
  <c r="Q570" i="4" s="1"/>
  <c r="P561" i="4"/>
  <c r="Q561" i="4" s="1"/>
  <c r="P558" i="4"/>
  <c r="Q558" i="4" s="1"/>
  <c r="P514" i="4"/>
  <c r="Q514" i="4" s="1"/>
  <c r="P984" i="4"/>
  <c r="Q984" i="4" s="1"/>
  <c r="P960" i="4"/>
  <c r="Q960" i="4" s="1"/>
  <c r="P912" i="4"/>
  <c r="Q912" i="4" s="1"/>
  <c r="P893" i="4"/>
  <c r="Q893" i="4" s="1"/>
  <c r="P881" i="4"/>
  <c r="Q881" i="4" s="1"/>
  <c r="P826" i="4"/>
  <c r="Q826" i="4" s="1"/>
  <c r="P775" i="4"/>
  <c r="Q775" i="4" s="1"/>
  <c r="P737" i="4"/>
  <c r="Q737" i="4" s="1"/>
  <c r="P710" i="4"/>
  <c r="Q710" i="4" s="1"/>
  <c r="P994" i="4"/>
  <c r="Q994" i="4" s="1"/>
  <c r="P884" i="4"/>
  <c r="Q884" i="4" s="1"/>
  <c r="P799" i="4"/>
  <c r="Q799" i="4" s="1"/>
  <c r="P777" i="4"/>
  <c r="Q777" i="4" s="1"/>
  <c r="P722" i="4"/>
  <c r="Q722" i="4" s="1"/>
  <c r="P705" i="4"/>
  <c r="Q705" i="4" s="1"/>
  <c r="P682" i="4"/>
  <c r="Q682" i="4" s="1"/>
  <c r="P662" i="4"/>
  <c r="Q662" i="4" s="1"/>
  <c r="P649" i="4"/>
  <c r="Q649" i="4" s="1"/>
  <c r="P639" i="4"/>
  <c r="Q639" i="4" s="1"/>
  <c r="P629" i="4"/>
  <c r="Q629" i="4" s="1"/>
  <c r="P615" i="4"/>
  <c r="Q615" i="4" s="1"/>
  <c r="P590" i="4"/>
  <c r="Q590" i="4" s="1"/>
  <c r="P554" i="4"/>
  <c r="Q554" i="4" s="1"/>
  <c r="P510" i="4"/>
  <c r="Q510" i="4" s="1"/>
  <c r="P501" i="4"/>
  <c r="Q501" i="4" s="1"/>
  <c r="P481" i="4"/>
  <c r="Q481" i="4" s="1"/>
  <c r="P461" i="4"/>
  <c r="Q461" i="4" s="1"/>
  <c r="P441" i="4"/>
  <c r="Q441" i="4" s="1"/>
  <c r="P990" i="4"/>
  <c r="Q990" i="4" s="1"/>
  <c r="P973" i="4"/>
  <c r="Q973" i="4" s="1"/>
  <c r="P872" i="4"/>
  <c r="Q872" i="4" s="1"/>
  <c r="P858" i="4"/>
  <c r="Q858" i="4" s="1"/>
  <c r="P847" i="4"/>
  <c r="Q847" i="4" s="1"/>
  <c r="P843" i="4"/>
  <c r="Q843" i="4" s="1"/>
  <c r="P820" i="4"/>
  <c r="Q820" i="4" s="1"/>
  <c r="P763" i="4"/>
  <c r="Q763" i="4" s="1"/>
  <c r="P750" i="4"/>
  <c r="Q750" i="4" s="1"/>
  <c r="P725" i="4"/>
  <c r="Q725" i="4" s="1"/>
  <c r="P692" i="4"/>
  <c r="Q692" i="4" s="1"/>
  <c r="P672" i="4"/>
  <c r="Q672" i="4" s="1"/>
  <c r="P665" i="4"/>
  <c r="Q665" i="4" s="1"/>
  <c r="P655" i="4"/>
  <c r="Q655" i="4" s="1"/>
  <c r="P632" i="4"/>
  <c r="Q632" i="4" s="1"/>
  <c r="P602" i="4"/>
  <c r="Q602" i="4" s="1"/>
  <c r="P551" i="4"/>
  <c r="Q551" i="4" s="1"/>
  <c r="P548" i="4"/>
  <c r="Q548" i="4" s="1"/>
  <c r="P545" i="4"/>
  <c r="Q545" i="4" s="1"/>
  <c r="P542" i="4"/>
  <c r="Q542" i="4" s="1"/>
  <c r="P498" i="4"/>
  <c r="Q498" i="4" s="1"/>
  <c r="P478" i="4"/>
  <c r="Q478" i="4" s="1"/>
  <c r="P458" i="4"/>
  <c r="Q458" i="4" s="1"/>
  <c r="P986" i="4"/>
  <c r="Q986" i="4" s="1"/>
  <c r="P959" i="4"/>
  <c r="Q959" i="4" s="1"/>
  <c r="P899" i="4"/>
  <c r="Q899" i="4" s="1"/>
  <c r="P809" i="4"/>
  <c r="Q809" i="4" s="1"/>
  <c r="P774" i="4"/>
  <c r="Q774" i="4" s="1"/>
  <c r="P759" i="4"/>
  <c r="Q759" i="4" s="1"/>
  <c r="P752" i="4"/>
  <c r="Q752" i="4" s="1"/>
  <c r="P748" i="4"/>
  <c r="Q748" i="4" s="1"/>
  <c r="P696" i="4"/>
  <c r="Q696" i="4" s="1"/>
  <c r="P598" i="4"/>
  <c r="Q598" i="4" s="1"/>
  <c r="P578" i="4"/>
  <c r="Q578" i="4" s="1"/>
  <c r="P568" i="4"/>
  <c r="Q568" i="4" s="1"/>
  <c r="P552" i="4"/>
  <c r="Q552" i="4" s="1"/>
  <c r="P523" i="4"/>
  <c r="Q523" i="4" s="1"/>
  <c r="P517" i="4"/>
  <c r="Q517" i="4" s="1"/>
  <c r="P420" i="4"/>
  <c r="Q420" i="4" s="1"/>
  <c r="P400" i="4"/>
  <c r="Q400" i="4" s="1"/>
  <c r="P380" i="4"/>
  <c r="Q380" i="4" s="1"/>
  <c r="P360" i="4"/>
  <c r="Q360" i="4" s="1"/>
  <c r="P340" i="4"/>
  <c r="Q340" i="4" s="1"/>
  <c r="P993" i="4"/>
  <c r="Q993" i="4" s="1"/>
  <c r="P989" i="4"/>
  <c r="Q989" i="4" s="1"/>
  <c r="P954" i="4"/>
  <c r="Q954" i="4" s="1"/>
  <c r="P927" i="4"/>
  <c r="Q927" i="4" s="1"/>
  <c r="P850" i="4"/>
  <c r="Q850" i="4" s="1"/>
  <c r="P838" i="4"/>
  <c r="Q838" i="4" s="1"/>
  <c r="P770" i="4"/>
  <c r="Q770" i="4" s="1"/>
  <c r="P967" i="4"/>
  <c r="Q967" i="4" s="1"/>
  <c r="P949" i="4"/>
  <c r="Q949" i="4" s="1"/>
  <c r="P923" i="4"/>
  <c r="Q923" i="4" s="1"/>
  <c r="P919" i="4"/>
  <c r="Q919" i="4" s="1"/>
  <c r="P895" i="4"/>
  <c r="Q895" i="4" s="1"/>
  <c r="P854" i="4"/>
  <c r="Q854" i="4" s="1"/>
  <c r="P834" i="4"/>
  <c r="Q834" i="4" s="1"/>
  <c r="P805" i="4"/>
  <c r="Q805" i="4" s="1"/>
  <c r="P740" i="4"/>
  <c r="Q740" i="4" s="1"/>
  <c r="P736" i="4"/>
  <c r="Q736" i="4" s="1"/>
  <c r="P721" i="4"/>
  <c r="Q721" i="4" s="1"/>
  <c r="P699" i="4"/>
  <c r="Q699" i="4" s="1"/>
  <c r="P601" i="4"/>
  <c r="Q601" i="4" s="1"/>
  <c r="P591" i="4"/>
  <c r="Q591" i="4" s="1"/>
  <c r="P584" i="4"/>
  <c r="Q584" i="4" s="1"/>
  <c r="P581" i="4"/>
  <c r="Q581" i="4" s="1"/>
  <c r="P571" i="4"/>
  <c r="Q571" i="4" s="1"/>
  <c r="P529" i="4"/>
  <c r="Q529" i="4" s="1"/>
  <c r="P863" i="4"/>
  <c r="Q863" i="4" s="1"/>
  <c r="P835" i="4"/>
  <c r="Q835" i="4" s="1"/>
  <c r="P715" i="4"/>
  <c r="Q715" i="4" s="1"/>
  <c r="P667" i="4"/>
  <c r="Q667" i="4" s="1"/>
  <c r="P642" i="4"/>
  <c r="Q642" i="4" s="1"/>
  <c r="P572" i="4"/>
  <c r="Q572" i="4" s="1"/>
  <c r="P546" i="4"/>
  <c r="Q546" i="4" s="1"/>
  <c r="P536" i="4"/>
  <c r="Q536" i="4" s="1"/>
  <c r="P533" i="4"/>
  <c r="Q533" i="4" s="1"/>
  <c r="P530" i="4"/>
  <c r="Q530" i="4" s="1"/>
  <c r="P508" i="4"/>
  <c r="Q508" i="4" s="1"/>
  <c r="P456" i="4"/>
  <c r="Q456" i="4" s="1"/>
  <c r="P453" i="4"/>
  <c r="Q453" i="4" s="1"/>
  <c r="P450" i="4"/>
  <c r="Q450" i="4" s="1"/>
  <c r="P447" i="4"/>
  <c r="Q447" i="4" s="1"/>
  <c r="P438" i="4"/>
  <c r="Q438" i="4" s="1"/>
  <c r="P412" i="4"/>
  <c r="Q412" i="4" s="1"/>
  <c r="P392" i="4"/>
  <c r="Q392" i="4" s="1"/>
  <c r="P997" i="4"/>
  <c r="Q997" i="4" s="1"/>
  <c r="P979" i="4"/>
  <c r="Q979" i="4" s="1"/>
  <c r="P941" i="4"/>
  <c r="Q941" i="4" s="1"/>
  <c r="P875" i="4"/>
  <c r="Q875" i="4" s="1"/>
  <c r="P718" i="4"/>
  <c r="Q718" i="4" s="1"/>
  <c r="P698" i="4"/>
  <c r="Q698" i="4" s="1"/>
  <c r="P675" i="4"/>
  <c r="Q675" i="4" s="1"/>
  <c r="P651" i="4"/>
  <c r="Q651" i="4" s="1"/>
  <c r="P604" i="4"/>
  <c r="Q604" i="4" s="1"/>
  <c r="P597" i="4"/>
  <c r="Q597" i="4" s="1"/>
  <c r="P562" i="4"/>
  <c r="Q562" i="4" s="1"/>
  <c r="P555" i="4"/>
  <c r="Q555" i="4" s="1"/>
  <c r="P544" i="4"/>
  <c r="Q544" i="4" s="1"/>
  <c r="P965" i="4"/>
  <c r="Q965" i="4" s="1"/>
  <c r="P909" i="4"/>
  <c r="Q909" i="4" s="1"/>
  <c r="P892" i="4"/>
  <c r="Q892" i="4" s="1"/>
  <c r="P870" i="4"/>
  <c r="Q870" i="4" s="1"/>
  <c r="P866" i="4"/>
  <c r="Q866" i="4" s="1"/>
  <c r="P841" i="4"/>
  <c r="Q841" i="4" s="1"/>
  <c r="P823" i="4"/>
  <c r="Q823" i="4" s="1"/>
  <c r="P781" i="4"/>
  <c r="Q781" i="4" s="1"/>
  <c r="P773" i="4"/>
  <c r="Q773" i="4" s="1"/>
  <c r="P635" i="4"/>
  <c r="Q635" i="4" s="1"/>
  <c r="P627" i="4"/>
  <c r="Q627" i="4" s="1"/>
  <c r="P520" i="4"/>
  <c r="Q520" i="4" s="1"/>
  <c r="P506" i="4"/>
  <c r="Q506" i="4" s="1"/>
  <c r="P493" i="4"/>
  <c r="Q493" i="4" s="1"/>
  <c r="P480" i="4"/>
  <c r="Q480" i="4" s="1"/>
  <c r="P445" i="4"/>
  <c r="Q445" i="4" s="1"/>
  <c r="P435" i="4"/>
  <c r="Q435" i="4" s="1"/>
  <c r="P429" i="4"/>
  <c r="Q429" i="4" s="1"/>
  <c r="P426" i="4"/>
  <c r="Q426" i="4" s="1"/>
  <c r="P333" i="4"/>
  <c r="Q333" i="4" s="1"/>
  <c r="P313" i="4"/>
  <c r="Q313" i="4" s="1"/>
  <c r="P293" i="4"/>
  <c r="Q293" i="4" s="1"/>
  <c r="P273" i="4"/>
  <c r="Q273" i="4" s="1"/>
  <c r="P253" i="4"/>
  <c r="Q253" i="4" s="1"/>
  <c r="P233" i="4"/>
  <c r="Q233" i="4" s="1"/>
  <c r="P213" i="4"/>
  <c r="Q213" i="4" s="1"/>
  <c r="P193" i="4"/>
  <c r="Q193" i="4" s="1"/>
  <c r="P173" i="4"/>
  <c r="Q173" i="4" s="1"/>
  <c r="P153" i="4"/>
  <c r="Q153" i="4" s="1"/>
  <c r="P133" i="4"/>
  <c r="Q133" i="4" s="1"/>
  <c r="P113" i="4"/>
  <c r="Q113" i="4" s="1"/>
  <c r="P93" i="4"/>
  <c r="Q93" i="4" s="1"/>
  <c r="P73" i="4"/>
  <c r="Q73" i="4" s="1"/>
  <c r="P53" i="4"/>
  <c r="Q53" i="4" s="1"/>
  <c r="P33" i="4"/>
  <c r="Q33" i="4" s="1"/>
  <c r="P900" i="4"/>
  <c r="Q900" i="4" s="1"/>
  <c r="P840" i="4"/>
  <c r="Q840" i="4" s="1"/>
  <c r="P780" i="4"/>
  <c r="Q780" i="4" s="1"/>
  <c r="P745" i="4"/>
  <c r="Q745" i="4" s="1"/>
  <c r="P697" i="4"/>
  <c r="Q697" i="4" s="1"/>
  <c r="P650" i="4"/>
  <c r="Q650" i="4" s="1"/>
  <c r="P638" i="4"/>
  <c r="Q638" i="4" s="1"/>
  <c r="P596" i="4"/>
  <c r="Q596" i="4" s="1"/>
  <c r="P509" i="4"/>
  <c r="Q509" i="4" s="1"/>
  <c r="P502" i="4"/>
  <c r="Q502" i="4" s="1"/>
  <c r="P934" i="4"/>
  <c r="Q934" i="4" s="1"/>
  <c r="P796" i="4"/>
  <c r="Q796" i="4" s="1"/>
  <c r="P724" i="4"/>
  <c r="Q724" i="4" s="1"/>
  <c r="P700" i="4"/>
  <c r="Q700" i="4" s="1"/>
  <c r="P681" i="4"/>
  <c r="Q681" i="4" s="1"/>
  <c r="P606" i="4"/>
  <c r="Q606" i="4" s="1"/>
  <c r="P599" i="4"/>
  <c r="Q599" i="4" s="1"/>
  <c r="P592" i="4"/>
  <c r="Q592" i="4" s="1"/>
  <c r="P557" i="4"/>
  <c r="Q557" i="4" s="1"/>
  <c r="P550" i="4"/>
  <c r="Q550" i="4" s="1"/>
  <c r="P532" i="4"/>
  <c r="Q532" i="4" s="1"/>
  <c r="P482" i="4"/>
  <c r="Q482" i="4" s="1"/>
  <c r="P469" i="4"/>
  <c r="Q469" i="4" s="1"/>
  <c r="P466" i="4"/>
  <c r="Q466" i="4" s="1"/>
  <c r="P391" i="4"/>
  <c r="Q391" i="4" s="1"/>
  <c r="P388" i="4"/>
  <c r="Q388" i="4" s="1"/>
  <c r="P382" i="4"/>
  <c r="Q382" i="4" s="1"/>
  <c r="P379" i="4"/>
  <c r="Q379" i="4" s="1"/>
  <c r="P376" i="4"/>
  <c r="Q376" i="4" s="1"/>
  <c r="P373" i="4"/>
  <c r="Q373" i="4" s="1"/>
  <c r="P370" i="4"/>
  <c r="Q370" i="4" s="1"/>
  <c r="P329" i="4"/>
  <c r="Q329" i="4" s="1"/>
  <c r="P309" i="4"/>
  <c r="Q309" i="4" s="1"/>
  <c r="P289" i="4"/>
  <c r="Q289" i="4" s="1"/>
  <c r="P269" i="4"/>
  <c r="Q269" i="4" s="1"/>
  <c r="P970" i="4"/>
  <c r="Q970" i="4" s="1"/>
  <c r="P950" i="4"/>
  <c r="Q950" i="4" s="1"/>
  <c r="P921" i="4"/>
  <c r="Q921" i="4" s="1"/>
  <c r="P898" i="4"/>
  <c r="Q898" i="4" s="1"/>
  <c r="P790" i="4"/>
  <c r="Q790" i="4" s="1"/>
  <c r="P753" i="4"/>
  <c r="Q753" i="4" s="1"/>
  <c r="P727" i="4"/>
  <c r="Q727" i="4" s="1"/>
  <c r="P668" i="4"/>
  <c r="Q668" i="4" s="1"/>
  <c r="P660" i="4"/>
  <c r="Q660" i="4" s="1"/>
  <c r="P656" i="4"/>
  <c r="Q656" i="4" s="1"/>
  <c r="P652" i="4"/>
  <c r="Q652" i="4" s="1"/>
  <c r="P594" i="4"/>
  <c r="Q594" i="4" s="1"/>
  <c r="P575" i="4"/>
  <c r="Q575" i="4" s="1"/>
  <c r="P553" i="4"/>
  <c r="Q553" i="4" s="1"/>
  <c r="P526" i="4"/>
  <c r="Q526" i="4" s="1"/>
  <c r="P483" i="4"/>
  <c r="Q483" i="4" s="1"/>
  <c r="P476" i="4"/>
  <c r="Q476" i="4" s="1"/>
  <c r="P998" i="4"/>
  <c r="Q998" i="4" s="1"/>
  <c r="P786" i="4"/>
  <c r="Q786" i="4" s="1"/>
  <c r="P739" i="4"/>
  <c r="Q739" i="4" s="1"/>
  <c r="P723" i="4"/>
  <c r="Q723" i="4" s="1"/>
  <c r="P719" i="4"/>
  <c r="Q719" i="4" s="1"/>
  <c r="P564" i="4"/>
  <c r="Q564" i="4" s="1"/>
  <c r="P549" i="4"/>
  <c r="Q549" i="4" s="1"/>
  <c r="P515" i="4"/>
  <c r="Q515" i="4" s="1"/>
  <c r="P747" i="4"/>
  <c r="Q747" i="4" s="1"/>
  <c r="P633" i="4"/>
  <c r="Q633" i="4" s="1"/>
  <c r="P612" i="4"/>
  <c r="Q612" i="4" s="1"/>
  <c r="P563" i="4"/>
  <c r="Q563" i="4" s="1"/>
  <c r="P465" i="4"/>
  <c r="Q465" i="4" s="1"/>
  <c r="P424" i="4"/>
  <c r="Q424" i="4" s="1"/>
  <c r="P317" i="4"/>
  <c r="Q317" i="4" s="1"/>
  <c r="P314" i="4"/>
  <c r="Q314" i="4" s="1"/>
  <c r="P236" i="4"/>
  <c r="Q236" i="4" s="1"/>
  <c r="P227" i="4"/>
  <c r="Q227" i="4" s="1"/>
  <c r="P224" i="4"/>
  <c r="Q224" i="4" s="1"/>
  <c r="P180" i="4"/>
  <c r="Q180" i="4" s="1"/>
  <c r="P136" i="4"/>
  <c r="Q136" i="4" s="1"/>
  <c r="P127" i="4"/>
  <c r="Q127" i="4" s="1"/>
  <c r="P124" i="4"/>
  <c r="Q124" i="4" s="1"/>
  <c r="P905" i="4"/>
  <c r="Q905" i="4" s="1"/>
  <c r="P886" i="4"/>
  <c r="Q886" i="4" s="1"/>
  <c r="P877" i="4"/>
  <c r="Q877" i="4" s="1"/>
  <c r="P868" i="4"/>
  <c r="Q868" i="4" s="1"/>
  <c r="P658" i="4"/>
  <c r="Q658" i="4" s="1"/>
  <c r="P654" i="4"/>
  <c r="Q654" i="4" s="1"/>
  <c r="P624" i="4"/>
  <c r="Q624" i="4" s="1"/>
  <c r="P620" i="4"/>
  <c r="Q620" i="4" s="1"/>
  <c r="P608" i="4"/>
  <c r="Q608" i="4" s="1"/>
  <c r="P600" i="4"/>
  <c r="Q600" i="4" s="1"/>
  <c r="P588" i="4"/>
  <c r="Q588" i="4" s="1"/>
  <c r="P528" i="4"/>
  <c r="Q528" i="4" s="1"/>
  <c r="P488" i="4"/>
  <c r="Q488" i="4" s="1"/>
  <c r="P451" i="4"/>
  <c r="Q451" i="4" s="1"/>
  <c r="P444" i="4"/>
  <c r="Q444" i="4" s="1"/>
  <c r="P427" i="4"/>
  <c r="Q427" i="4" s="1"/>
  <c r="P417" i="4"/>
  <c r="Q417" i="4" s="1"/>
  <c r="P398" i="4"/>
  <c r="Q398" i="4" s="1"/>
  <c r="P385" i="4"/>
  <c r="Q385" i="4" s="1"/>
  <c r="P338" i="4"/>
  <c r="Q338" i="4" s="1"/>
  <c r="P837" i="4"/>
  <c r="Q837" i="4" s="1"/>
  <c r="P6" i="4"/>
  <c r="P26" i="4"/>
  <c r="Q26" i="4" s="1"/>
  <c r="P70" i="4"/>
  <c r="Q70" i="4" s="1"/>
  <c r="P79" i="4"/>
  <c r="Q79" i="4" s="1"/>
  <c r="P187" i="4"/>
  <c r="Q187" i="4" s="1"/>
  <c r="P196" i="4"/>
  <c r="Q196" i="4" s="1"/>
  <c r="P232" i="4"/>
  <c r="Q232" i="4" s="1"/>
  <c r="P250" i="4"/>
  <c r="Q250" i="4" s="1"/>
  <c r="P259" i="4"/>
  <c r="Q259" i="4" s="1"/>
  <c r="P262" i="4"/>
  <c r="Q262" i="4" s="1"/>
  <c r="P265" i="4"/>
  <c r="Q265" i="4" s="1"/>
  <c r="P268" i="4"/>
  <c r="Q268" i="4" s="1"/>
  <c r="P315" i="4"/>
  <c r="Q315" i="4" s="1"/>
  <c r="P377" i="4"/>
  <c r="Q377" i="4" s="1"/>
  <c r="P394" i="4"/>
  <c r="Q394" i="4" s="1"/>
  <c r="P421" i="4"/>
  <c r="Q421" i="4" s="1"/>
  <c r="P439" i="4"/>
  <c r="Q439" i="4" s="1"/>
  <c r="P486" i="4"/>
  <c r="Q486" i="4" s="1"/>
  <c r="P504" i="4"/>
  <c r="Q504" i="4" s="1"/>
  <c r="P605" i="4"/>
  <c r="Q605" i="4" s="1"/>
  <c r="N627" i="4"/>
  <c r="P707" i="4"/>
  <c r="Q707" i="4" s="1"/>
  <c r="P734" i="4"/>
  <c r="Q734" i="4" s="1"/>
  <c r="P757" i="4"/>
  <c r="Q757" i="4" s="1"/>
  <c r="P829" i="4"/>
  <c r="Q829" i="4" s="1"/>
  <c r="N995" i="4"/>
  <c r="P328" i="4"/>
  <c r="Q328" i="4" s="1"/>
  <c r="P354" i="4"/>
  <c r="Q354" i="4" s="1"/>
  <c r="P357" i="4"/>
  <c r="Q357" i="4" s="1"/>
  <c r="P367" i="4"/>
  <c r="Q367" i="4" s="1"/>
  <c r="P374" i="4"/>
  <c r="Q374" i="4" s="1"/>
  <c r="P425" i="4"/>
  <c r="Q425" i="4" s="1"/>
  <c r="P432" i="4"/>
  <c r="Q432" i="4" s="1"/>
  <c r="P443" i="4"/>
  <c r="Q443" i="4" s="1"/>
  <c r="P454" i="4"/>
  <c r="Q454" i="4" s="1"/>
  <c r="P490" i="4"/>
  <c r="Q490" i="4" s="1"/>
  <c r="P497" i="4"/>
  <c r="Q497" i="4" s="1"/>
  <c r="P513" i="4"/>
  <c r="Q513" i="4" s="1"/>
  <c r="P521" i="4"/>
  <c r="Q521" i="4" s="1"/>
  <c r="N585" i="4"/>
  <c r="P618" i="4"/>
  <c r="Q618" i="4" s="1"/>
  <c r="N623" i="4"/>
  <c r="P691" i="4"/>
  <c r="Q691" i="4" s="1"/>
  <c r="P695" i="4"/>
  <c r="Q695" i="4" s="1"/>
  <c r="P762" i="4"/>
  <c r="Q762" i="4" s="1"/>
  <c r="P766" i="4"/>
  <c r="Q766" i="4" s="1"/>
  <c r="P789" i="4"/>
  <c r="Q789" i="4" s="1"/>
  <c r="P802" i="4"/>
  <c r="Q802" i="4" s="1"/>
  <c r="P995" i="4"/>
  <c r="Q995" i="4" s="1"/>
  <c r="D58" i="5"/>
  <c r="B58" i="5"/>
  <c r="G58" i="5"/>
  <c r="E58" i="5"/>
  <c r="F58" i="5"/>
  <c r="C58" i="5"/>
  <c r="P83" i="4"/>
  <c r="Q83" i="4" s="1"/>
  <c r="P86" i="4"/>
  <c r="Q86" i="4" s="1"/>
  <c r="P137" i="4"/>
  <c r="Q137" i="4" s="1"/>
  <c r="P140" i="4"/>
  <c r="Q140" i="4" s="1"/>
  <c r="P176" i="4"/>
  <c r="Q176" i="4" s="1"/>
  <c r="P179" i="4"/>
  <c r="Q179" i="4" s="1"/>
  <c r="P182" i="4"/>
  <c r="Q182" i="4" s="1"/>
  <c r="P200" i="4"/>
  <c r="Q200" i="4" s="1"/>
  <c r="P206" i="4"/>
  <c r="Q206" i="4" s="1"/>
  <c r="P209" i="4"/>
  <c r="Q209" i="4" s="1"/>
  <c r="P212" i="4"/>
  <c r="Q212" i="4" s="1"/>
  <c r="P215" i="4"/>
  <c r="Q215" i="4" s="1"/>
  <c r="P218" i="4"/>
  <c r="Q218" i="4" s="1"/>
  <c r="P291" i="4"/>
  <c r="Q291" i="4" s="1"/>
  <c r="P339" i="4"/>
  <c r="Q339" i="4" s="1"/>
  <c r="P375" i="4"/>
  <c r="Q375" i="4" s="1"/>
  <c r="P399" i="4"/>
  <c r="Q399" i="4" s="1"/>
  <c r="P433" i="4"/>
  <c r="Q433" i="4" s="1"/>
  <c r="N441" i="4"/>
  <c r="P448" i="4"/>
  <c r="Q448" i="4" s="1"/>
  <c r="P455" i="4"/>
  <c r="Q455" i="4" s="1"/>
  <c r="P518" i="4"/>
  <c r="Q518" i="4" s="1"/>
  <c r="P522" i="4"/>
  <c r="Q522" i="4" s="1"/>
  <c r="P534" i="4"/>
  <c r="Q534" i="4" s="1"/>
  <c r="P688" i="4"/>
  <c r="Q688" i="4" s="1"/>
  <c r="P772" i="4"/>
  <c r="Q772" i="4" s="1"/>
  <c r="P803" i="4"/>
  <c r="Q803" i="4" s="1"/>
  <c r="P859" i="4"/>
  <c r="Q859" i="4" s="1"/>
  <c r="N320" i="4"/>
  <c r="P358" i="4"/>
  <c r="Q358" i="4" s="1"/>
  <c r="P368" i="4"/>
  <c r="Q368" i="4" s="1"/>
  <c r="N379" i="4"/>
  <c r="N403" i="4"/>
  <c r="N423" i="4"/>
  <c r="P473" i="4"/>
  <c r="Q473" i="4" s="1"/>
  <c r="P484" i="4"/>
  <c r="Q484" i="4" s="1"/>
  <c r="P611" i="4"/>
  <c r="Q611" i="4" s="1"/>
  <c r="N746" i="4"/>
  <c r="P831" i="4"/>
  <c r="Q831" i="4" s="1"/>
  <c r="P926" i="4"/>
  <c r="Q926" i="4" s="1"/>
  <c r="N463" i="4"/>
  <c r="N542" i="4"/>
  <c r="N567" i="4"/>
  <c r="N657" i="4"/>
  <c r="P987" i="4"/>
  <c r="Q987" i="4" s="1"/>
  <c r="F43" i="5"/>
  <c r="D43" i="5"/>
  <c r="E43" i="5"/>
  <c r="C43" i="5"/>
  <c r="G43" i="5" s="1"/>
  <c r="B43" i="5"/>
  <c r="N814" i="4"/>
  <c r="N597" i="4"/>
  <c r="N643" i="4"/>
  <c r="B84" i="5"/>
  <c r="G84" i="5"/>
  <c r="F84" i="5"/>
  <c r="D84" i="5"/>
  <c r="E84" i="5"/>
  <c r="N530" i="4"/>
  <c r="N640" i="4"/>
  <c r="N761" i="4"/>
  <c r="N820" i="4"/>
  <c r="N975" i="4"/>
  <c r="F53" i="5"/>
  <c r="D53" i="5"/>
  <c r="E53" i="5"/>
  <c r="C53" i="5"/>
  <c r="G53" i="5" s="1"/>
  <c r="E105" i="5"/>
  <c r="F105" i="5"/>
  <c r="D105" i="5"/>
  <c r="C105" i="5"/>
  <c r="G105" i="5" s="1"/>
  <c r="B105" i="5"/>
  <c r="N626" i="4"/>
  <c r="N638" i="4"/>
  <c r="N954" i="4"/>
  <c r="F6" i="5"/>
  <c r="D6" i="5"/>
  <c r="C91" i="5"/>
  <c r="G91" i="5"/>
  <c r="F91" i="5"/>
  <c r="E91" i="5"/>
  <c r="D91" i="5"/>
  <c r="B91" i="5"/>
  <c r="N662" i="4"/>
  <c r="N785" i="4"/>
  <c r="N793" i="4"/>
  <c r="N845" i="4"/>
  <c r="F66" i="5"/>
  <c r="E66" i="5"/>
  <c r="D66" i="5"/>
  <c r="C66" i="5"/>
  <c r="G66" i="5" s="1"/>
  <c r="B66" i="5"/>
  <c r="E45" i="5"/>
  <c r="F45" i="5"/>
  <c r="D45" i="5"/>
  <c r="C45" i="5"/>
  <c r="G45" i="5" s="1"/>
  <c r="E50" i="5"/>
  <c r="D50" i="5"/>
  <c r="B50" i="5"/>
  <c r="C50" i="5"/>
  <c r="G50" i="5" s="1"/>
  <c r="F50" i="5"/>
  <c r="B45" i="5"/>
  <c r="N655" i="4"/>
  <c r="N946" i="4"/>
  <c r="F62" i="5"/>
  <c r="C62" i="5"/>
  <c r="B62" i="5"/>
  <c r="G62" i="5"/>
  <c r="E36" i="5"/>
  <c r="D36" i="5"/>
  <c r="N686" i="4"/>
  <c r="N799" i="4"/>
  <c r="N884" i="4"/>
  <c r="N782" i="4"/>
  <c r="N950" i="4"/>
  <c r="C20" i="5"/>
  <c r="G20" i="5" s="1"/>
  <c r="B20" i="5"/>
  <c r="D20" i="5"/>
  <c r="E25" i="5"/>
  <c r="G25" i="5"/>
  <c r="F25" i="5"/>
  <c r="C33" i="5"/>
  <c r="G33" i="5" s="1"/>
  <c r="B33" i="5"/>
  <c r="F33" i="5"/>
  <c r="E33" i="5"/>
  <c r="D33" i="5"/>
  <c r="F76" i="5"/>
  <c r="E76" i="5"/>
  <c r="D76" i="5"/>
  <c r="C76" i="5"/>
  <c r="G76" i="5" s="1"/>
  <c r="N964" i="4"/>
  <c r="E20" i="5"/>
  <c r="B25" i="5"/>
  <c r="E29" i="5"/>
  <c r="F29" i="5"/>
  <c r="D29" i="5"/>
  <c r="C29" i="5"/>
  <c r="G29" i="5" s="1"/>
  <c r="B34" i="5"/>
  <c r="D34" i="5"/>
  <c r="C34" i="5"/>
  <c r="G34" i="5" s="1"/>
  <c r="F34" i="5"/>
  <c r="B76" i="5"/>
  <c r="N817" i="4"/>
  <c r="B14" i="5"/>
  <c r="F14" i="5"/>
  <c r="D14" i="5"/>
  <c r="E14" i="5"/>
  <c r="C14" i="5"/>
  <c r="G14" i="5" s="1"/>
  <c r="F52" i="5"/>
  <c r="D52" i="5"/>
  <c r="G52" i="5"/>
  <c r="E52" i="5"/>
  <c r="N987" i="4"/>
  <c r="E9" i="5"/>
  <c r="F9" i="5"/>
  <c r="C19" i="5"/>
  <c r="G19" i="5" s="1"/>
  <c r="F19" i="5"/>
  <c r="E19" i="5"/>
  <c r="D19" i="5"/>
  <c r="F42" i="5"/>
  <c r="E42" i="5"/>
  <c r="C42" i="5"/>
  <c r="G42" i="5" s="1"/>
  <c r="B52" i="5"/>
  <c r="D78" i="5"/>
  <c r="B78" i="5"/>
  <c r="F78" i="5"/>
  <c r="C78" i="5"/>
  <c r="G78" i="5" s="1"/>
  <c r="N772" i="4"/>
  <c r="N976" i="4"/>
  <c r="F39" i="5"/>
  <c r="E39" i="5"/>
  <c r="C39" i="5"/>
  <c r="G39" i="5" s="1"/>
  <c r="D39" i="5"/>
  <c r="D48" i="5"/>
  <c r="F48" i="5"/>
  <c r="B48" i="5"/>
  <c r="E35" i="5"/>
  <c r="C35" i="5"/>
  <c r="G35" i="5" s="1"/>
  <c r="D35" i="5"/>
  <c r="B39" i="5"/>
  <c r="C48" i="5"/>
  <c r="G48" i="5" s="1"/>
  <c r="F92" i="5"/>
  <c r="D92" i="5"/>
  <c r="E92" i="5"/>
  <c r="C92" i="5"/>
  <c r="G92" i="5" s="1"/>
  <c r="B92" i="5"/>
  <c r="E55" i="5"/>
  <c r="C55" i="5"/>
  <c r="G55" i="5" s="1"/>
  <c r="F55" i="5"/>
  <c r="D55" i="5"/>
  <c r="C59" i="5"/>
  <c r="G59" i="5" s="1"/>
  <c r="B59" i="5"/>
  <c r="G69" i="5"/>
  <c r="E69" i="5"/>
  <c r="F69" i="5"/>
  <c r="D69" i="5"/>
  <c r="N989" i="4"/>
  <c r="D59" i="5"/>
  <c r="B69" i="5"/>
  <c r="N847" i="4"/>
  <c r="G16" i="5"/>
  <c r="E16" i="5"/>
  <c r="F32" i="5"/>
  <c r="D32" i="5"/>
  <c r="C51" i="5"/>
  <c r="G51" i="5" s="1"/>
  <c r="D51" i="5"/>
  <c r="E59" i="5"/>
  <c r="B64" i="5"/>
  <c r="G64" i="5"/>
  <c r="F64" i="5"/>
  <c r="C69" i="5"/>
  <c r="N865" i="4"/>
  <c r="C71" i="5"/>
  <c r="G71" i="5" s="1"/>
  <c r="F71" i="5"/>
  <c r="D71" i="5"/>
  <c r="G90" i="5"/>
  <c r="F100" i="5"/>
  <c r="E100" i="5"/>
  <c r="B104" i="5"/>
  <c r="F104" i="5"/>
  <c r="E104" i="5"/>
  <c r="D104" i="5"/>
  <c r="C104" i="5"/>
  <c r="G104" i="5" s="1"/>
  <c r="D10" i="5"/>
  <c r="C10" i="5"/>
  <c r="G10" i="5" s="1"/>
  <c r="B74" i="5"/>
  <c r="F74" i="5"/>
  <c r="B10" i="5"/>
  <c r="F26" i="5"/>
  <c r="E26" i="5"/>
  <c r="D26" i="5"/>
  <c r="C74" i="5"/>
  <c r="G74" i="5" s="1"/>
  <c r="B94" i="5"/>
  <c r="F94" i="5"/>
  <c r="E94" i="5"/>
  <c r="C94" i="5"/>
  <c r="G94" i="5" s="1"/>
  <c r="N774" i="4"/>
  <c r="E10" i="5"/>
  <c r="E15" i="5"/>
  <c r="C15" i="5"/>
  <c r="G15" i="5" s="1"/>
  <c r="G30" i="5"/>
  <c r="E49" i="5"/>
  <c r="C49" i="5"/>
  <c r="G49" i="5" s="1"/>
  <c r="B49" i="5"/>
  <c r="E65" i="5"/>
  <c r="F65" i="5"/>
  <c r="D65" i="5"/>
  <c r="B65" i="5"/>
  <c r="D74" i="5"/>
  <c r="D94" i="5"/>
  <c r="G103" i="5"/>
  <c r="F103" i="5"/>
  <c r="E103" i="5"/>
  <c r="C68" i="5"/>
  <c r="G68" i="5" s="1"/>
  <c r="E75" i="5"/>
  <c r="C75" i="5"/>
  <c r="G75" i="5" s="1"/>
  <c r="F68" i="5"/>
  <c r="F72" i="5"/>
  <c r="D72" i="5"/>
  <c r="D75" i="5"/>
  <c r="B88" i="5"/>
  <c r="D98" i="5"/>
  <c r="B98" i="5"/>
  <c r="F75" i="5"/>
  <c r="C88" i="5"/>
  <c r="G88" i="5" s="1"/>
  <c r="E95" i="5"/>
  <c r="C95" i="5"/>
  <c r="G95" i="5" s="1"/>
  <c r="G79" i="5"/>
  <c r="E88" i="5"/>
  <c r="D79" i="5"/>
  <c r="D82" i="5"/>
  <c r="E89" i="5"/>
  <c r="G99" i="5"/>
  <c r="E79" i="5"/>
  <c r="B99" i="5"/>
  <c r="B102" i="5"/>
  <c r="D8" i="5"/>
  <c r="D11" i="5"/>
  <c r="D24" i="5"/>
  <c r="C60" i="5"/>
  <c r="G60" i="5" s="1"/>
  <c r="C63" i="5"/>
  <c r="G63" i="5" s="1"/>
  <c r="C73" i="5"/>
  <c r="G73" i="5" s="1"/>
  <c r="F79" i="5"/>
  <c r="G82" i="5"/>
  <c r="B86" i="5"/>
  <c r="C89" i="5"/>
  <c r="G89" i="5" s="1"/>
  <c r="B96" i="5"/>
  <c r="B8" i="5"/>
  <c r="E11" i="5"/>
  <c r="D18" i="5"/>
  <c r="B18" i="5"/>
  <c r="E24" i="5"/>
  <c r="D63" i="5"/>
  <c r="G83" i="5"/>
  <c r="C86" i="5"/>
  <c r="G86" i="5" s="1"/>
  <c r="D89" i="5"/>
  <c r="C96" i="5"/>
  <c r="G96" i="5" s="1"/>
  <c r="D99" i="5"/>
  <c r="D102" i="5"/>
  <c r="D86" i="5"/>
  <c r="E7" i="5" l="1"/>
  <c r="G7" i="5" s="1"/>
  <c r="G9" i="5"/>
  <c r="C6" i="5"/>
  <c r="C4" i="5" s="1"/>
  <c r="C8" i="5"/>
  <c r="E8" i="5"/>
  <c r="F8" i="5"/>
  <c r="Q6" i="4"/>
  <c r="G6" i="5" l="1"/>
  <c r="A49" i="6"/>
  <c r="J20" i="6"/>
  <c r="J17" i="6"/>
  <c r="J19" i="6"/>
  <c r="J41" i="6"/>
  <c r="J33" i="6"/>
  <c r="J34" i="6"/>
  <c r="J47" i="6"/>
  <c r="J15" i="6"/>
  <c r="J21" i="6"/>
  <c r="J8" i="6"/>
  <c r="J35" i="6"/>
  <c r="J29" i="6"/>
  <c r="J28" i="6"/>
  <c r="J22" i="6"/>
  <c r="J42" i="6"/>
  <c r="J43" i="6"/>
  <c r="J23" i="6"/>
  <c r="J44" i="6"/>
  <c r="J10" i="6"/>
  <c r="J26" i="6"/>
  <c r="J9" i="6"/>
  <c r="J36" i="6"/>
  <c r="J31" i="6"/>
  <c r="J46" i="6"/>
  <c r="J11" i="6"/>
  <c r="J25" i="6"/>
  <c r="J16" i="6"/>
  <c r="J24" i="6"/>
  <c r="J37" i="6"/>
  <c r="J45" i="6"/>
  <c r="J30" i="6"/>
  <c r="J38" i="6"/>
  <c r="J18" i="6"/>
  <c r="J14" i="6"/>
  <c r="J39" i="6"/>
  <c r="J13" i="6"/>
  <c r="J32" i="6"/>
  <c r="J12" i="6"/>
  <c r="J27" i="6"/>
  <c r="J40" i="6"/>
  <c r="G8" i="5"/>
  <c r="D42" i="6" l="1"/>
  <c r="B42" i="6"/>
  <c r="I42" i="6"/>
  <c r="H42" i="6"/>
  <c r="G42" i="6"/>
  <c r="F42" i="6"/>
  <c r="E42" i="6"/>
  <c r="A42" i="6"/>
  <c r="C42" i="6"/>
  <c r="D27" i="6"/>
  <c r="A27" i="6"/>
  <c r="I27" i="6"/>
  <c r="H27" i="6"/>
  <c r="G27" i="6"/>
  <c r="F27" i="6"/>
  <c r="C27" i="6"/>
  <c r="B27" i="6"/>
  <c r="E27" i="6"/>
  <c r="D10" i="6"/>
  <c r="B10" i="6"/>
  <c r="A10" i="6"/>
  <c r="I10" i="6"/>
  <c r="H10" i="6"/>
  <c r="G10" i="6"/>
  <c r="F10" i="6"/>
  <c r="E10" i="6"/>
  <c r="C10" i="6"/>
  <c r="D12" i="6"/>
  <c r="B12" i="6"/>
  <c r="F12" i="6"/>
  <c r="E12" i="6"/>
  <c r="C12" i="6"/>
  <c r="A12" i="6"/>
  <c r="G12" i="6"/>
  <c r="H12" i="6"/>
  <c r="I12" i="6"/>
  <c r="D44" i="6"/>
  <c r="B44" i="6"/>
  <c r="I44" i="6"/>
  <c r="H44" i="6"/>
  <c r="F44" i="6"/>
  <c r="E44" i="6"/>
  <c r="C44" i="6"/>
  <c r="A44" i="6"/>
  <c r="G44" i="6"/>
  <c r="D32" i="6"/>
  <c r="B32" i="6"/>
  <c r="H32" i="6"/>
  <c r="G32" i="6"/>
  <c r="F32" i="6"/>
  <c r="E32" i="6"/>
  <c r="C32" i="6"/>
  <c r="I32" i="6"/>
  <c r="A32" i="6"/>
  <c r="D23" i="6"/>
  <c r="I23" i="6"/>
  <c r="H23" i="6"/>
  <c r="G23" i="6"/>
  <c r="F23" i="6"/>
  <c r="C23" i="6"/>
  <c r="B23" i="6"/>
  <c r="A23" i="6"/>
  <c r="E23" i="6"/>
  <c r="D13" i="6"/>
  <c r="I13" i="6"/>
  <c r="H13" i="6"/>
  <c r="G13" i="6"/>
  <c r="F13" i="6"/>
  <c r="E13" i="6"/>
  <c r="B13" i="6"/>
  <c r="A13" i="6"/>
  <c r="C13" i="6"/>
  <c r="D43" i="6"/>
  <c r="F43" i="6"/>
  <c r="E43" i="6"/>
  <c r="B43" i="6"/>
  <c r="A43" i="6"/>
  <c r="H43" i="6"/>
  <c r="G43" i="6"/>
  <c r="I43" i="6"/>
  <c r="C43" i="6"/>
  <c r="D45" i="6"/>
  <c r="I45" i="6"/>
  <c r="H45" i="6"/>
  <c r="F45" i="6"/>
  <c r="E45" i="6"/>
  <c r="C45" i="6"/>
  <c r="B45" i="6"/>
  <c r="A45" i="6"/>
  <c r="G45" i="6"/>
  <c r="D8" i="6"/>
  <c r="B8" i="6"/>
  <c r="I8" i="6"/>
  <c r="H8" i="6"/>
  <c r="F8" i="6"/>
  <c r="E8" i="6"/>
  <c r="A8" i="6"/>
  <c r="G8" i="6"/>
  <c r="C8" i="6"/>
  <c r="D39" i="6"/>
  <c r="H39" i="6"/>
  <c r="G39" i="6"/>
  <c r="F39" i="6"/>
  <c r="E39" i="6"/>
  <c r="C39" i="6"/>
  <c r="A39" i="6"/>
  <c r="I39" i="6"/>
  <c r="B39" i="6"/>
  <c r="D38" i="6"/>
  <c r="B38" i="6"/>
  <c r="I38" i="6"/>
  <c r="H38" i="6"/>
  <c r="F38" i="6"/>
  <c r="E38" i="6"/>
  <c r="C38" i="6"/>
  <c r="A38" i="6"/>
  <c r="G38" i="6"/>
  <c r="D24" i="6"/>
  <c r="B24" i="6"/>
  <c r="H24" i="6"/>
  <c r="E24" i="6"/>
  <c r="C24" i="6"/>
  <c r="A24" i="6"/>
  <c r="I24" i="6"/>
  <c r="F24" i="6"/>
  <c r="G24" i="6"/>
  <c r="D47" i="6"/>
  <c r="I47" i="6"/>
  <c r="H47" i="6"/>
  <c r="G47" i="6"/>
  <c r="F47" i="6"/>
  <c r="E47" i="6"/>
  <c r="C47" i="6"/>
  <c r="B47" i="6"/>
  <c r="A47" i="6"/>
  <c r="D25" i="6"/>
  <c r="I25" i="6"/>
  <c r="G25" i="6"/>
  <c r="F25" i="6"/>
  <c r="E25" i="6"/>
  <c r="C25" i="6"/>
  <c r="B25" i="6"/>
  <c r="A25" i="6"/>
  <c r="H25" i="6"/>
  <c r="D34" i="6"/>
  <c r="B34" i="6"/>
  <c r="A34" i="6"/>
  <c r="I34" i="6"/>
  <c r="H34" i="6"/>
  <c r="G34" i="6"/>
  <c r="E34" i="6"/>
  <c r="C34" i="6"/>
  <c r="F34" i="6"/>
  <c r="D11" i="6"/>
  <c r="I11" i="6"/>
  <c r="H11" i="6"/>
  <c r="F11" i="6"/>
  <c r="E11" i="6"/>
  <c r="C11" i="6"/>
  <c r="B11" i="6"/>
  <c r="A11" i="6"/>
  <c r="G11" i="6"/>
  <c r="D33" i="6"/>
  <c r="H33" i="6"/>
  <c r="G33" i="6"/>
  <c r="F33" i="6"/>
  <c r="E33" i="6"/>
  <c r="C33" i="6"/>
  <c r="B33" i="6"/>
  <c r="A33" i="6"/>
  <c r="I33" i="6"/>
  <c r="D28" i="6"/>
  <c r="B28" i="6"/>
  <c r="I28" i="6"/>
  <c r="H28" i="6"/>
  <c r="G28" i="6"/>
  <c r="F28" i="6"/>
  <c r="E28" i="6"/>
  <c r="C28" i="6"/>
  <c r="A28" i="6"/>
  <c r="D46" i="6"/>
  <c r="B46" i="6"/>
  <c r="I46" i="6"/>
  <c r="H46" i="6"/>
  <c r="G46" i="6"/>
  <c r="F46" i="6"/>
  <c r="E46" i="6"/>
  <c r="A46" i="6"/>
  <c r="C46" i="6"/>
  <c r="D41" i="6"/>
  <c r="B41" i="6"/>
  <c r="A41" i="6"/>
  <c r="I41" i="6"/>
  <c r="H41" i="6"/>
  <c r="G41" i="6"/>
  <c r="E41" i="6"/>
  <c r="C41" i="6"/>
  <c r="F41" i="6"/>
  <c r="D37" i="6"/>
  <c r="I37" i="6"/>
  <c r="H37" i="6"/>
  <c r="G37" i="6"/>
  <c r="E37" i="6"/>
  <c r="C37" i="6"/>
  <c r="B37" i="6"/>
  <c r="A37" i="6"/>
  <c r="F37" i="6"/>
  <c r="D22" i="6"/>
  <c r="B22" i="6"/>
  <c r="E22" i="6"/>
  <c r="I22" i="6"/>
  <c r="G22" i="6"/>
  <c r="F22" i="6"/>
  <c r="C22" i="6"/>
  <c r="H22" i="6"/>
  <c r="A22" i="6"/>
  <c r="D18" i="6"/>
  <c r="B18" i="6"/>
  <c r="I18" i="6"/>
  <c r="G18" i="6"/>
  <c r="F18" i="6"/>
  <c r="E18" i="6"/>
  <c r="C18" i="6"/>
  <c r="A18" i="6"/>
  <c r="H18" i="6"/>
  <c r="D29" i="6"/>
  <c r="E29" i="6"/>
  <c r="A29" i="6"/>
  <c r="I29" i="6"/>
  <c r="G29" i="6"/>
  <c r="F29" i="6"/>
  <c r="H29" i="6"/>
  <c r="C29" i="6"/>
  <c r="B29" i="6"/>
  <c r="D35" i="6"/>
  <c r="I35" i="6"/>
  <c r="H35" i="6"/>
  <c r="G35" i="6"/>
  <c r="F35" i="6"/>
  <c r="E35" i="6"/>
  <c r="C35" i="6"/>
  <c r="A35" i="6"/>
  <c r="B35" i="6"/>
  <c r="D21" i="6"/>
  <c r="I21" i="6"/>
  <c r="H21" i="6"/>
  <c r="G21" i="6"/>
  <c r="F21" i="6"/>
  <c r="E21" i="6"/>
  <c r="C21" i="6"/>
  <c r="B21" i="6"/>
  <c r="A21" i="6"/>
  <c r="D15" i="6"/>
  <c r="I15" i="6"/>
  <c r="H15" i="6"/>
  <c r="F15" i="6"/>
  <c r="E15" i="6"/>
  <c r="C15" i="6"/>
  <c r="B15" i="6"/>
  <c r="G15" i="6"/>
  <c r="A15" i="6"/>
  <c r="D31" i="6"/>
  <c r="H31" i="6"/>
  <c r="E31" i="6"/>
  <c r="C31" i="6"/>
  <c r="B31" i="6"/>
  <c r="A31" i="6"/>
  <c r="I31" i="6"/>
  <c r="G31" i="6"/>
  <c r="F31" i="6"/>
  <c r="D19" i="6"/>
  <c r="F19" i="6"/>
  <c r="E19" i="6"/>
  <c r="C19" i="6"/>
  <c r="B19" i="6"/>
  <c r="A19" i="6"/>
  <c r="I19" i="6"/>
  <c r="H19" i="6"/>
  <c r="G19" i="6"/>
  <c r="D36" i="6"/>
  <c r="B36" i="6"/>
  <c r="F36" i="6"/>
  <c r="E36" i="6"/>
  <c r="A36" i="6"/>
  <c r="H36" i="6"/>
  <c r="G36" i="6"/>
  <c r="I36" i="6"/>
  <c r="C36" i="6"/>
  <c r="D9" i="6"/>
  <c r="I9" i="6"/>
  <c r="H9" i="6"/>
  <c r="G9" i="6"/>
  <c r="F9" i="6"/>
  <c r="E9" i="6"/>
  <c r="B9" i="6"/>
  <c r="A9" i="6"/>
  <c r="C9" i="6"/>
  <c r="D20" i="6"/>
  <c r="B20" i="6"/>
  <c r="I20" i="6"/>
  <c r="H20" i="6"/>
  <c r="G20" i="6"/>
  <c r="F20" i="6"/>
  <c r="C20" i="6"/>
  <c r="A20" i="6"/>
  <c r="E20" i="6"/>
  <c r="D14" i="6"/>
  <c r="B14" i="6"/>
  <c r="I14" i="6"/>
  <c r="H14" i="6"/>
  <c r="G14" i="6"/>
  <c r="F14" i="6"/>
  <c r="E14" i="6"/>
  <c r="C14" i="6"/>
  <c r="A14" i="6"/>
  <c r="D30" i="6"/>
  <c r="B30" i="6"/>
  <c r="I30" i="6"/>
  <c r="H30" i="6"/>
  <c r="G30" i="6"/>
  <c r="E30" i="6"/>
  <c r="C30" i="6"/>
  <c r="A30" i="6"/>
  <c r="F30" i="6"/>
  <c r="D16" i="6"/>
  <c r="B16" i="6"/>
  <c r="I16" i="6"/>
  <c r="H16" i="6"/>
  <c r="G16" i="6"/>
  <c r="F16" i="6"/>
  <c r="C16" i="6"/>
  <c r="A16" i="6"/>
  <c r="E16" i="6"/>
  <c r="D17" i="6"/>
  <c r="B17" i="6"/>
  <c r="A17" i="6"/>
  <c r="I17" i="6"/>
  <c r="H17" i="6"/>
  <c r="F17" i="6"/>
  <c r="E17" i="6"/>
  <c r="G17" i="6"/>
  <c r="C17" i="6"/>
  <c r="D40" i="6"/>
  <c r="B40" i="6"/>
  <c r="I40" i="6"/>
  <c r="H40" i="6"/>
  <c r="G40" i="6"/>
  <c r="F40" i="6"/>
  <c r="E40" i="6"/>
  <c r="C40" i="6"/>
  <c r="A40" i="6"/>
  <c r="D26" i="6"/>
  <c r="B26" i="6"/>
  <c r="H26" i="6"/>
  <c r="G26" i="6"/>
  <c r="F26" i="6"/>
  <c r="E26" i="6"/>
  <c r="C26" i="6"/>
  <c r="A26" i="6"/>
  <c r="I26" i="6"/>
  <c r="G48" i="6" l="1"/>
  <c r="F48" i="6"/>
  <c r="I48" i="6"/>
</calcChain>
</file>

<file path=xl/sharedStrings.xml><?xml version="1.0" encoding="utf-8"?>
<sst xmlns="http://schemas.openxmlformats.org/spreadsheetml/2006/main" count="191" uniqueCount="138">
  <si>
    <t>Freelance Time Tracker &amp; Timesheet (Excel)</t>
  </si>
  <si>
    <t>Toolkit by GroupChatOn · free template · https://toolkit.groupchaton.com</t>
  </si>
  <si>
    <t>Log every work session with its start and end time and the workbook does the rest: hours after breaks, the client's hourly rate and currency, the amount earned and whether it has been invoiced yet. A Summary sheet totals hours and money per client for any period, and the Timesheet sheet prints a clean list of hours for one client, ready to attach to your invoice.</t>
  </si>
  <si>
    <t>Colours</t>
  </si>
  <si>
    <t>Yellow cells: type or pick here.</t>
  </si>
  <si>
    <t>Grey and white cells: calculate by themselves. Don't type over them.</t>
  </si>
  <si>
    <t>Steps</t>
  </si>
  <si>
    <t>Open the Settings sheet and type your name, pick your home currency and the way you want dates to look. Type the first and last day of the period you want to report on.</t>
  </si>
  <si>
    <t>Open the Clients sheet and replace the samples with your clients: currency, hourly rate and the billing increment in minutes (0 means exact minutes).</t>
  </si>
  <si>
    <t>Each time you finish a piece of work, add a row on the Time log: date, client, project, task, start time and end time (for example 09:30 and 12:15), and any break in minutes.</t>
  </si>
  <si>
    <t>Leave Billable as Yes for paid work; pick No for admin, pitching or unpaid revisions so it is tracked but not charged. Type a rate in Rate override only when one job has a different rate.</t>
  </si>
  <si>
    <t>Open the Summary sheet to see hours and money per client for the period, and the amount still to invoice.</t>
  </si>
  <si>
    <t>To bill a client, pick the client on the Timesheet sheet, check the period on the Settings sheet, then print or save it as PDF and attach it to your invoice.</t>
  </si>
  <si>
    <t>After you send the invoice, type Yes in the Invoiced column for those rows so they no longer count as "not invoiced".</t>
  </si>
  <si>
    <t>Tips</t>
  </si>
  <si>
    <t>•</t>
  </si>
  <si>
    <t>Type times with a colon (14:05). For work that runs past midnight, simply type the end time; the workbook adds a day when the end is earlier than the start.</t>
  </si>
  <si>
    <t>Log time as you go, or at least at the end of each day; hours rebuilt from memory at the month end are usually too low.</t>
  </si>
  <si>
    <t>Track unbillable time too. It shows your real hourly rate per client: amount earned divided by all the hours you spent.</t>
  </si>
  <si>
    <t>Keep one file per year. At the year start, copy the Clients sheet to a fresh copy so rates carry over.</t>
  </si>
  <si>
    <t>Full guide, questions and answers, and more free templates:</t>
  </si>
  <si>
    <t>https://toolkit.groupchaton.com/freelancers/fl-time-tracker-excel/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</si>
  <si>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</si>
  <si>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</si>
  <si>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</si>
  <si>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change the period whenever you report or invoice.</t>
  </si>
  <si>
    <t>Your name or business</t>
  </si>
  <si>
    <t>Alex Morgan Studio</t>
  </si>
  <si>
    <t>Home currency is the one you are paid in at home. Each client can still be billed in their own currency (Clients sheet).</t>
  </si>
  <si>
    <t>Home currency</t>
  </si>
  <si>
    <t>USD</t>
  </si>
  <si>
    <t>Date style</t>
  </si>
  <si>
    <t>Computer setting</t>
  </si>
  <si>
    <t>"Computer setting" shows dates the way your computer's regional settings do. Pick a fixed style to show every date the same way.</t>
  </si>
  <si>
    <t>Report period: first day</t>
  </si>
  <si>
    <t>The Summary and Timesheet sheets show only the sessions between these two dates. The last day starts as the month end of the first day.</t>
  </si>
  <si>
    <t>Report period: last day</t>
  </si>
  <si>
    <t>Clients</t>
  </si>
  <si>
    <t>Rate per hour in the client's currency. Billing increment: minutes each session is rounded up to (0 = exact).</t>
  </si>
  <si>
    <t>Client</t>
  </si>
  <si>
    <t>Currency</t>
  </si>
  <si>
    <t>Hourly rate</t>
  </si>
  <si>
    <t>Billing increment (min)</t>
  </si>
  <si>
    <t>Contact email</t>
  </si>
  <si>
    <t>Notes</t>
  </si>
  <si>
    <t>Northwind Labs (US)</t>
  </si>
  <si>
    <t>ap@northwind.example</t>
  </si>
  <si>
    <t>Monthly invoice, Net 30</t>
  </si>
  <si>
    <t>Brightside Media (UK)</t>
  </si>
  <si>
    <t>GBP</t>
  </si>
  <si>
    <t>finance@brightside.example</t>
  </si>
  <si>
    <t>Timesheet with every invoice</t>
  </si>
  <si>
    <t>Kaufmann GmbH (DE)</t>
  </si>
  <si>
    <t>EUR</t>
  </si>
  <si>
    <t>buchhaltung@kaufmann.example</t>
  </si>
  <si>
    <t>Reverse charge VAT note</t>
  </si>
  <si>
    <t>Desert Rose Events (UAE)</t>
  </si>
  <si>
    <t>AED</t>
  </si>
  <si>
    <t>accounts@desertrose.example</t>
  </si>
  <si>
    <t>Time log</t>
  </si>
  <si>
    <t>One row per work session. Grey columns calculate themselves. Billable: leave Yes, or pick No for unpaid time.</t>
  </si>
  <si>
    <t>Date</t>
  </si>
  <si>
    <t>Project</t>
  </si>
  <si>
    <t>Task / what you did</t>
  </si>
  <si>
    <t>Start</t>
  </si>
  <si>
    <t>End</t>
  </si>
  <si>
    <t>Break (min)</t>
  </si>
  <si>
    <t>Hours worked</t>
  </si>
  <si>
    <t>Billable</t>
  </si>
  <si>
    <t>Rate override</t>
  </si>
  <si>
    <t>Billed hours</t>
  </si>
  <si>
    <t>Rate</t>
  </si>
  <si>
    <t>Amount</t>
  </si>
  <si>
    <t>Invoiced</t>
  </si>
  <si>
    <t>In period</t>
  </si>
  <si>
    <t>Row</t>
  </si>
  <si>
    <t>Mobile app UI</t>
  </si>
  <si>
    <t>Onboarding screens, first draft</t>
  </si>
  <si>
    <t>Yes</t>
  </si>
  <si>
    <t>Blog content</t>
  </si>
  <si>
    <t>Article: remote team rituals</t>
  </si>
  <si>
    <t>No</t>
  </si>
  <si>
    <t>Website translation</t>
  </si>
  <si>
    <t>Product pages DE to EN</t>
  </si>
  <si>
    <t>Client call and revisions</t>
  </si>
  <si>
    <t>Event brochure</t>
  </si>
  <si>
    <t>Layout and image search</t>
  </si>
  <si>
    <t>Pitch for next quarter (unpaid)</t>
  </si>
  <si>
    <t>Icon set, rush job</t>
  </si>
  <si>
    <t>Terms and FAQ pages</t>
  </si>
  <si>
    <t>Hours and earnings by client</t>
  </si>
  <si>
    <t>Period (change it on the Settings sheet)</t>
  </si>
  <si>
    <t>Total hours worked (all clients)</t>
  </si>
  <si>
    <t>Billable hours</t>
  </si>
  <si>
    <t>Amount earned</t>
  </si>
  <si>
    <t>Not yet invoiced</t>
  </si>
  <si>
    <t>Earned per hour worked</t>
  </si>
  <si>
    <t>Amounts are in each client's own currency and are not added together. "Not yet invoiced" = billable work in the period without Yes in the Invoiced column.</t>
  </si>
  <si>
    <t>TIMESHEET</t>
  </si>
  <si>
    <t>Period</t>
  </si>
  <si>
    <t>to</t>
  </si>
  <si>
    <t>Task</t>
  </si>
  <si>
    <t>Total</t>
  </si>
  <si>
    <t>Prepared by: ______________________</t>
  </si>
  <si>
    <t>Approved by client: ______________________</t>
  </si>
  <si>
    <t>DD-MM-YYYY</t>
  </si>
  <si>
    <t>MM/DD/YYYY</t>
  </si>
  <si>
    <t>INR</t>
  </si>
  <si>
    <t>YYYY-MM-DD</t>
  </si>
  <si>
    <t>DD MMM YYYY</t>
  </si>
  <si>
    <t>CAD</t>
  </si>
  <si>
    <t>AUD</t>
  </si>
  <si>
    <t>SGD</t>
  </si>
  <si>
    <t>NZD</t>
  </si>
  <si>
    <t>CHF</t>
  </si>
  <si>
    <t>JPY</t>
  </si>
  <si>
    <t>ZAR</t>
  </si>
  <si>
    <t>SAR</t>
  </si>
  <si>
    <t>QAR</t>
  </si>
  <si>
    <t>MYR</t>
  </si>
  <si>
    <t>PHP</t>
  </si>
  <si>
    <t>PKR</t>
  </si>
  <si>
    <t>BDT</t>
  </si>
  <si>
    <t>LKR</t>
  </si>
  <si>
    <t>NPR</t>
  </si>
  <si>
    <t>NGN</t>
  </si>
  <si>
    <t>KES</t>
  </si>
  <si>
    <t>EGP</t>
  </si>
  <si>
    <t>BRL</t>
  </si>
  <si>
    <t>MXN</t>
  </si>
  <si>
    <t>HKD</t>
  </si>
  <si>
    <t>SEK</t>
  </si>
  <si>
    <t>NOK</t>
  </si>
  <si>
    <t>DKK</t>
  </si>
  <si>
    <t>PLN</t>
  </si>
  <si>
    <t>IDR</t>
  </si>
  <si>
    <t>THB</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</si>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</sst>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
      <b/>
      <sz val="16"/>
      <color rgb="FF0F766E"/>
      <name val="Calibri"/>
    </font>
    <font>
      <b/>
      <sz val="12"/>
      <color rgb="FFFFFFFF"/>
      <name val="Calibri"/>
    </font>
    <font>
      <sz val="8"/>
      <color rgb="FF94A3B8"/>
      <name val="Calibri"/>
    </font>
    <font>
      <b/>
      <sz val="9"/>
      <color rgb="FFB91C1C"/>
      <name val="Calibri"/>
    </font>
    <font>
      <sz val="10"/>
      <color rgb="FF14213D"/>
      <name val="Calibri"/>
    </font>
  </fonts>
  <fills count="7">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
      <patternFill patternType="solid">
        <fgColor rgb="FF0F766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4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9" fillId="0" borderId="0" xfId="0" applyFont="1" applyAlignment="1">
      <alignment vertical="center" wrapText="1"/>
    </xf>
    <xf numFmtId="14"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4" fontId="0" fillId="2" borderId="1" xfId="0" applyNumberFormat="1" applyFill="1" applyBorder="1" applyProtection="1">
      <protection locked="0"/>
    </xf>
    <xf numFmtId="14" fontId="0" fillId="2" borderId="1" xfId="0" applyNumberFormat="1" applyFill="1" applyBorder="1" applyProtection="1">
      <protection locked="0"/>
    </xf>
    <xf numFmtId="20" fontId="0" fillId="2" borderId="1" xfId="0" applyNumberFormat="1" applyFill="1" applyBorder="1" applyProtection="1">
      <protection locked="0"/>
    </xf>
    <xf numFmtId="1" fontId="0" fillId="2" borderId="1" xfId="0" applyNumberFormat="1" applyFill="1" applyBorder="1" applyProtection="1">
      <protection locked="0"/>
    </xf>
    <xf numFmtId="2" fontId="0" fillId="3" borderId="1" xfId="0" applyNumberFormat="1" applyFill="1" applyBorder="1"/>
    <xf numFmtId="0" fontId="0" fillId="3" borderId="1" xfId="0" applyFill="1" applyBorder="1"/>
    <xf numFmtId="4" fontId="0" fillId="3" borderId="1" xfId="0" applyNumberFormat="1" applyFill="1" applyBorder="1"/>
    <xf numFmtId="0" fontId="11" fillId="0" borderId="0" xfId="0" applyFont="1"/>
    <xf numFmtId="14" fontId="0" fillId="3" borderId="1" xfId="0" applyNumberFormat="1" applyFill="1" applyBorder="1" applyAlignment="1">
      <alignment horizontal="left" vertical="center"/>
    </xf>
    <xf numFmtId="2" fontId="6" fillId="5" borderId="1" xfId="0" applyNumberFormat="1" applyFont="1" applyFill="1" applyBorder="1"/>
    <xf numFmtId="0" fontId="0" fillId="0" borderId="1" xfId="0" applyBorder="1"/>
    <xf numFmtId="0" fontId="0" fillId="0" borderId="1" xfId="0" applyBorder="1" applyAlignment="1">
      <alignment horizontal="center" vertical="center"/>
    </xf>
    <xf numFmtId="0" fontId="9" fillId="0" borderId="0" xfId="0" applyFont="1"/>
    <xf numFmtId="14" fontId="0" fillId="0" borderId="1" xfId="0" applyNumberFormat="1" applyBorder="1"/>
    <xf numFmtId="0" fontId="0" fillId="0" borderId="1" xfId="0" applyBorder="1" applyAlignment="1">
      <alignment vertical="center" wrapText="1"/>
    </xf>
    <xf numFmtId="20" fontId="0" fillId="0" borderId="1" xfId="0" applyNumberFormat="1" applyBorder="1"/>
    <xf numFmtId="2" fontId="0" fillId="0" borderId="1" xfId="0" applyNumberFormat="1" applyBorder="1"/>
    <xf numFmtId="4" fontId="0" fillId="0" borderId="1" xfId="0" applyNumberFormat="1" applyBorder="1"/>
    <xf numFmtId="0" fontId="14" fillId="0" borderId="0" xfId="0" applyFont="1"/>
    <xf numFmtId="0" fontId="6" fillId="5" borderId="1" xfId="0" applyFont="1" applyFill="1" applyBorder="1"/>
    <xf numFmtId="4" fontId="6" fillId="5" borderId="1" xfId="0" applyNumberFormat="1" applyFont="1" applyFill="1" applyBorder="1"/>
    <xf numFmtId="0" fontId="12" fillId="0" borderId="0" xfId="0" applyFont="1" applyAlignment="1">
      <alignment horizontal="center" vertical="center"/>
    </xf>
    <xf numFmtId="0" fontId="0" fillId="0" borderId="0" xfId="0"/>
    <xf numFmtId="0" fontId="16" fillId="0" borderId="0" xfId="0" applyFont="1"/>
    <xf numFmtId="0" fontId="0" fillId="3" borderId="1" xfId="0" applyFill="1" applyBorder="1" applyAlignment="1">
      <alignment horizontal="left" vertical="center"/>
    </xf>
    <xf numFmtId="14" fontId="0" fillId="3" borderId="1" xfId="0" applyNumberFormat="1" applyFill="1" applyBorder="1" applyAlignment="1">
      <alignment horizontal="left" vertical="center"/>
    </xf>
    <xf numFmtId="0" fontId="13" fillId="6" borderId="0" xfId="0" applyFont="1" applyFill="1" applyAlignment="1">
      <alignment horizontal="center" vertical="center"/>
    </xf>
    <xf numFmtId="0" fontId="15" fillId="0" borderId="0" xfId="0" applyFont="1"/>
    <xf numFmtId="0" fontId="0" fillId="2" borderId="1" xfId="0" applyFill="1" applyBorder="1" applyProtection="1">
      <protection locked="0"/>
    </xf>
  </cellXfs>
  <cellStyles count="1">
    <cellStyle name="Normal" xfId="0" builtinId="0"/>
  </cellStyles>
  <dxfs count="27">
    <dxf>
      <numFmt numFmtId="164" formatCode="dd\ mmm\ yyyy"/>
    </dxf>
    <dxf>
      <numFmt numFmtId="165" formatCode="yyyy\-mm\-dd"/>
    </dxf>
    <dxf>
      <numFmt numFmtId="166" formatCode="mm&quot;/&quot;dd&quot;/&quot;yyyy"/>
    </dxf>
    <dxf>
      <numFmt numFmtId="167" formatCode="dd\-mm\-yyyy"/>
    </dxf>
    <dxf>
      <numFmt numFmtId="164" formatCode="dd\ mmm\ yyyy"/>
    </dxf>
    <dxf>
      <numFmt numFmtId="165" formatCode="yyyy\-mm\-dd"/>
    </dxf>
    <dxf>
      <numFmt numFmtId="166" formatCode="mm&quot;/&quot;dd&quot;/&quot;yyyy"/>
    </dxf>
    <dxf>
      <numFmt numFmtId="167" formatCode="dd\-mm\-yyyy"/>
    </dxf>
    <dxf>
      <numFmt numFmtId="164" formatCode="dd\ mmm\ yyyy"/>
    </dxf>
    <dxf>
      <numFmt numFmtId="165" formatCode="yyyy\-mm\-dd"/>
    </dxf>
    <dxf>
      <numFmt numFmtId="166" formatCode="mm&quot;/&quot;dd&quot;/&quot;yyyy"/>
    </dxf>
    <dxf>
      <numFmt numFmtId="167" formatCode="dd\-mm\-yyyy"/>
    </dxf>
    <dxf>
      <font>
        <b/>
      </font>
      <fill>
        <patternFill patternType="solid">
          <fgColor rgb="FFFDE68A"/>
        </patternFill>
      </fill>
    </dxf>
    <dxf>
      <numFmt numFmtId="164" formatCode="dd\ mmm\ yyyy"/>
    </dxf>
    <dxf>
      <numFmt numFmtId="165" formatCode="yyyy\-mm\-dd"/>
    </dxf>
    <dxf>
      <numFmt numFmtId="166" formatCode="mm&quot;/&quot;dd&quot;/&quot;yyyy"/>
    </dxf>
    <dxf>
      <numFmt numFmtId="167" formatCode="dd\-mm\-yyyy"/>
    </dxf>
    <dxf>
      <fill>
        <patternFill patternType="solid">
          <fgColor rgb="FFFDE68A"/>
        </patternFill>
      </fill>
    </dxf>
    <dxf>
      <font>
        <color rgb="FF94A3B8"/>
      </font>
    </dxf>
    <dxf>
      <numFmt numFmtId="164" formatCode="dd\ mmm\ yyyy"/>
    </dxf>
    <dxf>
      <numFmt numFmtId="165" formatCode="yyyy\-mm\-dd"/>
    </dxf>
    <dxf>
      <numFmt numFmtId="166" formatCode="mm&quot;/&quot;dd&quot;/&quot;yyyy"/>
    </dxf>
    <dxf>
      <numFmt numFmtId="167" formatCode="dd\-mm\-yyyy"/>
    </dxf>
    <dxf>
      <numFmt numFmtId="164" formatCode="dd\ mmm\ yyyy"/>
    </dxf>
    <dxf>
      <numFmt numFmtId="165" formatCode="yyyy\-mm\-dd"/>
    </dxf>
    <dxf>
      <numFmt numFmtId="166" formatCode="mm&quot;/&quot;dd&quot;/&quot;yyyy"/>
    </dxf>
    <dxf>
      <numFmt numFmtId="167" formatCode="dd\-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freelancers/fl-time-track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7" spans="1:2" ht="30" customHeight="1" x14ac:dyDescent="0.3">
      <c r="A17" s="7">
        <v>7</v>
      </c>
      <c r="B17" s="3" t="s">
        <v>13</v>
      </c>
    </row>
    <row r="19" spans="1:2" ht="18" customHeight="1" x14ac:dyDescent="0.3">
      <c r="B19" s="4" t="s">
        <v>14</v>
      </c>
    </row>
    <row r="20" spans="1:2" ht="30" customHeight="1" x14ac:dyDescent="0.3">
      <c r="A20" t="s">
        <v>15</v>
      </c>
      <c r="B20" s="3" t="s">
        <v>16</v>
      </c>
    </row>
    <row r="21" spans="1:2" ht="30" customHeight="1" x14ac:dyDescent="0.3">
      <c r="A21" t="s">
        <v>15</v>
      </c>
      <c r="B21" s="3" t="s">
        <v>17</v>
      </c>
    </row>
    <row r="22" spans="1:2" ht="30" customHeight="1" x14ac:dyDescent="0.3">
      <c r="A22" t="s">
        <v>15</v>
      </c>
      <c r="B22" s="3" t="s">
        <v>18</v>
      </c>
    </row>
    <row r="23" spans="1:2" ht="30" customHeight="1" x14ac:dyDescent="0.3">
      <c r="A23" t="s">
        <v>15</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7"/>
  <sheetViews>
    <sheetView showGridLines="0" workbookViewId="0"/>
  </sheetViews>
  <sheetFormatPr defaultRowHeight="14.4" x14ac:dyDescent="0.3"/>
  <cols>
    <col min="1" max="1" width="28" customWidth="1"/>
    <col min="2" max="2" width="24" customWidth="1"/>
    <col min="3" max="3" width="3" customWidth="1"/>
    <col min="4" max="4" width="60" customWidth="1"/>
  </cols>
  <sheetData>
    <row r="1" spans="1:4" ht="25.95" customHeight="1" x14ac:dyDescent="0.4">
      <c r="A1" s="1" t="s">
        <v>24</v>
      </c>
    </row>
    <row r="2" spans="1:4" x14ac:dyDescent="0.3">
      <c r="A2" s="2" t="s">
        <v>25</v>
      </c>
    </row>
    <row r="3" spans="1:4" ht="31.95" customHeight="1" x14ac:dyDescent="0.3">
      <c r="A3" s="12" t="s">
        <v>26</v>
      </c>
      <c r="B3" s="13" t="s">
        <v>27</v>
      </c>
      <c r="D3" s="14" t="s">
        <v>28</v>
      </c>
    </row>
    <row r="4" spans="1:4" x14ac:dyDescent="0.3">
      <c r="A4" s="12" t="s">
        <v>29</v>
      </c>
      <c r="B4" s="13" t="s">
        <v>30</v>
      </c>
    </row>
    <row r="5" spans="1:4" ht="31.95" customHeight="1" x14ac:dyDescent="0.3">
      <c r="A5" s="12" t="s">
        <v>31</v>
      </c>
      <c r="B5" s="13" t="s">
        <v>32</v>
      </c>
      <c r="D5" s="14" t="s">
        <v>33</v>
      </c>
    </row>
    <row r="6" spans="1:4" ht="31.95" customHeight="1" x14ac:dyDescent="0.3">
      <c r="A6" s="12" t="s">
        <v>34</v>
      </c>
      <c r="B6" s="15">
        <v>46327</v>
      </c>
      <c r="D6" s="14" t="s">
        <v>35</v>
      </c>
    </row>
    <row r="7" spans="1:4" x14ac:dyDescent="0.3">
      <c r="A7" s="12" t="s">
        <v>36</v>
      </c>
      <c r="B7" s="15">
        <f>EOMONTH(B6,0)</f>
        <v>46356</v>
      </c>
    </row>
  </sheetData>
  <conditionalFormatting sqref="B6:B7">
    <cfRule type="expression" dxfId="26" priority="1">
      <formula>DateStyle="DD-MM-YYYY"</formula>
    </cfRule>
    <cfRule type="expression" dxfId="25" priority="2">
      <formula>DateStyle="MM/DD/YYYY"</formula>
    </cfRule>
    <cfRule type="expression" dxfId="24" priority="3">
      <formula>DateStyle="YYYY-MM-DD"</formula>
    </cfRule>
    <cfRule type="expression" dxfId="23" priority="4">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100-000000000000}">
          <x14:formula1>
            <xm:f>Lists!$A$1:$A$33</xm:f>
          </x14:formula1>
          <xm:sqref>B4</xm:sqref>
        </x14:dataValidation>
        <x14:dataValidation type="list" allowBlank="1" xr:uid="{00000000-0002-0000-0100-000001000000}">
          <x14:formula1>
            <xm:f>Lists!$B$1:$B$5</xm:f>
          </x14:formula1>
          <xm:sqref>B5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3"/>
  <sheetViews>
    <sheetView showGridLines="0" workbookViewId="0">
      <pane ySplit="3" topLeftCell="A4" activePane="bottomLeft" state="frozen"/>
      <selection pane="bottomLeft"/>
    </sheetView>
  </sheetViews>
  <sheetFormatPr defaultRowHeight="14.4" x14ac:dyDescent="0.3"/>
  <cols>
    <col min="1" max="1" width="30" customWidth="1"/>
    <col min="2" max="2" width="11" customWidth="1"/>
    <col min="3" max="4" width="14" customWidth="1"/>
    <col min="5" max="6" width="30" customWidth="1"/>
  </cols>
  <sheetData>
    <row r="1" spans="1:6" ht="25.95" customHeight="1" x14ac:dyDescent="0.4">
      <c r="A1" s="1" t="s">
        <v>37</v>
      </c>
    </row>
    <row r="2" spans="1:6" x14ac:dyDescent="0.3">
      <c r="A2" s="2" t="s">
        <v>38</v>
      </c>
    </row>
    <row r="3" spans="1:6" ht="31.95" customHeight="1" x14ac:dyDescent="0.3">
      <c r="A3" s="16" t="s">
        <v>39</v>
      </c>
      <c r="B3" s="16" t="s">
        <v>40</v>
      </c>
      <c r="C3" s="16" t="s">
        <v>41</v>
      </c>
      <c r="D3" s="16" t="s">
        <v>42</v>
      </c>
      <c r="E3" s="16" t="s">
        <v>43</v>
      </c>
      <c r="F3" s="16" t="s">
        <v>44</v>
      </c>
    </row>
    <row r="4" spans="1:6" x14ac:dyDescent="0.3">
      <c r="A4" s="17" t="s">
        <v>45</v>
      </c>
      <c r="B4" s="17" t="s">
        <v>30</v>
      </c>
      <c r="C4" s="18">
        <v>65</v>
      </c>
      <c r="D4" s="17">
        <v>15</v>
      </c>
      <c r="E4" s="17" t="s">
        <v>46</v>
      </c>
      <c r="F4" s="17" t="s">
        <v>47</v>
      </c>
    </row>
    <row r="5" spans="1:6" x14ac:dyDescent="0.3">
      <c r="A5" s="17" t="s">
        <v>48</v>
      </c>
      <c r="B5" s="17" t="s">
        <v>49</v>
      </c>
      <c r="C5" s="18">
        <v>48</v>
      </c>
      <c r="D5" s="17">
        <v>6</v>
      </c>
      <c r="E5" s="17" t="s">
        <v>50</v>
      </c>
      <c r="F5" s="17" t="s">
        <v>51</v>
      </c>
    </row>
    <row r="6" spans="1:6" x14ac:dyDescent="0.3">
      <c r="A6" s="17" t="s">
        <v>52</v>
      </c>
      <c r="B6" s="17" t="s">
        <v>53</v>
      </c>
      <c r="C6" s="18">
        <v>55</v>
      </c>
      <c r="D6" s="17">
        <v>15</v>
      </c>
      <c r="E6" s="17" t="s">
        <v>54</v>
      </c>
      <c r="F6" s="17" t="s">
        <v>55</v>
      </c>
    </row>
    <row r="7" spans="1:6" x14ac:dyDescent="0.3">
      <c r="A7" s="17" t="s">
        <v>56</v>
      </c>
      <c r="B7" s="17" t="s">
        <v>57</v>
      </c>
      <c r="C7" s="18">
        <v>220</v>
      </c>
      <c r="D7" s="17">
        <v>30</v>
      </c>
      <c r="E7" s="17" t="s">
        <v>58</v>
      </c>
      <c r="F7" s="17"/>
    </row>
    <row r="8" spans="1:6" x14ac:dyDescent="0.3">
      <c r="A8" s="17"/>
      <c r="B8" s="17"/>
      <c r="C8" s="18"/>
      <c r="D8" s="17"/>
      <c r="E8" s="17"/>
      <c r="F8" s="17"/>
    </row>
    <row r="9" spans="1:6" x14ac:dyDescent="0.3">
      <c r="A9" s="17"/>
      <c r="B9" s="17"/>
      <c r="C9" s="18"/>
      <c r="D9" s="17"/>
      <c r="E9" s="17"/>
      <c r="F9" s="17"/>
    </row>
    <row r="10" spans="1:6" x14ac:dyDescent="0.3">
      <c r="A10" s="17"/>
      <c r="B10" s="17"/>
      <c r="C10" s="18"/>
      <c r="D10" s="17"/>
      <c r="E10" s="17"/>
      <c r="F10" s="17"/>
    </row>
    <row r="11" spans="1:6" x14ac:dyDescent="0.3">
      <c r="A11" s="17"/>
      <c r="B11" s="17"/>
      <c r="C11" s="18"/>
      <c r="D11" s="17"/>
      <c r="E11" s="17"/>
      <c r="F11" s="17"/>
    </row>
    <row r="12" spans="1:6" x14ac:dyDescent="0.3">
      <c r="A12" s="17"/>
      <c r="B12" s="17"/>
      <c r="C12" s="18"/>
      <c r="D12" s="17"/>
      <c r="E12" s="17"/>
      <c r="F12" s="17"/>
    </row>
    <row r="13" spans="1:6" x14ac:dyDescent="0.3">
      <c r="A13" s="17"/>
      <c r="B13" s="17"/>
      <c r="C13" s="18"/>
      <c r="D13" s="17"/>
      <c r="E13" s="17"/>
      <c r="F13" s="17"/>
    </row>
    <row r="14" spans="1:6" x14ac:dyDescent="0.3">
      <c r="A14" s="17"/>
      <c r="B14" s="17"/>
      <c r="C14" s="18"/>
      <c r="D14" s="17"/>
      <c r="E14" s="17"/>
      <c r="F14" s="17"/>
    </row>
    <row r="15" spans="1:6" x14ac:dyDescent="0.3">
      <c r="A15" s="17"/>
      <c r="B15" s="17"/>
      <c r="C15" s="18"/>
      <c r="D15" s="17"/>
      <c r="E15" s="17"/>
      <c r="F15" s="17"/>
    </row>
    <row r="16" spans="1:6" x14ac:dyDescent="0.3">
      <c r="A16" s="17"/>
      <c r="B16" s="17"/>
      <c r="C16" s="18"/>
      <c r="D16" s="17"/>
      <c r="E16" s="17"/>
      <c r="F16" s="17"/>
    </row>
    <row r="17" spans="1:6" x14ac:dyDescent="0.3">
      <c r="A17" s="17"/>
      <c r="B17" s="17"/>
      <c r="C17" s="18"/>
      <c r="D17" s="17"/>
      <c r="E17" s="17"/>
      <c r="F17" s="17"/>
    </row>
    <row r="18" spans="1:6" x14ac:dyDescent="0.3">
      <c r="A18" s="17"/>
      <c r="B18" s="17"/>
      <c r="C18" s="18"/>
      <c r="D18" s="17"/>
      <c r="E18" s="17"/>
      <c r="F18" s="17"/>
    </row>
    <row r="19" spans="1:6" x14ac:dyDescent="0.3">
      <c r="A19" s="17"/>
      <c r="B19" s="17"/>
      <c r="C19" s="18"/>
      <c r="D19" s="17"/>
      <c r="E19" s="17"/>
      <c r="F19" s="17"/>
    </row>
    <row r="20" spans="1:6" x14ac:dyDescent="0.3">
      <c r="A20" s="17"/>
      <c r="B20" s="17"/>
      <c r="C20" s="18"/>
      <c r="D20" s="17"/>
      <c r="E20" s="17"/>
      <c r="F20" s="17"/>
    </row>
    <row r="21" spans="1:6" x14ac:dyDescent="0.3">
      <c r="A21" s="17"/>
      <c r="B21" s="17"/>
      <c r="C21" s="18"/>
      <c r="D21" s="17"/>
      <c r="E21" s="17"/>
      <c r="F21" s="17"/>
    </row>
    <row r="22" spans="1:6" x14ac:dyDescent="0.3">
      <c r="A22" s="17"/>
      <c r="B22" s="17"/>
      <c r="C22" s="18"/>
      <c r="D22" s="17"/>
      <c r="E22" s="17"/>
      <c r="F22" s="17"/>
    </row>
    <row r="23" spans="1:6" x14ac:dyDescent="0.3">
      <c r="A23" s="17"/>
      <c r="B23" s="17"/>
      <c r="C23" s="18"/>
      <c r="D23" s="17"/>
      <c r="E23" s="17"/>
      <c r="F23" s="17"/>
    </row>
    <row r="24" spans="1:6" x14ac:dyDescent="0.3">
      <c r="A24" s="17"/>
      <c r="B24" s="17"/>
      <c r="C24" s="18"/>
      <c r="D24" s="17"/>
      <c r="E24" s="17"/>
      <c r="F24" s="17"/>
    </row>
    <row r="25" spans="1:6" x14ac:dyDescent="0.3">
      <c r="A25" s="17"/>
      <c r="B25" s="17"/>
      <c r="C25" s="18"/>
      <c r="D25" s="17"/>
      <c r="E25" s="17"/>
      <c r="F25" s="17"/>
    </row>
    <row r="26" spans="1:6" x14ac:dyDescent="0.3">
      <c r="A26" s="17"/>
      <c r="B26" s="17"/>
      <c r="C26" s="18"/>
      <c r="D26" s="17"/>
      <c r="E26" s="17"/>
      <c r="F26" s="17"/>
    </row>
    <row r="27" spans="1:6" x14ac:dyDescent="0.3">
      <c r="A27" s="17"/>
      <c r="B27" s="17"/>
      <c r="C27" s="18"/>
      <c r="D27" s="17"/>
      <c r="E27" s="17"/>
      <c r="F27" s="17"/>
    </row>
    <row r="28" spans="1:6" x14ac:dyDescent="0.3">
      <c r="A28" s="17"/>
      <c r="B28" s="17"/>
      <c r="C28" s="18"/>
      <c r="D28" s="17"/>
      <c r="E28" s="17"/>
      <c r="F28" s="17"/>
    </row>
    <row r="29" spans="1:6" x14ac:dyDescent="0.3">
      <c r="A29" s="17"/>
      <c r="B29" s="17"/>
      <c r="C29" s="18"/>
      <c r="D29" s="17"/>
      <c r="E29" s="17"/>
      <c r="F29" s="17"/>
    </row>
    <row r="30" spans="1:6" x14ac:dyDescent="0.3">
      <c r="A30" s="17"/>
      <c r="B30" s="17"/>
      <c r="C30" s="18"/>
      <c r="D30" s="17"/>
      <c r="E30" s="17"/>
      <c r="F30" s="17"/>
    </row>
    <row r="31" spans="1:6" x14ac:dyDescent="0.3">
      <c r="A31" s="17"/>
      <c r="B31" s="17"/>
      <c r="C31" s="18"/>
      <c r="D31" s="17"/>
      <c r="E31" s="17"/>
      <c r="F31" s="17"/>
    </row>
    <row r="32" spans="1:6" x14ac:dyDescent="0.3">
      <c r="A32" s="17"/>
      <c r="B32" s="17"/>
      <c r="C32" s="18"/>
      <c r="D32" s="17"/>
      <c r="E32" s="17"/>
      <c r="F32" s="17"/>
    </row>
    <row r="33" spans="1:6" x14ac:dyDescent="0.3">
      <c r="A33" s="17"/>
      <c r="B33" s="17"/>
      <c r="C33" s="18"/>
      <c r="D33" s="17"/>
      <c r="E33" s="17"/>
      <c r="F33" s="17"/>
    </row>
    <row r="34" spans="1:6" x14ac:dyDescent="0.3">
      <c r="A34" s="17"/>
      <c r="B34" s="17"/>
      <c r="C34" s="18"/>
      <c r="D34" s="17"/>
      <c r="E34" s="17"/>
      <c r="F34" s="17"/>
    </row>
    <row r="35" spans="1:6" x14ac:dyDescent="0.3">
      <c r="A35" s="17"/>
      <c r="B35" s="17"/>
      <c r="C35" s="18"/>
      <c r="D35" s="17"/>
      <c r="E35" s="17"/>
      <c r="F35" s="17"/>
    </row>
    <row r="36" spans="1:6" x14ac:dyDescent="0.3">
      <c r="A36" s="17"/>
      <c r="B36" s="17"/>
      <c r="C36" s="18"/>
      <c r="D36" s="17"/>
      <c r="E36" s="17"/>
      <c r="F36" s="17"/>
    </row>
    <row r="37" spans="1:6" x14ac:dyDescent="0.3">
      <c r="A37" s="17"/>
      <c r="B37" s="17"/>
      <c r="C37" s="18"/>
      <c r="D37" s="17"/>
      <c r="E37" s="17"/>
      <c r="F37" s="17"/>
    </row>
    <row r="38" spans="1:6" x14ac:dyDescent="0.3">
      <c r="A38" s="17"/>
      <c r="B38" s="17"/>
      <c r="C38" s="18"/>
      <c r="D38" s="17"/>
      <c r="E38" s="17"/>
      <c r="F38" s="17"/>
    </row>
    <row r="39" spans="1:6" x14ac:dyDescent="0.3">
      <c r="A39" s="17"/>
      <c r="B39" s="17"/>
      <c r="C39" s="18"/>
      <c r="D39" s="17"/>
      <c r="E39" s="17"/>
      <c r="F39" s="17"/>
    </row>
    <row r="40" spans="1:6" x14ac:dyDescent="0.3">
      <c r="A40" s="17"/>
      <c r="B40" s="17"/>
      <c r="C40" s="18"/>
      <c r="D40" s="17"/>
      <c r="E40" s="17"/>
      <c r="F40" s="17"/>
    </row>
    <row r="41" spans="1:6" x14ac:dyDescent="0.3">
      <c r="A41" s="17"/>
      <c r="B41" s="17"/>
      <c r="C41" s="18"/>
      <c r="D41" s="17"/>
      <c r="E41" s="17"/>
      <c r="F41" s="17"/>
    </row>
    <row r="42" spans="1:6" x14ac:dyDescent="0.3">
      <c r="A42" s="17"/>
      <c r="B42" s="17"/>
      <c r="C42" s="18"/>
      <c r="D42" s="17"/>
      <c r="E42" s="17"/>
      <c r="F42" s="17"/>
    </row>
    <row r="43" spans="1:6" x14ac:dyDescent="0.3">
      <c r="A43" s="17"/>
      <c r="B43" s="17"/>
      <c r="C43" s="18"/>
      <c r="D43" s="17"/>
      <c r="E43" s="17"/>
      <c r="F43" s="17"/>
    </row>
    <row r="44" spans="1:6" x14ac:dyDescent="0.3">
      <c r="A44" s="17"/>
      <c r="B44" s="17"/>
      <c r="C44" s="18"/>
      <c r="D44" s="17"/>
      <c r="E44" s="17"/>
      <c r="F44" s="17"/>
    </row>
    <row r="45" spans="1:6" x14ac:dyDescent="0.3">
      <c r="A45" s="17"/>
      <c r="B45" s="17"/>
      <c r="C45" s="18"/>
      <c r="D45" s="17"/>
      <c r="E45" s="17"/>
      <c r="F45" s="17"/>
    </row>
    <row r="46" spans="1:6" x14ac:dyDescent="0.3">
      <c r="A46" s="17"/>
      <c r="B46" s="17"/>
      <c r="C46" s="18"/>
      <c r="D46" s="17"/>
      <c r="E46" s="17"/>
      <c r="F46" s="17"/>
    </row>
    <row r="47" spans="1:6" x14ac:dyDescent="0.3">
      <c r="A47" s="17"/>
      <c r="B47" s="17"/>
      <c r="C47" s="18"/>
      <c r="D47" s="17"/>
      <c r="E47" s="17"/>
      <c r="F47" s="17"/>
    </row>
    <row r="48" spans="1:6" x14ac:dyDescent="0.3">
      <c r="A48" s="17"/>
      <c r="B48" s="17"/>
      <c r="C48" s="18"/>
      <c r="D48" s="17"/>
      <c r="E48" s="17"/>
      <c r="F48" s="17"/>
    </row>
    <row r="49" spans="1:6" x14ac:dyDescent="0.3">
      <c r="A49" s="17"/>
      <c r="B49" s="17"/>
      <c r="C49" s="18"/>
      <c r="D49" s="17"/>
      <c r="E49" s="17"/>
      <c r="F49" s="17"/>
    </row>
    <row r="50" spans="1:6" x14ac:dyDescent="0.3">
      <c r="A50" s="17"/>
      <c r="B50" s="17"/>
      <c r="C50" s="18"/>
      <c r="D50" s="17"/>
      <c r="E50" s="17"/>
      <c r="F50" s="17"/>
    </row>
    <row r="51" spans="1:6" x14ac:dyDescent="0.3">
      <c r="A51" s="17"/>
      <c r="B51" s="17"/>
      <c r="C51" s="18"/>
      <c r="D51" s="17"/>
      <c r="E51" s="17"/>
      <c r="F51" s="17"/>
    </row>
    <row r="52" spans="1:6" x14ac:dyDescent="0.3">
      <c r="A52" s="17"/>
      <c r="B52" s="17"/>
      <c r="C52" s="18"/>
      <c r="D52" s="17"/>
      <c r="E52" s="17"/>
      <c r="F52" s="17"/>
    </row>
    <row r="53" spans="1:6" x14ac:dyDescent="0.3">
      <c r="A53" s="17"/>
      <c r="B53" s="17"/>
      <c r="C53" s="18"/>
      <c r="D53" s="17"/>
      <c r="E53" s="17"/>
      <c r="F53" s="17"/>
    </row>
    <row r="54" spans="1:6" x14ac:dyDescent="0.3">
      <c r="A54" s="17"/>
      <c r="B54" s="17"/>
      <c r="C54" s="18"/>
      <c r="D54" s="17"/>
      <c r="E54" s="17"/>
      <c r="F54" s="17"/>
    </row>
    <row r="55" spans="1:6" x14ac:dyDescent="0.3">
      <c r="A55" s="17"/>
      <c r="B55" s="17"/>
      <c r="C55" s="18"/>
      <c r="D55" s="17"/>
      <c r="E55" s="17"/>
      <c r="F55" s="17"/>
    </row>
    <row r="56" spans="1:6" x14ac:dyDescent="0.3">
      <c r="A56" s="17"/>
      <c r="B56" s="17"/>
      <c r="C56" s="18"/>
      <c r="D56" s="17"/>
      <c r="E56" s="17"/>
      <c r="F56" s="17"/>
    </row>
    <row r="57" spans="1:6" x14ac:dyDescent="0.3">
      <c r="A57" s="17"/>
      <c r="B57" s="17"/>
      <c r="C57" s="18"/>
      <c r="D57" s="17"/>
      <c r="E57" s="17"/>
      <c r="F57" s="17"/>
    </row>
    <row r="58" spans="1:6" x14ac:dyDescent="0.3">
      <c r="A58" s="17"/>
      <c r="B58" s="17"/>
      <c r="C58" s="18"/>
      <c r="D58" s="17"/>
      <c r="E58" s="17"/>
      <c r="F58" s="17"/>
    </row>
    <row r="59" spans="1:6" x14ac:dyDescent="0.3">
      <c r="A59" s="17"/>
      <c r="B59" s="17"/>
      <c r="C59" s="18"/>
      <c r="D59" s="17"/>
      <c r="E59" s="17"/>
      <c r="F59" s="17"/>
    </row>
    <row r="60" spans="1:6" x14ac:dyDescent="0.3">
      <c r="A60" s="17"/>
      <c r="B60" s="17"/>
      <c r="C60" s="18"/>
      <c r="D60" s="17"/>
      <c r="E60" s="17"/>
      <c r="F60" s="17"/>
    </row>
    <row r="61" spans="1:6" x14ac:dyDescent="0.3">
      <c r="A61" s="17"/>
      <c r="B61" s="17"/>
      <c r="C61" s="18"/>
      <c r="D61" s="17"/>
      <c r="E61" s="17"/>
      <c r="F61" s="17"/>
    </row>
    <row r="62" spans="1:6" x14ac:dyDescent="0.3">
      <c r="A62" s="17"/>
      <c r="B62" s="17"/>
      <c r="C62" s="18"/>
      <c r="D62" s="17"/>
      <c r="E62" s="17"/>
      <c r="F62" s="17"/>
    </row>
    <row r="63" spans="1:6" x14ac:dyDescent="0.3">
      <c r="A63" s="17"/>
      <c r="B63" s="17"/>
      <c r="C63" s="18"/>
      <c r="D63" s="17"/>
      <c r="E63" s="17"/>
      <c r="F63" s="17"/>
    </row>
    <row r="64" spans="1:6" x14ac:dyDescent="0.3">
      <c r="A64" s="17"/>
      <c r="B64" s="17"/>
      <c r="C64" s="18"/>
      <c r="D64" s="17"/>
      <c r="E64" s="17"/>
      <c r="F64" s="17"/>
    </row>
    <row r="65" spans="1:6" x14ac:dyDescent="0.3">
      <c r="A65" s="17"/>
      <c r="B65" s="17"/>
      <c r="C65" s="18"/>
      <c r="D65" s="17"/>
      <c r="E65" s="17"/>
      <c r="F65" s="17"/>
    </row>
    <row r="66" spans="1:6" x14ac:dyDescent="0.3">
      <c r="A66" s="17"/>
      <c r="B66" s="17"/>
      <c r="C66" s="18"/>
      <c r="D66" s="17"/>
      <c r="E66" s="17"/>
      <c r="F66" s="17"/>
    </row>
    <row r="67" spans="1:6" x14ac:dyDescent="0.3">
      <c r="A67" s="17"/>
      <c r="B67" s="17"/>
      <c r="C67" s="18"/>
      <c r="D67" s="17"/>
      <c r="E67" s="17"/>
      <c r="F67" s="17"/>
    </row>
    <row r="68" spans="1:6" x14ac:dyDescent="0.3">
      <c r="A68" s="17"/>
      <c r="B68" s="17"/>
      <c r="C68" s="18"/>
      <c r="D68" s="17"/>
      <c r="E68" s="17"/>
      <c r="F68" s="17"/>
    </row>
    <row r="69" spans="1:6" x14ac:dyDescent="0.3">
      <c r="A69" s="17"/>
      <c r="B69" s="17"/>
      <c r="C69" s="18"/>
      <c r="D69" s="17"/>
      <c r="E69" s="17"/>
      <c r="F69" s="17"/>
    </row>
    <row r="70" spans="1:6" x14ac:dyDescent="0.3">
      <c r="A70" s="17"/>
      <c r="B70" s="17"/>
      <c r="C70" s="18"/>
      <c r="D70" s="17"/>
      <c r="E70" s="17"/>
      <c r="F70" s="17"/>
    </row>
    <row r="71" spans="1:6" x14ac:dyDescent="0.3">
      <c r="A71" s="17"/>
      <c r="B71" s="17"/>
      <c r="C71" s="18"/>
      <c r="D71" s="17"/>
      <c r="E71" s="17"/>
      <c r="F71" s="17"/>
    </row>
    <row r="72" spans="1:6" x14ac:dyDescent="0.3">
      <c r="A72" s="17"/>
      <c r="B72" s="17"/>
      <c r="C72" s="18"/>
      <c r="D72" s="17"/>
      <c r="E72" s="17"/>
      <c r="F72" s="17"/>
    </row>
    <row r="73" spans="1:6" x14ac:dyDescent="0.3">
      <c r="A73" s="17"/>
      <c r="B73" s="17"/>
      <c r="C73" s="18"/>
      <c r="D73" s="17"/>
      <c r="E73" s="17"/>
      <c r="F73" s="17"/>
    </row>
    <row r="74" spans="1:6" x14ac:dyDescent="0.3">
      <c r="A74" s="17"/>
      <c r="B74" s="17"/>
      <c r="C74" s="18"/>
      <c r="D74" s="17"/>
      <c r="E74" s="17"/>
      <c r="F74" s="17"/>
    </row>
    <row r="75" spans="1:6" x14ac:dyDescent="0.3">
      <c r="A75" s="17"/>
      <c r="B75" s="17"/>
      <c r="C75" s="18"/>
      <c r="D75" s="17"/>
      <c r="E75" s="17"/>
      <c r="F75" s="17"/>
    </row>
    <row r="76" spans="1:6" x14ac:dyDescent="0.3">
      <c r="A76" s="17"/>
      <c r="B76" s="17"/>
      <c r="C76" s="18"/>
      <c r="D76" s="17"/>
      <c r="E76" s="17"/>
      <c r="F76" s="17"/>
    </row>
    <row r="77" spans="1:6" x14ac:dyDescent="0.3">
      <c r="A77" s="17"/>
      <c r="B77" s="17"/>
      <c r="C77" s="18"/>
      <c r="D77" s="17"/>
      <c r="E77" s="17"/>
      <c r="F77" s="17"/>
    </row>
    <row r="78" spans="1:6" x14ac:dyDescent="0.3">
      <c r="A78" s="17"/>
      <c r="B78" s="17"/>
      <c r="C78" s="18"/>
      <c r="D78" s="17"/>
      <c r="E78" s="17"/>
      <c r="F78" s="17"/>
    </row>
    <row r="79" spans="1:6" x14ac:dyDescent="0.3">
      <c r="A79" s="17"/>
      <c r="B79" s="17"/>
      <c r="C79" s="18"/>
      <c r="D79" s="17"/>
      <c r="E79" s="17"/>
      <c r="F79" s="17"/>
    </row>
    <row r="80" spans="1:6" x14ac:dyDescent="0.3">
      <c r="A80" s="17"/>
      <c r="B80" s="17"/>
      <c r="C80" s="18"/>
      <c r="D80" s="17"/>
      <c r="E80" s="17"/>
      <c r="F80" s="17"/>
    </row>
    <row r="81" spans="1:6" x14ac:dyDescent="0.3">
      <c r="A81" s="17"/>
      <c r="B81" s="17"/>
      <c r="C81" s="18"/>
      <c r="D81" s="17"/>
      <c r="E81" s="17"/>
      <c r="F81" s="17"/>
    </row>
    <row r="82" spans="1:6" x14ac:dyDescent="0.3">
      <c r="A82" s="17"/>
      <c r="B82" s="17"/>
      <c r="C82" s="18"/>
      <c r="D82" s="17"/>
      <c r="E82" s="17"/>
      <c r="F82" s="17"/>
    </row>
    <row r="83" spans="1:6" x14ac:dyDescent="0.3">
      <c r="A83" s="17"/>
      <c r="B83" s="17"/>
      <c r="C83" s="18"/>
      <c r="D83" s="17"/>
      <c r="E83" s="17"/>
      <c r="F83" s="17"/>
    </row>
    <row r="84" spans="1:6" x14ac:dyDescent="0.3">
      <c r="A84" s="17"/>
      <c r="B84" s="17"/>
      <c r="C84" s="18"/>
      <c r="D84" s="17"/>
      <c r="E84" s="17"/>
      <c r="F84" s="17"/>
    </row>
    <row r="85" spans="1:6" x14ac:dyDescent="0.3">
      <c r="A85" s="17"/>
      <c r="B85" s="17"/>
      <c r="C85" s="18"/>
      <c r="D85" s="17"/>
      <c r="E85" s="17"/>
      <c r="F85" s="17"/>
    </row>
    <row r="86" spans="1:6" x14ac:dyDescent="0.3">
      <c r="A86" s="17"/>
      <c r="B86" s="17"/>
      <c r="C86" s="18"/>
      <c r="D86" s="17"/>
      <c r="E86" s="17"/>
      <c r="F86" s="17"/>
    </row>
    <row r="87" spans="1:6" x14ac:dyDescent="0.3">
      <c r="A87" s="17"/>
      <c r="B87" s="17"/>
      <c r="C87" s="18"/>
      <c r="D87" s="17"/>
      <c r="E87" s="17"/>
      <c r="F87" s="17"/>
    </row>
    <row r="88" spans="1:6" x14ac:dyDescent="0.3">
      <c r="A88" s="17"/>
      <c r="B88" s="17"/>
      <c r="C88" s="18"/>
      <c r="D88" s="17"/>
      <c r="E88" s="17"/>
      <c r="F88" s="17"/>
    </row>
    <row r="89" spans="1:6" x14ac:dyDescent="0.3">
      <c r="A89" s="17"/>
      <c r="B89" s="17"/>
      <c r="C89" s="18"/>
      <c r="D89" s="17"/>
      <c r="E89" s="17"/>
      <c r="F89" s="17"/>
    </row>
    <row r="90" spans="1:6" x14ac:dyDescent="0.3">
      <c r="A90" s="17"/>
      <c r="B90" s="17"/>
      <c r="C90" s="18"/>
      <c r="D90" s="17"/>
      <c r="E90" s="17"/>
      <c r="F90" s="17"/>
    </row>
    <row r="91" spans="1:6" x14ac:dyDescent="0.3">
      <c r="A91" s="17"/>
      <c r="B91" s="17"/>
      <c r="C91" s="18"/>
      <c r="D91" s="17"/>
      <c r="E91" s="17"/>
      <c r="F91" s="17"/>
    </row>
    <row r="92" spans="1:6" x14ac:dyDescent="0.3">
      <c r="A92" s="17"/>
      <c r="B92" s="17"/>
      <c r="C92" s="18"/>
      <c r="D92" s="17"/>
      <c r="E92" s="17"/>
      <c r="F92" s="17"/>
    </row>
    <row r="93" spans="1:6" x14ac:dyDescent="0.3">
      <c r="A93" s="17"/>
      <c r="B93" s="17"/>
      <c r="C93" s="18"/>
      <c r="D93" s="17"/>
      <c r="E93" s="17"/>
      <c r="F93" s="17"/>
    </row>
    <row r="94" spans="1:6" x14ac:dyDescent="0.3">
      <c r="A94" s="17"/>
      <c r="B94" s="17"/>
      <c r="C94" s="18"/>
      <c r="D94" s="17"/>
      <c r="E94" s="17"/>
      <c r="F94" s="17"/>
    </row>
    <row r="95" spans="1:6" x14ac:dyDescent="0.3">
      <c r="A95" s="17"/>
      <c r="B95" s="17"/>
      <c r="C95" s="18"/>
      <c r="D95" s="17"/>
      <c r="E95" s="17"/>
      <c r="F95" s="17"/>
    </row>
    <row r="96" spans="1:6" x14ac:dyDescent="0.3">
      <c r="A96" s="17"/>
      <c r="B96" s="17"/>
      <c r="C96" s="18"/>
      <c r="D96" s="17"/>
      <c r="E96" s="17"/>
      <c r="F96" s="17"/>
    </row>
    <row r="97" spans="1:6" x14ac:dyDescent="0.3">
      <c r="A97" s="17"/>
      <c r="B97" s="17"/>
      <c r="C97" s="18"/>
      <c r="D97" s="17"/>
      <c r="E97" s="17"/>
      <c r="F97" s="17"/>
    </row>
    <row r="98" spans="1:6" x14ac:dyDescent="0.3">
      <c r="A98" s="17"/>
      <c r="B98" s="17"/>
      <c r="C98" s="18"/>
      <c r="D98" s="17"/>
      <c r="E98" s="17"/>
      <c r="F98" s="17"/>
    </row>
    <row r="99" spans="1:6" x14ac:dyDescent="0.3">
      <c r="A99" s="17"/>
      <c r="B99" s="17"/>
      <c r="C99" s="18"/>
      <c r="D99" s="17"/>
      <c r="E99" s="17"/>
      <c r="F99" s="17"/>
    </row>
    <row r="100" spans="1:6" x14ac:dyDescent="0.3">
      <c r="A100" s="17"/>
      <c r="B100" s="17"/>
      <c r="C100" s="18"/>
      <c r="D100" s="17"/>
      <c r="E100" s="17"/>
      <c r="F100" s="17"/>
    </row>
    <row r="101" spans="1:6" x14ac:dyDescent="0.3">
      <c r="A101" s="17"/>
      <c r="B101" s="17"/>
      <c r="C101" s="18"/>
      <c r="D101" s="17"/>
      <c r="E101" s="17"/>
      <c r="F101" s="17"/>
    </row>
    <row r="102" spans="1:6" x14ac:dyDescent="0.3">
      <c r="A102" s="17"/>
      <c r="B102" s="17"/>
      <c r="C102" s="18"/>
      <c r="D102" s="17"/>
      <c r="E102" s="17"/>
      <c r="F102" s="17"/>
    </row>
    <row r="103" spans="1:6" x14ac:dyDescent="0.3">
      <c r="A103" s="17"/>
      <c r="B103" s="17"/>
      <c r="C103" s="18"/>
      <c r="D103" s="17"/>
      <c r="E103" s="17"/>
      <c r="F103" s="17"/>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Lists!$A$1:$A$33</xm:f>
          </x14:formula1>
          <xm:sqref>B4:B103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F766E"/>
    <pageSetUpPr fitToPage="1"/>
  </sheetPr>
  <dimension ref="A1:Q10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12" customWidth="1"/>
    <col min="2" max="2" width="26" customWidth="1"/>
    <col min="3" max="3" width="22" customWidth="1"/>
    <col min="4" max="4" width="34" customWidth="1"/>
    <col min="5" max="7" width="8" customWidth="1"/>
    <col min="8" max="9" width="9" customWidth="1"/>
    <col min="10" max="11" width="10" customWidth="1"/>
    <col min="12" max="12" width="9" customWidth="1"/>
    <col min="13" max="13" width="11" customWidth="1"/>
    <col min="14" max="14" width="12" customWidth="1"/>
    <col min="15" max="15" width="10" customWidth="1"/>
    <col min="16" max="17" width="6" hidden="1" customWidth="1"/>
  </cols>
  <sheetData>
    <row r="1" spans="1:17" ht="25.95" customHeight="1" x14ac:dyDescent="0.4">
      <c r="A1" s="1" t="s">
        <v>59</v>
      </c>
    </row>
    <row r="2" spans="1:17" x14ac:dyDescent="0.3">
      <c r="A2" s="2" t="s">
        <v>60</v>
      </c>
    </row>
    <row r="3" spans="1:17" ht="31.95" customHeight="1" x14ac:dyDescent="0.3">
      <c r="A3" s="16" t="s">
        <v>61</v>
      </c>
      <c r="B3" s="16" t="s">
        <v>39</v>
      </c>
      <c r="C3" s="16" t="s">
        <v>62</v>
      </c>
      <c r="D3" s="16" t="s">
        <v>63</v>
      </c>
      <c r="E3" s="16" t="s">
        <v>64</v>
      </c>
      <c r="F3" s="16" t="s">
        <v>65</v>
      </c>
      <c r="G3" s="16" t="s">
        <v>66</v>
      </c>
      <c r="H3" s="16" t="s">
        <v>67</v>
      </c>
      <c r="I3" s="16" t="s">
        <v>68</v>
      </c>
      <c r="J3" s="16" t="s">
        <v>69</v>
      </c>
      <c r="K3" s="16" t="s">
        <v>70</v>
      </c>
      <c r="L3" s="16" t="s">
        <v>40</v>
      </c>
      <c r="M3" s="16" t="s">
        <v>71</v>
      </c>
      <c r="N3" s="16" t="s">
        <v>72</v>
      </c>
      <c r="O3" s="16" t="s">
        <v>73</v>
      </c>
      <c r="P3" s="16" t="s">
        <v>74</v>
      </c>
      <c r="Q3" s="16" t="s">
        <v>75</v>
      </c>
    </row>
    <row r="4" spans="1:17" x14ac:dyDescent="0.3">
      <c r="A4" s="19">
        <v>46327</v>
      </c>
      <c r="B4" s="17" t="s">
        <v>45</v>
      </c>
      <c r="C4" s="17" t="s">
        <v>76</v>
      </c>
      <c r="D4" s="17" t="s">
        <v>77</v>
      </c>
      <c r="E4" s="20">
        <v>0.375</v>
      </c>
      <c r="F4" s="20">
        <v>0.52777777777777779</v>
      </c>
      <c r="G4" s="21">
        <v>10</v>
      </c>
      <c r="H4" s="22">
        <f t="shared" ref="H4:H67" si="0">IF(OR($E4="",$F4=""),"",MAX(0,ROUND((MOD($F4-$E4,1)*1440-N($G4))/60,2)))</f>
        <v>3.5</v>
      </c>
      <c r="I4" s="17" t="s">
        <v>78</v>
      </c>
      <c r="J4" s="18"/>
      <c r="K4" s="22">
        <f>IF($H4="","",IF($I4="No",0,IF(N(IFERROR(INDEX(Clients!$D$4:$D$103,MATCH($B4,Clients!$A$4:$A$103,0)),""))&gt;0,CEILING(MAX(0,ROUND(MOD($F4-$E4,1)*1440-N($G4),0)),N(IFERROR(INDEX(Clients!$D$4:$D$103,MATCH($B4,Clients!$A$4:$A$103,0)),""))),MAX(0,ROUND(MOD($F4-$E4,1)*1440-N($G4),0)))/60))</f>
        <v>3.5</v>
      </c>
      <c r="L4" s="23" t="str">
        <f>IF($B4="","",IFERROR(INDEX(Clients!$B$4:$B$103,MATCH($B4,Clients!$A$4:$A$103,0)),"")&amp;"")</f>
        <v>USD</v>
      </c>
      <c r="M4" s="24">
        <f>IF($B4="","",IF($J4&lt;&gt;"",N($J4),N(IFERROR(INDEX(Clients!$C$4:$C$103,MATCH($B4,Clients!$A$4:$A$103,0)),""))))</f>
        <v>65</v>
      </c>
      <c r="N4" s="24">
        <f t="shared" ref="N4:N67" si="1">IF(OR($K4="",$M4=""),"",ROUND($K4*$M4,2))</f>
        <v>227.5</v>
      </c>
      <c r="O4" s="17" t="s">
        <v>78</v>
      </c>
      <c r="P4" s="23">
        <f>IF(AND(ISNUMBER($A4),$A4&gt;=Settings!$B$6,$A4&lt;=Settings!$B$7),1,0)</f>
        <v>1</v>
      </c>
      <c r="Q4" s="23">
        <f>IF(AND($P4=1,$B4&lt;&gt;"",$B4=Timesheet!$B$4),ROW(),"")</f>
        <v>4</v>
      </c>
    </row>
    <row r="5" spans="1:17" x14ac:dyDescent="0.3">
      <c r="A5" s="19">
        <v>46327</v>
      </c>
      <c r="B5" s="17" t="s">
        <v>48</v>
      </c>
      <c r="C5" s="17" t="s">
        <v>79</v>
      </c>
      <c r="D5" s="17" t="s">
        <v>80</v>
      </c>
      <c r="E5" s="20">
        <v>0.58333333333333337</v>
      </c>
      <c r="F5" s="20">
        <v>0.67152777777777772</v>
      </c>
      <c r="G5" s="21">
        <v>0</v>
      </c>
      <c r="H5" s="22">
        <f t="shared" si="0"/>
        <v>2.12</v>
      </c>
      <c r="I5" s="17" t="s">
        <v>78</v>
      </c>
      <c r="J5" s="18"/>
      <c r="K5" s="22">
        <f>IF($H5="","",IF($I5="No",0,IF(N(IFERROR(INDEX(Clients!$D$4:$D$103,MATCH($B5,Clients!$A$4:$A$103,0)),""))&gt;0,CEILING(MAX(0,ROUND(MOD($F5-$E5,1)*1440-N($G5),0)),N(IFERROR(INDEX(Clients!$D$4:$D$103,MATCH($B5,Clients!$A$4:$A$103,0)),""))),MAX(0,ROUND(MOD($F5-$E5,1)*1440-N($G5),0)))/60))</f>
        <v>2.2000000000000002</v>
      </c>
      <c r="L5" s="23" t="str">
        <f>IF($B5="","",IFERROR(INDEX(Clients!$B$4:$B$103,MATCH($B5,Clients!$A$4:$A$103,0)),"")&amp;"")</f>
        <v>GBP</v>
      </c>
      <c r="M5" s="24">
        <f>IF($B5="","",IF($J5&lt;&gt;"",N($J5),N(IFERROR(INDEX(Clients!$C$4:$C$103,MATCH($B5,Clients!$A$4:$A$103,0)),""))))</f>
        <v>48</v>
      </c>
      <c r="N5" s="24">
        <f t="shared" si="1"/>
        <v>105.6</v>
      </c>
      <c r="O5" s="17" t="s">
        <v>81</v>
      </c>
      <c r="P5" s="23">
        <f>IF(AND(ISNUMBER($A5),$A5&gt;=Settings!$B$6,$A5&lt;=Settings!$B$7),1,0)</f>
        <v>1</v>
      </c>
      <c r="Q5" s="23" t="str">
        <f>IF(AND($P5=1,$B5&lt;&gt;"",$B5=Timesheet!$B$4),ROW(),"")</f>
        <v/>
      </c>
    </row>
    <row r="6" spans="1:17" x14ac:dyDescent="0.3">
      <c r="A6" s="19">
        <v>46328</v>
      </c>
      <c r="B6" s="17" t="s">
        <v>52</v>
      </c>
      <c r="C6" s="17" t="s">
        <v>82</v>
      </c>
      <c r="D6" s="17" t="s">
        <v>83</v>
      </c>
      <c r="E6" s="20">
        <v>0.35416666666666669</v>
      </c>
      <c r="F6" s="20">
        <v>0.54166666666666663</v>
      </c>
      <c r="G6" s="21">
        <v>30</v>
      </c>
      <c r="H6" s="22">
        <f t="shared" si="0"/>
        <v>4</v>
      </c>
      <c r="I6" s="17" t="s">
        <v>78</v>
      </c>
      <c r="J6" s="18"/>
      <c r="K6" s="22">
        <f>IF($H6="","",IF($I6="No",0,IF(N(IFERROR(INDEX(Clients!$D$4:$D$103,MATCH($B6,Clients!$A$4:$A$103,0)),""))&gt;0,CEILING(MAX(0,ROUND(MOD($F6-$E6,1)*1440-N($G6),0)),N(IFERROR(INDEX(Clients!$D$4:$D$103,MATCH($B6,Clients!$A$4:$A$103,0)),""))),MAX(0,ROUND(MOD($F6-$E6,1)*1440-N($G6),0)))/60))</f>
        <v>4</v>
      </c>
      <c r="L6" s="23" t="str">
        <f>IF($B6="","",IFERROR(INDEX(Clients!$B$4:$B$103,MATCH($B6,Clients!$A$4:$A$103,0)),"")&amp;"")</f>
        <v>EUR</v>
      </c>
      <c r="M6" s="24">
        <f>IF($B6="","",IF($J6&lt;&gt;"",N($J6),N(IFERROR(INDEX(Clients!$C$4:$C$103,MATCH($B6,Clients!$A$4:$A$103,0)),""))))</f>
        <v>55</v>
      </c>
      <c r="N6" s="24">
        <f t="shared" si="1"/>
        <v>220</v>
      </c>
      <c r="O6" s="17" t="s">
        <v>81</v>
      </c>
      <c r="P6" s="23">
        <f>IF(AND(ISNUMBER($A6),$A6&gt;=Settings!$B$6,$A6&lt;=Settings!$B$7),1,0)</f>
        <v>1</v>
      </c>
      <c r="Q6" s="23" t="str">
        <f>IF(AND($P6=1,$B6&lt;&gt;"",$B6=Timesheet!$B$4),ROW(),"")</f>
        <v/>
      </c>
    </row>
    <row r="7" spans="1:17" x14ac:dyDescent="0.3">
      <c r="A7" s="19">
        <v>46328</v>
      </c>
      <c r="B7" s="17" t="s">
        <v>45</v>
      </c>
      <c r="C7" s="17" t="s">
        <v>76</v>
      </c>
      <c r="D7" s="17" t="s">
        <v>84</v>
      </c>
      <c r="E7" s="20">
        <v>0.75</v>
      </c>
      <c r="F7" s="20">
        <v>0.79513888888888884</v>
      </c>
      <c r="G7" s="21">
        <v>0</v>
      </c>
      <c r="H7" s="22">
        <f t="shared" si="0"/>
        <v>1.08</v>
      </c>
      <c r="I7" s="17" t="s">
        <v>78</v>
      </c>
      <c r="J7" s="18"/>
      <c r="K7" s="22">
        <f>IF($H7="","",IF($I7="No",0,IF(N(IFERROR(INDEX(Clients!$D$4:$D$103,MATCH($B7,Clients!$A$4:$A$103,0)),""))&gt;0,CEILING(MAX(0,ROUND(MOD($F7-$E7,1)*1440-N($G7),0)),N(IFERROR(INDEX(Clients!$D$4:$D$103,MATCH($B7,Clients!$A$4:$A$103,0)),""))),MAX(0,ROUND(MOD($F7-$E7,1)*1440-N($G7),0)))/60))</f>
        <v>1.25</v>
      </c>
      <c r="L7" s="23" t="str">
        <f>IF($B7="","",IFERROR(INDEX(Clients!$B$4:$B$103,MATCH($B7,Clients!$A$4:$A$103,0)),"")&amp;"")</f>
        <v>USD</v>
      </c>
      <c r="M7" s="24">
        <f>IF($B7="","",IF($J7&lt;&gt;"",N($J7),N(IFERROR(INDEX(Clients!$C$4:$C$103,MATCH($B7,Clients!$A$4:$A$103,0)),""))))</f>
        <v>65</v>
      </c>
      <c r="N7" s="24">
        <f t="shared" si="1"/>
        <v>81.25</v>
      </c>
      <c r="O7" s="17" t="s">
        <v>81</v>
      </c>
      <c r="P7" s="23">
        <f>IF(AND(ISNUMBER($A7),$A7&gt;=Settings!$B$6,$A7&lt;=Settings!$B$7),1,0)</f>
        <v>1</v>
      </c>
      <c r="Q7" s="23">
        <f>IF(AND($P7=1,$B7&lt;&gt;"",$B7=Timesheet!$B$4),ROW(),"")</f>
        <v>7</v>
      </c>
    </row>
    <row r="8" spans="1:17" x14ac:dyDescent="0.3">
      <c r="A8" s="19">
        <v>46329</v>
      </c>
      <c r="B8" s="17" t="s">
        <v>56</v>
      </c>
      <c r="C8" s="17" t="s">
        <v>85</v>
      </c>
      <c r="D8" s="17" t="s">
        <v>86</v>
      </c>
      <c r="E8" s="20">
        <v>0.42708333333333331</v>
      </c>
      <c r="F8" s="20">
        <v>0.57291666666666663</v>
      </c>
      <c r="G8" s="21">
        <v>15</v>
      </c>
      <c r="H8" s="22">
        <f t="shared" si="0"/>
        <v>3.25</v>
      </c>
      <c r="I8" s="17" t="s">
        <v>78</v>
      </c>
      <c r="J8" s="18"/>
      <c r="K8" s="22">
        <f>IF($H8="","",IF($I8="No",0,IF(N(IFERROR(INDEX(Clients!$D$4:$D$103,MATCH($B8,Clients!$A$4:$A$103,0)),""))&gt;0,CEILING(MAX(0,ROUND(MOD($F8-$E8,1)*1440-N($G8),0)),N(IFERROR(INDEX(Clients!$D$4:$D$103,MATCH($B8,Clients!$A$4:$A$103,0)),""))),MAX(0,ROUND(MOD($F8-$E8,1)*1440-N($G8),0)))/60))</f>
        <v>3.5</v>
      </c>
      <c r="L8" s="23" t="str">
        <f>IF($B8="","",IFERROR(INDEX(Clients!$B$4:$B$103,MATCH($B8,Clients!$A$4:$A$103,0)),"")&amp;"")</f>
        <v>AED</v>
      </c>
      <c r="M8" s="24">
        <f>IF($B8="","",IF($J8&lt;&gt;"",N($J8),N(IFERROR(INDEX(Clients!$C$4:$C$103,MATCH($B8,Clients!$A$4:$A$103,0)),""))))</f>
        <v>220</v>
      </c>
      <c r="N8" s="24">
        <f t="shared" si="1"/>
        <v>770</v>
      </c>
      <c r="O8" s="17" t="s">
        <v>81</v>
      </c>
      <c r="P8" s="23">
        <f>IF(AND(ISNUMBER($A8),$A8&gt;=Settings!$B$6,$A8&lt;=Settings!$B$7),1,0)</f>
        <v>1</v>
      </c>
      <c r="Q8" s="23" t="str">
        <f>IF(AND($P8=1,$B8&lt;&gt;"",$B8=Timesheet!$B$4),ROW(),"")</f>
        <v/>
      </c>
    </row>
    <row r="9" spans="1:17" x14ac:dyDescent="0.3">
      <c r="A9" s="19">
        <v>46329</v>
      </c>
      <c r="B9" s="17" t="s">
        <v>48</v>
      </c>
      <c r="C9" s="17" t="s">
        <v>79</v>
      </c>
      <c r="D9" s="17" t="s">
        <v>87</v>
      </c>
      <c r="E9" s="20">
        <v>0.66666666666666663</v>
      </c>
      <c r="F9" s="20">
        <v>0.70138888888888884</v>
      </c>
      <c r="G9" s="21">
        <v>0</v>
      </c>
      <c r="H9" s="22">
        <f t="shared" si="0"/>
        <v>0.83</v>
      </c>
      <c r="I9" s="17" t="s">
        <v>81</v>
      </c>
      <c r="J9" s="18"/>
      <c r="K9" s="22">
        <f>IF($H9="","",IF($I9="No",0,IF(N(IFERROR(INDEX(Clients!$D$4:$D$103,MATCH($B9,Clients!$A$4:$A$103,0)),""))&gt;0,CEILING(MAX(0,ROUND(MOD($F9-$E9,1)*1440-N($G9),0)),N(IFERROR(INDEX(Clients!$D$4:$D$103,MATCH($B9,Clients!$A$4:$A$103,0)),""))),MAX(0,ROUND(MOD($F9-$E9,1)*1440-N($G9),0)))/60))</f>
        <v>0</v>
      </c>
      <c r="L9" s="23" t="str">
        <f>IF($B9="","",IFERROR(INDEX(Clients!$B$4:$B$103,MATCH($B9,Clients!$A$4:$A$103,0)),"")&amp;"")</f>
        <v>GBP</v>
      </c>
      <c r="M9" s="24">
        <f>IF($B9="","",IF($J9&lt;&gt;"",N($J9),N(IFERROR(INDEX(Clients!$C$4:$C$103,MATCH($B9,Clients!$A$4:$A$103,0)),""))))</f>
        <v>48</v>
      </c>
      <c r="N9" s="24">
        <f t="shared" si="1"/>
        <v>0</v>
      </c>
      <c r="O9" s="17" t="s">
        <v>81</v>
      </c>
      <c r="P9" s="23">
        <f>IF(AND(ISNUMBER($A9),$A9&gt;=Settings!$B$6,$A9&lt;=Settings!$B$7),1,0)</f>
        <v>1</v>
      </c>
      <c r="Q9" s="23" t="str">
        <f>IF(AND($P9=1,$B9&lt;&gt;"",$B9=Timesheet!$B$4),ROW(),"")</f>
        <v/>
      </c>
    </row>
    <row r="10" spans="1:17" x14ac:dyDescent="0.3">
      <c r="A10" s="19">
        <v>46330</v>
      </c>
      <c r="B10" s="17" t="s">
        <v>45</v>
      </c>
      <c r="C10" s="17" t="s">
        <v>76</v>
      </c>
      <c r="D10" s="17" t="s">
        <v>88</v>
      </c>
      <c r="E10" s="20">
        <v>0.9375</v>
      </c>
      <c r="F10" s="20">
        <v>5.2083333333333343E-2</v>
      </c>
      <c r="G10" s="21">
        <v>0</v>
      </c>
      <c r="H10" s="22">
        <f t="shared" si="0"/>
        <v>2.75</v>
      </c>
      <c r="I10" s="17" t="s">
        <v>78</v>
      </c>
      <c r="J10" s="18">
        <v>80</v>
      </c>
      <c r="K10" s="22">
        <f>IF($H10="","",IF($I10="No",0,IF(N(IFERROR(INDEX(Clients!$D$4:$D$103,MATCH($B10,Clients!$A$4:$A$103,0)),""))&gt;0,CEILING(MAX(0,ROUND(MOD($F10-$E10,1)*1440-N($G10),0)),N(IFERROR(INDEX(Clients!$D$4:$D$103,MATCH($B10,Clients!$A$4:$A$103,0)),""))),MAX(0,ROUND(MOD($F10-$E10,1)*1440-N($G10),0)))/60))</f>
        <v>2.75</v>
      </c>
      <c r="L10" s="23" t="str">
        <f>IF($B10="","",IFERROR(INDEX(Clients!$B$4:$B$103,MATCH($B10,Clients!$A$4:$A$103,0)),"")&amp;"")</f>
        <v>USD</v>
      </c>
      <c r="M10" s="24">
        <f>IF($B10="","",IF($J10&lt;&gt;"",N($J10),N(IFERROR(INDEX(Clients!$C$4:$C$103,MATCH($B10,Clients!$A$4:$A$103,0)),""))))</f>
        <v>80</v>
      </c>
      <c r="N10" s="24">
        <f t="shared" si="1"/>
        <v>220</v>
      </c>
      <c r="O10" s="17" t="s">
        <v>81</v>
      </c>
      <c r="P10" s="23">
        <f>IF(AND(ISNUMBER($A10),$A10&gt;=Settings!$B$6,$A10&lt;=Settings!$B$7),1,0)</f>
        <v>1</v>
      </c>
      <c r="Q10" s="23">
        <f>IF(AND($P10=1,$B10&lt;&gt;"",$B10=Timesheet!$B$4),ROW(),"")</f>
        <v>10</v>
      </c>
    </row>
    <row r="11" spans="1:17" x14ac:dyDescent="0.3">
      <c r="A11" s="19">
        <v>46330</v>
      </c>
      <c r="B11" s="17" t="s">
        <v>52</v>
      </c>
      <c r="C11" s="17" t="s">
        <v>82</v>
      </c>
      <c r="D11" s="17" t="s">
        <v>89</v>
      </c>
      <c r="E11" s="20">
        <v>0.375</v>
      </c>
      <c r="F11" s="20">
        <v>0.47222222222222221</v>
      </c>
      <c r="G11" s="21">
        <v>0</v>
      </c>
      <c r="H11" s="22">
        <f t="shared" si="0"/>
        <v>2.33</v>
      </c>
      <c r="I11" s="17" t="s">
        <v>78</v>
      </c>
      <c r="J11" s="18"/>
      <c r="K11" s="22">
        <f>IF($H11="","",IF($I11="No",0,IF(N(IFERROR(INDEX(Clients!$D$4:$D$103,MATCH($B11,Clients!$A$4:$A$103,0)),""))&gt;0,CEILING(MAX(0,ROUND(MOD($F11-$E11,1)*1440-N($G11),0)),N(IFERROR(INDEX(Clients!$D$4:$D$103,MATCH($B11,Clients!$A$4:$A$103,0)),""))),MAX(0,ROUND(MOD($F11-$E11,1)*1440-N($G11),0)))/60))</f>
        <v>2.5</v>
      </c>
      <c r="L11" s="23" t="str">
        <f>IF($B11="","",IFERROR(INDEX(Clients!$B$4:$B$103,MATCH($B11,Clients!$A$4:$A$103,0)),"")&amp;"")</f>
        <v>EUR</v>
      </c>
      <c r="M11" s="24">
        <f>IF($B11="","",IF($J11&lt;&gt;"",N($J11),N(IFERROR(INDEX(Clients!$C$4:$C$103,MATCH($B11,Clients!$A$4:$A$103,0)),""))))</f>
        <v>55</v>
      </c>
      <c r="N11" s="24">
        <f t="shared" si="1"/>
        <v>137.5</v>
      </c>
      <c r="O11" s="17" t="s">
        <v>81</v>
      </c>
      <c r="P11" s="23">
        <f>IF(AND(ISNUMBER($A11),$A11&gt;=Settings!$B$6,$A11&lt;=Settings!$B$7),1,0)</f>
        <v>1</v>
      </c>
      <c r="Q11" s="23" t="str">
        <f>IF(AND($P11=1,$B11&lt;&gt;"",$B11=Timesheet!$B$4),ROW(),"")</f>
        <v/>
      </c>
    </row>
    <row r="12" spans="1:17" x14ac:dyDescent="0.3">
      <c r="A12" s="19"/>
      <c r="B12" s="17"/>
      <c r="C12" s="17"/>
      <c r="D12" s="17"/>
      <c r="E12" s="20"/>
      <c r="F12" s="20"/>
      <c r="G12" s="21"/>
      <c r="H12" s="22" t="str">
        <f t="shared" si="0"/>
        <v/>
      </c>
      <c r="I12" s="17"/>
      <c r="J12" s="18"/>
      <c r="K12" s="22" t="str">
        <f>IF($H12="","",IF($I12="No",0,IF(N(IFERROR(INDEX(Clients!$D$4:$D$103,MATCH($B12,Clients!$A$4:$A$103,0)),""))&gt;0,CEILING(MAX(0,ROUND(MOD($F12-$E12,1)*1440-N($G12),0)),N(IFERROR(INDEX(Clients!$D$4:$D$103,MATCH($B12,Clients!$A$4:$A$103,0)),""))),MAX(0,ROUND(MOD($F12-$E12,1)*1440-N($G12),0)))/60))</f>
        <v/>
      </c>
      <c r="L12" s="23" t="str">
        <f>IF($B12="","",IFERROR(INDEX(Clients!$B$4:$B$103,MATCH($B12,Clients!$A$4:$A$103,0)),"")&amp;"")</f>
        <v/>
      </c>
      <c r="M12" s="24" t="str">
        <f>IF($B12="","",IF($J12&lt;&gt;"",N($J12),N(IFERROR(INDEX(Clients!$C$4:$C$103,MATCH($B12,Clients!$A$4:$A$103,0)),""))))</f>
        <v/>
      </c>
      <c r="N12" s="24" t="str">
        <f t="shared" si="1"/>
        <v/>
      </c>
      <c r="O12" s="17"/>
      <c r="P12" s="23">
        <f>IF(AND(ISNUMBER($A12),$A12&gt;=Settings!$B$6,$A12&lt;=Settings!$B$7),1,0)</f>
        <v>0</v>
      </c>
      <c r="Q12" s="23" t="str">
        <f>IF(AND($P12=1,$B12&lt;&gt;"",$B12=Timesheet!$B$4),ROW(),"")</f>
        <v/>
      </c>
    </row>
    <row r="13" spans="1:17" x14ac:dyDescent="0.3">
      <c r="A13" s="19"/>
      <c r="B13" s="17"/>
      <c r="C13" s="17"/>
      <c r="D13" s="17"/>
      <c r="E13" s="20"/>
      <c r="F13" s="20"/>
      <c r="G13" s="21"/>
      <c r="H13" s="22" t="str">
        <f t="shared" si="0"/>
        <v/>
      </c>
      <c r="I13" s="17"/>
      <c r="J13" s="18"/>
      <c r="K13" s="22" t="str">
        <f>IF($H13="","",IF($I13="No",0,IF(N(IFERROR(INDEX(Clients!$D$4:$D$103,MATCH($B13,Clients!$A$4:$A$103,0)),""))&gt;0,CEILING(MAX(0,ROUND(MOD($F13-$E13,1)*1440-N($G13),0)),N(IFERROR(INDEX(Clients!$D$4:$D$103,MATCH($B13,Clients!$A$4:$A$103,0)),""))),MAX(0,ROUND(MOD($F13-$E13,1)*1440-N($G13),0)))/60))</f>
        <v/>
      </c>
      <c r="L13" s="23" t="str">
        <f>IF($B13="","",IFERROR(INDEX(Clients!$B$4:$B$103,MATCH($B13,Clients!$A$4:$A$103,0)),"")&amp;"")</f>
        <v/>
      </c>
      <c r="M13" s="24" t="str">
        <f>IF($B13="","",IF($J13&lt;&gt;"",N($J13),N(IFERROR(INDEX(Clients!$C$4:$C$103,MATCH($B13,Clients!$A$4:$A$103,0)),""))))</f>
        <v/>
      </c>
      <c r="N13" s="24" t="str">
        <f t="shared" si="1"/>
        <v/>
      </c>
      <c r="O13" s="17"/>
      <c r="P13" s="23">
        <f>IF(AND(ISNUMBER($A13),$A13&gt;=Settings!$B$6,$A13&lt;=Settings!$B$7),1,0)</f>
        <v>0</v>
      </c>
      <c r="Q13" s="23" t="str">
        <f>IF(AND($P13=1,$B13&lt;&gt;"",$B13=Timesheet!$B$4),ROW(),"")</f>
        <v/>
      </c>
    </row>
    <row r="14" spans="1:17" x14ac:dyDescent="0.3">
      <c r="A14" s="19"/>
      <c r="B14" s="17"/>
      <c r="C14" s="17"/>
      <c r="D14" s="17"/>
      <c r="E14" s="20"/>
      <c r="F14" s="20"/>
      <c r="G14" s="21"/>
      <c r="H14" s="22" t="str">
        <f t="shared" si="0"/>
        <v/>
      </c>
      <c r="I14" s="17"/>
      <c r="J14" s="18"/>
      <c r="K14" s="22" t="str">
        <f>IF($H14="","",IF($I14="No",0,IF(N(IFERROR(INDEX(Clients!$D$4:$D$103,MATCH($B14,Clients!$A$4:$A$103,0)),""))&gt;0,CEILING(MAX(0,ROUND(MOD($F14-$E14,1)*1440-N($G14),0)),N(IFERROR(INDEX(Clients!$D$4:$D$103,MATCH($B14,Clients!$A$4:$A$103,0)),""))),MAX(0,ROUND(MOD($F14-$E14,1)*1440-N($G14),0)))/60))</f>
        <v/>
      </c>
      <c r="L14" s="23" t="str">
        <f>IF($B14="","",IFERROR(INDEX(Clients!$B$4:$B$103,MATCH($B14,Clients!$A$4:$A$103,0)),"")&amp;"")</f>
        <v/>
      </c>
      <c r="M14" s="24" t="str">
        <f>IF($B14="","",IF($J14&lt;&gt;"",N($J14),N(IFERROR(INDEX(Clients!$C$4:$C$103,MATCH($B14,Clients!$A$4:$A$103,0)),""))))</f>
        <v/>
      </c>
      <c r="N14" s="24" t="str">
        <f t="shared" si="1"/>
        <v/>
      </c>
      <c r="O14" s="17"/>
      <c r="P14" s="23">
        <f>IF(AND(ISNUMBER($A14),$A14&gt;=Settings!$B$6,$A14&lt;=Settings!$B$7),1,0)</f>
        <v>0</v>
      </c>
      <c r="Q14" s="23" t="str">
        <f>IF(AND($P14=1,$B14&lt;&gt;"",$B14=Timesheet!$B$4),ROW(),"")</f>
        <v/>
      </c>
    </row>
    <row r="15" spans="1:17" x14ac:dyDescent="0.3">
      <c r="A15" s="19"/>
      <c r="B15" s="17"/>
      <c r="C15" s="17"/>
      <c r="D15" s="17"/>
      <c r="E15" s="20"/>
      <c r="F15" s="20"/>
      <c r="G15" s="21"/>
      <c r="H15" s="22" t="str">
        <f t="shared" si="0"/>
        <v/>
      </c>
      <c r="I15" s="17"/>
      <c r="J15" s="18"/>
      <c r="K15" s="22" t="str">
        <f>IF($H15="","",IF($I15="No",0,IF(N(IFERROR(INDEX(Clients!$D$4:$D$103,MATCH($B15,Clients!$A$4:$A$103,0)),""))&gt;0,CEILING(MAX(0,ROUND(MOD($F15-$E15,1)*1440-N($G15),0)),N(IFERROR(INDEX(Clients!$D$4:$D$103,MATCH($B15,Clients!$A$4:$A$103,0)),""))),MAX(0,ROUND(MOD($F15-$E15,1)*1440-N($G15),0)))/60))</f>
        <v/>
      </c>
      <c r="L15" s="23" t="str">
        <f>IF($B15="","",IFERROR(INDEX(Clients!$B$4:$B$103,MATCH($B15,Clients!$A$4:$A$103,0)),"")&amp;"")</f>
        <v/>
      </c>
      <c r="M15" s="24" t="str">
        <f>IF($B15="","",IF($J15&lt;&gt;"",N($J15),N(IFERROR(INDEX(Clients!$C$4:$C$103,MATCH($B15,Clients!$A$4:$A$103,0)),""))))</f>
        <v/>
      </c>
      <c r="N15" s="24" t="str">
        <f t="shared" si="1"/>
        <v/>
      </c>
      <c r="O15" s="17"/>
      <c r="P15" s="23">
        <f>IF(AND(ISNUMBER($A15),$A15&gt;=Settings!$B$6,$A15&lt;=Settings!$B$7),1,0)</f>
        <v>0</v>
      </c>
      <c r="Q15" s="23" t="str">
        <f>IF(AND($P15=1,$B15&lt;&gt;"",$B15=Timesheet!$B$4),ROW(),"")</f>
        <v/>
      </c>
    </row>
    <row r="16" spans="1:17" x14ac:dyDescent="0.3">
      <c r="A16" s="19"/>
      <c r="B16" s="17"/>
      <c r="C16" s="17"/>
      <c r="D16" s="17"/>
      <c r="E16" s="20"/>
      <c r="F16" s="20"/>
      <c r="G16" s="21"/>
      <c r="H16" s="22" t="str">
        <f t="shared" si="0"/>
        <v/>
      </c>
      <c r="I16" s="17"/>
      <c r="J16" s="18"/>
      <c r="K16" s="22" t="str">
        <f>IF($H16="","",IF($I16="No",0,IF(N(IFERROR(INDEX(Clients!$D$4:$D$103,MATCH($B16,Clients!$A$4:$A$103,0)),""))&gt;0,CEILING(MAX(0,ROUND(MOD($F16-$E16,1)*1440-N($G16),0)),N(IFERROR(INDEX(Clients!$D$4:$D$103,MATCH($B16,Clients!$A$4:$A$103,0)),""))),MAX(0,ROUND(MOD($F16-$E16,1)*1440-N($G16),0)))/60))</f>
        <v/>
      </c>
      <c r="L16" s="23" t="str">
        <f>IF($B16="","",IFERROR(INDEX(Clients!$B$4:$B$103,MATCH($B16,Clients!$A$4:$A$103,0)),"")&amp;"")</f>
        <v/>
      </c>
      <c r="M16" s="24" t="str">
        <f>IF($B16="","",IF($J16&lt;&gt;"",N($J16),N(IFERROR(INDEX(Clients!$C$4:$C$103,MATCH($B16,Clients!$A$4:$A$103,0)),""))))</f>
        <v/>
      </c>
      <c r="N16" s="24" t="str">
        <f t="shared" si="1"/>
        <v/>
      </c>
      <c r="O16" s="17"/>
      <c r="P16" s="23">
        <f>IF(AND(ISNUMBER($A16),$A16&gt;=Settings!$B$6,$A16&lt;=Settings!$B$7),1,0)</f>
        <v>0</v>
      </c>
      <c r="Q16" s="23" t="str">
        <f>IF(AND($P16=1,$B16&lt;&gt;"",$B16=Timesheet!$B$4),ROW(),"")</f>
        <v/>
      </c>
    </row>
    <row r="17" spans="1:17" x14ac:dyDescent="0.3">
      <c r="A17" s="19"/>
      <c r="B17" s="17"/>
      <c r="C17" s="17"/>
      <c r="D17" s="17"/>
      <c r="E17" s="20"/>
      <c r="F17" s="20"/>
      <c r="G17" s="21"/>
      <c r="H17" s="22" t="str">
        <f t="shared" si="0"/>
        <v/>
      </c>
      <c r="I17" s="17"/>
      <c r="J17" s="18"/>
      <c r="K17" s="22" t="str">
        <f>IF($H17="","",IF($I17="No",0,IF(N(IFERROR(INDEX(Clients!$D$4:$D$103,MATCH($B17,Clients!$A$4:$A$103,0)),""))&gt;0,CEILING(MAX(0,ROUND(MOD($F17-$E17,1)*1440-N($G17),0)),N(IFERROR(INDEX(Clients!$D$4:$D$103,MATCH($B17,Clients!$A$4:$A$103,0)),""))),MAX(0,ROUND(MOD($F17-$E17,1)*1440-N($G17),0)))/60))</f>
        <v/>
      </c>
      <c r="L17" s="23" t="str">
        <f>IF($B17="","",IFERROR(INDEX(Clients!$B$4:$B$103,MATCH($B17,Clients!$A$4:$A$103,0)),"")&amp;"")</f>
        <v/>
      </c>
      <c r="M17" s="24" t="str">
        <f>IF($B17="","",IF($J17&lt;&gt;"",N($J17),N(IFERROR(INDEX(Clients!$C$4:$C$103,MATCH($B17,Clients!$A$4:$A$103,0)),""))))</f>
        <v/>
      </c>
      <c r="N17" s="24" t="str">
        <f t="shared" si="1"/>
        <v/>
      </c>
      <c r="O17" s="17"/>
      <c r="P17" s="23">
        <f>IF(AND(ISNUMBER($A17),$A17&gt;=Settings!$B$6,$A17&lt;=Settings!$B$7),1,0)</f>
        <v>0</v>
      </c>
      <c r="Q17" s="23" t="str">
        <f>IF(AND($P17=1,$B17&lt;&gt;"",$B17=Timesheet!$B$4),ROW(),"")</f>
        <v/>
      </c>
    </row>
    <row r="18" spans="1:17" x14ac:dyDescent="0.3">
      <c r="A18" s="19"/>
      <c r="B18" s="17"/>
      <c r="C18" s="17"/>
      <c r="D18" s="17"/>
      <c r="E18" s="20"/>
      <c r="F18" s="20"/>
      <c r="G18" s="21"/>
      <c r="H18" s="22" t="str">
        <f t="shared" si="0"/>
        <v/>
      </c>
      <c r="I18" s="17"/>
      <c r="J18" s="18"/>
      <c r="K18" s="22" t="str">
        <f>IF($H18="","",IF($I18="No",0,IF(N(IFERROR(INDEX(Clients!$D$4:$D$103,MATCH($B18,Clients!$A$4:$A$103,0)),""))&gt;0,CEILING(MAX(0,ROUND(MOD($F18-$E18,1)*1440-N($G18),0)),N(IFERROR(INDEX(Clients!$D$4:$D$103,MATCH($B18,Clients!$A$4:$A$103,0)),""))),MAX(0,ROUND(MOD($F18-$E18,1)*1440-N($G18),0)))/60))</f>
        <v/>
      </c>
      <c r="L18" s="23" t="str">
        <f>IF($B18="","",IFERROR(INDEX(Clients!$B$4:$B$103,MATCH($B18,Clients!$A$4:$A$103,0)),"")&amp;"")</f>
        <v/>
      </c>
      <c r="M18" s="24" t="str">
        <f>IF($B18="","",IF($J18&lt;&gt;"",N($J18),N(IFERROR(INDEX(Clients!$C$4:$C$103,MATCH($B18,Clients!$A$4:$A$103,0)),""))))</f>
        <v/>
      </c>
      <c r="N18" s="24" t="str">
        <f t="shared" si="1"/>
        <v/>
      </c>
      <c r="O18" s="17"/>
      <c r="P18" s="23">
        <f>IF(AND(ISNUMBER($A18),$A18&gt;=Settings!$B$6,$A18&lt;=Settings!$B$7),1,0)</f>
        <v>0</v>
      </c>
      <c r="Q18" s="23" t="str">
        <f>IF(AND($P18=1,$B18&lt;&gt;"",$B18=Timesheet!$B$4),ROW(),"")</f>
        <v/>
      </c>
    </row>
    <row r="19" spans="1:17" x14ac:dyDescent="0.3">
      <c r="A19" s="19"/>
      <c r="B19" s="17"/>
      <c r="C19" s="17"/>
      <c r="D19" s="17"/>
      <c r="E19" s="20"/>
      <c r="F19" s="20"/>
      <c r="G19" s="21"/>
      <c r="H19" s="22" t="str">
        <f t="shared" si="0"/>
        <v/>
      </c>
      <c r="I19" s="17"/>
      <c r="J19" s="18"/>
      <c r="K19" s="22" t="str">
        <f>IF($H19="","",IF($I19="No",0,IF(N(IFERROR(INDEX(Clients!$D$4:$D$103,MATCH($B19,Clients!$A$4:$A$103,0)),""))&gt;0,CEILING(MAX(0,ROUND(MOD($F19-$E19,1)*1440-N($G19),0)),N(IFERROR(INDEX(Clients!$D$4:$D$103,MATCH($B19,Clients!$A$4:$A$103,0)),""))),MAX(0,ROUND(MOD($F19-$E19,1)*1440-N($G19),0)))/60))</f>
        <v/>
      </c>
      <c r="L19" s="23" t="str">
        <f>IF($B19="","",IFERROR(INDEX(Clients!$B$4:$B$103,MATCH($B19,Clients!$A$4:$A$103,0)),"")&amp;"")</f>
        <v/>
      </c>
      <c r="M19" s="24" t="str">
        <f>IF($B19="","",IF($J19&lt;&gt;"",N($J19),N(IFERROR(INDEX(Clients!$C$4:$C$103,MATCH($B19,Clients!$A$4:$A$103,0)),""))))</f>
        <v/>
      </c>
      <c r="N19" s="24" t="str">
        <f t="shared" si="1"/>
        <v/>
      </c>
      <c r="O19" s="17"/>
      <c r="P19" s="23">
        <f>IF(AND(ISNUMBER($A19),$A19&gt;=Settings!$B$6,$A19&lt;=Settings!$B$7),1,0)</f>
        <v>0</v>
      </c>
      <c r="Q19" s="23" t="str">
        <f>IF(AND($P19=1,$B19&lt;&gt;"",$B19=Timesheet!$B$4),ROW(),"")</f>
        <v/>
      </c>
    </row>
    <row r="20" spans="1:17" x14ac:dyDescent="0.3">
      <c r="A20" s="19"/>
      <c r="B20" s="17"/>
      <c r="C20" s="17"/>
      <c r="D20" s="17"/>
      <c r="E20" s="20"/>
      <c r="F20" s="20"/>
      <c r="G20" s="21"/>
      <c r="H20" s="22" t="str">
        <f t="shared" si="0"/>
        <v/>
      </c>
      <c r="I20" s="17"/>
      <c r="J20" s="18"/>
      <c r="K20" s="22" t="str">
        <f>IF($H20="","",IF($I20="No",0,IF(N(IFERROR(INDEX(Clients!$D$4:$D$103,MATCH($B20,Clients!$A$4:$A$103,0)),""))&gt;0,CEILING(MAX(0,ROUND(MOD($F20-$E20,1)*1440-N($G20),0)),N(IFERROR(INDEX(Clients!$D$4:$D$103,MATCH($B20,Clients!$A$4:$A$103,0)),""))),MAX(0,ROUND(MOD($F20-$E20,1)*1440-N($G20),0)))/60))</f>
        <v/>
      </c>
      <c r="L20" s="23" t="str">
        <f>IF($B20="","",IFERROR(INDEX(Clients!$B$4:$B$103,MATCH($B20,Clients!$A$4:$A$103,0)),"")&amp;"")</f>
        <v/>
      </c>
      <c r="M20" s="24" t="str">
        <f>IF($B20="","",IF($J20&lt;&gt;"",N($J20),N(IFERROR(INDEX(Clients!$C$4:$C$103,MATCH($B20,Clients!$A$4:$A$103,0)),""))))</f>
        <v/>
      </c>
      <c r="N20" s="24" t="str">
        <f t="shared" si="1"/>
        <v/>
      </c>
      <c r="O20" s="17"/>
      <c r="P20" s="23">
        <f>IF(AND(ISNUMBER($A20),$A20&gt;=Settings!$B$6,$A20&lt;=Settings!$B$7),1,0)</f>
        <v>0</v>
      </c>
      <c r="Q20" s="23" t="str">
        <f>IF(AND($P20=1,$B20&lt;&gt;"",$B20=Timesheet!$B$4),ROW(),"")</f>
        <v/>
      </c>
    </row>
    <row r="21" spans="1:17" x14ac:dyDescent="0.3">
      <c r="A21" s="19"/>
      <c r="B21" s="17"/>
      <c r="C21" s="17"/>
      <c r="D21" s="17"/>
      <c r="E21" s="20"/>
      <c r="F21" s="20"/>
      <c r="G21" s="21"/>
      <c r="H21" s="22" t="str">
        <f t="shared" si="0"/>
        <v/>
      </c>
      <c r="I21" s="17"/>
      <c r="J21" s="18"/>
      <c r="K21" s="22" t="str">
        <f>IF($H21="","",IF($I21="No",0,IF(N(IFERROR(INDEX(Clients!$D$4:$D$103,MATCH($B21,Clients!$A$4:$A$103,0)),""))&gt;0,CEILING(MAX(0,ROUND(MOD($F21-$E21,1)*1440-N($G21),0)),N(IFERROR(INDEX(Clients!$D$4:$D$103,MATCH($B21,Clients!$A$4:$A$103,0)),""))),MAX(0,ROUND(MOD($F21-$E21,1)*1440-N($G21),0)))/60))</f>
        <v/>
      </c>
      <c r="L21" s="23" t="str">
        <f>IF($B21="","",IFERROR(INDEX(Clients!$B$4:$B$103,MATCH($B21,Clients!$A$4:$A$103,0)),"")&amp;"")</f>
        <v/>
      </c>
      <c r="M21" s="24" t="str">
        <f>IF($B21="","",IF($J21&lt;&gt;"",N($J21),N(IFERROR(INDEX(Clients!$C$4:$C$103,MATCH($B21,Clients!$A$4:$A$103,0)),""))))</f>
        <v/>
      </c>
      <c r="N21" s="24" t="str">
        <f t="shared" si="1"/>
        <v/>
      </c>
      <c r="O21" s="17"/>
      <c r="P21" s="23">
        <f>IF(AND(ISNUMBER($A21),$A21&gt;=Settings!$B$6,$A21&lt;=Settings!$B$7),1,0)</f>
        <v>0</v>
      </c>
      <c r="Q21" s="23" t="str">
        <f>IF(AND($P21=1,$B21&lt;&gt;"",$B21=Timesheet!$B$4),ROW(),"")</f>
        <v/>
      </c>
    </row>
    <row r="22" spans="1:17" x14ac:dyDescent="0.3">
      <c r="A22" s="19"/>
      <c r="B22" s="17"/>
      <c r="C22" s="17"/>
      <c r="D22" s="17"/>
      <c r="E22" s="20"/>
      <c r="F22" s="20"/>
      <c r="G22" s="21"/>
      <c r="H22" s="22" t="str">
        <f t="shared" si="0"/>
        <v/>
      </c>
      <c r="I22" s="17"/>
      <c r="J22" s="18"/>
      <c r="K22" s="22" t="str">
        <f>IF($H22="","",IF($I22="No",0,IF(N(IFERROR(INDEX(Clients!$D$4:$D$103,MATCH($B22,Clients!$A$4:$A$103,0)),""))&gt;0,CEILING(MAX(0,ROUND(MOD($F22-$E22,1)*1440-N($G22),0)),N(IFERROR(INDEX(Clients!$D$4:$D$103,MATCH($B22,Clients!$A$4:$A$103,0)),""))),MAX(0,ROUND(MOD($F22-$E22,1)*1440-N($G22),0)))/60))</f>
        <v/>
      </c>
      <c r="L22" s="23" t="str">
        <f>IF($B22="","",IFERROR(INDEX(Clients!$B$4:$B$103,MATCH($B22,Clients!$A$4:$A$103,0)),"")&amp;"")</f>
        <v/>
      </c>
      <c r="M22" s="24" t="str">
        <f>IF($B22="","",IF($J22&lt;&gt;"",N($J22),N(IFERROR(INDEX(Clients!$C$4:$C$103,MATCH($B22,Clients!$A$4:$A$103,0)),""))))</f>
        <v/>
      </c>
      <c r="N22" s="24" t="str">
        <f t="shared" si="1"/>
        <v/>
      </c>
      <c r="O22" s="17"/>
      <c r="P22" s="23">
        <f>IF(AND(ISNUMBER($A22),$A22&gt;=Settings!$B$6,$A22&lt;=Settings!$B$7),1,0)</f>
        <v>0</v>
      </c>
      <c r="Q22" s="23" t="str">
        <f>IF(AND($P22=1,$B22&lt;&gt;"",$B22=Timesheet!$B$4),ROW(),"")</f>
        <v/>
      </c>
    </row>
    <row r="23" spans="1:17" x14ac:dyDescent="0.3">
      <c r="A23" s="19"/>
      <c r="B23" s="17"/>
      <c r="C23" s="17"/>
      <c r="D23" s="17"/>
      <c r="E23" s="20"/>
      <c r="F23" s="20"/>
      <c r="G23" s="21"/>
      <c r="H23" s="22" t="str">
        <f t="shared" si="0"/>
        <v/>
      </c>
      <c r="I23" s="17"/>
      <c r="J23" s="18"/>
      <c r="K23" s="22" t="str">
        <f>IF($H23="","",IF($I23="No",0,IF(N(IFERROR(INDEX(Clients!$D$4:$D$103,MATCH($B23,Clients!$A$4:$A$103,0)),""))&gt;0,CEILING(MAX(0,ROUND(MOD($F23-$E23,1)*1440-N($G23),0)),N(IFERROR(INDEX(Clients!$D$4:$D$103,MATCH($B23,Clients!$A$4:$A$103,0)),""))),MAX(0,ROUND(MOD($F23-$E23,1)*1440-N($G23),0)))/60))</f>
        <v/>
      </c>
      <c r="L23" s="23" t="str">
        <f>IF($B23="","",IFERROR(INDEX(Clients!$B$4:$B$103,MATCH($B23,Clients!$A$4:$A$103,0)),"")&amp;"")</f>
        <v/>
      </c>
      <c r="M23" s="24" t="str">
        <f>IF($B23="","",IF($J23&lt;&gt;"",N($J23),N(IFERROR(INDEX(Clients!$C$4:$C$103,MATCH($B23,Clients!$A$4:$A$103,0)),""))))</f>
        <v/>
      </c>
      <c r="N23" s="24" t="str">
        <f t="shared" si="1"/>
        <v/>
      </c>
      <c r="O23" s="17"/>
      <c r="P23" s="23">
        <f>IF(AND(ISNUMBER($A23),$A23&gt;=Settings!$B$6,$A23&lt;=Settings!$B$7),1,0)</f>
        <v>0</v>
      </c>
      <c r="Q23" s="23" t="str">
        <f>IF(AND($P23=1,$B23&lt;&gt;"",$B23=Timesheet!$B$4),ROW(),"")</f>
        <v/>
      </c>
    </row>
    <row r="24" spans="1:17" x14ac:dyDescent="0.3">
      <c r="A24" s="19"/>
      <c r="B24" s="17"/>
      <c r="C24" s="17"/>
      <c r="D24" s="17"/>
      <c r="E24" s="20"/>
      <c r="F24" s="20"/>
      <c r="G24" s="21"/>
      <c r="H24" s="22" t="str">
        <f t="shared" si="0"/>
        <v/>
      </c>
      <c r="I24" s="17"/>
      <c r="J24" s="18"/>
      <c r="K24" s="22" t="str">
        <f>IF($H24="","",IF($I24="No",0,IF(N(IFERROR(INDEX(Clients!$D$4:$D$103,MATCH($B24,Clients!$A$4:$A$103,0)),""))&gt;0,CEILING(MAX(0,ROUND(MOD($F24-$E24,1)*1440-N($G24),0)),N(IFERROR(INDEX(Clients!$D$4:$D$103,MATCH($B24,Clients!$A$4:$A$103,0)),""))),MAX(0,ROUND(MOD($F24-$E24,1)*1440-N($G24),0)))/60))</f>
        <v/>
      </c>
      <c r="L24" s="23" t="str">
        <f>IF($B24="","",IFERROR(INDEX(Clients!$B$4:$B$103,MATCH($B24,Clients!$A$4:$A$103,0)),"")&amp;"")</f>
        <v/>
      </c>
      <c r="M24" s="24" t="str">
        <f>IF($B24="","",IF($J24&lt;&gt;"",N($J24),N(IFERROR(INDEX(Clients!$C$4:$C$103,MATCH($B24,Clients!$A$4:$A$103,0)),""))))</f>
        <v/>
      </c>
      <c r="N24" s="24" t="str">
        <f t="shared" si="1"/>
        <v/>
      </c>
      <c r="O24" s="17"/>
      <c r="P24" s="23">
        <f>IF(AND(ISNUMBER($A24),$A24&gt;=Settings!$B$6,$A24&lt;=Settings!$B$7),1,0)</f>
        <v>0</v>
      </c>
      <c r="Q24" s="23" t="str">
        <f>IF(AND($P24=1,$B24&lt;&gt;"",$B24=Timesheet!$B$4),ROW(),"")</f>
        <v/>
      </c>
    </row>
    <row r="25" spans="1:17" x14ac:dyDescent="0.3">
      <c r="A25" s="19"/>
      <c r="B25" s="17"/>
      <c r="C25" s="17"/>
      <c r="D25" s="17"/>
      <c r="E25" s="20"/>
      <c r="F25" s="20"/>
      <c r="G25" s="21"/>
      <c r="H25" s="22" t="str">
        <f t="shared" si="0"/>
        <v/>
      </c>
      <c r="I25" s="17"/>
      <c r="J25" s="18"/>
      <c r="K25" s="22" t="str">
        <f>IF($H25="","",IF($I25="No",0,IF(N(IFERROR(INDEX(Clients!$D$4:$D$103,MATCH($B25,Clients!$A$4:$A$103,0)),""))&gt;0,CEILING(MAX(0,ROUND(MOD($F25-$E25,1)*1440-N($G25),0)),N(IFERROR(INDEX(Clients!$D$4:$D$103,MATCH($B25,Clients!$A$4:$A$103,0)),""))),MAX(0,ROUND(MOD($F25-$E25,1)*1440-N($G25),0)))/60))</f>
        <v/>
      </c>
      <c r="L25" s="23" t="str">
        <f>IF($B25="","",IFERROR(INDEX(Clients!$B$4:$B$103,MATCH($B25,Clients!$A$4:$A$103,0)),"")&amp;"")</f>
        <v/>
      </c>
      <c r="M25" s="24" t="str">
        <f>IF($B25="","",IF($J25&lt;&gt;"",N($J25),N(IFERROR(INDEX(Clients!$C$4:$C$103,MATCH($B25,Clients!$A$4:$A$103,0)),""))))</f>
        <v/>
      </c>
      <c r="N25" s="24" t="str">
        <f t="shared" si="1"/>
        <v/>
      </c>
      <c r="O25" s="17"/>
      <c r="P25" s="23">
        <f>IF(AND(ISNUMBER($A25),$A25&gt;=Settings!$B$6,$A25&lt;=Settings!$B$7),1,0)</f>
        <v>0</v>
      </c>
      <c r="Q25" s="23" t="str">
        <f>IF(AND($P25=1,$B25&lt;&gt;"",$B25=Timesheet!$B$4),ROW(),"")</f>
        <v/>
      </c>
    </row>
    <row r="26" spans="1:17" x14ac:dyDescent="0.3">
      <c r="A26" s="19"/>
      <c r="B26" s="17"/>
      <c r="C26" s="17"/>
      <c r="D26" s="17"/>
      <c r="E26" s="20"/>
      <c r="F26" s="20"/>
      <c r="G26" s="21"/>
      <c r="H26" s="22" t="str">
        <f t="shared" si="0"/>
        <v/>
      </c>
      <c r="I26" s="17"/>
      <c r="J26" s="18"/>
      <c r="K26" s="22" t="str">
        <f>IF($H26="","",IF($I26="No",0,IF(N(IFERROR(INDEX(Clients!$D$4:$D$103,MATCH($B26,Clients!$A$4:$A$103,0)),""))&gt;0,CEILING(MAX(0,ROUND(MOD($F26-$E26,1)*1440-N($G26),0)),N(IFERROR(INDEX(Clients!$D$4:$D$103,MATCH($B26,Clients!$A$4:$A$103,0)),""))),MAX(0,ROUND(MOD($F26-$E26,1)*1440-N($G26),0)))/60))</f>
        <v/>
      </c>
      <c r="L26" s="23" t="str">
        <f>IF($B26="","",IFERROR(INDEX(Clients!$B$4:$B$103,MATCH($B26,Clients!$A$4:$A$103,0)),"")&amp;"")</f>
        <v/>
      </c>
      <c r="M26" s="24" t="str">
        <f>IF($B26="","",IF($J26&lt;&gt;"",N($J26),N(IFERROR(INDEX(Clients!$C$4:$C$103,MATCH($B26,Clients!$A$4:$A$103,0)),""))))</f>
        <v/>
      </c>
      <c r="N26" s="24" t="str">
        <f t="shared" si="1"/>
        <v/>
      </c>
      <c r="O26" s="17"/>
      <c r="P26" s="23">
        <f>IF(AND(ISNUMBER($A26),$A26&gt;=Settings!$B$6,$A26&lt;=Settings!$B$7),1,0)</f>
        <v>0</v>
      </c>
      <c r="Q26" s="23" t="str">
        <f>IF(AND($P26=1,$B26&lt;&gt;"",$B26=Timesheet!$B$4),ROW(),"")</f>
        <v/>
      </c>
    </row>
    <row r="27" spans="1:17" x14ac:dyDescent="0.3">
      <c r="A27" s="19"/>
      <c r="B27" s="17"/>
      <c r="C27" s="17"/>
      <c r="D27" s="17"/>
      <c r="E27" s="20"/>
      <c r="F27" s="20"/>
      <c r="G27" s="21"/>
      <c r="H27" s="22" t="str">
        <f t="shared" si="0"/>
        <v/>
      </c>
      <c r="I27" s="17"/>
      <c r="J27" s="18"/>
      <c r="K27" s="22" t="str">
        <f>IF($H27="","",IF($I27="No",0,IF(N(IFERROR(INDEX(Clients!$D$4:$D$103,MATCH($B27,Clients!$A$4:$A$103,0)),""))&gt;0,CEILING(MAX(0,ROUND(MOD($F27-$E27,1)*1440-N($G27),0)),N(IFERROR(INDEX(Clients!$D$4:$D$103,MATCH($B27,Clients!$A$4:$A$103,0)),""))),MAX(0,ROUND(MOD($F27-$E27,1)*1440-N($G27),0)))/60))</f>
        <v/>
      </c>
      <c r="L27" s="23" t="str">
        <f>IF($B27="","",IFERROR(INDEX(Clients!$B$4:$B$103,MATCH($B27,Clients!$A$4:$A$103,0)),"")&amp;"")</f>
        <v/>
      </c>
      <c r="M27" s="24" t="str">
        <f>IF($B27="","",IF($J27&lt;&gt;"",N($J27),N(IFERROR(INDEX(Clients!$C$4:$C$103,MATCH($B27,Clients!$A$4:$A$103,0)),""))))</f>
        <v/>
      </c>
      <c r="N27" s="24" t="str">
        <f t="shared" si="1"/>
        <v/>
      </c>
      <c r="O27" s="17"/>
      <c r="P27" s="23">
        <f>IF(AND(ISNUMBER($A27),$A27&gt;=Settings!$B$6,$A27&lt;=Settings!$B$7),1,0)</f>
        <v>0</v>
      </c>
      <c r="Q27" s="23" t="str">
        <f>IF(AND($P27=1,$B27&lt;&gt;"",$B27=Timesheet!$B$4),ROW(),"")</f>
        <v/>
      </c>
    </row>
    <row r="28" spans="1:17" x14ac:dyDescent="0.3">
      <c r="A28" s="19"/>
      <c r="B28" s="17"/>
      <c r="C28" s="17"/>
      <c r="D28" s="17"/>
      <c r="E28" s="20"/>
      <c r="F28" s="20"/>
      <c r="G28" s="21"/>
      <c r="H28" s="22" t="str">
        <f t="shared" si="0"/>
        <v/>
      </c>
      <c r="I28" s="17"/>
      <c r="J28" s="18"/>
      <c r="K28" s="22" t="str">
        <f>IF($H28="","",IF($I28="No",0,IF(N(IFERROR(INDEX(Clients!$D$4:$D$103,MATCH($B28,Clients!$A$4:$A$103,0)),""))&gt;0,CEILING(MAX(0,ROUND(MOD($F28-$E28,1)*1440-N($G28),0)),N(IFERROR(INDEX(Clients!$D$4:$D$103,MATCH($B28,Clients!$A$4:$A$103,0)),""))),MAX(0,ROUND(MOD($F28-$E28,1)*1440-N($G28),0)))/60))</f>
        <v/>
      </c>
      <c r="L28" s="23" t="str">
        <f>IF($B28="","",IFERROR(INDEX(Clients!$B$4:$B$103,MATCH($B28,Clients!$A$4:$A$103,0)),"")&amp;"")</f>
        <v/>
      </c>
      <c r="M28" s="24" t="str">
        <f>IF($B28="","",IF($J28&lt;&gt;"",N($J28),N(IFERROR(INDEX(Clients!$C$4:$C$103,MATCH($B28,Clients!$A$4:$A$103,0)),""))))</f>
        <v/>
      </c>
      <c r="N28" s="24" t="str">
        <f t="shared" si="1"/>
        <v/>
      </c>
      <c r="O28" s="17"/>
      <c r="P28" s="23">
        <f>IF(AND(ISNUMBER($A28),$A28&gt;=Settings!$B$6,$A28&lt;=Settings!$B$7),1,0)</f>
        <v>0</v>
      </c>
      <c r="Q28" s="23" t="str">
        <f>IF(AND($P28=1,$B28&lt;&gt;"",$B28=Timesheet!$B$4),ROW(),"")</f>
        <v/>
      </c>
    </row>
    <row r="29" spans="1:17" x14ac:dyDescent="0.3">
      <c r="A29" s="19"/>
      <c r="B29" s="17"/>
      <c r="C29" s="17"/>
      <c r="D29" s="17"/>
      <c r="E29" s="20"/>
      <c r="F29" s="20"/>
      <c r="G29" s="21"/>
      <c r="H29" s="22" t="str">
        <f t="shared" si="0"/>
        <v/>
      </c>
      <c r="I29" s="17"/>
      <c r="J29" s="18"/>
      <c r="K29" s="22" t="str">
        <f>IF($H29="","",IF($I29="No",0,IF(N(IFERROR(INDEX(Clients!$D$4:$D$103,MATCH($B29,Clients!$A$4:$A$103,0)),""))&gt;0,CEILING(MAX(0,ROUND(MOD($F29-$E29,1)*1440-N($G29),0)),N(IFERROR(INDEX(Clients!$D$4:$D$103,MATCH($B29,Clients!$A$4:$A$103,0)),""))),MAX(0,ROUND(MOD($F29-$E29,1)*1440-N($G29),0)))/60))</f>
        <v/>
      </c>
      <c r="L29" s="23" t="str">
        <f>IF($B29="","",IFERROR(INDEX(Clients!$B$4:$B$103,MATCH($B29,Clients!$A$4:$A$103,0)),"")&amp;"")</f>
        <v/>
      </c>
      <c r="M29" s="24" t="str">
        <f>IF($B29="","",IF($J29&lt;&gt;"",N($J29),N(IFERROR(INDEX(Clients!$C$4:$C$103,MATCH($B29,Clients!$A$4:$A$103,0)),""))))</f>
        <v/>
      </c>
      <c r="N29" s="24" t="str">
        <f t="shared" si="1"/>
        <v/>
      </c>
      <c r="O29" s="17"/>
      <c r="P29" s="23">
        <f>IF(AND(ISNUMBER($A29),$A29&gt;=Settings!$B$6,$A29&lt;=Settings!$B$7),1,0)</f>
        <v>0</v>
      </c>
      <c r="Q29" s="23" t="str">
        <f>IF(AND($P29=1,$B29&lt;&gt;"",$B29=Timesheet!$B$4),ROW(),"")</f>
        <v/>
      </c>
    </row>
    <row r="30" spans="1:17" x14ac:dyDescent="0.3">
      <c r="A30" s="19"/>
      <c r="B30" s="17"/>
      <c r="C30" s="17"/>
      <c r="D30" s="17"/>
      <c r="E30" s="20"/>
      <c r="F30" s="20"/>
      <c r="G30" s="21"/>
      <c r="H30" s="22" t="str">
        <f t="shared" si="0"/>
        <v/>
      </c>
      <c r="I30" s="17"/>
      <c r="J30" s="18"/>
      <c r="K30" s="22" t="str">
        <f>IF($H30="","",IF($I30="No",0,IF(N(IFERROR(INDEX(Clients!$D$4:$D$103,MATCH($B30,Clients!$A$4:$A$103,0)),""))&gt;0,CEILING(MAX(0,ROUND(MOD($F30-$E30,1)*1440-N($G30),0)),N(IFERROR(INDEX(Clients!$D$4:$D$103,MATCH($B30,Clients!$A$4:$A$103,0)),""))),MAX(0,ROUND(MOD($F30-$E30,1)*1440-N($G30),0)))/60))</f>
        <v/>
      </c>
      <c r="L30" s="23" t="str">
        <f>IF($B30="","",IFERROR(INDEX(Clients!$B$4:$B$103,MATCH($B30,Clients!$A$4:$A$103,0)),"")&amp;"")</f>
        <v/>
      </c>
      <c r="M30" s="24" t="str">
        <f>IF($B30="","",IF($J30&lt;&gt;"",N($J30),N(IFERROR(INDEX(Clients!$C$4:$C$103,MATCH($B30,Clients!$A$4:$A$103,0)),""))))</f>
        <v/>
      </c>
      <c r="N30" s="24" t="str">
        <f t="shared" si="1"/>
        <v/>
      </c>
      <c r="O30" s="17"/>
      <c r="P30" s="23">
        <f>IF(AND(ISNUMBER($A30),$A30&gt;=Settings!$B$6,$A30&lt;=Settings!$B$7),1,0)</f>
        <v>0</v>
      </c>
      <c r="Q30" s="23" t="str">
        <f>IF(AND($P30=1,$B30&lt;&gt;"",$B30=Timesheet!$B$4),ROW(),"")</f>
        <v/>
      </c>
    </row>
    <row r="31" spans="1:17" x14ac:dyDescent="0.3">
      <c r="A31" s="19"/>
      <c r="B31" s="17"/>
      <c r="C31" s="17"/>
      <c r="D31" s="17"/>
      <c r="E31" s="20"/>
      <c r="F31" s="20"/>
      <c r="G31" s="21"/>
      <c r="H31" s="22" t="str">
        <f t="shared" si="0"/>
        <v/>
      </c>
      <c r="I31" s="17"/>
      <c r="J31" s="18"/>
      <c r="K31" s="22" t="str">
        <f>IF($H31="","",IF($I31="No",0,IF(N(IFERROR(INDEX(Clients!$D$4:$D$103,MATCH($B31,Clients!$A$4:$A$103,0)),""))&gt;0,CEILING(MAX(0,ROUND(MOD($F31-$E31,1)*1440-N($G31),0)),N(IFERROR(INDEX(Clients!$D$4:$D$103,MATCH($B31,Clients!$A$4:$A$103,0)),""))),MAX(0,ROUND(MOD($F31-$E31,1)*1440-N($G31),0)))/60))</f>
        <v/>
      </c>
      <c r="L31" s="23" t="str">
        <f>IF($B31="","",IFERROR(INDEX(Clients!$B$4:$B$103,MATCH($B31,Clients!$A$4:$A$103,0)),"")&amp;"")</f>
        <v/>
      </c>
      <c r="M31" s="24" t="str">
        <f>IF($B31="","",IF($J31&lt;&gt;"",N($J31),N(IFERROR(INDEX(Clients!$C$4:$C$103,MATCH($B31,Clients!$A$4:$A$103,0)),""))))</f>
        <v/>
      </c>
      <c r="N31" s="24" t="str">
        <f t="shared" si="1"/>
        <v/>
      </c>
      <c r="O31" s="17"/>
      <c r="P31" s="23">
        <f>IF(AND(ISNUMBER($A31),$A31&gt;=Settings!$B$6,$A31&lt;=Settings!$B$7),1,0)</f>
        <v>0</v>
      </c>
      <c r="Q31" s="23" t="str">
        <f>IF(AND($P31=1,$B31&lt;&gt;"",$B31=Timesheet!$B$4),ROW(),"")</f>
        <v/>
      </c>
    </row>
    <row r="32" spans="1:17" x14ac:dyDescent="0.3">
      <c r="A32" s="19"/>
      <c r="B32" s="17"/>
      <c r="C32" s="17"/>
      <c r="D32" s="17"/>
      <c r="E32" s="20"/>
      <c r="F32" s="20"/>
      <c r="G32" s="21"/>
      <c r="H32" s="22" t="str">
        <f t="shared" si="0"/>
        <v/>
      </c>
      <c r="I32" s="17"/>
      <c r="J32" s="18"/>
      <c r="K32" s="22" t="str">
        <f>IF($H32="","",IF($I32="No",0,IF(N(IFERROR(INDEX(Clients!$D$4:$D$103,MATCH($B32,Clients!$A$4:$A$103,0)),""))&gt;0,CEILING(MAX(0,ROUND(MOD($F32-$E32,1)*1440-N($G32),0)),N(IFERROR(INDEX(Clients!$D$4:$D$103,MATCH($B32,Clients!$A$4:$A$103,0)),""))),MAX(0,ROUND(MOD($F32-$E32,1)*1440-N($G32),0)))/60))</f>
        <v/>
      </c>
      <c r="L32" s="23" t="str">
        <f>IF($B32="","",IFERROR(INDEX(Clients!$B$4:$B$103,MATCH($B32,Clients!$A$4:$A$103,0)),"")&amp;"")</f>
        <v/>
      </c>
      <c r="M32" s="24" t="str">
        <f>IF($B32="","",IF($J32&lt;&gt;"",N($J32),N(IFERROR(INDEX(Clients!$C$4:$C$103,MATCH($B32,Clients!$A$4:$A$103,0)),""))))</f>
        <v/>
      </c>
      <c r="N32" s="24" t="str">
        <f t="shared" si="1"/>
        <v/>
      </c>
      <c r="O32" s="17"/>
      <c r="P32" s="23">
        <f>IF(AND(ISNUMBER($A32),$A32&gt;=Settings!$B$6,$A32&lt;=Settings!$B$7),1,0)</f>
        <v>0</v>
      </c>
      <c r="Q32" s="23" t="str">
        <f>IF(AND($P32=1,$B32&lt;&gt;"",$B32=Timesheet!$B$4),ROW(),"")</f>
        <v/>
      </c>
    </row>
    <row r="33" spans="1:17" x14ac:dyDescent="0.3">
      <c r="A33" s="19"/>
      <c r="B33" s="17"/>
      <c r="C33" s="17"/>
      <c r="D33" s="17"/>
      <c r="E33" s="20"/>
      <c r="F33" s="20"/>
      <c r="G33" s="21"/>
      <c r="H33" s="22" t="str">
        <f t="shared" si="0"/>
        <v/>
      </c>
      <c r="I33" s="17"/>
      <c r="J33" s="18"/>
      <c r="K33" s="22" t="str">
        <f>IF($H33="","",IF($I33="No",0,IF(N(IFERROR(INDEX(Clients!$D$4:$D$103,MATCH($B33,Clients!$A$4:$A$103,0)),""))&gt;0,CEILING(MAX(0,ROUND(MOD($F33-$E33,1)*1440-N($G33),0)),N(IFERROR(INDEX(Clients!$D$4:$D$103,MATCH($B33,Clients!$A$4:$A$103,0)),""))),MAX(0,ROUND(MOD($F33-$E33,1)*1440-N($G33),0)))/60))</f>
        <v/>
      </c>
      <c r="L33" s="23" t="str">
        <f>IF($B33="","",IFERROR(INDEX(Clients!$B$4:$B$103,MATCH($B33,Clients!$A$4:$A$103,0)),"")&amp;"")</f>
        <v/>
      </c>
      <c r="M33" s="24" t="str">
        <f>IF($B33="","",IF($J33&lt;&gt;"",N($J33),N(IFERROR(INDEX(Clients!$C$4:$C$103,MATCH($B33,Clients!$A$4:$A$103,0)),""))))</f>
        <v/>
      </c>
      <c r="N33" s="24" t="str">
        <f t="shared" si="1"/>
        <v/>
      </c>
      <c r="O33" s="17"/>
      <c r="P33" s="23">
        <f>IF(AND(ISNUMBER($A33),$A33&gt;=Settings!$B$6,$A33&lt;=Settings!$B$7),1,0)</f>
        <v>0</v>
      </c>
      <c r="Q33" s="23" t="str">
        <f>IF(AND($P33=1,$B33&lt;&gt;"",$B33=Timesheet!$B$4),ROW(),"")</f>
        <v/>
      </c>
    </row>
    <row r="34" spans="1:17" x14ac:dyDescent="0.3">
      <c r="A34" s="19"/>
      <c r="B34" s="17"/>
      <c r="C34" s="17"/>
      <c r="D34" s="17"/>
      <c r="E34" s="20"/>
      <c r="F34" s="20"/>
      <c r="G34" s="21"/>
      <c r="H34" s="22" t="str">
        <f t="shared" si="0"/>
        <v/>
      </c>
      <c r="I34" s="17"/>
      <c r="J34" s="18"/>
      <c r="K34" s="22" t="str">
        <f>IF($H34="","",IF($I34="No",0,IF(N(IFERROR(INDEX(Clients!$D$4:$D$103,MATCH($B34,Clients!$A$4:$A$103,0)),""))&gt;0,CEILING(MAX(0,ROUND(MOD($F34-$E34,1)*1440-N($G34),0)),N(IFERROR(INDEX(Clients!$D$4:$D$103,MATCH($B34,Clients!$A$4:$A$103,0)),""))),MAX(0,ROUND(MOD($F34-$E34,1)*1440-N($G34),0)))/60))</f>
        <v/>
      </c>
      <c r="L34" s="23" t="str">
        <f>IF($B34="","",IFERROR(INDEX(Clients!$B$4:$B$103,MATCH($B34,Clients!$A$4:$A$103,0)),"")&amp;"")</f>
        <v/>
      </c>
      <c r="M34" s="24" t="str">
        <f>IF($B34="","",IF($J34&lt;&gt;"",N($J34),N(IFERROR(INDEX(Clients!$C$4:$C$103,MATCH($B34,Clients!$A$4:$A$103,0)),""))))</f>
        <v/>
      </c>
      <c r="N34" s="24" t="str">
        <f t="shared" si="1"/>
        <v/>
      </c>
      <c r="O34" s="17"/>
      <c r="P34" s="23">
        <f>IF(AND(ISNUMBER($A34),$A34&gt;=Settings!$B$6,$A34&lt;=Settings!$B$7),1,0)</f>
        <v>0</v>
      </c>
      <c r="Q34" s="23" t="str">
        <f>IF(AND($P34=1,$B34&lt;&gt;"",$B34=Timesheet!$B$4),ROW(),"")</f>
        <v/>
      </c>
    </row>
    <row r="35" spans="1:17" x14ac:dyDescent="0.3">
      <c r="A35" s="19"/>
      <c r="B35" s="17"/>
      <c r="C35" s="17"/>
      <c r="D35" s="17"/>
      <c r="E35" s="20"/>
      <c r="F35" s="20"/>
      <c r="G35" s="21"/>
      <c r="H35" s="22" t="str">
        <f t="shared" si="0"/>
        <v/>
      </c>
      <c r="I35" s="17"/>
      <c r="J35" s="18"/>
      <c r="K35" s="22" t="str">
        <f>IF($H35="","",IF($I35="No",0,IF(N(IFERROR(INDEX(Clients!$D$4:$D$103,MATCH($B35,Clients!$A$4:$A$103,0)),""))&gt;0,CEILING(MAX(0,ROUND(MOD($F35-$E35,1)*1440-N($G35),0)),N(IFERROR(INDEX(Clients!$D$4:$D$103,MATCH($B35,Clients!$A$4:$A$103,0)),""))),MAX(0,ROUND(MOD($F35-$E35,1)*1440-N($G35),0)))/60))</f>
        <v/>
      </c>
      <c r="L35" s="23" t="str">
        <f>IF($B35="","",IFERROR(INDEX(Clients!$B$4:$B$103,MATCH($B35,Clients!$A$4:$A$103,0)),"")&amp;"")</f>
        <v/>
      </c>
      <c r="M35" s="24" t="str">
        <f>IF($B35="","",IF($J35&lt;&gt;"",N($J35),N(IFERROR(INDEX(Clients!$C$4:$C$103,MATCH($B35,Clients!$A$4:$A$103,0)),""))))</f>
        <v/>
      </c>
      <c r="N35" s="24" t="str">
        <f t="shared" si="1"/>
        <v/>
      </c>
      <c r="O35" s="17"/>
      <c r="P35" s="23">
        <f>IF(AND(ISNUMBER($A35),$A35&gt;=Settings!$B$6,$A35&lt;=Settings!$B$7),1,0)</f>
        <v>0</v>
      </c>
      <c r="Q35" s="23" t="str">
        <f>IF(AND($P35=1,$B35&lt;&gt;"",$B35=Timesheet!$B$4),ROW(),"")</f>
        <v/>
      </c>
    </row>
    <row r="36" spans="1:17" x14ac:dyDescent="0.3">
      <c r="A36" s="19"/>
      <c r="B36" s="17"/>
      <c r="C36" s="17"/>
      <c r="D36" s="17"/>
      <c r="E36" s="20"/>
      <c r="F36" s="20"/>
      <c r="G36" s="21"/>
      <c r="H36" s="22" t="str">
        <f t="shared" si="0"/>
        <v/>
      </c>
      <c r="I36" s="17"/>
      <c r="J36" s="18"/>
      <c r="K36" s="22" t="str">
        <f>IF($H36="","",IF($I36="No",0,IF(N(IFERROR(INDEX(Clients!$D$4:$D$103,MATCH($B36,Clients!$A$4:$A$103,0)),""))&gt;0,CEILING(MAX(0,ROUND(MOD($F36-$E36,1)*1440-N($G36),0)),N(IFERROR(INDEX(Clients!$D$4:$D$103,MATCH($B36,Clients!$A$4:$A$103,0)),""))),MAX(0,ROUND(MOD($F36-$E36,1)*1440-N($G36),0)))/60))</f>
        <v/>
      </c>
      <c r="L36" s="23" t="str">
        <f>IF($B36="","",IFERROR(INDEX(Clients!$B$4:$B$103,MATCH($B36,Clients!$A$4:$A$103,0)),"")&amp;"")</f>
        <v/>
      </c>
      <c r="M36" s="24" t="str">
        <f>IF($B36="","",IF($J36&lt;&gt;"",N($J36),N(IFERROR(INDEX(Clients!$C$4:$C$103,MATCH($B36,Clients!$A$4:$A$103,0)),""))))</f>
        <v/>
      </c>
      <c r="N36" s="24" t="str">
        <f t="shared" si="1"/>
        <v/>
      </c>
      <c r="O36" s="17"/>
      <c r="P36" s="23">
        <f>IF(AND(ISNUMBER($A36),$A36&gt;=Settings!$B$6,$A36&lt;=Settings!$B$7),1,0)</f>
        <v>0</v>
      </c>
      <c r="Q36" s="23" t="str">
        <f>IF(AND($P36=1,$B36&lt;&gt;"",$B36=Timesheet!$B$4),ROW(),"")</f>
        <v/>
      </c>
    </row>
    <row r="37" spans="1:17" x14ac:dyDescent="0.3">
      <c r="A37" s="19"/>
      <c r="B37" s="17"/>
      <c r="C37" s="17"/>
      <c r="D37" s="17"/>
      <c r="E37" s="20"/>
      <c r="F37" s="20"/>
      <c r="G37" s="21"/>
      <c r="H37" s="22" t="str">
        <f t="shared" si="0"/>
        <v/>
      </c>
      <c r="I37" s="17"/>
      <c r="J37" s="18"/>
      <c r="K37" s="22" t="str">
        <f>IF($H37="","",IF($I37="No",0,IF(N(IFERROR(INDEX(Clients!$D$4:$D$103,MATCH($B37,Clients!$A$4:$A$103,0)),""))&gt;0,CEILING(MAX(0,ROUND(MOD($F37-$E37,1)*1440-N($G37),0)),N(IFERROR(INDEX(Clients!$D$4:$D$103,MATCH($B37,Clients!$A$4:$A$103,0)),""))),MAX(0,ROUND(MOD($F37-$E37,1)*1440-N($G37),0)))/60))</f>
        <v/>
      </c>
      <c r="L37" s="23" t="str">
        <f>IF($B37="","",IFERROR(INDEX(Clients!$B$4:$B$103,MATCH($B37,Clients!$A$4:$A$103,0)),"")&amp;"")</f>
        <v/>
      </c>
      <c r="M37" s="24" t="str">
        <f>IF($B37="","",IF($J37&lt;&gt;"",N($J37),N(IFERROR(INDEX(Clients!$C$4:$C$103,MATCH($B37,Clients!$A$4:$A$103,0)),""))))</f>
        <v/>
      </c>
      <c r="N37" s="24" t="str">
        <f t="shared" si="1"/>
        <v/>
      </c>
      <c r="O37" s="17"/>
      <c r="P37" s="23">
        <f>IF(AND(ISNUMBER($A37),$A37&gt;=Settings!$B$6,$A37&lt;=Settings!$B$7),1,0)</f>
        <v>0</v>
      </c>
      <c r="Q37" s="23" t="str">
        <f>IF(AND($P37=1,$B37&lt;&gt;"",$B37=Timesheet!$B$4),ROW(),"")</f>
        <v/>
      </c>
    </row>
    <row r="38" spans="1:17" x14ac:dyDescent="0.3">
      <c r="A38" s="19"/>
      <c r="B38" s="17"/>
      <c r="C38" s="17"/>
      <c r="D38" s="17"/>
      <c r="E38" s="20"/>
      <c r="F38" s="20"/>
      <c r="G38" s="21"/>
      <c r="H38" s="22" t="str">
        <f t="shared" si="0"/>
        <v/>
      </c>
      <c r="I38" s="17"/>
      <c r="J38" s="18"/>
      <c r="K38" s="22" t="str">
        <f>IF($H38="","",IF($I38="No",0,IF(N(IFERROR(INDEX(Clients!$D$4:$D$103,MATCH($B38,Clients!$A$4:$A$103,0)),""))&gt;0,CEILING(MAX(0,ROUND(MOD($F38-$E38,1)*1440-N($G38),0)),N(IFERROR(INDEX(Clients!$D$4:$D$103,MATCH($B38,Clients!$A$4:$A$103,0)),""))),MAX(0,ROUND(MOD($F38-$E38,1)*1440-N($G38),0)))/60))</f>
        <v/>
      </c>
      <c r="L38" s="23" t="str">
        <f>IF($B38="","",IFERROR(INDEX(Clients!$B$4:$B$103,MATCH($B38,Clients!$A$4:$A$103,0)),"")&amp;"")</f>
        <v/>
      </c>
      <c r="M38" s="24" t="str">
        <f>IF($B38="","",IF($J38&lt;&gt;"",N($J38),N(IFERROR(INDEX(Clients!$C$4:$C$103,MATCH($B38,Clients!$A$4:$A$103,0)),""))))</f>
        <v/>
      </c>
      <c r="N38" s="24" t="str">
        <f t="shared" si="1"/>
        <v/>
      </c>
      <c r="O38" s="17"/>
      <c r="P38" s="23">
        <f>IF(AND(ISNUMBER($A38),$A38&gt;=Settings!$B$6,$A38&lt;=Settings!$B$7),1,0)</f>
        <v>0</v>
      </c>
      <c r="Q38" s="23" t="str">
        <f>IF(AND($P38=1,$B38&lt;&gt;"",$B38=Timesheet!$B$4),ROW(),"")</f>
        <v/>
      </c>
    </row>
    <row r="39" spans="1:17" x14ac:dyDescent="0.3">
      <c r="A39" s="19"/>
      <c r="B39" s="17"/>
      <c r="C39" s="17"/>
      <c r="D39" s="17"/>
      <c r="E39" s="20"/>
      <c r="F39" s="20"/>
      <c r="G39" s="21"/>
      <c r="H39" s="22" t="str">
        <f t="shared" si="0"/>
        <v/>
      </c>
      <c r="I39" s="17"/>
      <c r="J39" s="18"/>
      <c r="K39" s="22" t="str">
        <f>IF($H39="","",IF($I39="No",0,IF(N(IFERROR(INDEX(Clients!$D$4:$D$103,MATCH($B39,Clients!$A$4:$A$103,0)),""))&gt;0,CEILING(MAX(0,ROUND(MOD($F39-$E39,1)*1440-N($G39),0)),N(IFERROR(INDEX(Clients!$D$4:$D$103,MATCH($B39,Clients!$A$4:$A$103,0)),""))),MAX(0,ROUND(MOD($F39-$E39,1)*1440-N($G39),0)))/60))</f>
        <v/>
      </c>
      <c r="L39" s="23" t="str">
        <f>IF($B39="","",IFERROR(INDEX(Clients!$B$4:$B$103,MATCH($B39,Clients!$A$4:$A$103,0)),"")&amp;"")</f>
        <v/>
      </c>
      <c r="M39" s="24" t="str">
        <f>IF($B39="","",IF($J39&lt;&gt;"",N($J39),N(IFERROR(INDEX(Clients!$C$4:$C$103,MATCH($B39,Clients!$A$4:$A$103,0)),""))))</f>
        <v/>
      </c>
      <c r="N39" s="24" t="str">
        <f t="shared" si="1"/>
        <v/>
      </c>
      <c r="O39" s="17"/>
      <c r="P39" s="23">
        <f>IF(AND(ISNUMBER($A39),$A39&gt;=Settings!$B$6,$A39&lt;=Settings!$B$7),1,0)</f>
        <v>0</v>
      </c>
      <c r="Q39" s="23" t="str">
        <f>IF(AND($P39=1,$B39&lt;&gt;"",$B39=Timesheet!$B$4),ROW(),"")</f>
        <v/>
      </c>
    </row>
    <row r="40" spans="1:17" x14ac:dyDescent="0.3">
      <c r="A40" s="19"/>
      <c r="B40" s="17"/>
      <c r="C40" s="17"/>
      <c r="D40" s="17"/>
      <c r="E40" s="20"/>
      <c r="F40" s="20"/>
      <c r="G40" s="21"/>
      <c r="H40" s="22" t="str">
        <f t="shared" si="0"/>
        <v/>
      </c>
      <c r="I40" s="17"/>
      <c r="J40" s="18"/>
      <c r="K40" s="22" t="str">
        <f>IF($H40="","",IF($I40="No",0,IF(N(IFERROR(INDEX(Clients!$D$4:$D$103,MATCH($B40,Clients!$A$4:$A$103,0)),""))&gt;0,CEILING(MAX(0,ROUND(MOD($F40-$E40,1)*1440-N($G40),0)),N(IFERROR(INDEX(Clients!$D$4:$D$103,MATCH($B40,Clients!$A$4:$A$103,0)),""))),MAX(0,ROUND(MOD($F40-$E40,1)*1440-N($G40),0)))/60))</f>
        <v/>
      </c>
      <c r="L40" s="23" t="str">
        <f>IF($B40="","",IFERROR(INDEX(Clients!$B$4:$B$103,MATCH($B40,Clients!$A$4:$A$103,0)),"")&amp;"")</f>
        <v/>
      </c>
      <c r="M40" s="24" t="str">
        <f>IF($B40="","",IF($J40&lt;&gt;"",N($J40),N(IFERROR(INDEX(Clients!$C$4:$C$103,MATCH($B40,Clients!$A$4:$A$103,0)),""))))</f>
        <v/>
      </c>
      <c r="N40" s="24" t="str">
        <f t="shared" si="1"/>
        <v/>
      </c>
      <c r="O40" s="17"/>
      <c r="P40" s="23">
        <f>IF(AND(ISNUMBER($A40),$A40&gt;=Settings!$B$6,$A40&lt;=Settings!$B$7),1,0)</f>
        <v>0</v>
      </c>
      <c r="Q40" s="23" t="str">
        <f>IF(AND($P40=1,$B40&lt;&gt;"",$B40=Timesheet!$B$4),ROW(),"")</f>
        <v/>
      </c>
    </row>
    <row r="41" spans="1:17" x14ac:dyDescent="0.3">
      <c r="A41" s="19"/>
      <c r="B41" s="17"/>
      <c r="C41" s="17"/>
      <c r="D41" s="17"/>
      <c r="E41" s="20"/>
      <c r="F41" s="20"/>
      <c r="G41" s="21"/>
      <c r="H41" s="22" t="str">
        <f t="shared" si="0"/>
        <v/>
      </c>
      <c r="I41" s="17"/>
      <c r="J41" s="18"/>
      <c r="K41" s="22" t="str">
        <f>IF($H41="","",IF($I41="No",0,IF(N(IFERROR(INDEX(Clients!$D$4:$D$103,MATCH($B41,Clients!$A$4:$A$103,0)),""))&gt;0,CEILING(MAX(0,ROUND(MOD($F41-$E41,1)*1440-N($G41),0)),N(IFERROR(INDEX(Clients!$D$4:$D$103,MATCH($B41,Clients!$A$4:$A$103,0)),""))),MAX(0,ROUND(MOD($F41-$E41,1)*1440-N($G41),0)))/60))</f>
        <v/>
      </c>
      <c r="L41" s="23" t="str">
        <f>IF($B41="","",IFERROR(INDEX(Clients!$B$4:$B$103,MATCH($B41,Clients!$A$4:$A$103,0)),"")&amp;"")</f>
        <v/>
      </c>
      <c r="M41" s="24" t="str">
        <f>IF($B41="","",IF($J41&lt;&gt;"",N($J41),N(IFERROR(INDEX(Clients!$C$4:$C$103,MATCH($B41,Clients!$A$4:$A$103,0)),""))))</f>
        <v/>
      </c>
      <c r="N41" s="24" t="str">
        <f t="shared" si="1"/>
        <v/>
      </c>
      <c r="O41" s="17"/>
      <c r="P41" s="23">
        <f>IF(AND(ISNUMBER($A41),$A41&gt;=Settings!$B$6,$A41&lt;=Settings!$B$7),1,0)</f>
        <v>0</v>
      </c>
      <c r="Q41" s="23" t="str">
        <f>IF(AND($P41=1,$B41&lt;&gt;"",$B41=Timesheet!$B$4),ROW(),"")</f>
        <v/>
      </c>
    </row>
    <row r="42" spans="1:17" x14ac:dyDescent="0.3">
      <c r="A42" s="19"/>
      <c r="B42" s="17"/>
      <c r="C42" s="17"/>
      <c r="D42" s="17"/>
      <c r="E42" s="20"/>
      <c r="F42" s="20"/>
      <c r="G42" s="21"/>
      <c r="H42" s="22" t="str">
        <f t="shared" si="0"/>
        <v/>
      </c>
      <c r="I42" s="17"/>
      <c r="J42" s="18"/>
      <c r="K42" s="22" t="str">
        <f>IF($H42="","",IF($I42="No",0,IF(N(IFERROR(INDEX(Clients!$D$4:$D$103,MATCH($B42,Clients!$A$4:$A$103,0)),""))&gt;0,CEILING(MAX(0,ROUND(MOD($F42-$E42,1)*1440-N($G42),0)),N(IFERROR(INDEX(Clients!$D$4:$D$103,MATCH($B42,Clients!$A$4:$A$103,0)),""))),MAX(0,ROUND(MOD($F42-$E42,1)*1440-N($G42),0)))/60))</f>
        <v/>
      </c>
      <c r="L42" s="23" t="str">
        <f>IF($B42="","",IFERROR(INDEX(Clients!$B$4:$B$103,MATCH($B42,Clients!$A$4:$A$103,0)),"")&amp;"")</f>
        <v/>
      </c>
      <c r="M42" s="24" t="str">
        <f>IF($B42="","",IF($J42&lt;&gt;"",N($J42),N(IFERROR(INDEX(Clients!$C$4:$C$103,MATCH($B42,Clients!$A$4:$A$103,0)),""))))</f>
        <v/>
      </c>
      <c r="N42" s="24" t="str">
        <f t="shared" si="1"/>
        <v/>
      </c>
      <c r="O42" s="17"/>
      <c r="P42" s="23">
        <f>IF(AND(ISNUMBER($A42),$A42&gt;=Settings!$B$6,$A42&lt;=Settings!$B$7),1,0)</f>
        <v>0</v>
      </c>
      <c r="Q42" s="23" t="str">
        <f>IF(AND($P42=1,$B42&lt;&gt;"",$B42=Timesheet!$B$4),ROW(),"")</f>
        <v/>
      </c>
    </row>
    <row r="43" spans="1:17" x14ac:dyDescent="0.3">
      <c r="A43" s="19"/>
      <c r="B43" s="17"/>
      <c r="C43" s="17"/>
      <c r="D43" s="17"/>
      <c r="E43" s="20"/>
      <c r="F43" s="20"/>
      <c r="G43" s="21"/>
      <c r="H43" s="22" t="str">
        <f t="shared" si="0"/>
        <v/>
      </c>
      <c r="I43" s="17"/>
      <c r="J43" s="18"/>
      <c r="K43" s="22" t="str">
        <f>IF($H43="","",IF($I43="No",0,IF(N(IFERROR(INDEX(Clients!$D$4:$D$103,MATCH($B43,Clients!$A$4:$A$103,0)),""))&gt;0,CEILING(MAX(0,ROUND(MOD($F43-$E43,1)*1440-N($G43),0)),N(IFERROR(INDEX(Clients!$D$4:$D$103,MATCH($B43,Clients!$A$4:$A$103,0)),""))),MAX(0,ROUND(MOD($F43-$E43,1)*1440-N($G43),0)))/60))</f>
        <v/>
      </c>
      <c r="L43" s="23" t="str">
        <f>IF($B43="","",IFERROR(INDEX(Clients!$B$4:$B$103,MATCH($B43,Clients!$A$4:$A$103,0)),"")&amp;"")</f>
        <v/>
      </c>
      <c r="M43" s="24" t="str">
        <f>IF($B43="","",IF($J43&lt;&gt;"",N($J43),N(IFERROR(INDEX(Clients!$C$4:$C$103,MATCH($B43,Clients!$A$4:$A$103,0)),""))))</f>
        <v/>
      </c>
      <c r="N43" s="24" t="str">
        <f t="shared" si="1"/>
        <v/>
      </c>
      <c r="O43" s="17"/>
      <c r="P43" s="23">
        <f>IF(AND(ISNUMBER($A43),$A43&gt;=Settings!$B$6,$A43&lt;=Settings!$B$7),1,0)</f>
        <v>0</v>
      </c>
      <c r="Q43" s="23" t="str">
        <f>IF(AND($P43=1,$B43&lt;&gt;"",$B43=Timesheet!$B$4),ROW(),"")</f>
        <v/>
      </c>
    </row>
    <row r="44" spans="1:17" x14ac:dyDescent="0.3">
      <c r="A44" s="19"/>
      <c r="B44" s="17"/>
      <c r="C44" s="17"/>
      <c r="D44" s="17"/>
      <c r="E44" s="20"/>
      <c r="F44" s="20"/>
      <c r="G44" s="21"/>
      <c r="H44" s="22" t="str">
        <f t="shared" si="0"/>
        <v/>
      </c>
      <c r="I44" s="17"/>
      <c r="J44" s="18"/>
      <c r="K44" s="22" t="str">
        <f>IF($H44="","",IF($I44="No",0,IF(N(IFERROR(INDEX(Clients!$D$4:$D$103,MATCH($B44,Clients!$A$4:$A$103,0)),""))&gt;0,CEILING(MAX(0,ROUND(MOD($F44-$E44,1)*1440-N($G44),0)),N(IFERROR(INDEX(Clients!$D$4:$D$103,MATCH($B44,Clients!$A$4:$A$103,0)),""))),MAX(0,ROUND(MOD($F44-$E44,1)*1440-N($G44),0)))/60))</f>
        <v/>
      </c>
      <c r="L44" s="23" t="str">
        <f>IF($B44="","",IFERROR(INDEX(Clients!$B$4:$B$103,MATCH($B44,Clients!$A$4:$A$103,0)),"")&amp;"")</f>
        <v/>
      </c>
      <c r="M44" s="24" t="str">
        <f>IF($B44="","",IF($J44&lt;&gt;"",N($J44),N(IFERROR(INDEX(Clients!$C$4:$C$103,MATCH($B44,Clients!$A$4:$A$103,0)),""))))</f>
        <v/>
      </c>
      <c r="N44" s="24" t="str">
        <f t="shared" si="1"/>
        <v/>
      </c>
      <c r="O44" s="17"/>
      <c r="P44" s="23">
        <f>IF(AND(ISNUMBER($A44),$A44&gt;=Settings!$B$6,$A44&lt;=Settings!$B$7),1,0)</f>
        <v>0</v>
      </c>
      <c r="Q44" s="23" t="str">
        <f>IF(AND($P44=1,$B44&lt;&gt;"",$B44=Timesheet!$B$4),ROW(),"")</f>
        <v/>
      </c>
    </row>
    <row r="45" spans="1:17" x14ac:dyDescent="0.3">
      <c r="A45" s="19"/>
      <c r="B45" s="17"/>
      <c r="C45" s="17"/>
      <c r="D45" s="17"/>
      <c r="E45" s="20"/>
      <c r="F45" s="20"/>
      <c r="G45" s="21"/>
      <c r="H45" s="22" t="str">
        <f t="shared" si="0"/>
        <v/>
      </c>
      <c r="I45" s="17"/>
      <c r="J45" s="18"/>
      <c r="K45" s="22" t="str">
        <f>IF($H45="","",IF($I45="No",0,IF(N(IFERROR(INDEX(Clients!$D$4:$D$103,MATCH($B45,Clients!$A$4:$A$103,0)),""))&gt;0,CEILING(MAX(0,ROUND(MOD($F45-$E45,1)*1440-N($G45),0)),N(IFERROR(INDEX(Clients!$D$4:$D$103,MATCH($B45,Clients!$A$4:$A$103,0)),""))),MAX(0,ROUND(MOD($F45-$E45,1)*1440-N($G45),0)))/60))</f>
        <v/>
      </c>
      <c r="L45" s="23" t="str">
        <f>IF($B45="","",IFERROR(INDEX(Clients!$B$4:$B$103,MATCH($B45,Clients!$A$4:$A$103,0)),"")&amp;"")</f>
        <v/>
      </c>
      <c r="M45" s="24" t="str">
        <f>IF($B45="","",IF($J45&lt;&gt;"",N($J45),N(IFERROR(INDEX(Clients!$C$4:$C$103,MATCH($B45,Clients!$A$4:$A$103,0)),""))))</f>
        <v/>
      </c>
      <c r="N45" s="24" t="str">
        <f t="shared" si="1"/>
        <v/>
      </c>
      <c r="O45" s="17"/>
      <c r="P45" s="23">
        <f>IF(AND(ISNUMBER($A45),$A45&gt;=Settings!$B$6,$A45&lt;=Settings!$B$7),1,0)</f>
        <v>0</v>
      </c>
      <c r="Q45" s="23" t="str">
        <f>IF(AND($P45=1,$B45&lt;&gt;"",$B45=Timesheet!$B$4),ROW(),"")</f>
        <v/>
      </c>
    </row>
    <row r="46" spans="1:17" x14ac:dyDescent="0.3">
      <c r="A46" s="19"/>
      <c r="B46" s="17"/>
      <c r="C46" s="17"/>
      <c r="D46" s="17"/>
      <c r="E46" s="20"/>
      <c r="F46" s="20"/>
      <c r="G46" s="21"/>
      <c r="H46" s="22" t="str">
        <f t="shared" si="0"/>
        <v/>
      </c>
      <c r="I46" s="17"/>
      <c r="J46" s="18"/>
      <c r="K46" s="22" t="str">
        <f>IF($H46="","",IF($I46="No",0,IF(N(IFERROR(INDEX(Clients!$D$4:$D$103,MATCH($B46,Clients!$A$4:$A$103,0)),""))&gt;0,CEILING(MAX(0,ROUND(MOD($F46-$E46,1)*1440-N($G46),0)),N(IFERROR(INDEX(Clients!$D$4:$D$103,MATCH($B46,Clients!$A$4:$A$103,0)),""))),MAX(0,ROUND(MOD($F46-$E46,1)*1440-N($G46),0)))/60))</f>
        <v/>
      </c>
      <c r="L46" s="23" t="str">
        <f>IF($B46="","",IFERROR(INDEX(Clients!$B$4:$B$103,MATCH($B46,Clients!$A$4:$A$103,0)),"")&amp;"")</f>
        <v/>
      </c>
      <c r="M46" s="24" t="str">
        <f>IF($B46="","",IF($J46&lt;&gt;"",N($J46),N(IFERROR(INDEX(Clients!$C$4:$C$103,MATCH($B46,Clients!$A$4:$A$103,0)),""))))</f>
        <v/>
      </c>
      <c r="N46" s="24" t="str">
        <f t="shared" si="1"/>
        <v/>
      </c>
      <c r="O46" s="17"/>
      <c r="P46" s="23">
        <f>IF(AND(ISNUMBER($A46),$A46&gt;=Settings!$B$6,$A46&lt;=Settings!$B$7),1,0)</f>
        <v>0</v>
      </c>
      <c r="Q46" s="23" t="str">
        <f>IF(AND($P46=1,$B46&lt;&gt;"",$B46=Timesheet!$B$4),ROW(),"")</f>
        <v/>
      </c>
    </row>
    <row r="47" spans="1:17" x14ac:dyDescent="0.3">
      <c r="A47" s="19"/>
      <c r="B47" s="17"/>
      <c r="C47" s="17"/>
      <c r="D47" s="17"/>
      <c r="E47" s="20"/>
      <c r="F47" s="20"/>
      <c r="G47" s="21"/>
      <c r="H47" s="22" t="str">
        <f t="shared" si="0"/>
        <v/>
      </c>
      <c r="I47" s="17"/>
      <c r="J47" s="18"/>
      <c r="K47" s="22" t="str">
        <f>IF($H47="","",IF($I47="No",0,IF(N(IFERROR(INDEX(Clients!$D$4:$D$103,MATCH($B47,Clients!$A$4:$A$103,0)),""))&gt;0,CEILING(MAX(0,ROUND(MOD($F47-$E47,1)*1440-N($G47),0)),N(IFERROR(INDEX(Clients!$D$4:$D$103,MATCH($B47,Clients!$A$4:$A$103,0)),""))),MAX(0,ROUND(MOD($F47-$E47,1)*1440-N($G47),0)))/60))</f>
        <v/>
      </c>
      <c r="L47" s="23" t="str">
        <f>IF($B47="","",IFERROR(INDEX(Clients!$B$4:$B$103,MATCH($B47,Clients!$A$4:$A$103,0)),"")&amp;"")</f>
        <v/>
      </c>
      <c r="M47" s="24" t="str">
        <f>IF($B47="","",IF($J47&lt;&gt;"",N($J47),N(IFERROR(INDEX(Clients!$C$4:$C$103,MATCH($B47,Clients!$A$4:$A$103,0)),""))))</f>
        <v/>
      </c>
      <c r="N47" s="24" t="str">
        <f t="shared" si="1"/>
        <v/>
      </c>
      <c r="O47" s="17"/>
      <c r="P47" s="23">
        <f>IF(AND(ISNUMBER($A47),$A47&gt;=Settings!$B$6,$A47&lt;=Settings!$B$7),1,0)</f>
        <v>0</v>
      </c>
      <c r="Q47" s="23" t="str">
        <f>IF(AND($P47=1,$B47&lt;&gt;"",$B47=Timesheet!$B$4),ROW(),"")</f>
        <v/>
      </c>
    </row>
    <row r="48" spans="1:17" x14ac:dyDescent="0.3">
      <c r="A48" s="19"/>
      <c r="B48" s="17"/>
      <c r="C48" s="17"/>
      <c r="D48" s="17"/>
      <c r="E48" s="20"/>
      <c r="F48" s="20"/>
      <c r="G48" s="21"/>
      <c r="H48" s="22" t="str">
        <f t="shared" si="0"/>
        <v/>
      </c>
      <c r="I48" s="17"/>
      <c r="J48" s="18"/>
      <c r="K48" s="22" t="str">
        <f>IF($H48="","",IF($I48="No",0,IF(N(IFERROR(INDEX(Clients!$D$4:$D$103,MATCH($B48,Clients!$A$4:$A$103,0)),""))&gt;0,CEILING(MAX(0,ROUND(MOD($F48-$E48,1)*1440-N($G48),0)),N(IFERROR(INDEX(Clients!$D$4:$D$103,MATCH($B48,Clients!$A$4:$A$103,0)),""))),MAX(0,ROUND(MOD($F48-$E48,1)*1440-N($G48),0)))/60))</f>
        <v/>
      </c>
      <c r="L48" s="23" t="str">
        <f>IF($B48="","",IFERROR(INDEX(Clients!$B$4:$B$103,MATCH($B48,Clients!$A$4:$A$103,0)),"")&amp;"")</f>
        <v/>
      </c>
      <c r="M48" s="24" t="str">
        <f>IF($B48="","",IF($J48&lt;&gt;"",N($J48),N(IFERROR(INDEX(Clients!$C$4:$C$103,MATCH($B48,Clients!$A$4:$A$103,0)),""))))</f>
        <v/>
      </c>
      <c r="N48" s="24" t="str">
        <f t="shared" si="1"/>
        <v/>
      </c>
      <c r="O48" s="17"/>
      <c r="P48" s="23">
        <f>IF(AND(ISNUMBER($A48),$A48&gt;=Settings!$B$6,$A48&lt;=Settings!$B$7),1,0)</f>
        <v>0</v>
      </c>
      <c r="Q48" s="23" t="str">
        <f>IF(AND($P48=1,$B48&lt;&gt;"",$B48=Timesheet!$B$4),ROW(),"")</f>
        <v/>
      </c>
    </row>
    <row r="49" spans="1:17" x14ac:dyDescent="0.3">
      <c r="A49" s="19"/>
      <c r="B49" s="17"/>
      <c r="C49" s="17"/>
      <c r="D49" s="17"/>
      <c r="E49" s="20"/>
      <c r="F49" s="20"/>
      <c r="G49" s="21"/>
      <c r="H49" s="22" t="str">
        <f t="shared" si="0"/>
        <v/>
      </c>
      <c r="I49" s="17"/>
      <c r="J49" s="18"/>
      <c r="K49" s="22" t="str">
        <f>IF($H49="","",IF($I49="No",0,IF(N(IFERROR(INDEX(Clients!$D$4:$D$103,MATCH($B49,Clients!$A$4:$A$103,0)),""))&gt;0,CEILING(MAX(0,ROUND(MOD($F49-$E49,1)*1440-N($G49),0)),N(IFERROR(INDEX(Clients!$D$4:$D$103,MATCH($B49,Clients!$A$4:$A$103,0)),""))),MAX(0,ROUND(MOD($F49-$E49,1)*1440-N($G49),0)))/60))</f>
        <v/>
      </c>
      <c r="L49" s="23" t="str">
        <f>IF($B49="","",IFERROR(INDEX(Clients!$B$4:$B$103,MATCH($B49,Clients!$A$4:$A$103,0)),"")&amp;"")</f>
        <v/>
      </c>
      <c r="M49" s="24" t="str">
        <f>IF($B49="","",IF($J49&lt;&gt;"",N($J49),N(IFERROR(INDEX(Clients!$C$4:$C$103,MATCH($B49,Clients!$A$4:$A$103,0)),""))))</f>
        <v/>
      </c>
      <c r="N49" s="24" t="str">
        <f t="shared" si="1"/>
        <v/>
      </c>
      <c r="O49" s="17"/>
      <c r="P49" s="23">
        <f>IF(AND(ISNUMBER($A49),$A49&gt;=Settings!$B$6,$A49&lt;=Settings!$B$7),1,0)</f>
        <v>0</v>
      </c>
      <c r="Q49" s="23" t="str">
        <f>IF(AND($P49=1,$B49&lt;&gt;"",$B49=Timesheet!$B$4),ROW(),"")</f>
        <v/>
      </c>
    </row>
    <row r="50" spans="1:17" x14ac:dyDescent="0.3">
      <c r="A50" s="19"/>
      <c r="B50" s="17"/>
      <c r="C50" s="17"/>
      <c r="D50" s="17"/>
      <c r="E50" s="20"/>
      <c r="F50" s="20"/>
      <c r="G50" s="21"/>
      <c r="H50" s="22" t="str">
        <f t="shared" si="0"/>
        <v/>
      </c>
      <c r="I50" s="17"/>
      <c r="J50" s="18"/>
      <c r="K50" s="22" t="str">
        <f>IF($H50="","",IF($I50="No",0,IF(N(IFERROR(INDEX(Clients!$D$4:$D$103,MATCH($B50,Clients!$A$4:$A$103,0)),""))&gt;0,CEILING(MAX(0,ROUND(MOD($F50-$E50,1)*1440-N($G50),0)),N(IFERROR(INDEX(Clients!$D$4:$D$103,MATCH($B50,Clients!$A$4:$A$103,0)),""))),MAX(0,ROUND(MOD($F50-$E50,1)*1440-N($G50),0)))/60))</f>
        <v/>
      </c>
      <c r="L50" s="23" t="str">
        <f>IF($B50="","",IFERROR(INDEX(Clients!$B$4:$B$103,MATCH($B50,Clients!$A$4:$A$103,0)),"")&amp;"")</f>
        <v/>
      </c>
      <c r="M50" s="24" t="str">
        <f>IF($B50="","",IF($J50&lt;&gt;"",N($J50),N(IFERROR(INDEX(Clients!$C$4:$C$103,MATCH($B50,Clients!$A$4:$A$103,0)),""))))</f>
        <v/>
      </c>
      <c r="N50" s="24" t="str">
        <f t="shared" si="1"/>
        <v/>
      </c>
      <c r="O50" s="17"/>
      <c r="P50" s="23">
        <f>IF(AND(ISNUMBER($A50),$A50&gt;=Settings!$B$6,$A50&lt;=Settings!$B$7),1,0)</f>
        <v>0</v>
      </c>
      <c r="Q50" s="23" t="str">
        <f>IF(AND($P50=1,$B50&lt;&gt;"",$B50=Timesheet!$B$4),ROW(),"")</f>
        <v/>
      </c>
    </row>
    <row r="51" spans="1:17" x14ac:dyDescent="0.3">
      <c r="A51" s="19"/>
      <c r="B51" s="17"/>
      <c r="C51" s="17"/>
      <c r="D51" s="17"/>
      <c r="E51" s="20"/>
      <c r="F51" s="20"/>
      <c r="G51" s="21"/>
      <c r="H51" s="22" t="str">
        <f t="shared" si="0"/>
        <v/>
      </c>
      <c r="I51" s="17"/>
      <c r="J51" s="18"/>
      <c r="K51" s="22" t="str">
        <f>IF($H51="","",IF($I51="No",0,IF(N(IFERROR(INDEX(Clients!$D$4:$D$103,MATCH($B51,Clients!$A$4:$A$103,0)),""))&gt;0,CEILING(MAX(0,ROUND(MOD($F51-$E51,1)*1440-N($G51),0)),N(IFERROR(INDEX(Clients!$D$4:$D$103,MATCH($B51,Clients!$A$4:$A$103,0)),""))),MAX(0,ROUND(MOD($F51-$E51,1)*1440-N($G51),0)))/60))</f>
        <v/>
      </c>
      <c r="L51" s="23" t="str">
        <f>IF($B51="","",IFERROR(INDEX(Clients!$B$4:$B$103,MATCH($B51,Clients!$A$4:$A$103,0)),"")&amp;"")</f>
        <v/>
      </c>
      <c r="M51" s="24" t="str">
        <f>IF($B51="","",IF($J51&lt;&gt;"",N($J51),N(IFERROR(INDEX(Clients!$C$4:$C$103,MATCH($B51,Clients!$A$4:$A$103,0)),""))))</f>
        <v/>
      </c>
      <c r="N51" s="24" t="str">
        <f t="shared" si="1"/>
        <v/>
      </c>
      <c r="O51" s="17"/>
      <c r="P51" s="23">
        <f>IF(AND(ISNUMBER($A51),$A51&gt;=Settings!$B$6,$A51&lt;=Settings!$B$7),1,0)</f>
        <v>0</v>
      </c>
      <c r="Q51" s="23" t="str">
        <f>IF(AND($P51=1,$B51&lt;&gt;"",$B51=Timesheet!$B$4),ROW(),"")</f>
        <v/>
      </c>
    </row>
    <row r="52" spans="1:17" x14ac:dyDescent="0.3">
      <c r="A52" s="19"/>
      <c r="B52" s="17"/>
      <c r="C52" s="17"/>
      <c r="D52" s="17"/>
      <c r="E52" s="20"/>
      <c r="F52" s="20"/>
      <c r="G52" s="21"/>
      <c r="H52" s="22" t="str">
        <f t="shared" si="0"/>
        <v/>
      </c>
      <c r="I52" s="17"/>
      <c r="J52" s="18"/>
      <c r="K52" s="22" t="str">
        <f>IF($H52="","",IF($I52="No",0,IF(N(IFERROR(INDEX(Clients!$D$4:$D$103,MATCH($B52,Clients!$A$4:$A$103,0)),""))&gt;0,CEILING(MAX(0,ROUND(MOD($F52-$E52,1)*1440-N($G52),0)),N(IFERROR(INDEX(Clients!$D$4:$D$103,MATCH($B52,Clients!$A$4:$A$103,0)),""))),MAX(0,ROUND(MOD($F52-$E52,1)*1440-N($G52),0)))/60))</f>
        <v/>
      </c>
      <c r="L52" s="23" t="str">
        <f>IF($B52="","",IFERROR(INDEX(Clients!$B$4:$B$103,MATCH($B52,Clients!$A$4:$A$103,0)),"")&amp;"")</f>
        <v/>
      </c>
      <c r="M52" s="24" t="str">
        <f>IF($B52="","",IF($J52&lt;&gt;"",N($J52),N(IFERROR(INDEX(Clients!$C$4:$C$103,MATCH($B52,Clients!$A$4:$A$103,0)),""))))</f>
        <v/>
      </c>
      <c r="N52" s="24" t="str">
        <f t="shared" si="1"/>
        <v/>
      </c>
      <c r="O52" s="17"/>
      <c r="P52" s="23">
        <f>IF(AND(ISNUMBER($A52),$A52&gt;=Settings!$B$6,$A52&lt;=Settings!$B$7),1,0)</f>
        <v>0</v>
      </c>
      <c r="Q52" s="23" t="str">
        <f>IF(AND($P52=1,$B52&lt;&gt;"",$B52=Timesheet!$B$4),ROW(),"")</f>
        <v/>
      </c>
    </row>
    <row r="53" spans="1:17" x14ac:dyDescent="0.3">
      <c r="A53" s="19"/>
      <c r="B53" s="17"/>
      <c r="C53" s="17"/>
      <c r="D53" s="17"/>
      <c r="E53" s="20"/>
      <c r="F53" s="20"/>
      <c r="G53" s="21"/>
      <c r="H53" s="22" t="str">
        <f t="shared" si="0"/>
        <v/>
      </c>
      <c r="I53" s="17"/>
      <c r="J53" s="18"/>
      <c r="K53" s="22" t="str">
        <f>IF($H53="","",IF($I53="No",0,IF(N(IFERROR(INDEX(Clients!$D$4:$D$103,MATCH($B53,Clients!$A$4:$A$103,0)),""))&gt;0,CEILING(MAX(0,ROUND(MOD($F53-$E53,1)*1440-N($G53),0)),N(IFERROR(INDEX(Clients!$D$4:$D$103,MATCH($B53,Clients!$A$4:$A$103,0)),""))),MAX(0,ROUND(MOD($F53-$E53,1)*1440-N($G53),0)))/60))</f>
        <v/>
      </c>
      <c r="L53" s="23" t="str">
        <f>IF($B53="","",IFERROR(INDEX(Clients!$B$4:$B$103,MATCH($B53,Clients!$A$4:$A$103,0)),"")&amp;"")</f>
        <v/>
      </c>
      <c r="M53" s="24" t="str">
        <f>IF($B53="","",IF($J53&lt;&gt;"",N($J53),N(IFERROR(INDEX(Clients!$C$4:$C$103,MATCH($B53,Clients!$A$4:$A$103,0)),""))))</f>
        <v/>
      </c>
      <c r="N53" s="24" t="str">
        <f t="shared" si="1"/>
        <v/>
      </c>
      <c r="O53" s="17"/>
      <c r="P53" s="23">
        <f>IF(AND(ISNUMBER($A53),$A53&gt;=Settings!$B$6,$A53&lt;=Settings!$B$7),1,0)</f>
        <v>0</v>
      </c>
      <c r="Q53" s="23" t="str">
        <f>IF(AND($P53=1,$B53&lt;&gt;"",$B53=Timesheet!$B$4),ROW(),"")</f>
        <v/>
      </c>
    </row>
    <row r="54" spans="1:17" x14ac:dyDescent="0.3">
      <c r="A54" s="19"/>
      <c r="B54" s="17"/>
      <c r="C54" s="17"/>
      <c r="D54" s="17"/>
      <c r="E54" s="20"/>
      <c r="F54" s="20"/>
      <c r="G54" s="21"/>
      <c r="H54" s="22" t="str">
        <f t="shared" si="0"/>
        <v/>
      </c>
      <c r="I54" s="17"/>
      <c r="J54" s="18"/>
      <c r="K54" s="22" t="str">
        <f>IF($H54="","",IF($I54="No",0,IF(N(IFERROR(INDEX(Clients!$D$4:$D$103,MATCH($B54,Clients!$A$4:$A$103,0)),""))&gt;0,CEILING(MAX(0,ROUND(MOD($F54-$E54,1)*1440-N($G54),0)),N(IFERROR(INDEX(Clients!$D$4:$D$103,MATCH($B54,Clients!$A$4:$A$103,0)),""))),MAX(0,ROUND(MOD($F54-$E54,1)*1440-N($G54),0)))/60))</f>
        <v/>
      </c>
      <c r="L54" s="23" t="str">
        <f>IF($B54="","",IFERROR(INDEX(Clients!$B$4:$B$103,MATCH($B54,Clients!$A$4:$A$103,0)),"")&amp;"")</f>
        <v/>
      </c>
      <c r="M54" s="24" t="str">
        <f>IF($B54="","",IF($J54&lt;&gt;"",N($J54),N(IFERROR(INDEX(Clients!$C$4:$C$103,MATCH($B54,Clients!$A$4:$A$103,0)),""))))</f>
        <v/>
      </c>
      <c r="N54" s="24" t="str">
        <f t="shared" si="1"/>
        <v/>
      </c>
      <c r="O54" s="17"/>
      <c r="P54" s="23">
        <f>IF(AND(ISNUMBER($A54),$A54&gt;=Settings!$B$6,$A54&lt;=Settings!$B$7),1,0)</f>
        <v>0</v>
      </c>
      <c r="Q54" s="23" t="str">
        <f>IF(AND($P54=1,$B54&lt;&gt;"",$B54=Timesheet!$B$4),ROW(),"")</f>
        <v/>
      </c>
    </row>
    <row r="55" spans="1:17" x14ac:dyDescent="0.3">
      <c r="A55" s="19"/>
      <c r="B55" s="17"/>
      <c r="C55" s="17"/>
      <c r="D55" s="17"/>
      <c r="E55" s="20"/>
      <c r="F55" s="20"/>
      <c r="G55" s="21"/>
      <c r="H55" s="22" t="str">
        <f t="shared" si="0"/>
        <v/>
      </c>
      <c r="I55" s="17"/>
      <c r="J55" s="18"/>
      <c r="K55" s="22" t="str">
        <f>IF($H55="","",IF($I55="No",0,IF(N(IFERROR(INDEX(Clients!$D$4:$D$103,MATCH($B55,Clients!$A$4:$A$103,0)),""))&gt;0,CEILING(MAX(0,ROUND(MOD($F55-$E55,1)*1440-N($G55),0)),N(IFERROR(INDEX(Clients!$D$4:$D$103,MATCH($B55,Clients!$A$4:$A$103,0)),""))),MAX(0,ROUND(MOD($F55-$E55,1)*1440-N($G55),0)))/60))</f>
        <v/>
      </c>
      <c r="L55" s="23" t="str">
        <f>IF($B55="","",IFERROR(INDEX(Clients!$B$4:$B$103,MATCH($B55,Clients!$A$4:$A$103,0)),"")&amp;"")</f>
        <v/>
      </c>
      <c r="M55" s="24" t="str">
        <f>IF($B55="","",IF($J55&lt;&gt;"",N($J55),N(IFERROR(INDEX(Clients!$C$4:$C$103,MATCH($B55,Clients!$A$4:$A$103,0)),""))))</f>
        <v/>
      </c>
      <c r="N55" s="24" t="str">
        <f t="shared" si="1"/>
        <v/>
      </c>
      <c r="O55" s="17"/>
      <c r="P55" s="23">
        <f>IF(AND(ISNUMBER($A55),$A55&gt;=Settings!$B$6,$A55&lt;=Settings!$B$7),1,0)</f>
        <v>0</v>
      </c>
      <c r="Q55" s="23" t="str">
        <f>IF(AND($P55=1,$B55&lt;&gt;"",$B55=Timesheet!$B$4),ROW(),"")</f>
        <v/>
      </c>
    </row>
    <row r="56" spans="1:17" x14ac:dyDescent="0.3">
      <c r="A56" s="19"/>
      <c r="B56" s="17"/>
      <c r="C56" s="17"/>
      <c r="D56" s="17"/>
      <c r="E56" s="20"/>
      <c r="F56" s="20"/>
      <c r="G56" s="21"/>
      <c r="H56" s="22" t="str">
        <f t="shared" si="0"/>
        <v/>
      </c>
      <c r="I56" s="17"/>
      <c r="J56" s="18"/>
      <c r="K56" s="22" t="str">
        <f>IF($H56="","",IF($I56="No",0,IF(N(IFERROR(INDEX(Clients!$D$4:$D$103,MATCH($B56,Clients!$A$4:$A$103,0)),""))&gt;0,CEILING(MAX(0,ROUND(MOD($F56-$E56,1)*1440-N($G56),0)),N(IFERROR(INDEX(Clients!$D$4:$D$103,MATCH($B56,Clients!$A$4:$A$103,0)),""))),MAX(0,ROUND(MOD($F56-$E56,1)*1440-N($G56),0)))/60))</f>
        <v/>
      </c>
      <c r="L56" s="23" t="str">
        <f>IF($B56="","",IFERROR(INDEX(Clients!$B$4:$B$103,MATCH($B56,Clients!$A$4:$A$103,0)),"")&amp;"")</f>
        <v/>
      </c>
      <c r="M56" s="24" t="str">
        <f>IF($B56="","",IF($J56&lt;&gt;"",N($J56),N(IFERROR(INDEX(Clients!$C$4:$C$103,MATCH($B56,Clients!$A$4:$A$103,0)),""))))</f>
        <v/>
      </c>
      <c r="N56" s="24" t="str">
        <f t="shared" si="1"/>
        <v/>
      </c>
      <c r="O56" s="17"/>
      <c r="P56" s="23">
        <f>IF(AND(ISNUMBER($A56),$A56&gt;=Settings!$B$6,$A56&lt;=Settings!$B$7),1,0)</f>
        <v>0</v>
      </c>
      <c r="Q56" s="23" t="str">
        <f>IF(AND($P56=1,$B56&lt;&gt;"",$B56=Timesheet!$B$4),ROW(),"")</f>
        <v/>
      </c>
    </row>
    <row r="57" spans="1:17" x14ac:dyDescent="0.3">
      <c r="A57" s="19"/>
      <c r="B57" s="17"/>
      <c r="C57" s="17"/>
      <c r="D57" s="17"/>
      <c r="E57" s="20"/>
      <c r="F57" s="20"/>
      <c r="G57" s="21"/>
      <c r="H57" s="22" t="str">
        <f t="shared" si="0"/>
        <v/>
      </c>
      <c r="I57" s="17"/>
      <c r="J57" s="18"/>
      <c r="K57" s="22" t="str">
        <f>IF($H57="","",IF($I57="No",0,IF(N(IFERROR(INDEX(Clients!$D$4:$D$103,MATCH($B57,Clients!$A$4:$A$103,0)),""))&gt;0,CEILING(MAX(0,ROUND(MOD($F57-$E57,1)*1440-N($G57),0)),N(IFERROR(INDEX(Clients!$D$4:$D$103,MATCH($B57,Clients!$A$4:$A$103,0)),""))),MAX(0,ROUND(MOD($F57-$E57,1)*1440-N($G57),0)))/60))</f>
        <v/>
      </c>
      <c r="L57" s="23" t="str">
        <f>IF($B57="","",IFERROR(INDEX(Clients!$B$4:$B$103,MATCH($B57,Clients!$A$4:$A$103,0)),"")&amp;"")</f>
        <v/>
      </c>
      <c r="M57" s="24" t="str">
        <f>IF($B57="","",IF($J57&lt;&gt;"",N($J57),N(IFERROR(INDEX(Clients!$C$4:$C$103,MATCH($B57,Clients!$A$4:$A$103,0)),""))))</f>
        <v/>
      </c>
      <c r="N57" s="24" t="str">
        <f t="shared" si="1"/>
        <v/>
      </c>
      <c r="O57" s="17"/>
      <c r="P57" s="23">
        <f>IF(AND(ISNUMBER($A57),$A57&gt;=Settings!$B$6,$A57&lt;=Settings!$B$7),1,0)</f>
        <v>0</v>
      </c>
      <c r="Q57" s="23" t="str">
        <f>IF(AND($P57=1,$B57&lt;&gt;"",$B57=Timesheet!$B$4),ROW(),"")</f>
        <v/>
      </c>
    </row>
    <row r="58" spans="1:17" x14ac:dyDescent="0.3">
      <c r="A58" s="19"/>
      <c r="B58" s="17"/>
      <c r="C58" s="17"/>
      <c r="D58" s="17"/>
      <c r="E58" s="20"/>
      <c r="F58" s="20"/>
      <c r="G58" s="21"/>
      <c r="H58" s="22" t="str">
        <f t="shared" si="0"/>
        <v/>
      </c>
      <c r="I58" s="17"/>
      <c r="J58" s="18"/>
      <c r="K58" s="22" t="str">
        <f>IF($H58="","",IF($I58="No",0,IF(N(IFERROR(INDEX(Clients!$D$4:$D$103,MATCH($B58,Clients!$A$4:$A$103,0)),""))&gt;0,CEILING(MAX(0,ROUND(MOD($F58-$E58,1)*1440-N($G58),0)),N(IFERROR(INDEX(Clients!$D$4:$D$103,MATCH($B58,Clients!$A$4:$A$103,0)),""))),MAX(0,ROUND(MOD($F58-$E58,1)*1440-N($G58),0)))/60))</f>
        <v/>
      </c>
      <c r="L58" s="23" t="str">
        <f>IF($B58="","",IFERROR(INDEX(Clients!$B$4:$B$103,MATCH($B58,Clients!$A$4:$A$103,0)),"")&amp;"")</f>
        <v/>
      </c>
      <c r="M58" s="24" t="str">
        <f>IF($B58="","",IF($J58&lt;&gt;"",N($J58),N(IFERROR(INDEX(Clients!$C$4:$C$103,MATCH($B58,Clients!$A$4:$A$103,0)),""))))</f>
        <v/>
      </c>
      <c r="N58" s="24" t="str">
        <f t="shared" si="1"/>
        <v/>
      </c>
      <c r="O58" s="17"/>
      <c r="P58" s="23">
        <f>IF(AND(ISNUMBER($A58),$A58&gt;=Settings!$B$6,$A58&lt;=Settings!$B$7),1,0)</f>
        <v>0</v>
      </c>
      <c r="Q58" s="23" t="str">
        <f>IF(AND($P58=1,$B58&lt;&gt;"",$B58=Timesheet!$B$4),ROW(),"")</f>
        <v/>
      </c>
    </row>
    <row r="59" spans="1:17" x14ac:dyDescent="0.3">
      <c r="A59" s="19"/>
      <c r="B59" s="17"/>
      <c r="C59" s="17"/>
      <c r="D59" s="17"/>
      <c r="E59" s="20"/>
      <c r="F59" s="20"/>
      <c r="G59" s="21"/>
      <c r="H59" s="22" t="str">
        <f t="shared" si="0"/>
        <v/>
      </c>
      <c r="I59" s="17"/>
      <c r="J59" s="18"/>
      <c r="K59" s="22" t="str">
        <f>IF($H59="","",IF($I59="No",0,IF(N(IFERROR(INDEX(Clients!$D$4:$D$103,MATCH($B59,Clients!$A$4:$A$103,0)),""))&gt;0,CEILING(MAX(0,ROUND(MOD($F59-$E59,1)*1440-N($G59),0)),N(IFERROR(INDEX(Clients!$D$4:$D$103,MATCH($B59,Clients!$A$4:$A$103,0)),""))),MAX(0,ROUND(MOD($F59-$E59,1)*1440-N($G59),0)))/60))</f>
        <v/>
      </c>
      <c r="L59" s="23" t="str">
        <f>IF($B59="","",IFERROR(INDEX(Clients!$B$4:$B$103,MATCH($B59,Clients!$A$4:$A$103,0)),"")&amp;"")</f>
        <v/>
      </c>
      <c r="M59" s="24" t="str">
        <f>IF($B59="","",IF($J59&lt;&gt;"",N($J59),N(IFERROR(INDEX(Clients!$C$4:$C$103,MATCH($B59,Clients!$A$4:$A$103,0)),""))))</f>
        <v/>
      </c>
      <c r="N59" s="24" t="str">
        <f t="shared" si="1"/>
        <v/>
      </c>
      <c r="O59" s="17"/>
      <c r="P59" s="23">
        <f>IF(AND(ISNUMBER($A59),$A59&gt;=Settings!$B$6,$A59&lt;=Settings!$B$7),1,0)</f>
        <v>0</v>
      </c>
      <c r="Q59" s="23" t="str">
        <f>IF(AND($P59=1,$B59&lt;&gt;"",$B59=Timesheet!$B$4),ROW(),"")</f>
        <v/>
      </c>
    </row>
    <row r="60" spans="1:17" x14ac:dyDescent="0.3">
      <c r="A60" s="19"/>
      <c r="B60" s="17"/>
      <c r="C60" s="17"/>
      <c r="D60" s="17"/>
      <c r="E60" s="20"/>
      <c r="F60" s="20"/>
      <c r="G60" s="21"/>
      <c r="H60" s="22" t="str">
        <f t="shared" si="0"/>
        <v/>
      </c>
      <c r="I60" s="17"/>
      <c r="J60" s="18"/>
      <c r="K60" s="22" t="str">
        <f>IF($H60="","",IF($I60="No",0,IF(N(IFERROR(INDEX(Clients!$D$4:$D$103,MATCH($B60,Clients!$A$4:$A$103,0)),""))&gt;0,CEILING(MAX(0,ROUND(MOD($F60-$E60,1)*1440-N($G60),0)),N(IFERROR(INDEX(Clients!$D$4:$D$103,MATCH($B60,Clients!$A$4:$A$103,0)),""))),MAX(0,ROUND(MOD($F60-$E60,1)*1440-N($G60),0)))/60))</f>
        <v/>
      </c>
      <c r="L60" s="23" t="str">
        <f>IF($B60="","",IFERROR(INDEX(Clients!$B$4:$B$103,MATCH($B60,Clients!$A$4:$A$103,0)),"")&amp;"")</f>
        <v/>
      </c>
      <c r="M60" s="24" t="str">
        <f>IF($B60="","",IF($J60&lt;&gt;"",N($J60),N(IFERROR(INDEX(Clients!$C$4:$C$103,MATCH($B60,Clients!$A$4:$A$103,0)),""))))</f>
        <v/>
      </c>
      <c r="N60" s="24" t="str">
        <f t="shared" si="1"/>
        <v/>
      </c>
      <c r="O60" s="17"/>
      <c r="P60" s="23">
        <f>IF(AND(ISNUMBER($A60),$A60&gt;=Settings!$B$6,$A60&lt;=Settings!$B$7),1,0)</f>
        <v>0</v>
      </c>
      <c r="Q60" s="23" t="str">
        <f>IF(AND($P60=1,$B60&lt;&gt;"",$B60=Timesheet!$B$4),ROW(),"")</f>
        <v/>
      </c>
    </row>
    <row r="61" spans="1:17" x14ac:dyDescent="0.3">
      <c r="A61" s="19"/>
      <c r="B61" s="17"/>
      <c r="C61" s="17"/>
      <c r="D61" s="17"/>
      <c r="E61" s="20"/>
      <c r="F61" s="20"/>
      <c r="G61" s="21"/>
      <c r="H61" s="22" t="str">
        <f t="shared" si="0"/>
        <v/>
      </c>
      <c r="I61" s="17"/>
      <c r="J61" s="18"/>
      <c r="K61" s="22" t="str">
        <f>IF($H61="","",IF($I61="No",0,IF(N(IFERROR(INDEX(Clients!$D$4:$D$103,MATCH($B61,Clients!$A$4:$A$103,0)),""))&gt;0,CEILING(MAX(0,ROUND(MOD($F61-$E61,1)*1440-N($G61),0)),N(IFERROR(INDEX(Clients!$D$4:$D$103,MATCH($B61,Clients!$A$4:$A$103,0)),""))),MAX(0,ROUND(MOD($F61-$E61,1)*1440-N($G61),0)))/60))</f>
        <v/>
      </c>
      <c r="L61" s="23" t="str">
        <f>IF($B61="","",IFERROR(INDEX(Clients!$B$4:$B$103,MATCH($B61,Clients!$A$4:$A$103,0)),"")&amp;"")</f>
        <v/>
      </c>
      <c r="M61" s="24" t="str">
        <f>IF($B61="","",IF($J61&lt;&gt;"",N($J61),N(IFERROR(INDEX(Clients!$C$4:$C$103,MATCH($B61,Clients!$A$4:$A$103,0)),""))))</f>
        <v/>
      </c>
      <c r="N61" s="24" t="str">
        <f t="shared" si="1"/>
        <v/>
      </c>
      <c r="O61" s="17"/>
      <c r="P61" s="23">
        <f>IF(AND(ISNUMBER($A61),$A61&gt;=Settings!$B$6,$A61&lt;=Settings!$B$7),1,0)</f>
        <v>0</v>
      </c>
      <c r="Q61" s="23" t="str">
        <f>IF(AND($P61=1,$B61&lt;&gt;"",$B61=Timesheet!$B$4),ROW(),"")</f>
        <v/>
      </c>
    </row>
    <row r="62" spans="1:17" x14ac:dyDescent="0.3">
      <c r="A62" s="19"/>
      <c r="B62" s="17"/>
      <c r="C62" s="17"/>
      <c r="D62" s="17"/>
      <c r="E62" s="20"/>
      <c r="F62" s="20"/>
      <c r="G62" s="21"/>
      <c r="H62" s="22" t="str">
        <f t="shared" si="0"/>
        <v/>
      </c>
      <c r="I62" s="17"/>
      <c r="J62" s="18"/>
      <c r="K62" s="22" t="str">
        <f>IF($H62="","",IF($I62="No",0,IF(N(IFERROR(INDEX(Clients!$D$4:$D$103,MATCH($B62,Clients!$A$4:$A$103,0)),""))&gt;0,CEILING(MAX(0,ROUND(MOD($F62-$E62,1)*1440-N($G62),0)),N(IFERROR(INDEX(Clients!$D$4:$D$103,MATCH($B62,Clients!$A$4:$A$103,0)),""))),MAX(0,ROUND(MOD($F62-$E62,1)*1440-N($G62),0)))/60))</f>
        <v/>
      </c>
      <c r="L62" s="23" t="str">
        <f>IF($B62="","",IFERROR(INDEX(Clients!$B$4:$B$103,MATCH($B62,Clients!$A$4:$A$103,0)),"")&amp;"")</f>
        <v/>
      </c>
      <c r="M62" s="24" t="str">
        <f>IF($B62="","",IF($J62&lt;&gt;"",N($J62),N(IFERROR(INDEX(Clients!$C$4:$C$103,MATCH($B62,Clients!$A$4:$A$103,0)),""))))</f>
        <v/>
      </c>
      <c r="N62" s="24" t="str">
        <f t="shared" si="1"/>
        <v/>
      </c>
      <c r="O62" s="17"/>
      <c r="P62" s="23">
        <f>IF(AND(ISNUMBER($A62),$A62&gt;=Settings!$B$6,$A62&lt;=Settings!$B$7),1,0)</f>
        <v>0</v>
      </c>
      <c r="Q62" s="23" t="str">
        <f>IF(AND($P62=1,$B62&lt;&gt;"",$B62=Timesheet!$B$4),ROW(),"")</f>
        <v/>
      </c>
    </row>
    <row r="63" spans="1:17" x14ac:dyDescent="0.3">
      <c r="A63" s="19"/>
      <c r="B63" s="17"/>
      <c r="C63" s="17"/>
      <c r="D63" s="17"/>
      <c r="E63" s="20"/>
      <c r="F63" s="20"/>
      <c r="G63" s="21"/>
      <c r="H63" s="22" t="str">
        <f t="shared" si="0"/>
        <v/>
      </c>
      <c r="I63" s="17"/>
      <c r="J63" s="18"/>
      <c r="K63" s="22" t="str">
        <f>IF($H63="","",IF($I63="No",0,IF(N(IFERROR(INDEX(Clients!$D$4:$D$103,MATCH($B63,Clients!$A$4:$A$103,0)),""))&gt;0,CEILING(MAX(0,ROUND(MOD($F63-$E63,1)*1440-N($G63),0)),N(IFERROR(INDEX(Clients!$D$4:$D$103,MATCH($B63,Clients!$A$4:$A$103,0)),""))),MAX(0,ROUND(MOD($F63-$E63,1)*1440-N($G63),0)))/60))</f>
        <v/>
      </c>
      <c r="L63" s="23" t="str">
        <f>IF($B63="","",IFERROR(INDEX(Clients!$B$4:$B$103,MATCH($B63,Clients!$A$4:$A$103,0)),"")&amp;"")</f>
        <v/>
      </c>
      <c r="M63" s="24" t="str">
        <f>IF($B63="","",IF($J63&lt;&gt;"",N($J63),N(IFERROR(INDEX(Clients!$C$4:$C$103,MATCH($B63,Clients!$A$4:$A$103,0)),""))))</f>
        <v/>
      </c>
      <c r="N63" s="24" t="str">
        <f t="shared" si="1"/>
        <v/>
      </c>
      <c r="O63" s="17"/>
      <c r="P63" s="23">
        <f>IF(AND(ISNUMBER($A63),$A63&gt;=Settings!$B$6,$A63&lt;=Settings!$B$7),1,0)</f>
        <v>0</v>
      </c>
      <c r="Q63" s="23" t="str">
        <f>IF(AND($P63=1,$B63&lt;&gt;"",$B63=Timesheet!$B$4),ROW(),"")</f>
        <v/>
      </c>
    </row>
    <row r="64" spans="1:17" x14ac:dyDescent="0.3">
      <c r="A64" s="19"/>
      <c r="B64" s="17"/>
      <c r="C64" s="17"/>
      <c r="D64" s="17"/>
      <c r="E64" s="20"/>
      <c r="F64" s="20"/>
      <c r="G64" s="21"/>
      <c r="H64" s="22" t="str">
        <f t="shared" si="0"/>
        <v/>
      </c>
      <c r="I64" s="17"/>
      <c r="J64" s="18"/>
      <c r="K64" s="22" t="str">
        <f>IF($H64="","",IF($I64="No",0,IF(N(IFERROR(INDEX(Clients!$D$4:$D$103,MATCH($B64,Clients!$A$4:$A$103,0)),""))&gt;0,CEILING(MAX(0,ROUND(MOD($F64-$E64,1)*1440-N($G64),0)),N(IFERROR(INDEX(Clients!$D$4:$D$103,MATCH($B64,Clients!$A$4:$A$103,0)),""))),MAX(0,ROUND(MOD($F64-$E64,1)*1440-N($G64),0)))/60))</f>
        <v/>
      </c>
      <c r="L64" s="23" t="str">
        <f>IF($B64="","",IFERROR(INDEX(Clients!$B$4:$B$103,MATCH($B64,Clients!$A$4:$A$103,0)),"")&amp;"")</f>
        <v/>
      </c>
      <c r="M64" s="24" t="str">
        <f>IF($B64="","",IF($J64&lt;&gt;"",N($J64),N(IFERROR(INDEX(Clients!$C$4:$C$103,MATCH($B64,Clients!$A$4:$A$103,0)),""))))</f>
        <v/>
      </c>
      <c r="N64" s="24" t="str">
        <f t="shared" si="1"/>
        <v/>
      </c>
      <c r="O64" s="17"/>
      <c r="P64" s="23">
        <f>IF(AND(ISNUMBER($A64),$A64&gt;=Settings!$B$6,$A64&lt;=Settings!$B$7),1,0)</f>
        <v>0</v>
      </c>
      <c r="Q64" s="23" t="str">
        <f>IF(AND($P64=1,$B64&lt;&gt;"",$B64=Timesheet!$B$4),ROW(),"")</f>
        <v/>
      </c>
    </row>
    <row r="65" spans="1:17" x14ac:dyDescent="0.3">
      <c r="A65" s="19"/>
      <c r="B65" s="17"/>
      <c r="C65" s="17"/>
      <c r="D65" s="17"/>
      <c r="E65" s="20"/>
      <c r="F65" s="20"/>
      <c r="G65" s="21"/>
      <c r="H65" s="22" t="str">
        <f t="shared" si="0"/>
        <v/>
      </c>
      <c r="I65" s="17"/>
      <c r="J65" s="18"/>
      <c r="K65" s="22" t="str">
        <f>IF($H65="","",IF($I65="No",0,IF(N(IFERROR(INDEX(Clients!$D$4:$D$103,MATCH($B65,Clients!$A$4:$A$103,0)),""))&gt;0,CEILING(MAX(0,ROUND(MOD($F65-$E65,1)*1440-N($G65),0)),N(IFERROR(INDEX(Clients!$D$4:$D$103,MATCH($B65,Clients!$A$4:$A$103,0)),""))),MAX(0,ROUND(MOD($F65-$E65,1)*1440-N($G65),0)))/60))</f>
        <v/>
      </c>
      <c r="L65" s="23" t="str">
        <f>IF($B65="","",IFERROR(INDEX(Clients!$B$4:$B$103,MATCH($B65,Clients!$A$4:$A$103,0)),"")&amp;"")</f>
        <v/>
      </c>
      <c r="M65" s="24" t="str">
        <f>IF($B65="","",IF($J65&lt;&gt;"",N($J65),N(IFERROR(INDEX(Clients!$C$4:$C$103,MATCH($B65,Clients!$A$4:$A$103,0)),""))))</f>
        <v/>
      </c>
      <c r="N65" s="24" t="str">
        <f t="shared" si="1"/>
        <v/>
      </c>
      <c r="O65" s="17"/>
      <c r="P65" s="23">
        <f>IF(AND(ISNUMBER($A65),$A65&gt;=Settings!$B$6,$A65&lt;=Settings!$B$7),1,0)</f>
        <v>0</v>
      </c>
      <c r="Q65" s="23" t="str">
        <f>IF(AND($P65=1,$B65&lt;&gt;"",$B65=Timesheet!$B$4),ROW(),"")</f>
        <v/>
      </c>
    </row>
    <row r="66" spans="1:17" x14ac:dyDescent="0.3">
      <c r="A66" s="19"/>
      <c r="B66" s="17"/>
      <c r="C66" s="17"/>
      <c r="D66" s="17"/>
      <c r="E66" s="20"/>
      <c r="F66" s="20"/>
      <c r="G66" s="21"/>
      <c r="H66" s="22" t="str">
        <f t="shared" si="0"/>
        <v/>
      </c>
      <c r="I66" s="17"/>
      <c r="J66" s="18"/>
      <c r="K66" s="22" t="str">
        <f>IF($H66="","",IF($I66="No",0,IF(N(IFERROR(INDEX(Clients!$D$4:$D$103,MATCH($B66,Clients!$A$4:$A$103,0)),""))&gt;0,CEILING(MAX(0,ROUND(MOD($F66-$E66,1)*1440-N($G66),0)),N(IFERROR(INDEX(Clients!$D$4:$D$103,MATCH($B66,Clients!$A$4:$A$103,0)),""))),MAX(0,ROUND(MOD($F66-$E66,1)*1440-N($G66),0)))/60))</f>
        <v/>
      </c>
      <c r="L66" s="23" t="str">
        <f>IF($B66="","",IFERROR(INDEX(Clients!$B$4:$B$103,MATCH($B66,Clients!$A$4:$A$103,0)),"")&amp;"")</f>
        <v/>
      </c>
      <c r="M66" s="24" t="str">
        <f>IF($B66="","",IF($J66&lt;&gt;"",N($J66),N(IFERROR(INDEX(Clients!$C$4:$C$103,MATCH($B66,Clients!$A$4:$A$103,0)),""))))</f>
        <v/>
      </c>
      <c r="N66" s="24" t="str">
        <f t="shared" si="1"/>
        <v/>
      </c>
      <c r="O66" s="17"/>
      <c r="P66" s="23">
        <f>IF(AND(ISNUMBER($A66),$A66&gt;=Settings!$B$6,$A66&lt;=Settings!$B$7),1,0)</f>
        <v>0</v>
      </c>
      <c r="Q66" s="23" t="str">
        <f>IF(AND($P66=1,$B66&lt;&gt;"",$B66=Timesheet!$B$4),ROW(),"")</f>
        <v/>
      </c>
    </row>
    <row r="67" spans="1:17" x14ac:dyDescent="0.3">
      <c r="A67" s="19"/>
      <c r="B67" s="17"/>
      <c r="C67" s="17"/>
      <c r="D67" s="17"/>
      <c r="E67" s="20"/>
      <c r="F67" s="20"/>
      <c r="G67" s="21"/>
      <c r="H67" s="22" t="str">
        <f t="shared" si="0"/>
        <v/>
      </c>
      <c r="I67" s="17"/>
      <c r="J67" s="18"/>
      <c r="K67" s="22" t="str">
        <f>IF($H67="","",IF($I67="No",0,IF(N(IFERROR(INDEX(Clients!$D$4:$D$103,MATCH($B67,Clients!$A$4:$A$103,0)),""))&gt;0,CEILING(MAX(0,ROUND(MOD($F67-$E67,1)*1440-N($G67),0)),N(IFERROR(INDEX(Clients!$D$4:$D$103,MATCH($B67,Clients!$A$4:$A$103,0)),""))),MAX(0,ROUND(MOD($F67-$E67,1)*1440-N($G67),0)))/60))</f>
        <v/>
      </c>
      <c r="L67" s="23" t="str">
        <f>IF($B67="","",IFERROR(INDEX(Clients!$B$4:$B$103,MATCH($B67,Clients!$A$4:$A$103,0)),"")&amp;"")</f>
        <v/>
      </c>
      <c r="M67" s="24" t="str">
        <f>IF($B67="","",IF($J67&lt;&gt;"",N($J67),N(IFERROR(INDEX(Clients!$C$4:$C$103,MATCH($B67,Clients!$A$4:$A$103,0)),""))))</f>
        <v/>
      </c>
      <c r="N67" s="24" t="str">
        <f t="shared" si="1"/>
        <v/>
      </c>
      <c r="O67" s="17"/>
      <c r="P67" s="23">
        <f>IF(AND(ISNUMBER($A67),$A67&gt;=Settings!$B$6,$A67&lt;=Settings!$B$7),1,0)</f>
        <v>0</v>
      </c>
      <c r="Q67" s="23" t="str">
        <f>IF(AND($P67=1,$B67&lt;&gt;"",$B67=Timesheet!$B$4),ROW(),"")</f>
        <v/>
      </c>
    </row>
    <row r="68" spans="1:17" x14ac:dyDescent="0.3">
      <c r="A68" s="19"/>
      <c r="B68" s="17"/>
      <c r="C68" s="17"/>
      <c r="D68" s="17"/>
      <c r="E68" s="20"/>
      <c r="F68" s="20"/>
      <c r="G68" s="21"/>
      <c r="H68" s="22" t="str">
        <f t="shared" ref="H68:H131" si="2">IF(OR($E68="",$F68=""),"",MAX(0,ROUND((MOD($F68-$E68,1)*1440-N($G68))/60,2)))</f>
        <v/>
      </c>
      <c r="I68" s="17"/>
      <c r="J68" s="18"/>
      <c r="K68" s="22" t="str">
        <f>IF($H68="","",IF($I68="No",0,IF(N(IFERROR(INDEX(Clients!$D$4:$D$103,MATCH($B68,Clients!$A$4:$A$103,0)),""))&gt;0,CEILING(MAX(0,ROUND(MOD($F68-$E68,1)*1440-N($G68),0)),N(IFERROR(INDEX(Clients!$D$4:$D$103,MATCH($B68,Clients!$A$4:$A$103,0)),""))),MAX(0,ROUND(MOD($F68-$E68,1)*1440-N($G68),0)))/60))</f>
        <v/>
      </c>
      <c r="L68" s="23" t="str">
        <f>IF($B68="","",IFERROR(INDEX(Clients!$B$4:$B$103,MATCH($B68,Clients!$A$4:$A$103,0)),"")&amp;"")</f>
        <v/>
      </c>
      <c r="M68" s="24" t="str">
        <f>IF($B68="","",IF($J68&lt;&gt;"",N($J68),N(IFERROR(INDEX(Clients!$C$4:$C$103,MATCH($B68,Clients!$A$4:$A$103,0)),""))))</f>
        <v/>
      </c>
      <c r="N68" s="24" t="str">
        <f t="shared" ref="N68:N131" si="3">IF(OR($K68="",$M68=""),"",ROUND($K68*$M68,2))</f>
        <v/>
      </c>
      <c r="O68" s="17"/>
      <c r="P68" s="23">
        <f>IF(AND(ISNUMBER($A68),$A68&gt;=Settings!$B$6,$A68&lt;=Settings!$B$7),1,0)</f>
        <v>0</v>
      </c>
      <c r="Q68" s="23" t="str">
        <f>IF(AND($P68=1,$B68&lt;&gt;"",$B68=Timesheet!$B$4),ROW(),"")</f>
        <v/>
      </c>
    </row>
    <row r="69" spans="1:17" x14ac:dyDescent="0.3">
      <c r="A69" s="19"/>
      <c r="B69" s="17"/>
      <c r="C69" s="17"/>
      <c r="D69" s="17"/>
      <c r="E69" s="20"/>
      <c r="F69" s="20"/>
      <c r="G69" s="21"/>
      <c r="H69" s="22" t="str">
        <f t="shared" si="2"/>
        <v/>
      </c>
      <c r="I69" s="17"/>
      <c r="J69" s="18"/>
      <c r="K69" s="22" t="str">
        <f>IF($H69="","",IF($I69="No",0,IF(N(IFERROR(INDEX(Clients!$D$4:$D$103,MATCH($B69,Clients!$A$4:$A$103,0)),""))&gt;0,CEILING(MAX(0,ROUND(MOD($F69-$E69,1)*1440-N($G69),0)),N(IFERROR(INDEX(Clients!$D$4:$D$103,MATCH($B69,Clients!$A$4:$A$103,0)),""))),MAX(0,ROUND(MOD($F69-$E69,1)*1440-N($G69),0)))/60))</f>
        <v/>
      </c>
      <c r="L69" s="23" t="str">
        <f>IF($B69="","",IFERROR(INDEX(Clients!$B$4:$B$103,MATCH($B69,Clients!$A$4:$A$103,0)),"")&amp;"")</f>
        <v/>
      </c>
      <c r="M69" s="24" t="str">
        <f>IF($B69="","",IF($J69&lt;&gt;"",N($J69),N(IFERROR(INDEX(Clients!$C$4:$C$103,MATCH($B69,Clients!$A$4:$A$103,0)),""))))</f>
        <v/>
      </c>
      <c r="N69" s="24" t="str">
        <f t="shared" si="3"/>
        <v/>
      </c>
      <c r="O69" s="17"/>
      <c r="P69" s="23">
        <f>IF(AND(ISNUMBER($A69),$A69&gt;=Settings!$B$6,$A69&lt;=Settings!$B$7),1,0)</f>
        <v>0</v>
      </c>
      <c r="Q69" s="23" t="str">
        <f>IF(AND($P69=1,$B69&lt;&gt;"",$B69=Timesheet!$B$4),ROW(),"")</f>
        <v/>
      </c>
    </row>
    <row r="70" spans="1:17" x14ac:dyDescent="0.3">
      <c r="A70" s="19"/>
      <c r="B70" s="17"/>
      <c r="C70" s="17"/>
      <c r="D70" s="17"/>
      <c r="E70" s="20"/>
      <c r="F70" s="20"/>
      <c r="G70" s="21"/>
      <c r="H70" s="22" t="str">
        <f t="shared" si="2"/>
        <v/>
      </c>
      <c r="I70" s="17"/>
      <c r="J70" s="18"/>
      <c r="K70" s="22" t="str">
        <f>IF($H70="","",IF($I70="No",0,IF(N(IFERROR(INDEX(Clients!$D$4:$D$103,MATCH($B70,Clients!$A$4:$A$103,0)),""))&gt;0,CEILING(MAX(0,ROUND(MOD($F70-$E70,1)*1440-N($G70),0)),N(IFERROR(INDEX(Clients!$D$4:$D$103,MATCH($B70,Clients!$A$4:$A$103,0)),""))),MAX(0,ROUND(MOD($F70-$E70,1)*1440-N($G70),0)))/60))</f>
        <v/>
      </c>
      <c r="L70" s="23" t="str">
        <f>IF($B70="","",IFERROR(INDEX(Clients!$B$4:$B$103,MATCH($B70,Clients!$A$4:$A$103,0)),"")&amp;"")</f>
        <v/>
      </c>
      <c r="M70" s="24" t="str">
        <f>IF($B70="","",IF($J70&lt;&gt;"",N($J70),N(IFERROR(INDEX(Clients!$C$4:$C$103,MATCH($B70,Clients!$A$4:$A$103,0)),""))))</f>
        <v/>
      </c>
      <c r="N70" s="24" t="str">
        <f t="shared" si="3"/>
        <v/>
      </c>
      <c r="O70" s="17"/>
      <c r="P70" s="23">
        <f>IF(AND(ISNUMBER($A70),$A70&gt;=Settings!$B$6,$A70&lt;=Settings!$B$7),1,0)</f>
        <v>0</v>
      </c>
      <c r="Q70" s="23" t="str">
        <f>IF(AND($P70=1,$B70&lt;&gt;"",$B70=Timesheet!$B$4),ROW(),"")</f>
        <v/>
      </c>
    </row>
    <row r="71" spans="1:17" x14ac:dyDescent="0.3">
      <c r="A71" s="19"/>
      <c r="B71" s="17"/>
      <c r="C71" s="17"/>
      <c r="D71" s="17"/>
      <c r="E71" s="20"/>
      <c r="F71" s="20"/>
      <c r="G71" s="21"/>
      <c r="H71" s="22" t="str">
        <f t="shared" si="2"/>
        <v/>
      </c>
      <c r="I71" s="17"/>
      <c r="J71" s="18"/>
      <c r="K71" s="22" t="str">
        <f>IF($H71="","",IF($I71="No",0,IF(N(IFERROR(INDEX(Clients!$D$4:$D$103,MATCH($B71,Clients!$A$4:$A$103,0)),""))&gt;0,CEILING(MAX(0,ROUND(MOD($F71-$E71,1)*1440-N($G71),0)),N(IFERROR(INDEX(Clients!$D$4:$D$103,MATCH($B71,Clients!$A$4:$A$103,0)),""))),MAX(0,ROUND(MOD($F71-$E71,1)*1440-N($G71),0)))/60))</f>
        <v/>
      </c>
      <c r="L71" s="23" t="str">
        <f>IF($B71="","",IFERROR(INDEX(Clients!$B$4:$B$103,MATCH($B71,Clients!$A$4:$A$103,0)),"")&amp;"")</f>
        <v/>
      </c>
      <c r="M71" s="24" t="str">
        <f>IF($B71="","",IF($J71&lt;&gt;"",N($J71),N(IFERROR(INDEX(Clients!$C$4:$C$103,MATCH($B71,Clients!$A$4:$A$103,0)),""))))</f>
        <v/>
      </c>
      <c r="N71" s="24" t="str">
        <f t="shared" si="3"/>
        <v/>
      </c>
      <c r="O71" s="17"/>
      <c r="P71" s="23">
        <f>IF(AND(ISNUMBER($A71),$A71&gt;=Settings!$B$6,$A71&lt;=Settings!$B$7),1,0)</f>
        <v>0</v>
      </c>
      <c r="Q71" s="23" t="str">
        <f>IF(AND($P71=1,$B71&lt;&gt;"",$B71=Timesheet!$B$4),ROW(),"")</f>
        <v/>
      </c>
    </row>
    <row r="72" spans="1:17" x14ac:dyDescent="0.3">
      <c r="A72" s="19"/>
      <c r="B72" s="17"/>
      <c r="C72" s="17"/>
      <c r="D72" s="17"/>
      <c r="E72" s="20"/>
      <c r="F72" s="20"/>
      <c r="G72" s="21"/>
      <c r="H72" s="22" t="str">
        <f t="shared" si="2"/>
        <v/>
      </c>
      <c r="I72" s="17"/>
      <c r="J72" s="18"/>
      <c r="K72" s="22" t="str">
        <f>IF($H72="","",IF($I72="No",0,IF(N(IFERROR(INDEX(Clients!$D$4:$D$103,MATCH($B72,Clients!$A$4:$A$103,0)),""))&gt;0,CEILING(MAX(0,ROUND(MOD($F72-$E72,1)*1440-N($G72),0)),N(IFERROR(INDEX(Clients!$D$4:$D$103,MATCH($B72,Clients!$A$4:$A$103,0)),""))),MAX(0,ROUND(MOD($F72-$E72,1)*1440-N($G72),0)))/60))</f>
        <v/>
      </c>
      <c r="L72" s="23" t="str">
        <f>IF($B72="","",IFERROR(INDEX(Clients!$B$4:$B$103,MATCH($B72,Clients!$A$4:$A$103,0)),"")&amp;"")</f>
        <v/>
      </c>
      <c r="M72" s="24" t="str">
        <f>IF($B72="","",IF($J72&lt;&gt;"",N($J72),N(IFERROR(INDEX(Clients!$C$4:$C$103,MATCH($B72,Clients!$A$4:$A$103,0)),""))))</f>
        <v/>
      </c>
      <c r="N72" s="24" t="str">
        <f t="shared" si="3"/>
        <v/>
      </c>
      <c r="O72" s="17"/>
      <c r="P72" s="23">
        <f>IF(AND(ISNUMBER($A72),$A72&gt;=Settings!$B$6,$A72&lt;=Settings!$B$7),1,0)</f>
        <v>0</v>
      </c>
      <c r="Q72" s="23" t="str">
        <f>IF(AND($P72=1,$B72&lt;&gt;"",$B72=Timesheet!$B$4),ROW(),"")</f>
        <v/>
      </c>
    </row>
    <row r="73" spans="1:17" x14ac:dyDescent="0.3">
      <c r="A73" s="19"/>
      <c r="B73" s="17"/>
      <c r="C73" s="17"/>
      <c r="D73" s="17"/>
      <c r="E73" s="20"/>
      <c r="F73" s="20"/>
      <c r="G73" s="21"/>
      <c r="H73" s="22" t="str">
        <f t="shared" si="2"/>
        <v/>
      </c>
      <c r="I73" s="17"/>
      <c r="J73" s="18"/>
      <c r="K73" s="22" t="str">
        <f>IF($H73="","",IF($I73="No",0,IF(N(IFERROR(INDEX(Clients!$D$4:$D$103,MATCH($B73,Clients!$A$4:$A$103,0)),""))&gt;0,CEILING(MAX(0,ROUND(MOD($F73-$E73,1)*1440-N($G73),0)),N(IFERROR(INDEX(Clients!$D$4:$D$103,MATCH($B73,Clients!$A$4:$A$103,0)),""))),MAX(0,ROUND(MOD($F73-$E73,1)*1440-N($G73),0)))/60))</f>
        <v/>
      </c>
      <c r="L73" s="23" t="str">
        <f>IF($B73="","",IFERROR(INDEX(Clients!$B$4:$B$103,MATCH($B73,Clients!$A$4:$A$103,0)),"")&amp;"")</f>
        <v/>
      </c>
      <c r="M73" s="24" t="str">
        <f>IF($B73="","",IF($J73&lt;&gt;"",N($J73),N(IFERROR(INDEX(Clients!$C$4:$C$103,MATCH($B73,Clients!$A$4:$A$103,0)),""))))</f>
        <v/>
      </c>
      <c r="N73" s="24" t="str">
        <f t="shared" si="3"/>
        <v/>
      </c>
      <c r="O73" s="17"/>
      <c r="P73" s="23">
        <f>IF(AND(ISNUMBER($A73),$A73&gt;=Settings!$B$6,$A73&lt;=Settings!$B$7),1,0)</f>
        <v>0</v>
      </c>
      <c r="Q73" s="23" t="str">
        <f>IF(AND($P73=1,$B73&lt;&gt;"",$B73=Timesheet!$B$4),ROW(),"")</f>
        <v/>
      </c>
    </row>
    <row r="74" spans="1:17" x14ac:dyDescent="0.3">
      <c r="A74" s="19"/>
      <c r="B74" s="17"/>
      <c r="C74" s="17"/>
      <c r="D74" s="17"/>
      <c r="E74" s="20"/>
      <c r="F74" s="20"/>
      <c r="G74" s="21"/>
      <c r="H74" s="22" t="str">
        <f t="shared" si="2"/>
        <v/>
      </c>
      <c r="I74" s="17"/>
      <c r="J74" s="18"/>
      <c r="K74" s="22" t="str">
        <f>IF($H74="","",IF($I74="No",0,IF(N(IFERROR(INDEX(Clients!$D$4:$D$103,MATCH($B74,Clients!$A$4:$A$103,0)),""))&gt;0,CEILING(MAX(0,ROUND(MOD($F74-$E74,1)*1440-N($G74),0)),N(IFERROR(INDEX(Clients!$D$4:$D$103,MATCH($B74,Clients!$A$4:$A$103,0)),""))),MAX(0,ROUND(MOD($F74-$E74,1)*1440-N($G74),0)))/60))</f>
        <v/>
      </c>
      <c r="L74" s="23" t="str">
        <f>IF($B74="","",IFERROR(INDEX(Clients!$B$4:$B$103,MATCH($B74,Clients!$A$4:$A$103,0)),"")&amp;"")</f>
        <v/>
      </c>
      <c r="M74" s="24" t="str">
        <f>IF($B74="","",IF($J74&lt;&gt;"",N($J74),N(IFERROR(INDEX(Clients!$C$4:$C$103,MATCH($B74,Clients!$A$4:$A$103,0)),""))))</f>
        <v/>
      </c>
      <c r="N74" s="24" t="str">
        <f t="shared" si="3"/>
        <v/>
      </c>
      <c r="O74" s="17"/>
      <c r="P74" s="23">
        <f>IF(AND(ISNUMBER($A74),$A74&gt;=Settings!$B$6,$A74&lt;=Settings!$B$7),1,0)</f>
        <v>0</v>
      </c>
      <c r="Q74" s="23" t="str">
        <f>IF(AND($P74=1,$B74&lt;&gt;"",$B74=Timesheet!$B$4),ROW(),"")</f>
        <v/>
      </c>
    </row>
    <row r="75" spans="1:17" x14ac:dyDescent="0.3">
      <c r="A75" s="19"/>
      <c r="B75" s="17"/>
      <c r="C75" s="17"/>
      <c r="D75" s="17"/>
      <c r="E75" s="20"/>
      <c r="F75" s="20"/>
      <c r="G75" s="21"/>
      <c r="H75" s="22" t="str">
        <f t="shared" si="2"/>
        <v/>
      </c>
      <c r="I75" s="17"/>
      <c r="J75" s="18"/>
      <c r="K75" s="22" t="str">
        <f>IF($H75="","",IF($I75="No",0,IF(N(IFERROR(INDEX(Clients!$D$4:$D$103,MATCH($B75,Clients!$A$4:$A$103,0)),""))&gt;0,CEILING(MAX(0,ROUND(MOD($F75-$E75,1)*1440-N($G75),0)),N(IFERROR(INDEX(Clients!$D$4:$D$103,MATCH($B75,Clients!$A$4:$A$103,0)),""))),MAX(0,ROUND(MOD($F75-$E75,1)*1440-N($G75),0)))/60))</f>
        <v/>
      </c>
      <c r="L75" s="23" t="str">
        <f>IF($B75="","",IFERROR(INDEX(Clients!$B$4:$B$103,MATCH($B75,Clients!$A$4:$A$103,0)),"")&amp;"")</f>
        <v/>
      </c>
      <c r="M75" s="24" t="str">
        <f>IF($B75="","",IF($J75&lt;&gt;"",N($J75),N(IFERROR(INDEX(Clients!$C$4:$C$103,MATCH($B75,Clients!$A$4:$A$103,0)),""))))</f>
        <v/>
      </c>
      <c r="N75" s="24" t="str">
        <f t="shared" si="3"/>
        <v/>
      </c>
      <c r="O75" s="17"/>
      <c r="P75" s="23">
        <f>IF(AND(ISNUMBER($A75),$A75&gt;=Settings!$B$6,$A75&lt;=Settings!$B$7),1,0)</f>
        <v>0</v>
      </c>
      <c r="Q75" s="23" t="str">
        <f>IF(AND($P75=1,$B75&lt;&gt;"",$B75=Timesheet!$B$4),ROW(),"")</f>
        <v/>
      </c>
    </row>
    <row r="76" spans="1:17" x14ac:dyDescent="0.3">
      <c r="A76" s="19"/>
      <c r="B76" s="17"/>
      <c r="C76" s="17"/>
      <c r="D76" s="17"/>
      <c r="E76" s="20"/>
      <c r="F76" s="20"/>
      <c r="G76" s="21"/>
      <c r="H76" s="22" t="str">
        <f t="shared" si="2"/>
        <v/>
      </c>
      <c r="I76" s="17"/>
      <c r="J76" s="18"/>
      <c r="K76" s="22" t="str">
        <f>IF($H76="","",IF($I76="No",0,IF(N(IFERROR(INDEX(Clients!$D$4:$D$103,MATCH($B76,Clients!$A$4:$A$103,0)),""))&gt;0,CEILING(MAX(0,ROUND(MOD($F76-$E76,1)*1440-N($G76),0)),N(IFERROR(INDEX(Clients!$D$4:$D$103,MATCH($B76,Clients!$A$4:$A$103,0)),""))),MAX(0,ROUND(MOD($F76-$E76,1)*1440-N($G76),0)))/60))</f>
        <v/>
      </c>
      <c r="L76" s="23" t="str">
        <f>IF($B76="","",IFERROR(INDEX(Clients!$B$4:$B$103,MATCH($B76,Clients!$A$4:$A$103,0)),"")&amp;"")</f>
        <v/>
      </c>
      <c r="M76" s="24" t="str">
        <f>IF($B76="","",IF($J76&lt;&gt;"",N($J76),N(IFERROR(INDEX(Clients!$C$4:$C$103,MATCH($B76,Clients!$A$4:$A$103,0)),""))))</f>
        <v/>
      </c>
      <c r="N76" s="24" t="str">
        <f t="shared" si="3"/>
        <v/>
      </c>
      <c r="O76" s="17"/>
      <c r="P76" s="23">
        <f>IF(AND(ISNUMBER($A76),$A76&gt;=Settings!$B$6,$A76&lt;=Settings!$B$7),1,0)</f>
        <v>0</v>
      </c>
      <c r="Q76" s="23" t="str">
        <f>IF(AND($P76=1,$B76&lt;&gt;"",$B76=Timesheet!$B$4),ROW(),"")</f>
        <v/>
      </c>
    </row>
    <row r="77" spans="1:17" x14ac:dyDescent="0.3">
      <c r="A77" s="19"/>
      <c r="B77" s="17"/>
      <c r="C77" s="17"/>
      <c r="D77" s="17"/>
      <c r="E77" s="20"/>
      <c r="F77" s="20"/>
      <c r="G77" s="21"/>
      <c r="H77" s="22" t="str">
        <f t="shared" si="2"/>
        <v/>
      </c>
      <c r="I77" s="17"/>
      <c r="J77" s="18"/>
      <c r="K77" s="22" t="str">
        <f>IF($H77="","",IF($I77="No",0,IF(N(IFERROR(INDEX(Clients!$D$4:$D$103,MATCH($B77,Clients!$A$4:$A$103,0)),""))&gt;0,CEILING(MAX(0,ROUND(MOD($F77-$E77,1)*1440-N($G77),0)),N(IFERROR(INDEX(Clients!$D$4:$D$103,MATCH($B77,Clients!$A$4:$A$103,0)),""))),MAX(0,ROUND(MOD($F77-$E77,1)*1440-N($G77),0)))/60))</f>
        <v/>
      </c>
      <c r="L77" s="23" t="str">
        <f>IF($B77="","",IFERROR(INDEX(Clients!$B$4:$B$103,MATCH($B77,Clients!$A$4:$A$103,0)),"")&amp;"")</f>
        <v/>
      </c>
      <c r="M77" s="24" t="str">
        <f>IF($B77="","",IF($J77&lt;&gt;"",N($J77),N(IFERROR(INDEX(Clients!$C$4:$C$103,MATCH($B77,Clients!$A$4:$A$103,0)),""))))</f>
        <v/>
      </c>
      <c r="N77" s="24" t="str">
        <f t="shared" si="3"/>
        <v/>
      </c>
      <c r="O77" s="17"/>
      <c r="P77" s="23">
        <f>IF(AND(ISNUMBER($A77),$A77&gt;=Settings!$B$6,$A77&lt;=Settings!$B$7),1,0)</f>
        <v>0</v>
      </c>
      <c r="Q77" s="23" t="str">
        <f>IF(AND($P77=1,$B77&lt;&gt;"",$B77=Timesheet!$B$4),ROW(),"")</f>
        <v/>
      </c>
    </row>
    <row r="78" spans="1:17" x14ac:dyDescent="0.3">
      <c r="A78" s="19"/>
      <c r="B78" s="17"/>
      <c r="C78" s="17"/>
      <c r="D78" s="17"/>
      <c r="E78" s="20"/>
      <c r="F78" s="20"/>
      <c r="G78" s="21"/>
      <c r="H78" s="22" t="str">
        <f t="shared" si="2"/>
        <v/>
      </c>
      <c r="I78" s="17"/>
      <c r="J78" s="18"/>
      <c r="K78" s="22" t="str">
        <f>IF($H78="","",IF($I78="No",0,IF(N(IFERROR(INDEX(Clients!$D$4:$D$103,MATCH($B78,Clients!$A$4:$A$103,0)),""))&gt;0,CEILING(MAX(0,ROUND(MOD($F78-$E78,1)*1440-N($G78),0)),N(IFERROR(INDEX(Clients!$D$4:$D$103,MATCH($B78,Clients!$A$4:$A$103,0)),""))),MAX(0,ROUND(MOD($F78-$E78,1)*1440-N($G78),0)))/60))</f>
        <v/>
      </c>
      <c r="L78" s="23" t="str">
        <f>IF($B78="","",IFERROR(INDEX(Clients!$B$4:$B$103,MATCH($B78,Clients!$A$4:$A$103,0)),"")&amp;"")</f>
        <v/>
      </c>
      <c r="M78" s="24" t="str">
        <f>IF($B78="","",IF($J78&lt;&gt;"",N($J78),N(IFERROR(INDEX(Clients!$C$4:$C$103,MATCH($B78,Clients!$A$4:$A$103,0)),""))))</f>
        <v/>
      </c>
      <c r="N78" s="24" t="str">
        <f t="shared" si="3"/>
        <v/>
      </c>
      <c r="O78" s="17"/>
      <c r="P78" s="23">
        <f>IF(AND(ISNUMBER($A78),$A78&gt;=Settings!$B$6,$A78&lt;=Settings!$B$7),1,0)</f>
        <v>0</v>
      </c>
      <c r="Q78" s="23" t="str">
        <f>IF(AND($P78=1,$B78&lt;&gt;"",$B78=Timesheet!$B$4),ROW(),"")</f>
        <v/>
      </c>
    </row>
    <row r="79" spans="1:17" x14ac:dyDescent="0.3">
      <c r="A79" s="19"/>
      <c r="B79" s="17"/>
      <c r="C79" s="17"/>
      <c r="D79" s="17"/>
      <c r="E79" s="20"/>
      <c r="F79" s="20"/>
      <c r="G79" s="21"/>
      <c r="H79" s="22" t="str">
        <f t="shared" si="2"/>
        <v/>
      </c>
      <c r="I79" s="17"/>
      <c r="J79" s="18"/>
      <c r="K79" s="22" t="str">
        <f>IF($H79="","",IF($I79="No",0,IF(N(IFERROR(INDEX(Clients!$D$4:$D$103,MATCH($B79,Clients!$A$4:$A$103,0)),""))&gt;0,CEILING(MAX(0,ROUND(MOD($F79-$E79,1)*1440-N($G79),0)),N(IFERROR(INDEX(Clients!$D$4:$D$103,MATCH($B79,Clients!$A$4:$A$103,0)),""))),MAX(0,ROUND(MOD($F79-$E79,1)*1440-N($G79),0)))/60))</f>
        <v/>
      </c>
      <c r="L79" s="23" t="str">
        <f>IF($B79="","",IFERROR(INDEX(Clients!$B$4:$B$103,MATCH($B79,Clients!$A$4:$A$103,0)),"")&amp;"")</f>
        <v/>
      </c>
      <c r="M79" s="24" t="str">
        <f>IF($B79="","",IF($J79&lt;&gt;"",N($J79),N(IFERROR(INDEX(Clients!$C$4:$C$103,MATCH($B79,Clients!$A$4:$A$103,0)),""))))</f>
        <v/>
      </c>
      <c r="N79" s="24" t="str">
        <f t="shared" si="3"/>
        <v/>
      </c>
      <c r="O79" s="17"/>
      <c r="P79" s="23">
        <f>IF(AND(ISNUMBER($A79),$A79&gt;=Settings!$B$6,$A79&lt;=Settings!$B$7),1,0)</f>
        <v>0</v>
      </c>
      <c r="Q79" s="23" t="str">
        <f>IF(AND($P79=1,$B79&lt;&gt;"",$B79=Timesheet!$B$4),ROW(),"")</f>
        <v/>
      </c>
    </row>
    <row r="80" spans="1:17" x14ac:dyDescent="0.3">
      <c r="A80" s="19"/>
      <c r="B80" s="17"/>
      <c r="C80" s="17"/>
      <c r="D80" s="17"/>
      <c r="E80" s="20"/>
      <c r="F80" s="20"/>
      <c r="G80" s="21"/>
      <c r="H80" s="22" t="str">
        <f t="shared" si="2"/>
        <v/>
      </c>
      <c r="I80" s="17"/>
      <c r="J80" s="18"/>
      <c r="K80" s="22" t="str">
        <f>IF($H80="","",IF($I80="No",0,IF(N(IFERROR(INDEX(Clients!$D$4:$D$103,MATCH($B80,Clients!$A$4:$A$103,0)),""))&gt;0,CEILING(MAX(0,ROUND(MOD($F80-$E80,1)*1440-N($G80),0)),N(IFERROR(INDEX(Clients!$D$4:$D$103,MATCH($B80,Clients!$A$4:$A$103,0)),""))),MAX(0,ROUND(MOD($F80-$E80,1)*1440-N($G80),0)))/60))</f>
        <v/>
      </c>
      <c r="L80" s="23" t="str">
        <f>IF($B80="","",IFERROR(INDEX(Clients!$B$4:$B$103,MATCH($B80,Clients!$A$4:$A$103,0)),"")&amp;"")</f>
        <v/>
      </c>
      <c r="M80" s="24" t="str">
        <f>IF($B80="","",IF($J80&lt;&gt;"",N($J80),N(IFERROR(INDEX(Clients!$C$4:$C$103,MATCH($B80,Clients!$A$4:$A$103,0)),""))))</f>
        <v/>
      </c>
      <c r="N80" s="24" t="str">
        <f t="shared" si="3"/>
        <v/>
      </c>
      <c r="O80" s="17"/>
      <c r="P80" s="23">
        <f>IF(AND(ISNUMBER($A80),$A80&gt;=Settings!$B$6,$A80&lt;=Settings!$B$7),1,0)</f>
        <v>0</v>
      </c>
      <c r="Q80" s="23" t="str">
        <f>IF(AND($P80=1,$B80&lt;&gt;"",$B80=Timesheet!$B$4),ROW(),"")</f>
        <v/>
      </c>
    </row>
    <row r="81" spans="1:17" x14ac:dyDescent="0.3">
      <c r="A81" s="19"/>
      <c r="B81" s="17"/>
      <c r="C81" s="17"/>
      <c r="D81" s="17"/>
      <c r="E81" s="20"/>
      <c r="F81" s="20"/>
      <c r="G81" s="21"/>
      <c r="H81" s="22" t="str">
        <f t="shared" si="2"/>
        <v/>
      </c>
      <c r="I81" s="17"/>
      <c r="J81" s="18"/>
      <c r="K81" s="22" t="str">
        <f>IF($H81="","",IF($I81="No",0,IF(N(IFERROR(INDEX(Clients!$D$4:$D$103,MATCH($B81,Clients!$A$4:$A$103,0)),""))&gt;0,CEILING(MAX(0,ROUND(MOD($F81-$E81,1)*1440-N($G81),0)),N(IFERROR(INDEX(Clients!$D$4:$D$103,MATCH($B81,Clients!$A$4:$A$103,0)),""))),MAX(0,ROUND(MOD($F81-$E81,1)*1440-N($G81),0)))/60))</f>
        <v/>
      </c>
      <c r="L81" s="23" t="str">
        <f>IF($B81="","",IFERROR(INDEX(Clients!$B$4:$B$103,MATCH($B81,Clients!$A$4:$A$103,0)),"")&amp;"")</f>
        <v/>
      </c>
      <c r="M81" s="24" t="str">
        <f>IF($B81="","",IF($J81&lt;&gt;"",N($J81),N(IFERROR(INDEX(Clients!$C$4:$C$103,MATCH($B81,Clients!$A$4:$A$103,0)),""))))</f>
        <v/>
      </c>
      <c r="N81" s="24" t="str">
        <f t="shared" si="3"/>
        <v/>
      </c>
      <c r="O81" s="17"/>
      <c r="P81" s="23">
        <f>IF(AND(ISNUMBER($A81),$A81&gt;=Settings!$B$6,$A81&lt;=Settings!$B$7),1,0)</f>
        <v>0</v>
      </c>
      <c r="Q81" s="23" t="str">
        <f>IF(AND($P81=1,$B81&lt;&gt;"",$B81=Timesheet!$B$4),ROW(),"")</f>
        <v/>
      </c>
    </row>
    <row r="82" spans="1:17" x14ac:dyDescent="0.3">
      <c r="A82" s="19"/>
      <c r="B82" s="17"/>
      <c r="C82" s="17"/>
      <c r="D82" s="17"/>
      <c r="E82" s="20"/>
      <c r="F82" s="20"/>
      <c r="G82" s="21"/>
      <c r="H82" s="22" t="str">
        <f t="shared" si="2"/>
        <v/>
      </c>
      <c r="I82" s="17"/>
      <c r="J82" s="18"/>
      <c r="K82" s="22" t="str">
        <f>IF($H82="","",IF($I82="No",0,IF(N(IFERROR(INDEX(Clients!$D$4:$D$103,MATCH($B82,Clients!$A$4:$A$103,0)),""))&gt;0,CEILING(MAX(0,ROUND(MOD($F82-$E82,1)*1440-N($G82),0)),N(IFERROR(INDEX(Clients!$D$4:$D$103,MATCH($B82,Clients!$A$4:$A$103,0)),""))),MAX(0,ROUND(MOD($F82-$E82,1)*1440-N($G82),0)))/60))</f>
        <v/>
      </c>
      <c r="L82" s="23" t="str">
        <f>IF($B82="","",IFERROR(INDEX(Clients!$B$4:$B$103,MATCH($B82,Clients!$A$4:$A$103,0)),"")&amp;"")</f>
        <v/>
      </c>
      <c r="M82" s="24" t="str">
        <f>IF($B82="","",IF($J82&lt;&gt;"",N($J82),N(IFERROR(INDEX(Clients!$C$4:$C$103,MATCH($B82,Clients!$A$4:$A$103,0)),""))))</f>
        <v/>
      </c>
      <c r="N82" s="24" t="str">
        <f t="shared" si="3"/>
        <v/>
      </c>
      <c r="O82" s="17"/>
      <c r="P82" s="23">
        <f>IF(AND(ISNUMBER($A82),$A82&gt;=Settings!$B$6,$A82&lt;=Settings!$B$7),1,0)</f>
        <v>0</v>
      </c>
      <c r="Q82" s="23" t="str">
        <f>IF(AND($P82=1,$B82&lt;&gt;"",$B82=Timesheet!$B$4),ROW(),"")</f>
        <v/>
      </c>
    </row>
    <row r="83" spans="1:17" x14ac:dyDescent="0.3">
      <c r="A83" s="19"/>
      <c r="B83" s="17"/>
      <c r="C83" s="17"/>
      <c r="D83" s="17"/>
      <c r="E83" s="20"/>
      <c r="F83" s="20"/>
      <c r="G83" s="21"/>
      <c r="H83" s="22" t="str">
        <f t="shared" si="2"/>
        <v/>
      </c>
      <c r="I83" s="17"/>
      <c r="J83" s="18"/>
      <c r="K83" s="22" t="str">
        <f>IF($H83="","",IF($I83="No",0,IF(N(IFERROR(INDEX(Clients!$D$4:$D$103,MATCH($B83,Clients!$A$4:$A$103,0)),""))&gt;0,CEILING(MAX(0,ROUND(MOD($F83-$E83,1)*1440-N($G83),0)),N(IFERROR(INDEX(Clients!$D$4:$D$103,MATCH($B83,Clients!$A$4:$A$103,0)),""))),MAX(0,ROUND(MOD($F83-$E83,1)*1440-N($G83),0)))/60))</f>
        <v/>
      </c>
      <c r="L83" s="23" t="str">
        <f>IF($B83="","",IFERROR(INDEX(Clients!$B$4:$B$103,MATCH($B83,Clients!$A$4:$A$103,0)),"")&amp;"")</f>
        <v/>
      </c>
      <c r="M83" s="24" t="str">
        <f>IF($B83="","",IF($J83&lt;&gt;"",N($J83),N(IFERROR(INDEX(Clients!$C$4:$C$103,MATCH($B83,Clients!$A$4:$A$103,0)),""))))</f>
        <v/>
      </c>
      <c r="N83" s="24" t="str">
        <f t="shared" si="3"/>
        <v/>
      </c>
      <c r="O83" s="17"/>
      <c r="P83" s="23">
        <f>IF(AND(ISNUMBER($A83),$A83&gt;=Settings!$B$6,$A83&lt;=Settings!$B$7),1,0)</f>
        <v>0</v>
      </c>
      <c r="Q83" s="23" t="str">
        <f>IF(AND($P83=1,$B83&lt;&gt;"",$B83=Timesheet!$B$4),ROW(),"")</f>
        <v/>
      </c>
    </row>
    <row r="84" spans="1:17" x14ac:dyDescent="0.3">
      <c r="A84" s="19"/>
      <c r="B84" s="17"/>
      <c r="C84" s="17"/>
      <c r="D84" s="17"/>
      <c r="E84" s="20"/>
      <c r="F84" s="20"/>
      <c r="G84" s="21"/>
      <c r="H84" s="22" t="str">
        <f t="shared" si="2"/>
        <v/>
      </c>
      <c r="I84" s="17"/>
      <c r="J84" s="18"/>
      <c r="K84" s="22" t="str">
        <f>IF($H84="","",IF($I84="No",0,IF(N(IFERROR(INDEX(Clients!$D$4:$D$103,MATCH($B84,Clients!$A$4:$A$103,0)),""))&gt;0,CEILING(MAX(0,ROUND(MOD($F84-$E84,1)*1440-N($G84),0)),N(IFERROR(INDEX(Clients!$D$4:$D$103,MATCH($B84,Clients!$A$4:$A$103,0)),""))),MAX(0,ROUND(MOD($F84-$E84,1)*1440-N($G84),0)))/60))</f>
        <v/>
      </c>
      <c r="L84" s="23" t="str">
        <f>IF($B84="","",IFERROR(INDEX(Clients!$B$4:$B$103,MATCH($B84,Clients!$A$4:$A$103,0)),"")&amp;"")</f>
        <v/>
      </c>
      <c r="M84" s="24" t="str">
        <f>IF($B84="","",IF($J84&lt;&gt;"",N($J84),N(IFERROR(INDEX(Clients!$C$4:$C$103,MATCH($B84,Clients!$A$4:$A$103,0)),""))))</f>
        <v/>
      </c>
      <c r="N84" s="24" t="str">
        <f t="shared" si="3"/>
        <v/>
      </c>
      <c r="O84" s="17"/>
      <c r="P84" s="23">
        <f>IF(AND(ISNUMBER($A84),$A84&gt;=Settings!$B$6,$A84&lt;=Settings!$B$7),1,0)</f>
        <v>0</v>
      </c>
      <c r="Q84" s="23" t="str">
        <f>IF(AND($P84=1,$B84&lt;&gt;"",$B84=Timesheet!$B$4),ROW(),"")</f>
        <v/>
      </c>
    </row>
    <row r="85" spans="1:17" x14ac:dyDescent="0.3">
      <c r="A85" s="19"/>
      <c r="B85" s="17"/>
      <c r="C85" s="17"/>
      <c r="D85" s="17"/>
      <c r="E85" s="20"/>
      <c r="F85" s="20"/>
      <c r="G85" s="21"/>
      <c r="H85" s="22" t="str">
        <f t="shared" si="2"/>
        <v/>
      </c>
      <c r="I85" s="17"/>
      <c r="J85" s="18"/>
      <c r="K85" s="22" t="str">
        <f>IF($H85="","",IF($I85="No",0,IF(N(IFERROR(INDEX(Clients!$D$4:$D$103,MATCH($B85,Clients!$A$4:$A$103,0)),""))&gt;0,CEILING(MAX(0,ROUND(MOD($F85-$E85,1)*1440-N($G85),0)),N(IFERROR(INDEX(Clients!$D$4:$D$103,MATCH($B85,Clients!$A$4:$A$103,0)),""))),MAX(0,ROUND(MOD($F85-$E85,1)*1440-N($G85),0)))/60))</f>
        <v/>
      </c>
      <c r="L85" s="23" t="str">
        <f>IF($B85="","",IFERROR(INDEX(Clients!$B$4:$B$103,MATCH($B85,Clients!$A$4:$A$103,0)),"")&amp;"")</f>
        <v/>
      </c>
      <c r="M85" s="24" t="str">
        <f>IF($B85="","",IF($J85&lt;&gt;"",N($J85),N(IFERROR(INDEX(Clients!$C$4:$C$103,MATCH($B85,Clients!$A$4:$A$103,0)),""))))</f>
        <v/>
      </c>
      <c r="N85" s="24" t="str">
        <f t="shared" si="3"/>
        <v/>
      </c>
      <c r="O85" s="17"/>
      <c r="P85" s="23">
        <f>IF(AND(ISNUMBER($A85),$A85&gt;=Settings!$B$6,$A85&lt;=Settings!$B$7),1,0)</f>
        <v>0</v>
      </c>
      <c r="Q85" s="23" t="str">
        <f>IF(AND($P85=1,$B85&lt;&gt;"",$B85=Timesheet!$B$4),ROW(),"")</f>
        <v/>
      </c>
    </row>
    <row r="86" spans="1:17" x14ac:dyDescent="0.3">
      <c r="A86" s="19"/>
      <c r="B86" s="17"/>
      <c r="C86" s="17"/>
      <c r="D86" s="17"/>
      <c r="E86" s="20"/>
      <c r="F86" s="20"/>
      <c r="G86" s="21"/>
      <c r="H86" s="22" t="str">
        <f t="shared" si="2"/>
        <v/>
      </c>
      <c r="I86" s="17"/>
      <c r="J86" s="18"/>
      <c r="K86" s="22" t="str">
        <f>IF($H86="","",IF($I86="No",0,IF(N(IFERROR(INDEX(Clients!$D$4:$D$103,MATCH($B86,Clients!$A$4:$A$103,0)),""))&gt;0,CEILING(MAX(0,ROUND(MOD($F86-$E86,1)*1440-N($G86),0)),N(IFERROR(INDEX(Clients!$D$4:$D$103,MATCH($B86,Clients!$A$4:$A$103,0)),""))),MAX(0,ROUND(MOD($F86-$E86,1)*1440-N($G86),0)))/60))</f>
        <v/>
      </c>
      <c r="L86" s="23" t="str">
        <f>IF($B86="","",IFERROR(INDEX(Clients!$B$4:$B$103,MATCH($B86,Clients!$A$4:$A$103,0)),"")&amp;"")</f>
        <v/>
      </c>
      <c r="M86" s="24" t="str">
        <f>IF($B86="","",IF($J86&lt;&gt;"",N($J86),N(IFERROR(INDEX(Clients!$C$4:$C$103,MATCH($B86,Clients!$A$4:$A$103,0)),""))))</f>
        <v/>
      </c>
      <c r="N86" s="24" t="str">
        <f t="shared" si="3"/>
        <v/>
      </c>
      <c r="O86" s="17"/>
      <c r="P86" s="23">
        <f>IF(AND(ISNUMBER($A86),$A86&gt;=Settings!$B$6,$A86&lt;=Settings!$B$7),1,0)</f>
        <v>0</v>
      </c>
      <c r="Q86" s="23" t="str">
        <f>IF(AND($P86=1,$B86&lt;&gt;"",$B86=Timesheet!$B$4),ROW(),"")</f>
        <v/>
      </c>
    </row>
    <row r="87" spans="1:17" x14ac:dyDescent="0.3">
      <c r="A87" s="19"/>
      <c r="B87" s="17"/>
      <c r="C87" s="17"/>
      <c r="D87" s="17"/>
      <c r="E87" s="20"/>
      <c r="F87" s="20"/>
      <c r="G87" s="21"/>
      <c r="H87" s="22" t="str">
        <f t="shared" si="2"/>
        <v/>
      </c>
      <c r="I87" s="17"/>
      <c r="J87" s="18"/>
      <c r="K87" s="22" t="str">
        <f>IF($H87="","",IF($I87="No",0,IF(N(IFERROR(INDEX(Clients!$D$4:$D$103,MATCH($B87,Clients!$A$4:$A$103,0)),""))&gt;0,CEILING(MAX(0,ROUND(MOD($F87-$E87,1)*1440-N($G87),0)),N(IFERROR(INDEX(Clients!$D$4:$D$103,MATCH($B87,Clients!$A$4:$A$103,0)),""))),MAX(0,ROUND(MOD($F87-$E87,1)*1440-N($G87),0)))/60))</f>
        <v/>
      </c>
      <c r="L87" s="23" t="str">
        <f>IF($B87="","",IFERROR(INDEX(Clients!$B$4:$B$103,MATCH($B87,Clients!$A$4:$A$103,0)),"")&amp;"")</f>
        <v/>
      </c>
      <c r="M87" s="24" t="str">
        <f>IF($B87="","",IF($J87&lt;&gt;"",N($J87),N(IFERROR(INDEX(Clients!$C$4:$C$103,MATCH($B87,Clients!$A$4:$A$103,0)),""))))</f>
        <v/>
      </c>
      <c r="N87" s="24" t="str">
        <f t="shared" si="3"/>
        <v/>
      </c>
      <c r="O87" s="17"/>
      <c r="P87" s="23">
        <f>IF(AND(ISNUMBER($A87),$A87&gt;=Settings!$B$6,$A87&lt;=Settings!$B$7),1,0)</f>
        <v>0</v>
      </c>
      <c r="Q87" s="23" t="str">
        <f>IF(AND($P87=1,$B87&lt;&gt;"",$B87=Timesheet!$B$4),ROW(),"")</f>
        <v/>
      </c>
    </row>
    <row r="88" spans="1:17" x14ac:dyDescent="0.3">
      <c r="A88" s="19"/>
      <c r="B88" s="17"/>
      <c r="C88" s="17"/>
      <c r="D88" s="17"/>
      <c r="E88" s="20"/>
      <c r="F88" s="20"/>
      <c r="G88" s="21"/>
      <c r="H88" s="22" t="str">
        <f t="shared" si="2"/>
        <v/>
      </c>
      <c r="I88" s="17"/>
      <c r="J88" s="18"/>
      <c r="K88" s="22" t="str">
        <f>IF($H88="","",IF($I88="No",0,IF(N(IFERROR(INDEX(Clients!$D$4:$D$103,MATCH($B88,Clients!$A$4:$A$103,0)),""))&gt;0,CEILING(MAX(0,ROUND(MOD($F88-$E88,1)*1440-N($G88),0)),N(IFERROR(INDEX(Clients!$D$4:$D$103,MATCH($B88,Clients!$A$4:$A$103,0)),""))),MAX(0,ROUND(MOD($F88-$E88,1)*1440-N($G88),0)))/60))</f>
        <v/>
      </c>
      <c r="L88" s="23" t="str">
        <f>IF($B88="","",IFERROR(INDEX(Clients!$B$4:$B$103,MATCH($B88,Clients!$A$4:$A$103,0)),"")&amp;"")</f>
        <v/>
      </c>
      <c r="M88" s="24" t="str">
        <f>IF($B88="","",IF($J88&lt;&gt;"",N($J88),N(IFERROR(INDEX(Clients!$C$4:$C$103,MATCH($B88,Clients!$A$4:$A$103,0)),""))))</f>
        <v/>
      </c>
      <c r="N88" s="24" t="str">
        <f t="shared" si="3"/>
        <v/>
      </c>
      <c r="O88" s="17"/>
      <c r="P88" s="23">
        <f>IF(AND(ISNUMBER($A88),$A88&gt;=Settings!$B$6,$A88&lt;=Settings!$B$7),1,0)</f>
        <v>0</v>
      </c>
      <c r="Q88" s="23" t="str">
        <f>IF(AND($P88=1,$B88&lt;&gt;"",$B88=Timesheet!$B$4),ROW(),"")</f>
        <v/>
      </c>
    </row>
    <row r="89" spans="1:17" x14ac:dyDescent="0.3">
      <c r="A89" s="19"/>
      <c r="B89" s="17"/>
      <c r="C89" s="17"/>
      <c r="D89" s="17"/>
      <c r="E89" s="20"/>
      <c r="F89" s="20"/>
      <c r="G89" s="21"/>
      <c r="H89" s="22" t="str">
        <f t="shared" si="2"/>
        <v/>
      </c>
      <c r="I89" s="17"/>
      <c r="J89" s="18"/>
      <c r="K89" s="22" t="str">
        <f>IF($H89="","",IF($I89="No",0,IF(N(IFERROR(INDEX(Clients!$D$4:$D$103,MATCH($B89,Clients!$A$4:$A$103,0)),""))&gt;0,CEILING(MAX(0,ROUND(MOD($F89-$E89,1)*1440-N($G89),0)),N(IFERROR(INDEX(Clients!$D$4:$D$103,MATCH($B89,Clients!$A$4:$A$103,0)),""))),MAX(0,ROUND(MOD($F89-$E89,1)*1440-N($G89),0)))/60))</f>
        <v/>
      </c>
      <c r="L89" s="23" t="str">
        <f>IF($B89="","",IFERROR(INDEX(Clients!$B$4:$B$103,MATCH($B89,Clients!$A$4:$A$103,0)),"")&amp;"")</f>
        <v/>
      </c>
      <c r="M89" s="24" t="str">
        <f>IF($B89="","",IF($J89&lt;&gt;"",N($J89),N(IFERROR(INDEX(Clients!$C$4:$C$103,MATCH($B89,Clients!$A$4:$A$103,0)),""))))</f>
        <v/>
      </c>
      <c r="N89" s="24" t="str">
        <f t="shared" si="3"/>
        <v/>
      </c>
      <c r="O89" s="17"/>
      <c r="P89" s="23">
        <f>IF(AND(ISNUMBER($A89),$A89&gt;=Settings!$B$6,$A89&lt;=Settings!$B$7),1,0)</f>
        <v>0</v>
      </c>
      <c r="Q89" s="23" t="str">
        <f>IF(AND($P89=1,$B89&lt;&gt;"",$B89=Timesheet!$B$4),ROW(),"")</f>
        <v/>
      </c>
    </row>
    <row r="90" spans="1:17" x14ac:dyDescent="0.3">
      <c r="A90" s="19"/>
      <c r="B90" s="17"/>
      <c r="C90" s="17"/>
      <c r="D90" s="17"/>
      <c r="E90" s="20"/>
      <c r="F90" s="20"/>
      <c r="G90" s="21"/>
      <c r="H90" s="22" t="str">
        <f t="shared" si="2"/>
        <v/>
      </c>
      <c r="I90" s="17"/>
      <c r="J90" s="18"/>
      <c r="K90" s="22" t="str">
        <f>IF($H90="","",IF($I90="No",0,IF(N(IFERROR(INDEX(Clients!$D$4:$D$103,MATCH($B90,Clients!$A$4:$A$103,0)),""))&gt;0,CEILING(MAX(0,ROUND(MOD($F90-$E90,1)*1440-N($G90),0)),N(IFERROR(INDEX(Clients!$D$4:$D$103,MATCH($B90,Clients!$A$4:$A$103,0)),""))),MAX(0,ROUND(MOD($F90-$E90,1)*1440-N($G90),0)))/60))</f>
        <v/>
      </c>
      <c r="L90" s="23" t="str">
        <f>IF($B90="","",IFERROR(INDEX(Clients!$B$4:$B$103,MATCH($B90,Clients!$A$4:$A$103,0)),"")&amp;"")</f>
        <v/>
      </c>
      <c r="M90" s="24" t="str">
        <f>IF($B90="","",IF($J90&lt;&gt;"",N($J90),N(IFERROR(INDEX(Clients!$C$4:$C$103,MATCH($B90,Clients!$A$4:$A$103,0)),""))))</f>
        <v/>
      </c>
      <c r="N90" s="24" t="str">
        <f t="shared" si="3"/>
        <v/>
      </c>
      <c r="O90" s="17"/>
      <c r="P90" s="23">
        <f>IF(AND(ISNUMBER($A90),$A90&gt;=Settings!$B$6,$A90&lt;=Settings!$B$7),1,0)</f>
        <v>0</v>
      </c>
      <c r="Q90" s="23" t="str">
        <f>IF(AND($P90=1,$B90&lt;&gt;"",$B90=Timesheet!$B$4),ROW(),"")</f>
        <v/>
      </c>
    </row>
    <row r="91" spans="1:17" x14ac:dyDescent="0.3">
      <c r="A91" s="19"/>
      <c r="B91" s="17"/>
      <c r="C91" s="17"/>
      <c r="D91" s="17"/>
      <c r="E91" s="20"/>
      <c r="F91" s="20"/>
      <c r="G91" s="21"/>
      <c r="H91" s="22" t="str">
        <f t="shared" si="2"/>
        <v/>
      </c>
      <c r="I91" s="17"/>
      <c r="J91" s="18"/>
      <c r="K91" s="22" t="str">
        <f>IF($H91="","",IF($I91="No",0,IF(N(IFERROR(INDEX(Clients!$D$4:$D$103,MATCH($B91,Clients!$A$4:$A$103,0)),""))&gt;0,CEILING(MAX(0,ROUND(MOD($F91-$E91,1)*1440-N($G91),0)),N(IFERROR(INDEX(Clients!$D$4:$D$103,MATCH($B91,Clients!$A$4:$A$103,0)),""))),MAX(0,ROUND(MOD($F91-$E91,1)*1440-N($G91),0)))/60))</f>
        <v/>
      </c>
      <c r="L91" s="23" t="str">
        <f>IF($B91="","",IFERROR(INDEX(Clients!$B$4:$B$103,MATCH($B91,Clients!$A$4:$A$103,0)),"")&amp;"")</f>
        <v/>
      </c>
      <c r="M91" s="24" t="str">
        <f>IF($B91="","",IF($J91&lt;&gt;"",N($J91),N(IFERROR(INDEX(Clients!$C$4:$C$103,MATCH($B91,Clients!$A$4:$A$103,0)),""))))</f>
        <v/>
      </c>
      <c r="N91" s="24" t="str">
        <f t="shared" si="3"/>
        <v/>
      </c>
      <c r="O91" s="17"/>
      <c r="P91" s="23">
        <f>IF(AND(ISNUMBER($A91),$A91&gt;=Settings!$B$6,$A91&lt;=Settings!$B$7),1,0)</f>
        <v>0</v>
      </c>
      <c r="Q91" s="23" t="str">
        <f>IF(AND($P91=1,$B91&lt;&gt;"",$B91=Timesheet!$B$4),ROW(),"")</f>
        <v/>
      </c>
    </row>
    <row r="92" spans="1:17" x14ac:dyDescent="0.3">
      <c r="A92" s="19"/>
      <c r="B92" s="17"/>
      <c r="C92" s="17"/>
      <c r="D92" s="17"/>
      <c r="E92" s="20"/>
      <c r="F92" s="20"/>
      <c r="G92" s="21"/>
      <c r="H92" s="22" t="str">
        <f t="shared" si="2"/>
        <v/>
      </c>
      <c r="I92" s="17"/>
      <c r="J92" s="18"/>
      <c r="K92" s="22" t="str">
        <f>IF($H92="","",IF($I92="No",0,IF(N(IFERROR(INDEX(Clients!$D$4:$D$103,MATCH($B92,Clients!$A$4:$A$103,0)),""))&gt;0,CEILING(MAX(0,ROUND(MOD($F92-$E92,1)*1440-N($G92),0)),N(IFERROR(INDEX(Clients!$D$4:$D$103,MATCH($B92,Clients!$A$4:$A$103,0)),""))),MAX(0,ROUND(MOD($F92-$E92,1)*1440-N($G92),0)))/60))</f>
        <v/>
      </c>
      <c r="L92" s="23" t="str">
        <f>IF($B92="","",IFERROR(INDEX(Clients!$B$4:$B$103,MATCH($B92,Clients!$A$4:$A$103,0)),"")&amp;"")</f>
        <v/>
      </c>
      <c r="M92" s="24" t="str">
        <f>IF($B92="","",IF($J92&lt;&gt;"",N($J92),N(IFERROR(INDEX(Clients!$C$4:$C$103,MATCH($B92,Clients!$A$4:$A$103,0)),""))))</f>
        <v/>
      </c>
      <c r="N92" s="24" t="str">
        <f t="shared" si="3"/>
        <v/>
      </c>
      <c r="O92" s="17"/>
      <c r="P92" s="23">
        <f>IF(AND(ISNUMBER($A92),$A92&gt;=Settings!$B$6,$A92&lt;=Settings!$B$7),1,0)</f>
        <v>0</v>
      </c>
      <c r="Q92" s="23" t="str">
        <f>IF(AND($P92=1,$B92&lt;&gt;"",$B92=Timesheet!$B$4),ROW(),"")</f>
        <v/>
      </c>
    </row>
    <row r="93" spans="1:17" x14ac:dyDescent="0.3">
      <c r="A93" s="19"/>
      <c r="B93" s="17"/>
      <c r="C93" s="17"/>
      <c r="D93" s="17"/>
      <c r="E93" s="20"/>
      <c r="F93" s="20"/>
      <c r="G93" s="21"/>
      <c r="H93" s="22" t="str">
        <f t="shared" si="2"/>
        <v/>
      </c>
      <c r="I93" s="17"/>
      <c r="J93" s="18"/>
      <c r="K93" s="22" t="str">
        <f>IF($H93="","",IF($I93="No",0,IF(N(IFERROR(INDEX(Clients!$D$4:$D$103,MATCH($B93,Clients!$A$4:$A$103,0)),""))&gt;0,CEILING(MAX(0,ROUND(MOD($F93-$E93,1)*1440-N($G93),0)),N(IFERROR(INDEX(Clients!$D$4:$D$103,MATCH($B93,Clients!$A$4:$A$103,0)),""))),MAX(0,ROUND(MOD($F93-$E93,1)*1440-N($G93),0)))/60))</f>
        <v/>
      </c>
      <c r="L93" s="23" t="str">
        <f>IF($B93="","",IFERROR(INDEX(Clients!$B$4:$B$103,MATCH($B93,Clients!$A$4:$A$103,0)),"")&amp;"")</f>
        <v/>
      </c>
      <c r="M93" s="24" t="str">
        <f>IF($B93="","",IF($J93&lt;&gt;"",N($J93),N(IFERROR(INDEX(Clients!$C$4:$C$103,MATCH($B93,Clients!$A$4:$A$103,0)),""))))</f>
        <v/>
      </c>
      <c r="N93" s="24" t="str">
        <f t="shared" si="3"/>
        <v/>
      </c>
      <c r="O93" s="17"/>
      <c r="P93" s="23">
        <f>IF(AND(ISNUMBER($A93),$A93&gt;=Settings!$B$6,$A93&lt;=Settings!$B$7),1,0)</f>
        <v>0</v>
      </c>
      <c r="Q93" s="23" t="str">
        <f>IF(AND($P93=1,$B93&lt;&gt;"",$B93=Timesheet!$B$4),ROW(),"")</f>
        <v/>
      </c>
    </row>
    <row r="94" spans="1:17" x14ac:dyDescent="0.3">
      <c r="A94" s="19"/>
      <c r="B94" s="17"/>
      <c r="C94" s="17"/>
      <c r="D94" s="17"/>
      <c r="E94" s="20"/>
      <c r="F94" s="20"/>
      <c r="G94" s="21"/>
      <c r="H94" s="22" t="str">
        <f t="shared" si="2"/>
        <v/>
      </c>
      <c r="I94" s="17"/>
      <c r="J94" s="18"/>
      <c r="K94" s="22" t="str">
        <f>IF($H94="","",IF($I94="No",0,IF(N(IFERROR(INDEX(Clients!$D$4:$D$103,MATCH($B94,Clients!$A$4:$A$103,0)),""))&gt;0,CEILING(MAX(0,ROUND(MOD($F94-$E94,1)*1440-N($G94),0)),N(IFERROR(INDEX(Clients!$D$4:$D$103,MATCH($B94,Clients!$A$4:$A$103,0)),""))),MAX(0,ROUND(MOD($F94-$E94,1)*1440-N($G94),0)))/60))</f>
        <v/>
      </c>
      <c r="L94" s="23" t="str">
        <f>IF($B94="","",IFERROR(INDEX(Clients!$B$4:$B$103,MATCH($B94,Clients!$A$4:$A$103,0)),"")&amp;"")</f>
        <v/>
      </c>
      <c r="M94" s="24" t="str">
        <f>IF($B94="","",IF($J94&lt;&gt;"",N($J94),N(IFERROR(INDEX(Clients!$C$4:$C$103,MATCH($B94,Clients!$A$4:$A$103,0)),""))))</f>
        <v/>
      </c>
      <c r="N94" s="24" t="str">
        <f t="shared" si="3"/>
        <v/>
      </c>
      <c r="O94" s="17"/>
      <c r="P94" s="23">
        <f>IF(AND(ISNUMBER($A94),$A94&gt;=Settings!$B$6,$A94&lt;=Settings!$B$7),1,0)</f>
        <v>0</v>
      </c>
      <c r="Q94" s="23" t="str">
        <f>IF(AND($P94=1,$B94&lt;&gt;"",$B94=Timesheet!$B$4),ROW(),"")</f>
        <v/>
      </c>
    </row>
    <row r="95" spans="1:17" x14ac:dyDescent="0.3">
      <c r="A95" s="19"/>
      <c r="B95" s="17"/>
      <c r="C95" s="17"/>
      <c r="D95" s="17"/>
      <c r="E95" s="20"/>
      <c r="F95" s="20"/>
      <c r="G95" s="21"/>
      <c r="H95" s="22" t="str">
        <f t="shared" si="2"/>
        <v/>
      </c>
      <c r="I95" s="17"/>
      <c r="J95" s="18"/>
      <c r="K95" s="22" t="str">
        <f>IF($H95="","",IF($I95="No",0,IF(N(IFERROR(INDEX(Clients!$D$4:$D$103,MATCH($B95,Clients!$A$4:$A$103,0)),""))&gt;0,CEILING(MAX(0,ROUND(MOD($F95-$E95,1)*1440-N($G95),0)),N(IFERROR(INDEX(Clients!$D$4:$D$103,MATCH($B95,Clients!$A$4:$A$103,0)),""))),MAX(0,ROUND(MOD($F95-$E95,1)*1440-N($G95),0)))/60))</f>
        <v/>
      </c>
      <c r="L95" s="23" t="str">
        <f>IF($B95="","",IFERROR(INDEX(Clients!$B$4:$B$103,MATCH($B95,Clients!$A$4:$A$103,0)),"")&amp;"")</f>
        <v/>
      </c>
      <c r="M95" s="24" t="str">
        <f>IF($B95="","",IF($J95&lt;&gt;"",N($J95),N(IFERROR(INDEX(Clients!$C$4:$C$103,MATCH($B95,Clients!$A$4:$A$103,0)),""))))</f>
        <v/>
      </c>
      <c r="N95" s="24" t="str">
        <f t="shared" si="3"/>
        <v/>
      </c>
      <c r="O95" s="17"/>
      <c r="P95" s="23">
        <f>IF(AND(ISNUMBER($A95),$A95&gt;=Settings!$B$6,$A95&lt;=Settings!$B$7),1,0)</f>
        <v>0</v>
      </c>
      <c r="Q95" s="23" t="str">
        <f>IF(AND($P95=1,$B95&lt;&gt;"",$B95=Timesheet!$B$4),ROW(),"")</f>
        <v/>
      </c>
    </row>
    <row r="96" spans="1:17" x14ac:dyDescent="0.3">
      <c r="A96" s="19"/>
      <c r="B96" s="17"/>
      <c r="C96" s="17"/>
      <c r="D96" s="17"/>
      <c r="E96" s="20"/>
      <c r="F96" s="20"/>
      <c r="G96" s="21"/>
      <c r="H96" s="22" t="str">
        <f t="shared" si="2"/>
        <v/>
      </c>
      <c r="I96" s="17"/>
      <c r="J96" s="18"/>
      <c r="K96" s="22" t="str">
        <f>IF($H96="","",IF($I96="No",0,IF(N(IFERROR(INDEX(Clients!$D$4:$D$103,MATCH($B96,Clients!$A$4:$A$103,0)),""))&gt;0,CEILING(MAX(0,ROUND(MOD($F96-$E96,1)*1440-N($G96),0)),N(IFERROR(INDEX(Clients!$D$4:$D$103,MATCH($B96,Clients!$A$4:$A$103,0)),""))),MAX(0,ROUND(MOD($F96-$E96,1)*1440-N($G96),0)))/60))</f>
        <v/>
      </c>
      <c r="L96" s="23" t="str">
        <f>IF($B96="","",IFERROR(INDEX(Clients!$B$4:$B$103,MATCH($B96,Clients!$A$4:$A$103,0)),"")&amp;"")</f>
        <v/>
      </c>
      <c r="M96" s="24" t="str">
        <f>IF($B96="","",IF($J96&lt;&gt;"",N($J96),N(IFERROR(INDEX(Clients!$C$4:$C$103,MATCH($B96,Clients!$A$4:$A$103,0)),""))))</f>
        <v/>
      </c>
      <c r="N96" s="24" t="str">
        <f t="shared" si="3"/>
        <v/>
      </c>
      <c r="O96" s="17"/>
      <c r="P96" s="23">
        <f>IF(AND(ISNUMBER($A96),$A96&gt;=Settings!$B$6,$A96&lt;=Settings!$B$7),1,0)</f>
        <v>0</v>
      </c>
      <c r="Q96" s="23" t="str">
        <f>IF(AND($P96=1,$B96&lt;&gt;"",$B96=Timesheet!$B$4),ROW(),"")</f>
        <v/>
      </c>
    </row>
    <row r="97" spans="1:17" x14ac:dyDescent="0.3">
      <c r="A97" s="19"/>
      <c r="B97" s="17"/>
      <c r="C97" s="17"/>
      <c r="D97" s="17"/>
      <c r="E97" s="20"/>
      <c r="F97" s="20"/>
      <c r="G97" s="21"/>
      <c r="H97" s="22" t="str">
        <f t="shared" si="2"/>
        <v/>
      </c>
      <c r="I97" s="17"/>
      <c r="J97" s="18"/>
      <c r="K97" s="22" t="str">
        <f>IF($H97="","",IF($I97="No",0,IF(N(IFERROR(INDEX(Clients!$D$4:$D$103,MATCH($B97,Clients!$A$4:$A$103,0)),""))&gt;0,CEILING(MAX(0,ROUND(MOD($F97-$E97,1)*1440-N($G97),0)),N(IFERROR(INDEX(Clients!$D$4:$D$103,MATCH($B97,Clients!$A$4:$A$103,0)),""))),MAX(0,ROUND(MOD($F97-$E97,1)*1440-N($G97),0)))/60))</f>
        <v/>
      </c>
      <c r="L97" s="23" t="str">
        <f>IF($B97="","",IFERROR(INDEX(Clients!$B$4:$B$103,MATCH($B97,Clients!$A$4:$A$103,0)),"")&amp;"")</f>
        <v/>
      </c>
      <c r="M97" s="24" t="str">
        <f>IF($B97="","",IF($J97&lt;&gt;"",N($J97),N(IFERROR(INDEX(Clients!$C$4:$C$103,MATCH($B97,Clients!$A$4:$A$103,0)),""))))</f>
        <v/>
      </c>
      <c r="N97" s="24" t="str">
        <f t="shared" si="3"/>
        <v/>
      </c>
      <c r="O97" s="17"/>
      <c r="P97" s="23">
        <f>IF(AND(ISNUMBER($A97),$A97&gt;=Settings!$B$6,$A97&lt;=Settings!$B$7),1,0)</f>
        <v>0</v>
      </c>
      <c r="Q97" s="23" t="str">
        <f>IF(AND($P97=1,$B97&lt;&gt;"",$B97=Timesheet!$B$4),ROW(),"")</f>
        <v/>
      </c>
    </row>
    <row r="98" spans="1:17" x14ac:dyDescent="0.3">
      <c r="A98" s="19"/>
      <c r="B98" s="17"/>
      <c r="C98" s="17"/>
      <c r="D98" s="17"/>
      <c r="E98" s="20"/>
      <c r="F98" s="20"/>
      <c r="G98" s="21"/>
      <c r="H98" s="22" t="str">
        <f t="shared" si="2"/>
        <v/>
      </c>
      <c r="I98" s="17"/>
      <c r="J98" s="18"/>
      <c r="K98" s="22" t="str">
        <f>IF($H98="","",IF($I98="No",0,IF(N(IFERROR(INDEX(Clients!$D$4:$D$103,MATCH($B98,Clients!$A$4:$A$103,0)),""))&gt;0,CEILING(MAX(0,ROUND(MOD($F98-$E98,1)*1440-N($G98),0)),N(IFERROR(INDEX(Clients!$D$4:$D$103,MATCH($B98,Clients!$A$4:$A$103,0)),""))),MAX(0,ROUND(MOD($F98-$E98,1)*1440-N($G98),0)))/60))</f>
        <v/>
      </c>
      <c r="L98" s="23" t="str">
        <f>IF($B98="","",IFERROR(INDEX(Clients!$B$4:$B$103,MATCH($B98,Clients!$A$4:$A$103,0)),"")&amp;"")</f>
        <v/>
      </c>
      <c r="M98" s="24" t="str">
        <f>IF($B98="","",IF($J98&lt;&gt;"",N($J98),N(IFERROR(INDEX(Clients!$C$4:$C$103,MATCH($B98,Clients!$A$4:$A$103,0)),""))))</f>
        <v/>
      </c>
      <c r="N98" s="24" t="str">
        <f t="shared" si="3"/>
        <v/>
      </c>
      <c r="O98" s="17"/>
      <c r="P98" s="23">
        <f>IF(AND(ISNUMBER($A98),$A98&gt;=Settings!$B$6,$A98&lt;=Settings!$B$7),1,0)</f>
        <v>0</v>
      </c>
      <c r="Q98" s="23" t="str">
        <f>IF(AND($P98=1,$B98&lt;&gt;"",$B98=Timesheet!$B$4),ROW(),"")</f>
        <v/>
      </c>
    </row>
    <row r="99" spans="1:17" x14ac:dyDescent="0.3">
      <c r="A99" s="19"/>
      <c r="B99" s="17"/>
      <c r="C99" s="17"/>
      <c r="D99" s="17"/>
      <c r="E99" s="20"/>
      <c r="F99" s="20"/>
      <c r="G99" s="21"/>
      <c r="H99" s="22" t="str">
        <f t="shared" si="2"/>
        <v/>
      </c>
      <c r="I99" s="17"/>
      <c r="J99" s="18"/>
      <c r="K99" s="22" t="str">
        <f>IF($H99="","",IF($I99="No",0,IF(N(IFERROR(INDEX(Clients!$D$4:$D$103,MATCH($B99,Clients!$A$4:$A$103,0)),""))&gt;0,CEILING(MAX(0,ROUND(MOD($F99-$E99,1)*1440-N($G99),0)),N(IFERROR(INDEX(Clients!$D$4:$D$103,MATCH($B99,Clients!$A$4:$A$103,0)),""))),MAX(0,ROUND(MOD($F99-$E99,1)*1440-N($G99),0)))/60))</f>
        <v/>
      </c>
      <c r="L99" s="23" t="str">
        <f>IF($B99="","",IFERROR(INDEX(Clients!$B$4:$B$103,MATCH($B99,Clients!$A$4:$A$103,0)),"")&amp;"")</f>
        <v/>
      </c>
      <c r="M99" s="24" t="str">
        <f>IF($B99="","",IF($J99&lt;&gt;"",N($J99),N(IFERROR(INDEX(Clients!$C$4:$C$103,MATCH($B99,Clients!$A$4:$A$103,0)),""))))</f>
        <v/>
      </c>
      <c r="N99" s="24" t="str">
        <f t="shared" si="3"/>
        <v/>
      </c>
      <c r="O99" s="17"/>
      <c r="P99" s="23">
        <f>IF(AND(ISNUMBER($A99),$A99&gt;=Settings!$B$6,$A99&lt;=Settings!$B$7),1,0)</f>
        <v>0</v>
      </c>
      <c r="Q99" s="23" t="str">
        <f>IF(AND($P99=1,$B99&lt;&gt;"",$B99=Timesheet!$B$4),ROW(),"")</f>
        <v/>
      </c>
    </row>
    <row r="100" spans="1:17" x14ac:dyDescent="0.3">
      <c r="A100" s="19"/>
      <c r="B100" s="17"/>
      <c r="C100" s="17"/>
      <c r="D100" s="17"/>
      <c r="E100" s="20"/>
      <c r="F100" s="20"/>
      <c r="G100" s="21"/>
      <c r="H100" s="22" t="str">
        <f t="shared" si="2"/>
        <v/>
      </c>
      <c r="I100" s="17"/>
      <c r="J100" s="18"/>
      <c r="K100" s="22" t="str">
        <f>IF($H100="","",IF($I100="No",0,IF(N(IFERROR(INDEX(Clients!$D$4:$D$103,MATCH($B100,Clients!$A$4:$A$103,0)),""))&gt;0,CEILING(MAX(0,ROUND(MOD($F100-$E100,1)*1440-N($G100),0)),N(IFERROR(INDEX(Clients!$D$4:$D$103,MATCH($B100,Clients!$A$4:$A$103,0)),""))),MAX(0,ROUND(MOD($F100-$E100,1)*1440-N($G100),0)))/60))</f>
        <v/>
      </c>
      <c r="L100" s="23" t="str">
        <f>IF($B100="","",IFERROR(INDEX(Clients!$B$4:$B$103,MATCH($B100,Clients!$A$4:$A$103,0)),"")&amp;"")</f>
        <v/>
      </c>
      <c r="M100" s="24" t="str">
        <f>IF($B100="","",IF($J100&lt;&gt;"",N($J100),N(IFERROR(INDEX(Clients!$C$4:$C$103,MATCH($B100,Clients!$A$4:$A$103,0)),""))))</f>
        <v/>
      </c>
      <c r="N100" s="24" t="str">
        <f t="shared" si="3"/>
        <v/>
      </c>
      <c r="O100" s="17"/>
      <c r="P100" s="23">
        <f>IF(AND(ISNUMBER($A100),$A100&gt;=Settings!$B$6,$A100&lt;=Settings!$B$7),1,0)</f>
        <v>0</v>
      </c>
      <c r="Q100" s="23" t="str">
        <f>IF(AND($P100=1,$B100&lt;&gt;"",$B100=Timesheet!$B$4),ROW(),"")</f>
        <v/>
      </c>
    </row>
    <row r="101" spans="1:17" x14ac:dyDescent="0.3">
      <c r="A101" s="19"/>
      <c r="B101" s="17"/>
      <c r="C101" s="17"/>
      <c r="D101" s="17"/>
      <c r="E101" s="20"/>
      <c r="F101" s="20"/>
      <c r="G101" s="21"/>
      <c r="H101" s="22" t="str">
        <f t="shared" si="2"/>
        <v/>
      </c>
      <c r="I101" s="17"/>
      <c r="J101" s="18"/>
      <c r="K101" s="22" t="str">
        <f>IF($H101="","",IF($I101="No",0,IF(N(IFERROR(INDEX(Clients!$D$4:$D$103,MATCH($B101,Clients!$A$4:$A$103,0)),""))&gt;0,CEILING(MAX(0,ROUND(MOD($F101-$E101,1)*1440-N($G101),0)),N(IFERROR(INDEX(Clients!$D$4:$D$103,MATCH($B101,Clients!$A$4:$A$103,0)),""))),MAX(0,ROUND(MOD($F101-$E101,1)*1440-N($G101),0)))/60))</f>
        <v/>
      </c>
      <c r="L101" s="23" t="str">
        <f>IF($B101="","",IFERROR(INDEX(Clients!$B$4:$B$103,MATCH($B101,Clients!$A$4:$A$103,0)),"")&amp;"")</f>
        <v/>
      </c>
      <c r="M101" s="24" t="str">
        <f>IF($B101="","",IF($J101&lt;&gt;"",N($J101),N(IFERROR(INDEX(Clients!$C$4:$C$103,MATCH($B101,Clients!$A$4:$A$103,0)),""))))</f>
        <v/>
      </c>
      <c r="N101" s="24" t="str">
        <f t="shared" si="3"/>
        <v/>
      </c>
      <c r="O101" s="17"/>
      <c r="P101" s="23">
        <f>IF(AND(ISNUMBER($A101),$A101&gt;=Settings!$B$6,$A101&lt;=Settings!$B$7),1,0)</f>
        <v>0</v>
      </c>
      <c r="Q101" s="23" t="str">
        <f>IF(AND($P101=1,$B101&lt;&gt;"",$B101=Timesheet!$B$4),ROW(),"")</f>
        <v/>
      </c>
    </row>
    <row r="102" spans="1:17" x14ac:dyDescent="0.3">
      <c r="A102" s="19"/>
      <c r="B102" s="17"/>
      <c r="C102" s="17"/>
      <c r="D102" s="17"/>
      <c r="E102" s="20"/>
      <c r="F102" s="20"/>
      <c r="G102" s="21"/>
      <c r="H102" s="22" t="str">
        <f t="shared" si="2"/>
        <v/>
      </c>
      <c r="I102" s="17"/>
      <c r="J102" s="18"/>
      <c r="K102" s="22" t="str">
        <f>IF($H102="","",IF($I102="No",0,IF(N(IFERROR(INDEX(Clients!$D$4:$D$103,MATCH($B102,Clients!$A$4:$A$103,0)),""))&gt;0,CEILING(MAX(0,ROUND(MOD($F102-$E102,1)*1440-N($G102),0)),N(IFERROR(INDEX(Clients!$D$4:$D$103,MATCH($B102,Clients!$A$4:$A$103,0)),""))),MAX(0,ROUND(MOD($F102-$E102,1)*1440-N($G102),0)))/60))</f>
        <v/>
      </c>
      <c r="L102" s="23" t="str">
        <f>IF($B102="","",IFERROR(INDEX(Clients!$B$4:$B$103,MATCH($B102,Clients!$A$4:$A$103,0)),"")&amp;"")</f>
        <v/>
      </c>
      <c r="M102" s="24" t="str">
        <f>IF($B102="","",IF($J102&lt;&gt;"",N($J102),N(IFERROR(INDEX(Clients!$C$4:$C$103,MATCH($B102,Clients!$A$4:$A$103,0)),""))))</f>
        <v/>
      </c>
      <c r="N102" s="24" t="str">
        <f t="shared" si="3"/>
        <v/>
      </c>
      <c r="O102" s="17"/>
      <c r="P102" s="23">
        <f>IF(AND(ISNUMBER($A102),$A102&gt;=Settings!$B$6,$A102&lt;=Settings!$B$7),1,0)</f>
        <v>0</v>
      </c>
      <c r="Q102" s="23" t="str">
        <f>IF(AND($P102=1,$B102&lt;&gt;"",$B102=Timesheet!$B$4),ROW(),"")</f>
        <v/>
      </c>
    </row>
    <row r="103" spans="1:17" x14ac:dyDescent="0.3">
      <c r="A103" s="19"/>
      <c r="B103" s="17"/>
      <c r="C103" s="17"/>
      <c r="D103" s="17"/>
      <c r="E103" s="20"/>
      <c r="F103" s="20"/>
      <c r="G103" s="21"/>
      <c r="H103" s="22" t="str">
        <f t="shared" si="2"/>
        <v/>
      </c>
      <c r="I103" s="17"/>
      <c r="J103" s="18"/>
      <c r="K103" s="22" t="str">
        <f>IF($H103="","",IF($I103="No",0,IF(N(IFERROR(INDEX(Clients!$D$4:$D$103,MATCH($B103,Clients!$A$4:$A$103,0)),""))&gt;0,CEILING(MAX(0,ROUND(MOD($F103-$E103,1)*1440-N($G103),0)),N(IFERROR(INDEX(Clients!$D$4:$D$103,MATCH($B103,Clients!$A$4:$A$103,0)),""))),MAX(0,ROUND(MOD($F103-$E103,1)*1440-N($G103),0)))/60))</f>
        <v/>
      </c>
      <c r="L103" s="23" t="str">
        <f>IF($B103="","",IFERROR(INDEX(Clients!$B$4:$B$103,MATCH($B103,Clients!$A$4:$A$103,0)),"")&amp;"")</f>
        <v/>
      </c>
      <c r="M103" s="24" t="str">
        <f>IF($B103="","",IF($J103&lt;&gt;"",N($J103),N(IFERROR(INDEX(Clients!$C$4:$C$103,MATCH($B103,Clients!$A$4:$A$103,0)),""))))</f>
        <v/>
      </c>
      <c r="N103" s="24" t="str">
        <f t="shared" si="3"/>
        <v/>
      </c>
      <c r="O103" s="17"/>
      <c r="P103" s="23">
        <f>IF(AND(ISNUMBER($A103),$A103&gt;=Settings!$B$6,$A103&lt;=Settings!$B$7),1,0)</f>
        <v>0</v>
      </c>
      <c r="Q103" s="23" t="str">
        <f>IF(AND($P103=1,$B103&lt;&gt;"",$B103=Timesheet!$B$4),ROW(),"")</f>
        <v/>
      </c>
    </row>
    <row r="104" spans="1:17" x14ac:dyDescent="0.3">
      <c r="A104" s="19"/>
      <c r="B104" s="17"/>
      <c r="C104" s="17"/>
      <c r="D104" s="17"/>
      <c r="E104" s="20"/>
      <c r="F104" s="20"/>
      <c r="G104" s="21"/>
      <c r="H104" s="22" t="str">
        <f t="shared" si="2"/>
        <v/>
      </c>
      <c r="I104" s="17"/>
      <c r="J104" s="18"/>
      <c r="K104" s="22" t="str">
        <f>IF($H104="","",IF($I104="No",0,IF(N(IFERROR(INDEX(Clients!$D$4:$D$103,MATCH($B104,Clients!$A$4:$A$103,0)),""))&gt;0,CEILING(MAX(0,ROUND(MOD($F104-$E104,1)*1440-N($G104),0)),N(IFERROR(INDEX(Clients!$D$4:$D$103,MATCH($B104,Clients!$A$4:$A$103,0)),""))),MAX(0,ROUND(MOD($F104-$E104,1)*1440-N($G104),0)))/60))</f>
        <v/>
      </c>
      <c r="L104" s="23" t="str">
        <f>IF($B104="","",IFERROR(INDEX(Clients!$B$4:$B$103,MATCH($B104,Clients!$A$4:$A$103,0)),"")&amp;"")</f>
        <v/>
      </c>
      <c r="M104" s="24" t="str">
        <f>IF($B104="","",IF($J104&lt;&gt;"",N($J104),N(IFERROR(INDEX(Clients!$C$4:$C$103,MATCH($B104,Clients!$A$4:$A$103,0)),""))))</f>
        <v/>
      </c>
      <c r="N104" s="24" t="str">
        <f t="shared" si="3"/>
        <v/>
      </c>
      <c r="O104" s="17"/>
      <c r="P104" s="23">
        <f>IF(AND(ISNUMBER($A104),$A104&gt;=Settings!$B$6,$A104&lt;=Settings!$B$7),1,0)</f>
        <v>0</v>
      </c>
      <c r="Q104" s="23" t="str">
        <f>IF(AND($P104=1,$B104&lt;&gt;"",$B104=Timesheet!$B$4),ROW(),"")</f>
        <v/>
      </c>
    </row>
    <row r="105" spans="1:17" x14ac:dyDescent="0.3">
      <c r="A105" s="19"/>
      <c r="B105" s="17"/>
      <c r="C105" s="17"/>
      <c r="D105" s="17"/>
      <c r="E105" s="20"/>
      <c r="F105" s="20"/>
      <c r="G105" s="21"/>
      <c r="H105" s="22" t="str">
        <f t="shared" si="2"/>
        <v/>
      </c>
      <c r="I105" s="17"/>
      <c r="J105" s="18"/>
      <c r="K105" s="22" t="str">
        <f>IF($H105="","",IF($I105="No",0,IF(N(IFERROR(INDEX(Clients!$D$4:$D$103,MATCH($B105,Clients!$A$4:$A$103,0)),""))&gt;0,CEILING(MAX(0,ROUND(MOD($F105-$E105,1)*1440-N($G105),0)),N(IFERROR(INDEX(Clients!$D$4:$D$103,MATCH($B105,Clients!$A$4:$A$103,0)),""))),MAX(0,ROUND(MOD($F105-$E105,1)*1440-N($G105),0)))/60))</f>
        <v/>
      </c>
      <c r="L105" s="23" t="str">
        <f>IF($B105="","",IFERROR(INDEX(Clients!$B$4:$B$103,MATCH($B105,Clients!$A$4:$A$103,0)),"")&amp;"")</f>
        <v/>
      </c>
      <c r="M105" s="24" t="str">
        <f>IF($B105="","",IF($J105&lt;&gt;"",N($J105),N(IFERROR(INDEX(Clients!$C$4:$C$103,MATCH($B105,Clients!$A$4:$A$103,0)),""))))</f>
        <v/>
      </c>
      <c r="N105" s="24" t="str">
        <f t="shared" si="3"/>
        <v/>
      </c>
      <c r="O105" s="17"/>
      <c r="P105" s="23">
        <f>IF(AND(ISNUMBER($A105),$A105&gt;=Settings!$B$6,$A105&lt;=Settings!$B$7),1,0)</f>
        <v>0</v>
      </c>
      <c r="Q105" s="23" t="str">
        <f>IF(AND($P105=1,$B105&lt;&gt;"",$B105=Timesheet!$B$4),ROW(),"")</f>
        <v/>
      </c>
    </row>
    <row r="106" spans="1:17" x14ac:dyDescent="0.3">
      <c r="A106" s="19"/>
      <c r="B106" s="17"/>
      <c r="C106" s="17"/>
      <c r="D106" s="17"/>
      <c r="E106" s="20"/>
      <c r="F106" s="20"/>
      <c r="G106" s="21"/>
      <c r="H106" s="22" t="str">
        <f t="shared" si="2"/>
        <v/>
      </c>
      <c r="I106" s="17"/>
      <c r="J106" s="18"/>
      <c r="K106" s="22" t="str">
        <f>IF($H106="","",IF($I106="No",0,IF(N(IFERROR(INDEX(Clients!$D$4:$D$103,MATCH($B106,Clients!$A$4:$A$103,0)),""))&gt;0,CEILING(MAX(0,ROUND(MOD($F106-$E106,1)*1440-N($G106),0)),N(IFERROR(INDEX(Clients!$D$4:$D$103,MATCH($B106,Clients!$A$4:$A$103,0)),""))),MAX(0,ROUND(MOD($F106-$E106,1)*1440-N($G106),0)))/60))</f>
        <v/>
      </c>
      <c r="L106" s="23" t="str">
        <f>IF($B106="","",IFERROR(INDEX(Clients!$B$4:$B$103,MATCH($B106,Clients!$A$4:$A$103,0)),"")&amp;"")</f>
        <v/>
      </c>
      <c r="M106" s="24" t="str">
        <f>IF($B106="","",IF($J106&lt;&gt;"",N($J106),N(IFERROR(INDEX(Clients!$C$4:$C$103,MATCH($B106,Clients!$A$4:$A$103,0)),""))))</f>
        <v/>
      </c>
      <c r="N106" s="24" t="str">
        <f t="shared" si="3"/>
        <v/>
      </c>
      <c r="O106" s="17"/>
      <c r="P106" s="23">
        <f>IF(AND(ISNUMBER($A106),$A106&gt;=Settings!$B$6,$A106&lt;=Settings!$B$7),1,0)</f>
        <v>0</v>
      </c>
      <c r="Q106" s="23" t="str">
        <f>IF(AND($P106=1,$B106&lt;&gt;"",$B106=Timesheet!$B$4),ROW(),"")</f>
        <v/>
      </c>
    </row>
    <row r="107" spans="1:17" x14ac:dyDescent="0.3">
      <c r="A107" s="19"/>
      <c r="B107" s="17"/>
      <c r="C107" s="17"/>
      <c r="D107" s="17"/>
      <c r="E107" s="20"/>
      <c r="F107" s="20"/>
      <c r="G107" s="21"/>
      <c r="H107" s="22" t="str">
        <f t="shared" si="2"/>
        <v/>
      </c>
      <c r="I107" s="17"/>
      <c r="J107" s="18"/>
      <c r="K107" s="22" t="str">
        <f>IF($H107="","",IF($I107="No",0,IF(N(IFERROR(INDEX(Clients!$D$4:$D$103,MATCH($B107,Clients!$A$4:$A$103,0)),""))&gt;0,CEILING(MAX(0,ROUND(MOD($F107-$E107,1)*1440-N($G107),0)),N(IFERROR(INDEX(Clients!$D$4:$D$103,MATCH($B107,Clients!$A$4:$A$103,0)),""))),MAX(0,ROUND(MOD($F107-$E107,1)*1440-N($G107),0)))/60))</f>
        <v/>
      </c>
      <c r="L107" s="23" t="str">
        <f>IF($B107="","",IFERROR(INDEX(Clients!$B$4:$B$103,MATCH($B107,Clients!$A$4:$A$103,0)),"")&amp;"")</f>
        <v/>
      </c>
      <c r="M107" s="24" t="str">
        <f>IF($B107="","",IF($J107&lt;&gt;"",N($J107),N(IFERROR(INDEX(Clients!$C$4:$C$103,MATCH($B107,Clients!$A$4:$A$103,0)),""))))</f>
        <v/>
      </c>
      <c r="N107" s="24" t="str">
        <f t="shared" si="3"/>
        <v/>
      </c>
      <c r="O107" s="17"/>
      <c r="P107" s="23">
        <f>IF(AND(ISNUMBER($A107),$A107&gt;=Settings!$B$6,$A107&lt;=Settings!$B$7),1,0)</f>
        <v>0</v>
      </c>
      <c r="Q107" s="23" t="str">
        <f>IF(AND($P107=1,$B107&lt;&gt;"",$B107=Timesheet!$B$4),ROW(),"")</f>
        <v/>
      </c>
    </row>
    <row r="108" spans="1:17" x14ac:dyDescent="0.3">
      <c r="A108" s="19"/>
      <c r="B108" s="17"/>
      <c r="C108" s="17"/>
      <c r="D108" s="17"/>
      <c r="E108" s="20"/>
      <c r="F108" s="20"/>
      <c r="G108" s="21"/>
      <c r="H108" s="22" t="str">
        <f t="shared" si="2"/>
        <v/>
      </c>
      <c r="I108" s="17"/>
      <c r="J108" s="18"/>
      <c r="K108" s="22" t="str">
        <f>IF($H108="","",IF($I108="No",0,IF(N(IFERROR(INDEX(Clients!$D$4:$D$103,MATCH($B108,Clients!$A$4:$A$103,0)),""))&gt;0,CEILING(MAX(0,ROUND(MOD($F108-$E108,1)*1440-N($G108),0)),N(IFERROR(INDEX(Clients!$D$4:$D$103,MATCH($B108,Clients!$A$4:$A$103,0)),""))),MAX(0,ROUND(MOD($F108-$E108,1)*1440-N($G108),0)))/60))</f>
        <v/>
      </c>
      <c r="L108" s="23" t="str">
        <f>IF($B108="","",IFERROR(INDEX(Clients!$B$4:$B$103,MATCH($B108,Clients!$A$4:$A$103,0)),"")&amp;"")</f>
        <v/>
      </c>
      <c r="M108" s="24" t="str">
        <f>IF($B108="","",IF($J108&lt;&gt;"",N($J108),N(IFERROR(INDEX(Clients!$C$4:$C$103,MATCH($B108,Clients!$A$4:$A$103,0)),""))))</f>
        <v/>
      </c>
      <c r="N108" s="24" t="str">
        <f t="shared" si="3"/>
        <v/>
      </c>
      <c r="O108" s="17"/>
      <c r="P108" s="23">
        <f>IF(AND(ISNUMBER($A108),$A108&gt;=Settings!$B$6,$A108&lt;=Settings!$B$7),1,0)</f>
        <v>0</v>
      </c>
      <c r="Q108" s="23" t="str">
        <f>IF(AND($P108=1,$B108&lt;&gt;"",$B108=Timesheet!$B$4),ROW(),"")</f>
        <v/>
      </c>
    </row>
    <row r="109" spans="1:17" x14ac:dyDescent="0.3">
      <c r="A109" s="19"/>
      <c r="B109" s="17"/>
      <c r="C109" s="17"/>
      <c r="D109" s="17"/>
      <c r="E109" s="20"/>
      <c r="F109" s="20"/>
      <c r="G109" s="21"/>
      <c r="H109" s="22" t="str">
        <f t="shared" si="2"/>
        <v/>
      </c>
      <c r="I109" s="17"/>
      <c r="J109" s="18"/>
      <c r="K109" s="22" t="str">
        <f>IF($H109="","",IF($I109="No",0,IF(N(IFERROR(INDEX(Clients!$D$4:$D$103,MATCH($B109,Clients!$A$4:$A$103,0)),""))&gt;0,CEILING(MAX(0,ROUND(MOD($F109-$E109,1)*1440-N($G109),0)),N(IFERROR(INDEX(Clients!$D$4:$D$103,MATCH($B109,Clients!$A$4:$A$103,0)),""))),MAX(0,ROUND(MOD($F109-$E109,1)*1440-N($G109),0)))/60))</f>
        <v/>
      </c>
      <c r="L109" s="23" t="str">
        <f>IF($B109="","",IFERROR(INDEX(Clients!$B$4:$B$103,MATCH($B109,Clients!$A$4:$A$103,0)),"")&amp;"")</f>
        <v/>
      </c>
      <c r="M109" s="24" t="str">
        <f>IF($B109="","",IF($J109&lt;&gt;"",N($J109),N(IFERROR(INDEX(Clients!$C$4:$C$103,MATCH($B109,Clients!$A$4:$A$103,0)),""))))</f>
        <v/>
      </c>
      <c r="N109" s="24" t="str">
        <f t="shared" si="3"/>
        <v/>
      </c>
      <c r="O109" s="17"/>
      <c r="P109" s="23">
        <f>IF(AND(ISNUMBER($A109),$A109&gt;=Settings!$B$6,$A109&lt;=Settings!$B$7),1,0)</f>
        <v>0</v>
      </c>
      <c r="Q109" s="23" t="str">
        <f>IF(AND($P109=1,$B109&lt;&gt;"",$B109=Timesheet!$B$4),ROW(),"")</f>
        <v/>
      </c>
    </row>
    <row r="110" spans="1:17" x14ac:dyDescent="0.3">
      <c r="A110" s="19"/>
      <c r="B110" s="17"/>
      <c r="C110" s="17"/>
      <c r="D110" s="17"/>
      <c r="E110" s="20"/>
      <c r="F110" s="20"/>
      <c r="G110" s="21"/>
      <c r="H110" s="22" t="str">
        <f t="shared" si="2"/>
        <v/>
      </c>
      <c r="I110" s="17"/>
      <c r="J110" s="18"/>
      <c r="K110" s="22" t="str">
        <f>IF($H110="","",IF($I110="No",0,IF(N(IFERROR(INDEX(Clients!$D$4:$D$103,MATCH($B110,Clients!$A$4:$A$103,0)),""))&gt;0,CEILING(MAX(0,ROUND(MOD($F110-$E110,1)*1440-N($G110),0)),N(IFERROR(INDEX(Clients!$D$4:$D$103,MATCH($B110,Clients!$A$4:$A$103,0)),""))),MAX(0,ROUND(MOD($F110-$E110,1)*1440-N($G110),0)))/60))</f>
        <v/>
      </c>
      <c r="L110" s="23" t="str">
        <f>IF($B110="","",IFERROR(INDEX(Clients!$B$4:$B$103,MATCH($B110,Clients!$A$4:$A$103,0)),"")&amp;"")</f>
        <v/>
      </c>
      <c r="M110" s="24" t="str">
        <f>IF($B110="","",IF($J110&lt;&gt;"",N($J110),N(IFERROR(INDEX(Clients!$C$4:$C$103,MATCH($B110,Clients!$A$4:$A$103,0)),""))))</f>
        <v/>
      </c>
      <c r="N110" s="24" t="str">
        <f t="shared" si="3"/>
        <v/>
      </c>
      <c r="O110" s="17"/>
      <c r="P110" s="23">
        <f>IF(AND(ISNUMBER($A110),$A110&gt;=Settings!$B$6,$A110&lt;=Settings!$B$7),1,0)</f>
        <v>0</v>
      </c>
      <c r="Q110" s="23" t="str">
        <f>IF(AND($P110=1,$B110&lt;&gt;"",$B110=Timesheet!$B$4),ROW(),"")</f>
        <v/>
      </c>
    </row>
    <row r="111" spans="1:17" x14ac:dyDescent="0.3">
      <c r="A111" s="19"/>
      <c r="B111" s="17"/>
      <c r="C111" s="17"/>
      <c r="D111" s="17"/>
      <c r="E111" s="20"/>
      <c r="F111" s="20"/>
      <c r="G111" s="21"/>
      <c r="H111" s="22" t="str">
        <f t="shared" si="2"/>
        <v/>
      </c>
      <c r="I111" s="17"/>
      <c r="J111" s="18"/>
      <c r="K111" s="22" t="str">
        <f>IF($H111="","",IF($I111="No",0,IF(N(IFERROR(INDEX(Clients!$D$4:$D$103,MATCH($B111,Clients!$A$4:$A$103,0)),""))&gt;0,CEILING(MAX(0,ROUND(MOD($F111-$E111,1)*1440-N($G111),0)),N(IFERROR(INDEX(Clients!$D$4:$D$103,MATCH($B111,Clients!$A$4:$A$103,0)),""))),MAX(0,ROUND(MOD($F111-$E111,1)*1440-N($G111),0)))/60))</f>
        <v/>
      </c>
      <c r="L111" s="23" t="str">
        <f>IF($B111="","",IFERROR(INDEX(Clients!$B$4:$B$103,MATCH($B111,Clients!$A$4:$A$103,0)),"")&amp;"")</f>
        <v/>
      </c>
      <c r="M111" s="24" t="str">
        <f>IF($B111="","",IF($J111&lt;&gt;"",N($J111),N(IFERROR(INDEX(Clients!$C$4:$C$103,MATCH($B111,Clients!$A$4:$A$103,0)),""))))</f>
        <v/>
      </c>
      <c r="N111" s="24" t="str">
        <f t="shared" si="3"/>
        <v/>
      </c>
      <c r="O111" s="17"/>
      <c r="P111" s="23">
        <f>IF(AND(ISNUMBER($A111),$A111&gt;=Settings!$B$6,$A111&lt;=Settings!$B$7),1,0)</f>
        <v>0</v>
      </c>
      <c r="Q111" s="23" t="str">
        <f>IF(AND($P111=1,$B111&lt;&gt;"",$B111=Timesheet!$B$4),ROW(),"")</f>
        <v/>
      </c>
    </row>
    <row r="112" spans="1:17" x14ac:dyDescent="0.3">
      <c r="A112" s="19"/>
      <c r="B112" s="17"/>
      <c r="C112" s="17"/>
      <c r="D112" s="17"/>
      <c r="E112" s="20"/>
      <c r="F112" s="20"/>
      <c r="G112" s="21"/>
      <c r="H112" s="22" t="str">
        <f t="shared" si="2"/>
        <v/>
      </c>
      <c r="I112" s="17"/>
      <c r="J112" s="18"/>
      <c r="K112" s="22" t="str">
        <f>IF($H112="","",IF($I112="No",0,IF(N(IFERROR(INDEX(Clients!$D$4:$D$103,MATCH($B112,Clients!$A$4:$A$103,0)),""))&gt;0,CEILING(MAX(0,ROUND(MOD($F112-$E112,1)*1440-N($G112),0)),N(IFERROR(INDEX(Clients!$D$4:$D$103,MATCH($B112,Clients!$A$4:$A$103,0)),""))),MAX(0,ROUND(MOD($F112-$E112,1)*1440-N($G112),0)))/60))</f>
        <v/>
      </c>
      <c r="L112" s="23" t="str">
        <f>IF($B112="","",IFERROR(INDEX(Clients!$B$4:$B$103,MATCH($B112,Clients!$A$4:$A$103,0)),"")&amp;"")</f>
        <v/>
      </c>
      <c r="M112" s="24" t="str">
        <f>IF($B112="","",IF($J112&lt;&gt;"",N($J112),N(IFERROR(INDEX(Clients!$C$4:$C$103,MATCH($B112,Clients!$A$4:$A$103,0)),""))))</f>
        <v/>
      </c>
      <c r="N112" s="24" t="str">
        <f t="shared" si="3"/>
        <v/>
      </c>
      <c r="O112" s="17"/>
      <c r="P112" s="23">
        <f>IF(AND(ISNUMBER($A112),$A112&gt;=Settings!$B$6,$A112&lt;=Settings!$B$7),1,0)</f>
        <v>0</v>
      </c>
      <c r="Q112" s="23" t="str">
        <f>IF(AND($P112=1,$B112&lt;&gt;"",$B112=Timesheet!$B$4),ROW(),"")</f>
        <v/>
      </c>
    </row>
    <row r="113" spans="1:17" x14ac:dyDescent="0.3">
      <c r="A113" s="19"/>
      <c r="B113" s="17"/>
      <c r="C113" s="17"/>
      <c r="D113" s="17"/>
      <c r="E113" s="20"/>
      <c r="F113" s="20"/>
      <c r="G113" s="21"/>
      <c r="H113" s="22" t="str">
        <f t="shared" si="2"/>
        <v/>
      </c>
      <c r="I113" s="17"/>
      <c r="J113" s="18"/>
      <c r="K113" s="22" t="str">
        <f>IF($H113="","",IF($I113="No",0,IF(N(IFERROR(INDEX(Clients!$D$4:$D$103,MATCH($B113,Clients!$A$4:$A$103,0)),""))&gt;0,CEILING(MAX(0,ROUND(MOD($F113-$E113,1)*1440-N($G113),0)),N(IFERROR(INDEX(Clients!$D$4:$D$103,MATCH($B113,Clients!$A$4:$A$103,0)),""))),MAX(0,ROUND(MOD($F113-$E113,1)*1440-N($G113),0)))/60))</f>
        <v/>
      </c>
      <c r="L113" s="23" t="str">
        <f>IF($B113="","",IFERROR(INDEX(Clients!$B$4:$B$103,MATCH($B113,Clients!$A$4:$A$103,0)),"")&amp;"")</f>
        <v/>
      </c>
      <c r="M113" s="24" t="str">
        <f>IF($B113="","",IF($J113&lt;&gt;"",N($J113),N(IFERROR(INDEX(Clients!$C$4:$C$103,MATCH($B113,Clients!$A$4:$A$103,0)),""))))</f>
        <v/>
      </c>
      <c r="N113" s="24" t="str">
        <f t="shared" si="3"/>
        <v/>
      </c>
      <c r="O113" s="17"/>
      <c r="P113" s="23">
        <f>IF(AND(ISNUMBER($A113),$A113&gt;=Settings!$B$6,$A113&lt;=Settings!$B$7),1,0)</f>
        <v>0</v>
      </c>
      <c r="Q113" s="23" t="str">
        <f>IF(AND($P113=1,$B113&lt;&gt;"",$B113=Timesheet!$B$4),ROW(),"")</f>
        <v/>
      </c>
    </row>
    <row r="114" spans="1:17" x14ac:dyDescent="0.3">
      <c r="A114" s="19"/>
      <c r="B114" s="17"/>
      <c r="C114" s="17"/>
      <c r="D114" s="17"/>
      <c r="E114" s="20"/>
      <c r="F114" s="20"/>
      <c r="G114" s="21"/>
      <c r="H114" s="22" t="str">
        <f t="shared" si="2"/>
        <v/>
      </c>
      <c r="I114" s="17"/>
      <c r="J114" s="18"/>
      <c r="K114" s="22" t="str">
        <f>IF($H114="","",IF($I114="No",0,IF(N(IFERROR(INDEX(Clients!$D$4:$D$103,MATCH($B114,Clients!$A$4:$A$103,0)),""))&gt;0,CEILING(MAX(0,ROUND(MOD($F114-$E114,1)*1440-N($G114),0)),N(IFERROR(INDEX(Clients!$D$4:$D$103,MATCH($B114,Clients!$A$4:$A$103,0)),""))),MAX(0,ROUND(MOD($F114-$E114,1)*1440-N($G114),0)))/60))</f>
        <v/>
      </c>
      <c r="L114" s="23" t="str">
        <f>IF($B114="","",IFERROR(INDEX(Clients!$B$4:$B$103,MATCH($B114,Clients!$A$4:$A$103,0)),"")&amp;"")</f>
        <v/>
      </c>
      <c r="M114" s="24" t="str">
        <f>IF($B114="","",IF($J114&lt;&gt;"",N($J114),N(IFERROR(INDEX(Clients!$C$4:$C$103,MATCH($B114,Clients!$A$4:$A$103,0)),""))))</f>
        <v/>
      </c>
      <c r="N114" s="24" t="str">
        <f t="shared" si="3"/>
        <v/>
      </c>
      <c r="O114" s="17"/>
      <c r="P114" s="23">
        <f>IF(AND(ISNUMBER($A114),$A114&gt;=Settings!$B$6,$A114&lt;=Settings!$B$7),1,0)</f>
        <v>0</v>
      </c>
      <c r="Q114" s="23" t="str">
        <f>IF(AND($P114=1,$B114&lt;&gt;"",$B114=Timesheet!$B$4),ROW(),"")</f>
        <v/>
      </c>
    </row>
    <row r="115" spans="1:17" x14ac:dyDescent="0.3">
      <c r="A115" s="19"/>
      <c r="B115" s="17"/>
      <c r="C115" s="17"/>
      <c r="D115" s="17"/>
      <c r="E115" s="20"/>
      <c r="F115" s="20"/>
      <c r="G115" s="21"/>
      <c r="H115" s="22" t="str">
        <f t="shared" si="2"/>
        <v/>
      </c>
      <c r="I115" s="17"/>
      <c r="J115" s="18"/>
      <c r="K115" s="22" t="str">
        <f>IF($H115="","",IF($I115="No",0,IF(N(IFERROR(INDEX(Clients!$D$4:$D$103,MATCH($B115,Clients!$A$4:$A$103,0)),""))&gt;0,CEILING(MAX(0,ROUND(MOD($F115-$E115,1)*1440-N($G115),0)),N(IFERROR(INDEX(Clients!$D$4:$D$103,MATCH($B115,Clients!$A$4:$A$103,0)),""))),MAX(0,ROUND(MOD($F115-$E115,1)*1440-N($G115),0)))/60))</f>
        <v/>
      </c>
      <c r="L115" s="23" t="str">
        <f>IF($B115="","",IFERROR(INDEX(Clients!$B$4:$B$103,MATCH($B115,Clients!$A$4:$A$103,0)),"")&amp;"")</f>
        <v/>
      </c>
      <c r="M115" s="24" t="str">
        <f>IF($B115="","",IF($J115&lt;&gt;"",N($J115),N(IFERROR(INDEX(Clients!$C$4:$C$103,MATCH($B115,Clients!$A$4:$A$103,0)),""))))</f>
        <v/>
      </c>
      <c r="N115" s="24" t="str">
        <f t="shared" si="3"/>
        <v/>
      </c>
      <c r="O115" s="17"/>
      <c r="P115" s="23">
        <f>IF(AND(ISNUMBER($A115),$A115&gt;=Settings!$B$6,$A115&lt;=Settings!$B$7),1,0)</f>
        <v>0</v>
      </c>
      <c r="Q115" s="23" t="str">
        <f>IF(AND($P115=1,$B115&lt;&gt;"",$B115=Timesheet!$B$4),ROW(),"")</f>
        <v/>
      </c>
    </row>
    <row r="116" spans="1:17" x14ac:dyDescent="0.3">
      <c r="A116" s="19"/>
      <c r="B116" s="17"/>
      <c r="C116" s="17"/>
      <c r="D116" s="17"/>
      <c r="E116" s="20"/>
      <c r="F116" s="20"/>
      <c r="G116" s="21"/>
      <c r="H116" s="22" t="str">
        <f t="shared" si="2"/>
        <v/>
      </c>
      <c r="I116" s="17"/>
      <c r="J116" s="18"/>
      <c r="K116" s="22" t="str">
        <f>IF($H116="","",IF($I116="No",0,IF(N(IFERROR(INDEX(Clients!$D$4:$D$103,MATCH($B116,Clients!$A$4:$A$103,0)),""))&gt;0,CEILING(MAX(0,ROUND(MOD($F116-$E116,1)*1440-N($G116),0)),N(IFERROR(INDEX(Clients!$D$4:$D$103,MATCH($B116,Clients!$A$4:$A$103,0)),""))),MAX(0,ROUND(MOD($F116-$E116,1)*1440-N($G116),0)))/60))</f>
        <v/>
      </c>
      <c r="L116" s="23" t="str">
        <f>IF($B116="","",IFERROR(INDEX(Clients!$B$4:$B$103,MATCH($B116,Clients!$A$4:$A$103,0)),"")&amp;"")</f>
        <v/>
      </c>
      <c r="M116" s="24" t="str">
        <f>IF($B116="","",IF($J116&lt;&gt;"",N($J116),N(IFERROR(INDEX(Clients!$C$4:$C$103,MATCH($B116,Clients!$A$4:$A$103,0)),""))))</f>
        <v/>
      </c>
      <c r="N116" s="24" t="str">
        <f t="shared" si="3"/>
        <v/>
      </c>
      <c r="O116" s="17"/>
      <c r="P116" s="23">
        <f>IF(AND(ISNUMBER($A116),$A116&gt;=Settings!$B$6,$A116&lt;=Settings!$B$7),1,0)</f>
        <v>0</v>
      </c>
      <c r="Q116" s="23" t="str">
        <f>IF(AND($P116=1,$B116&lt;&gt;"",$B116=Timesheet!$B$4),ROW(),"")</f>
        <v/>
      </c>
    </row>
    <row r="117" spans="1:17" x14ac:dyDescent="0.3">
      <c r="A117" s="19"/>
      <c r="B117" s="17"/>
      <c r="C117" s="17"/>
      <c r="D117" s="17"/>
      <c r="E117" s="20"/>
      <c r="F117" s="20"/>
      <c r="G117" s="21"/>
      <c r="H117" s="22" t="str">
        <f t="shared" si="2"/>
        <v/>
      </c>
      <c r="I117" s="17"/>
      <c r="J117" s="18"/>
      <c r="K117" s="22" t="str">
        <f>IF($H117="","",IF($I117="No",0,IF(N(IFERROR(INDEX(Clients!$D$4:$D$103,MATCH($B117,Clients!$A$4:$A$103,0)),""))&gt;0,CEILING(MAX(0,ROUND(MOD($F117-$E117,1)*1440-N($G117),0)),N(IFERROR(INDEX(Clients!$D$4:$D$103,MATCH($B117,Clients!$A$4:$A$103,0)),""))),MAX(0,ROUND(MOD($F117-$E117,1)*1440-N($G117),0)))/60))</f>
        <v/>
      </c>
      <c r="L117" s="23" t="str">
        <f>IF($B117="","",IFERROR(INDEX(Clients!$B$4:$B$103,MATCH($B117,Clients!$A$4:$A$103,0)),"")&amp;"")</f>
        <v/>
      </c>
      <c r="M117" s="24" t="str">
        <f>IF($B117="","",IF($J117&lt;&gt;"",N($J117),N(IFERROR(INDEX(Clients!$C$4:$C$103,MATCH($B117,Clients!$A$4:$A$103,0)),""))))</f>
        <v/>
      </c>
      <c r="N117" s="24" t="str">
        <f t="shared" si="3"/>
        <v/>
      </c>
      <c r="O117" s="17"/>
      <c r="P117" s="23">
        <f>IF(AND(ISNUMBER($A117),$A117&gt;=Settings!$B$6,$A117&lt;=Settings!$B$7),1,0)</f>
        <v>0</v>
      </c>
      <c r="Q117" s="23" t="str">
        <f>IF(AND($P117=1,$B117&lt;&gt;"",$B117=Timesheet!$B$4),ROW(),"")</f>
        <v/>
      </c>
    </row>
    <row r="118" spans="1:17" x14ac:dyDescent="0.3">
      <c r="A118" s="19"/>
      <c r="B118" s="17"/>
      <c r="C118" s="17"/>
      <c r="D118" s="17"/>
      <c r="E118" s="20"/>
      <c r="F118" s="20"/>
      <c r="G118" s="21"/>
      <c r="H118" s="22" t="str">
        <f t="shared" si="2"/>
        <v/>
      </c>
      <c r="I118" s="17"/>
      <c r="J118" s="18"/>
      <c r="K118" s="22" t="str">
        <f>IF($H118="","",IF($I118="No",0,IF(N(IFERROR(INDEX(Clients!$D$4:$D$103,MATCH($B118,Clients!$A$4:$A$103,0)),""))&gt;0,CEILING(MAX(0,ROUND(MOD($F118-$E118,1)*1440-N($G118),0)),N(IFERROR(INDEX(Clients!$D$4:$D$103,MATCH($B118,Clients!$A$4:$A$103,0)),""))),MAX(0,ROUND(MOD($F118-$E118,1)*1440-N($G118),0)))/60))</f>
        <v/>
      </c>
      <c r="L118" s="23" t="str">
        <f>IF($B118="","",IFERROR(INDEX(Clients!$B$4:$B$103,MATCH($B118,Clients!$A$4:$A$103,0)),"")&amp;"")</f>
        <v/>
      </c>
      <c r="M118" s="24" t="str">
        <f>IF($B118="","",IF($J118&lt;&gt;"",N($J118),N(IFERROR(INDEX(Clients!$C$4:$C$103,MATCH($B118,Clients!$A$4:$A$103,0)),""))))</f>
        <v/>
      </c>
      <c r="N118" s="24" t="str">
        <f t="shared" si="3"/>
        <v/>
      </c>
      <c r="O118" s="17"/>
      <c r="P118" s="23">
        <f>IF(AND(ISNUMBER($A118),$A118&gt;=Settings!$B$6,$A118&lt;=Settings!$B$7),1,0)</f>
        <v>0</v>
      </c>
      <c r="Q118" s="23" t="str">
        <f>IF(AND($P118=1,$B118&lt;&gt;"",$B118=Timesheet!$B$4),ROW(),"")</f>
        <v/>
      </c>
    </row>
    <row r="119" spans="1:17" x14ac:dyDescent="0.3">
      <c r="A119" s="19"/>
      <c r="B119" s="17"/>
      <c r="C119" s="17"/>
      <c r="D119" s="17"/>
      <c r="E119" s="20"/>
      <c r="F119" s="20"/>
      <c r="G119" s="21"/>
      <c r="H119" s="22" t="str">
        <f t="shared" si="2"/>
        <v/>
      </c>
      <c r="I119" s="17"/>
      <c r="J119" s="18"/>
      <c r="K119" s="22" t="str">
        <f>IF($H119="","",IF($I119="No",0,IF(N(IFERROR(INDEX(Clients!$D$4:$D$103,MATCH($B119,Clients!$A$4:$A$103,0)),""))&gt;0,CEILING(MAX(0,ROUND(MOD($F119-$E119,1)*1440-N($G119),0)),N(IFERROR(INDEX(Clients!$D$4:$D$103,MATCH($B119,Clients!$A$4:$A$103,0)),""))),MAX(0,ROUND(MOD($F119-$E119,1)*1440-N($G119),0)))/60))</f>
        <v/>
      </c>
      <c r="L119" s="23" t="str">
        <f>IF($B119="","",IFERROR(INDEX(Clients!$B$4:$B$103,MATCH($B119,Clients!$A$4:$A$103,0)),"")&amp;"")</f>
        <v/>
      </c>
      <c r="M119" s="24" t="str">
        <f>IF($B119="","",IF($J119&lt;&gt;"",N($J119),N(IFERROR(INDEX(Clients!$C$4:$C$103,MATCH($B119,Clients!$A$4:$A$103,0)),""))))</f>
        <v/>
      </c>
      <c r="N119" s="24" t="str">
        <f t="shared" si="3"/>
        <v/>
      </c>
      <c r="O119" s="17"/>
      <c r="P119" s="23">
        <f>IF(AND(ISNUMBER($A119),$A119&gt;=Settings!$B$6,$A119&lt;=Settings!$B$7),1,0)</f>
        <v>0</v>
      </c>
      <c r="Q119" s="23" t="str">
        <f>IF(AND($P119=1,$B119&lt;&gt;"",$B119=Timesheet!$B$4),ROW(),"")</f>
        <v/>
      </c>
    </row>
    <row r="120" spans="1:17" x14ac:dyDescent="0.3">
      <c r="A120" s="19"/>
      <c r="B120" s="17"/>
      <c r="C120" s="17"/>
      <c r="D120" s="17"/>
      <c r="E120" s="20"/>
      <c r="F120" s="20"/>
      <c r="G120" s="21"/>
      <c r="H120" s="22" t="str">
        <f t="shared" si="2"/>
        <v/>
      </c>
      <c r="I120" s="17"/>
      <c r="J120" s="18"/>
      <c r="K120" s="22" t="str">
        <f>IF($H120="","",IF($I120="No",0,IF(N(IFERROR(INDEX(Clients!$D$4:$D$103,MATCH($B120,Clients!$A$4:$A$103,0)),""))&gt;0,CEILING(MAX(0,ROUND(MOD($F120-$E120,1)*1440-N($G120),0)),N(IFERROR(INDEX(Clients!$D$4:$D$103,MATCH($B120,Clients!$A$4:$A$103,0)),""))),MAX(0,ROUND(MOD($F120-$E120,1)*1440-N($G120),0)))/60))</f>
        <v/>
      </c>
      <c r="L120" s="23" t="str">
        <f>IF($B120="","",IFERROR(INDEX(Clients!$B$4:$B$103,MATCH($B120,Clients!$A$4:$A$103,0)),"")&amp;"")</f>
        <v/>
      </c>
      <c r="M120" s="24" t="str">
        <f>IF($B120="","",IF($J120&lt;&gt;"",N($J120),N(IFERROR(INDEX(Clients!$C$4:$C$103,MATCH($B120,Clients!$A$4:$A$103,0)),""))))</f>
        <v/>
      </c>
      <c r="N120" s="24" t="str">
        <f t="shared" si="3"/>
        <v/>
      </c>
      <c r="O120" s="17"/>
      <c r="P120" s="23">
        <f>IF(AND(ISNUMBER($A120),$A120&gt;=Settings!$B$6,$A120&lt;=Settings!$B$7),1,0)</f>
        <v>0</v>
      </c>
      <c r="Q120" s="23" t="str">
        <f>IF(AND($P120=1,$B120&lt;&gt;"",$B120=Timesheet!$B$4),ROW(),"")</f>
        <v/>
      </c>
    </row>
    <row r="121" spans="1:17" x14ac:dyDescent="0.3">
      <c r="A121" s="19"/>
      <c r="B121" s="17"/>
      <c r="C121" s="17"/>
      <c r="D121" s="17"/>
      <c r="E121" s="20"/>
      <c r="F121" s="20"/>
      <c r="G121" s="21"/>
      <c r="H121" s="22" t="str">
        <f t="shared" si="2"/>
        <v/>
      </c>
      <c r="I121" s="17"/>
      <c r="J121" s="18"/>
      <c r="K121" s="22" t="str">
        <f>IF($H121="","",IF($I121="No",0,IF(N(IFERROR(INDEX(Clients!$D$4:$D$103,MATCH($B121,Clients!$A$4:$A$103,0)),""))&gt;0,CEILING(MAX(0,ROUND(MOD($F121-$E121,1)*1440-N($G121),0)),N(IFERROR(INDEX(Clients!$D$4:$D$103,MATCH($B121,Clients!$A$4:$A$103,0)),""))),MAX(0,ROUND(MOD($F121-$E121,1)*1440-N($G121),0)))/60))</f>
        <v/>
      </c>
      <c r="L121" s="23" t="str">
        <f>IF($B121="","",IFERROR(INDEX(Clients!$B$4:$B$103,MATCH($B121,Clients!$A$4:$A$103,0)),"")&amp;"")</f>
        <v/>
      </c>
      <c r="M121" s="24" t="str">
        <f>IF($B121="","",IF($J121&lt;&gt;"",N($J121),N(IFERROR(INDEX(Clients!$C$4:$C$103,MATCH($B121,Clients!$A$4:$A$103,0)),""))))</f>
        <v/>
      </c>
      <c r="N121" s="24" t="str">
        <f t="shared" si="3"/>
        <v/>
      </c>
      <c r="O121" s="17"/>
      <c r="P121" s="23">
        <f>IF(AND(ISNUMBER($A121),$A121&gt;=Settings!$B$6,$A121&lt;=Settings!$B$7),1,0)</f>
        <v>0</v>
      </c>
      <c r="Q121" s="23" t="str">
        <f>IF(AND($P121=1,$B121&lt;&gt;"",$B121=Timesheet!$B$4),ROW(),"")</f>
        <v/>
      </c>
    </row>
    <row r="122" spans="1:17" x14ac:dyDescent="0.3">
      <c r="A122" s="19"/>
      <c r="B122" s="17"/>
      <c r="C122" s="17"/>
      <c r="D122" s="17"/>
      <c r="E122" s="20"/>
      <c r="F122" s="20"/>
      <c r="G122" s="21"/>
      <c r="H122" s="22" t="str">
        <f t="shared" si="2"/>
        <v/>
      </c>
      <c r="I122" s="17"/>
      <c r="J122" s="18"/>
      <c r="K122" s="22" t="str">
        <f>IF($H122="","",IF($I122="No",0,IF(N(IFERROR(INDEX(Clients!$D$4:$D$103,MATCH($B122,Clients!$A$4:$A$103,0)),""))&gt;0,CEILING(MAX(0,ROUND(MOD($F122-$E122,1)*1440-N($G122),0)),N(IFERROR(INDEX(Clients!$D$4:$D$103,MATCH($B122,Clients!$A$4:$A$103,0)),""))),MAX(0,ROUND(MOD($F122-$E122,1)*1440-N($G122),0)))/60))</f>
        <v/>
      </c>
      <c r="L122" s="23" t="str">
        <f>IF($B122="","",IFERROR(INDEX(Clients!$B$4:$B$103,MATCH($B122,Clients!$A$4:$A$103,0)),"")&amp;"")</f>
        <v/>
      </c>
      <c r="M122" s="24" t="str">
        <f>IF($B122="","",IF($J122&lt;&gt;"",N($J122),N(IFERROR(INDEX(Clients!$C$4:$C$103,MATCH($B122,Clients!$A$4:$A$103,0)),""))))</f>
        <v/>
      </c>
      <c r="N122" s="24" t="str">
        <f t="shared" si="3"/>
        <v/>
      </c>
      <c r="O122" s="17"/>
      <c r="P122" s="23">
        <f>IF(AND(ISNUMBER($A122),$A122&gt;=Settings!$B$6,$A122&lt;=Settings!$B$7),1,0)</f>
        <v>0</v>
      </c>
      <c r="Q122" s="23" t="str">
        <f>IF(AND($P122=1,$B122&lt;&gt;"",$B122=Timesheet!$B$4),ROW(),"")</f>
        <v/>
      </c>
    </row>
    <row r="123" spans="1:17" x14ac:dyDescent="0.3">
      <c r="A123" s="19"/>
      <c r="B123" s="17"/>
      <c r="C123" s="17"/>
      <c r="D123" s="17"/>
      <c r="E123" s="20"/>
      <c r="F123" s="20"/>
      <c r="G123" s="21"/>
      <c r="H123" s="22" t="str">
        <f t="shared" si="2"/>
        <v/>
      </c>
      <c r="I123" s="17"/>
      <c r="J123" s="18"/>
      <c r="K123" s="22" t="str">
        <f>IF($H123="","",IF($I123="No",0,IF(N(IFERROR(INDEX(Clients!$D$4:$D$103,MATCH($B123,Clients!$A$4:$A$103,0)),""))&gt;0,CEILING(MAX(0,ROUND(MOD($F123-$E123,1)*1440-N($G123),0)),N(IFERROR(INDEX(Clients!$D$4:$D$103,MATCH($B123,Clients!$A$4:$A$103,0)),""))),MAX(0,ROUND(MOD($F123-$E123,1)*1440-N($G123),0)))/60))</f>
        <v/>
      </c>
      <c r="L123" s="23" t="str">
        <f>IF($B123="","",IFERROR(INDEX(Clients!$B$4:$B$103,MATCH($B123,Clients!$A$4:$A$103,0)),"")&amp;"")</f>
        <v/>
      </c>
      <c r="M123" s="24" t="str">
        <f>IF($B123="","",IF($J123&lt;&gt;"",N($J123),N(IFERROR(INDEX(Clients!$C$4:$C$103,MATCH($B123,Clients!$A$4:$A$103,0)),""))))</f>
        <v/>
      </c>
      <c r="N123" s="24" t="str">
        <f t="shared" si="3"/>
        <v/>
      </c>
      <c r="O123" s="17"/>
      <c r="P123" s="23">
        <f>IF(AND(ISNUMBER($A123),$A123&gt;=Settings!$B$6,$A123&lt;=Settings!$B$7),1,0)</f>
        <v>0</v>
      </c>
      <c r="Q123" s="23" t="str">
        <f>IF(AND($P123=1,$B123&lt;&gt;"",$B123=Timesheet!$B$4),ROW(),"")</f>
        <v/>
      </c>
    </row>
    <row r="124" spans="1:17" x14ac:dyDescent="0.3">
      <c r="A124" s="19"/>
      <c r="B124" s="17"/>
      <c r="C124" s="17"/>
      <c r="D124" s="17"/>
      <c r="E124" s="20"/>
      <c r="F124" s="20"/>
      <c r="G124" s="21"/>
      <c r="H124" s="22" t="str">
        <f t="shared" si="2"/>
        <v/>
      </c>
      <c r="I124" s="17"/>
      <c r="J124" s="18"/>
      <c r="K124" s="22" t="str">
        <f>IF($H124="","",IF($I124="No",0,IF(N(IFERROR(INDEX(Clients!$D$4:$D$103,MATCH($B124,Clients!$A$4:$A$103,0)),""))&gt;0,CEILING(MAX(0,ROUND(MOD($F124-$E124,1)*1440-N($G124),0)),N(IFERROR(INDEX(Clients!$D$4:$D$103,MATCH($B124,Clients!$A$4:$A$103,0)),""))),MAX(0,ROUND(MOD($F124-$E124,1)*1440-N($G124),0)))/60))</f>
        <v/>
      </c>
      <c r="L124" s="23" t="str">
        <f>IF($B124="","",IFERROR(INDEX(Clients!$B$4:$B$103,MATCH($B124,Clients!$A$4:$A$103,0)),"")&amp;"")</f>
        <v/>
      </c>
      <c r="M124" s="24" t="str">
        <f>IF($B124="","",IF($J124&lt;&gt;"",N($J124),N(IFERROR(INDEX(Clients!$C$4:$C$103,MATCH($B124,Clients!$A$4:$A$103,0)),""))))</f>
        <v/>
      </c>
      <c r="N124" s="24" t="str">
        <f t="shared" si="3"/>
        <v/>
      </c>
      <c r="O124" s="17"/>
      <c r="P124" s="23">
        <f>IF(AND(ISNUMBER($A124),$A124&gt;=Settings!$B$6,$A124&lt;=Settings!$B$7),1,0)</f>
        <v>0</v>
      </c>
      <c r="Q124" s="23" t="str">
        <f>IF(AND($P124=1,$B124&lt;&gt;"",$B124=Timesheet!$B$4),ROW(),"")</f>
        <v/>
      </c>
    </row>
    <row r="125" spans="1:17" x14ac:dyDescent="0.3">
      <c r="A125" s="19"/>
      <c r="B125" s="17"/>
      <c r="C125" s="17"/>
      <c r="D125" s="17"/>
      <c r="E125" s="20"/>
      <c r="F125" s="20"/>
      <c r="G125" s="21"/>
      <c r="H125" s="22" t="str">
        <f t="shared" si="2"/>
        <v/>
      </c>
      <c r="I125" s="17"/>
      <c r="J125" s="18"/>
      <c r="K125" s="22" t="str">
        <f>IF($H125="","",IF($I125="No",0,IF(N(IFERROR(INDEX(Clients!$D$4:$D$103,MATCH($B125,Clients!$A$4:$A$103,0)),""))&gt;0,CEILING(MAX(0,ROUND(MOD($F125-$E125,1)*1440-N($G125),0)),N(IFERROR(INDEX(Clients!$D$4:$D$103,MATCH($B125,Clients!$A$4:$A$103,0)),""))),MAX(0,ROUND(MOD($F125-$E125,1)*1440-N($G125),0)))/60))</f>
        <v/>
      </c>
      <c r="L125" s="23" t="str">
        <f>IF($B125="","",IFERROR(INDEX(Clients!$B$4:$B$103,MATCH($B125,Clients!$A$4:$A$103,0)),"")&amp;"")</f>
        <v/>
      </c>
      <c r="M125" s="24" t="str">
        <f>IF($B125="","",IF($J125&lt;&gt;"",N($J125),N(IFERROR(INDEX(Clients!$C$4:$C$103,MATCH($B125,Clients!$A$4:$A$103,0)),""))))</f>
        <v/>
      </c>
      <c r="N125" s="24" t="str">
        <f t="shared" si="3"/>
        <v/>
      </c>
      <c r="O125" s="17"/>
      <c r="P125" s="23">
        <f>IF(AND(ISNUMBER($A125),$A125&gt;=Settings!$B$6,$A125&lt;=Settings!$B$7),1,0)</f>
        <v>0</v>
      </c>
      <c r="Q125" s="23" t="str">
        <f>IF(AND($P125=1,$B125&lt;&gt;"",$B125=Timesheet!$B$4),ROW(),"")</f>
        <v/>
      </c>
    </row>
    <row r="126" spans="1:17" x14ac:dyDescent="0.3">
      <c r="A126" s="19"/>
      <c r="B126" s="17"/>
      <c r="C126" s="17"/>
      <c r="D126" s="17"/>
      <c r="E126" s="20"/>
      <c r="F126" s="20"/>
      <c r="G126" s="21"/>
      <c r="H126" s="22" t="str">
        <f t="shared" si="2"/>
        <v/>
      </c>
      <c r="I126" s="17"/>
      <c r="J126" s="18"/>
      <c r="K126" s="22" t="str">
        <f>IF($H126="","",IF($I126="No",0,IF(N(IFERROR(INDEX(Clients!$D$4:$D$103,MATCH($B126,Clients!$A$4:$A$103,0)),""))&gt;0,CEILING(MAX(0,ROUND(MOD($F126-$E126,1)*1440-N($G126),0)),N(IFERROR(INDEX(Clients!$D$4:$D$103,MATCH($B126,Clients!$A$4:$A$103,0)),""))),MAX(0,ROUND(MOD($F126-$E126,1)*1440-N($G126),0)))/60))</f>
        <v/>
      </c>
      <c r="L126" s="23" t="str">
        <f>IF($B126="","",IFERROR(INDEX(Clients!$B$4:$B$103,MATCH($B126,Clients!$A$4:$A$103,0)),"")&amp;"")</f>
        <v/>
      </c>
      <c r="M126" s="24" t="str">
        <f>IF($B126="","",IF($J126&lt;&gt;"",N($J126),N(IFERROR(INDEX(Clients!$C$4:$C$103,MATCH($B126,Clients!$A$4:$A$103,0)),""))))</f>
        <v/>
      </c>
      <c r="N126" s="24" t="str">
        <f t="shared" si="3"/>
        <v/>
      </c>
      <c r="O126" s="17"/>
      <c r="P126" s="23">
        <f>IF(AND(ISNUMBER($A126),$A126&gt;=Settings!$B$6,$A126&lt;=Settings!$B$7),1,0)</f>
        <v>0</v>
      </c>
      <c r="Q126" s="23" t="str">
        <f>IF(AND($P126=1,$B126&lt;&gt;"",$B126=Timesheet!$B$4),ROW(),"")</f>
        <v/>
      </c>
    </row>
    <row r="127" spans="1:17" x14ac:dyDescent="0.3">
      <c r="A127" s="19"/>
      <c r="B127" s="17"/>
      <c r="C127" s="17"/>
      <c r="D127" s="17"/>
      <c r="E127" s="20"/>
      <c r="F127" s="20"/>
      <c r="G127" s="21"/>
      <c r="H127" s="22" t="str">
        <f t="shared" si="2"/>
        <v/>
      </c>
      <c r="I127" s="17"/>
      <c r="J127" s="18"/>
      <c r="K127" s="22" t="str">
        <f>IF($H127="","",IF($I127="No",0,IF(N(IFERROR(INDEX(Clients!$D$4:$D$103,MATCH($B127,Clients!$A$4:$A$103,0)),""))&gt;0,CEILING(MAX(0,ROUND(MOD($F127-$E127,1)*1440-N($G127),0)),N(IFERROR(INDEX(Clients!$D$4:$D$103,MATCH($B127,Clients!$A$4:$A$103,0)),""))),MAX(0,ROUND(MOD($F127-$E127,1)*1440-N($G127),0)))/60))</f>
        <v/>
      </c>
      <c r="L127" s="23" t="str">
        <f>IF($B127="","",IFERROR(INDEX(Clients!$B$4:$B$103,MATCH($B127,Clients!$A$4:$A$103,0)),"")&amp;"")</f>
        <v/>
      </c>
      <c r="M127" s="24" t="str">
        <f>IF($B127="","",IF($J127&lt;&gt;"",N($J127),N(IFERROR(INDEX(Clients!$C$4:$C$103,MATCH($B127,Clients!$A$4:$A$103,0)),""))))</f>
        <v/>
      </c>
      <c r="N127" s="24" t="str">
        <f t="shared" si="3"/>
        <v/>
      </c>
      <c r="O127" s="17"/>
      <c r="P127" s="23">
        <f>IF(AND(ISNUMBER($A127),$A127&gt;=Settings!$B$6,$A127&lt;=Settings!$B$7),1,0)</f>
        <v>0</v>
      </c>
      <c r="Q127" s="23" t="str">
        <f>IF(AND($P127=1,$B127&lt;&gt;"",$B127=Timesheet!$B$4),ROW(),"")</f>
        <v/>
      </c>
    </row>
    <row r="128" spans="1:17" x14ac:dyDescent="0.3">
      <c r="A128" s="19"/>
      <c r="B128" s="17"/>
      <c r="C128" s="17"/>
      <c r="D128" s="17"/>
      <c r="E128" s="20"/>
      <c r="F128" s="20"/>
      <c r="G128" s="21"/>
      <c r="H128" s="22" t="str">
        <f t="shared" si="2"/>
        <v/>
      </c>
      <c r="I128" s="17"/>
      <c r="J128" s="18"/>
      <c r="K128" s="22" t="str">
        <f>IF($H128="","",IF($I128="No",0,IF(N(IFERROR(INDEX(Clients!$D$4:$D$103,MATCH($B128,Clients!$A$4:$A$103,0)),""))&gt;0,CEILING(MAX(0,ROUND(MOD($F128-$E128,1)*1440-N($G128),0)),N(IFERROR(INDEX(Clients!$D$4:$D$103,MATCH($B128,Clients!$A$4:$A$103,0)),""))),MAX(0,ROUND(MOD($F128-$E128,1)*1440-N($G128),0)))/60))</f>
        <v/>
      </c>
      <c r="L128" s="23" t="str">
        <f>IF($B128="","",IFERROR(INDEX(Clients!$B$4:$B$103,MATCH($B128,Clients!$A$4:$A$103,0)),"")&amp;"")</f>
        <v/>
      </c>
      <c r="M128" s="24" t="str">
        <f>IF($B128="","",IF($J128&lt;&gt;"",N($J128),N(IFERROR(INDEX(Clients!$C$4:$C$103,MATCH($B128,Clients!$A$4:$A$103,0)),""))))</f>
        <v/>
      </c>
      <c r="N128" s="24" t="str">
        <f t="shared" si="3"/>
        <v/>
      </c>
      <c r="O128" s="17"/>
      <c r="P128" s="23">
        <f>IF(AND(ISNUMBER($A128),$A128&gt;=Settings!$B$6,$A128&lt;=Settings!$B$7),1,0)</f>
        <v>0</v>
      </c>
      <c r="Q128" s="23" t="str">
        <f>IF(AND($P128=1,$B128&lt;&gt;"",$B128=Timesheet!$B$4),ROW(),"")</f>
        <v/>
      </c>
    </row>
    <row r="129" spans="1:17" x14ac:dyDescent="0.3">
      <c r="A129" s="19"/>
      <c r="B129" s="17"/>
      <c r="C129" s="17"/>
      <c r="D129" s="17"/>
      <c r="E129" s="20"/>
      <c r="F129" s="20"/>
      <c r="G129" s="21"/>
      <c r="H129" s="22" t="str">
        <f t="shared" si="2"/>
        <v/>
      </c>
      <c r="I129" s="17"/>
      <c r="J129" s="18"/>
      <c r="K129" s="22" t="str">
        <f>IF($H129="","",IF($I129="No",0,IF(N(IFERROR(INDEX(Clients!$D$4:$D$103,MATCH($B129,Clients!$A$4:$A$103,0)),""))&gt;0,CEILING(MAX(0,ROUND(MOD($F129-$E129,1)*1440-N($G129),0)),N(IFERROR(INDEX(Clients!$D$4:$D$103,MATCH($B129,Clients!$A$4:$A$103,0)),""))),MAX(0,ROUND(MOD($F129-$E129,1)*1440-N($G129),0)))/60))</f>
        <v/>
      </c>
      <c r="L129" s="23" t="str">
        <f>IF($B129="","",IFERROR(INDEX(Clients!$B$4:$B$103,MATCH($B129,Clients!$A$4:$A$103,0)),"")&amp;"")</f>
        <v/>
      </c>
      <c r="M129" s="24" t="str">
        <f>IF($B129="","",IF($J129&lt;&gt;"",N($J129),N(IFERROR(INDEX(Clients!$C$4:$C$103,MATCH($B129,Clients!$A$4:$A$103,0)),""))))</f>
        <v/>
      </c>
      <c r="N129" s="24" t="str">
        <f t="shared" si="3"/>
        <v/>
      </c>
      <c r="O129" s="17"/>
      <c r="P129" s="23">
        <f>IF(AND(ISNUMBER($A129),$A129&gt;=Settings!$B$6,$A129&lt;=Settings!$B$7),1,0)</f>
        <v>0</v>
      </c>
      <c r="Q129" s="23" t="str">
        <f>IF(AND($P129=1,$B129&lt;&gt;"",$B129=Timesheet!$B$4),ROW(),"")</f>
        <v/>
      </c>
    </row>
    <row r="130" spans="1:17" x14ac:dyDescent="0.3">
      <c r="A130" s="19"/>
      <c r="B130" s="17"/>
      <c r="C130" s="17"/>
      <c r="D130" s="17"/>
      <c r="E130" s="20"/>
      <c r="F130" s="20"/>
      <c r="G130" s="21"/>
      <c r="H130" s="22" t="str">
        <f t="shared" si="2"/>
        <v/>
      </c>
      <c r="I130" s="17"/>
      <c r="J130" s="18"/>
      <c r="K130" s="22" t="str">
        <f>IF($H130="","",IF($I130="No",0,IF(N(IFERROR(INDEX(Clients!$D$4:$D$103,MATCH($B130,Clients!$A$4:$A$103,0)),""))&gt;0,CEILING(MAX(0,ROUND(MOD($F130-$E130,1)*1440-N($G130),0)),N(IFERROR(INDEX(Clients!$D$4:$D$103,MATCH($B130,Clients!$A$4:$A$103,0)),""))),MAX(0,ROUND(MOD($F130-$E130,1)*1440-N($G130),0)))/60))</f>
        <v/>
      </c>
      <c r="L130" s="23" t="str">
        <f>IF($B130="","",IFERROR(INDEX(Clients!$B$4:$B$103,MATCH($B130,Clients!$A$4:$A$103,0)),"")&amp;"")</f>
        <v/>
      </c>
      <c r="M130" s="24" t="str">
        <f>IF($B130="","",IF($J130&lt;&gt;"",N($J130),N(IFERROR(INDEX(Clients!$C$4:$C$103,MATCH($B130,Clients!$A$4:$A$103,0)),""))))</f>
        <v/>
      </c>
      <c r="N130" s="24" t="str">
        <f t="shared" si="3"/>
        <v/>
      </c>
      <c r="O130" s="17"/>
      <c r="P130" s="23">
        <f>IF(AND(ISNUMBER($A130),$A130&gt;=Settings!$B$6,$A130&lt;=Settings!$B$7),1,0)</f>
        <v>0</v>
      </c>
      <c r="Q130" s="23" t="str">
        <f>IF(AND($P130=1,$B130&lt;&gt;"",$B130=Timesheet!$B$4),ROW(),"")</f>
        <v/>
      </c>
    </row>
    <row r="131" spans="1:17" x14ac:dyDescent="0.3">
      <c r="A131" s="19"/>
      <c r="B131" s="17"/>
      <c r="C131" s="17"/>
      <c r="D131" s="17"/>
      <c r="E131" s="20"/>
      <c r="F131" s="20"/>
      <c r="G131" s="21"/>
      <c r="H131" s="22" t="str">
        <f t="shared" si="2"/>
        <v/>
      </c>
      <c r="I131" s="17"/>
      <c r="J131" s="18"/>
      <c r="K131" s="22" t="str">
        <f>IF($H131="","",IF($I131="No",0,IF(N(IFERROR(INDEX(Clients!$D$4:$D$103,MATCH($B131,Clients!$A$4:$A$103,0)),""))&gt;0,CEILING(MAX(0,ROUND(MOD($F131-$E131,1)*1440-N($G131),0)),N(IFERROR(INDEX(Clients!$D$4:$D$103,MATCH($B131,Clients!$A$4:$A$103,0)),""))),MAX(0,ROUND(MOD($F131-$E131,1)*1440-N($G131),0)))/60))</f>
        <v/>
      </c>
      <c r="L131" s="23" t="str">
        <f>IF($B131="","",IFERROR(INDEX(Clients!$B$4:$B$103,MATCH($B131,Clients!$A$4:$A$103,0)),"")&amp;"")</f>
        <v/>
      </c>
      <c r="M131" s="24" t="str">
        <f>IF($B131="","",IF($J131&lt;&gt;"",N($J131),N(IFERROR(INDEX(Clients!$C$4:$C$103,MATCH($B131,Clients!$A$4:$A$103,0)),""))))</f>
        <v/>
      </c>
      <c r="N131" s="24" t="str">
        <f t="shared" si="3"/>
        <v/>
      </c>
      <c r="O131" s="17"/>
      <c r="P131" s="23">
        <f>IF(AND(ISNUMBER($A131),$A131&gt;=Settings!$B$6,$A131&lt;=Settings!$B$7),1,0)</f>
        <v>0</v>
      </c>
      <c r="Q131" s="23" t="str">
        <f>IF(AND($P131=1,$B131&lt;&gt;"",$B131=Timesheet!$B$4),ROW(),"")</f>
        <v/>
      </c>
    </row>
    <row r="132" spans="1:17" x14ac:dyDescent="0.3">
      <c r="A132" s="19"/>
      <c r="B132" s="17"/>
      <c r="C132" s="17"/>
      <c r="D132" s="17"/>
      <c r="E132" s="20"/>
      <c r="F132" s="20"/>
      <c r="G132" s="21"/>
      <c r="H132" s="22" t="str">
        <f t="shared" ref="H132:H195" si="4">IF(OR($E132="",$F132=""),"",MAX(0,ROUND((MOD($F132-$E132,1)*1440-N($G132))/60,2)))</f>
        <v/>
      </c>
      <c r="I132" s="17"/>
      <c r="J132" s="18"/>
      <c r="K132" s="22" t="str">
        <f>IF($H132="","",IF($I132="No",0,IF(N(IFERROR(INDEX(Clients!$D$4:$D$103,MATCH($B132,Clients!$A$4:$A$103,0)),""))&gt;0,CEILING(MAX(0,ROUND(MOD($F132-$E132,1)*1440-N($G132),0)),N(IFERROR(INDEX(Clients!$D$4:$D$103,MATCH($B132,Clients!$A$4:$A$103,0)),""))),MAX(0,ROUND(MOD($F132-$E132,1)*1440-N($G132),0)))/60))</f>
        <v/>
      </c>
      <c r="L132" s="23" t="str">
        <f>IF($B132="","",IFERROR(INDEX(Clients!$B$4:$B$103,MATCH($B132,Clients!$A$4:$A$103,0)),"")&amp;"")</f>
        <v/>
      </c>
      <c r="M132" s="24" t="str">
        <f>IF($B132="","",IF($J132&lt;&gt;"",N($J132),N(IFERROR(INDEX(Clients!$C$4:$C$103,MATCH($B132,Clients!$A$4:$A$103,0)),""))))</f>
        <v/>
      </c>
      <c r="N132" s="24" t="str">
        <f t="shared" ref="N132:N195" si="5">IF(OR($K132="",$M132=""),"",ROUND($K132*$M132,2))</f>
        <v/>
      </c>
      <c r="O132" s="17"/>
      <c r="P132" s="23">
        <f>IF(AND(ISNUMBER($A132),$A132&gt;=Settings!$B$6,$A132&lt;=Settings!$B$7),1,0)</f>
        <v>0</v>
      </c>
      <c r="Q132" s="23" t="str">
        <f>IF(AND($P132=1,$B132&lt;&gt;"",$B132=Timesheet!$B$4),ROW(),"")</f>
        <v/>
      </c>
    </row>
    <row r="133" spans="1:17" x14ac:dyDescent="0.3">
      <c r="A133" s="19"/>
      <c r="B133" s="17"/>
      <c r="C133" s="17"/>
      <c r="D133" s="17"/>
      <c r="E133" s="20"/>
      <c r="F133" s="20"/>
      <c r="G133" s="21"/>
      <c r="H133" s="22" t="str">
        <f t="shared" si="4"/>
        <v/>
      </c>
      <c r="I133" s="17"/>
      <c r="J133" s="18"/>
      <c r="K133" s="22" t="str">
        <f>IF($H133="","",IF($I133="No",0,IF(N(IFERROR(INDEX(Clients!$D$4:$D$103,MATCH($B133,Clients!$A$4:$A$103,0)),""))&gt;0,CEILING(MAX(0,ROUND(MOD($F133-$E133,1)*1440-N($G133),0)),N(IFERROR(INDEX(Clients!$D$4:$D$103,MATCH($B133,Clients!$A$4:$A$103,0)),""))),MAX(0,ROUND(MOD($F133-$E133,1)*1440-N($G133),0)))/60))</f>
        <v/>
      </c>
      <c r="L133" s="23" t="str">
        <f>IF($B133="","",IFERROR(INDEX(Clients!$B$4:$B$103,MATCH($B133,Clients!$A$4:$A$103,0)),"")&amp;"")</f>
        <v/>
      </c>
      <c r="M133" s="24" t="str">
        <f>IF($B133="","",IF($J133&lt;&gt;"",N($J133),N(IFERROR(INDEX(Clients!$C$4:$C$103,MATCH($B133,Clients!$A$4:$A$103,0)),""))))</f>
        <v/>
      </c>
      <c r="N133" s="24" t="str">
        <f t="shared" si="5"/>
        <v/>
      </c>
      <c r="O133" s="17"/>
      <c r="P133" s="23">
        <f>IF(AND(ISNUMBER($A133),$A133&gt;=Settings!$B$6,$A133&lt;=Settings!$B$7),1,0)</f>
        <v>0</v>
      </c>
      <c r="Q133" s="23" t="str">
        <f>IF(AND($P133=1,$B133&lt;&gt;"",$B133=Timesheet!$B$4),ROW(),"")</f>
        <v/>
      </c>
    </row>
    <row r="134" spans="1:17" x14ac:dyDescent="0.3">
      <c r="A134" s="19"/>
      <c r="B134" s="17"/>
      <c r="C134" s="17"/>
      <c r="D134" s="17"/>
      <c r="E134" s="20"/>
      <c r="F134" s="20"/>
      <c r="G134" s="21"/>
      <c r="H134" s="22" t="str">
        <f t="shared" si="4"/>
        <v/>
      </c>
      <c r="I134" s="17"/>
      <c r="J134" s="18"/>
      <c r="K134" s="22" t="str">
        <f>IF($H134="","",IF($I134="No",0,IF(N(IFERROR(INDEX(Clients!$D$4:$D$103,MATCH($B134,Clients!$A$4:$A$103,0)),""))&gt;0,CEILING(MAX(0,ROUND(MOD($F134-$E134,1)*1440-N($G134),0)),N(IFERROR(INDEX(Clients!$D$4:$D$103,MATCH($B134,Clients!$A$4:$A$103,0)),""))),MAX(0,ROUND(MOD($F134-$E134,1)*1440-N($G134),0)))/60))</f>
        <v/>
      </c>
      <c r="L134" s="23" t="str">
        <f>IF($B134="","",IFERROR(INDEX(Clients!$B$4:$B$103,MATCH($B134,Clients!$A$4:$A$103,0)),"")&amp;"")</f>
        <v/>
      </c>
      <c r="M134" s="24" t="str">
        <f>IF($B134="","",IF($J134&lt;&gt;"",N($J134),N(IFERROR(INDEX(Clients!$C$4:$C$103,MATCH($B134,Clients!$A$4:$A$103,0)),""))))</f>
        <v/>
      </c>
      <c r="N134" s="24" t="str">
        <f t="shared" si="5"/>
        <v/>
      </c>
      <c r="O134" s="17"/>
      <c r="P134" s="23">
        <f>IF(AND(ISNUMBER($A134),$A134&gt;=Settings!$B$6,$A134&lt;=Settings!$B$7),1,0)</f>
        <v>0</v>
      </c>
      <c r="Q134" s="23" t="str">
        <f>IF(AND($P134=1,$B134&lt;&gt;"",$B134=Timesheet!$B$4),ROW(),"")</f>
        <v/>
      </c>
    </row>
    <row r="135" spans="1:17" x14ac:dyDescent="0.3">
      <c r="A135" s="19"/>
      <c r="B135" s="17"/>
      <c r="C135" s="17"/>
      <c r="D135" s="17"/>
      <c r="E135" s="20"/>
      <c r="F135" s="20"/>
      <c r="G135" s="21"/>
      <c r="H135" s="22" t="str">
        <f t="shared" si="4"/>
        <v/>
      </c>
      <c r="I135" s="17"/>
      <c r="J135" s="18"/>
      <c r="K135" s="22" t="str">
        <f>IF($H135="","",IF($I135="No",0,IF(N(IFERROR(INDEX(Clients!$D$4:$D$103,MATCH($B135,Clients!$A$4:$A$103,0)),""))&gt;0,CEILING(MAX(0,ROUND(MOD($F135-$E135,1)*1440-N($G135),0)),N(IFERROR(INDEX(Clients!$D$4:$D$103,MATCH($B135,Clients!$A$4:$A$103,0)),""))),MAX(0,ROUND(MOD($F135-$E135,1)*1440-N($G135),0)))/60))</f>
        <v/>
      </c>
      <c r="L135" s="23" t="str">
        <f>IF($B135="","",IFERROR(INDEX(Clients!$B$4:$B$103,MATCH($B135,Clients!$A$4:$A$103,0)),"")&amp;"")</f>
        <v/>
      </c>
      <c r="M135" s="24" t="str">
        <f>IF($B135="","",IF($J135&lt;&gt;"",N($J135),N(IFERROR(INDEX(Clients!$C$4:$C$103,MATCH($B135,Clients!$A$4:$A$103,0)),""))))</f>
        <v/>
      </c>
      <c r="N135" s="24" t="str">
        <f t="shared" si="5"/>
        <v/>
      </c>
      <c r="O135" s="17"/>
      <c r="P135" s="23">
        <f>IF(AND(ISNUMBER($A135),$A135&gt;=Settings!$B$6,$A135&lt;=Settings!$B$7),1,0)</f>
        <v>0</v>
      </c>
      <c r="Q135" s="23" t="str">
        <f>IF(AND($P135=1,$B135&lt;&gt;"",$B135=Timesheet!$B$4),ROW(),"")</f>
        <v/>
      </c>
    </row>
    <row r="136" spans="1:17" x14ac:dyDescent="0.3">
      <c r="A136" s="19"/>
      <c r="B136" s="17"/>
      <c r="C136" s="17"/>
      <c r="D136" s="17"/>
      <c r="E136" s="20"/>
      <c r="F136" s="20"/>
      <c r="G136" s="21"/>
      <c r="H136" s="22" t="str">
        <f t="shared" si="4"/>
        <v/>
      </c>
      <c r="I136" s="17"/>
      <c r="J136" s="18"/>
      <c r="K136" s="22" t="str">
        <f>IF($H136="","",IF($I136="No",0,IF(N(IFERROR(INDEX(Clients!$D$4:$D$103,MATCH($B136,Clients!$A$4:$A$103,0)),""))&gt;0,CEILING(MAX(0,ROUND(MOD($F136-$E136,1)*1440-N($G136),0)),N(IFERROR(INDEX(Clients!$D$4:$D$103,MATCH($B136,Clients!$A$4:$A$103,0)),""))),MAX(0,ROUND(MOD($F136-$E136,1)*1440-N($G136),0)))/60))</f>
        <v/>
      </c>
      <c r="L136" s="23" t="str">
        <f>IF($B136="","",IFERROR(INDEX(Clients!$B$4:$B$103,MATCH($B136,Clients!$A$4:$A$103,0)),"")&amp;"")</f>
        <v/>
      </c>
      <c r="M136" s="24" t="str">
        <f>IF($B136="","",IF($J136&lt;&gt;"",N($J136),N(IFERROR(INDEX(Clients!$C$4:$C$103,MATCH($B136,Clients!$A$4:$A$103,0)),""))))</f>
        <v/>
      </c>
      <c r="N136" s="24" t="str">
        <f t="shared" si="5"/>
        <v/>
      </c>
      <c r="O136" s="17"/>
      <c r="P136" s="23">
        <f>IF(AND(ISNUMBER($A136),$A136&gt;=Settings!$B$6,$A136&lt;=Settings!$B$7),1,0)</f>
        <v>0</v>
      </c>
      <c r="Q136" s="23" t="str">
        <f>IF(AND($P136=1,$B136&lt;&gt;"",$B136=Timesheet!$B$4),ROW(),"")</f>
        <v/>
      </c>
    </row>
    <row r="137" spans="1:17" x14ac:dyDescent="0.3">
      <c r="A137" s="19"/>
      <c r="B137" s="17"/>
      <c r="C137" s="17"/>
      <c r="D137" s="17"/>
      <c r="E137" s="20"/>
      <c r="F137" s="20"/>
      <c r="G137" s="21"/>
      <c r="H137" s="22" t="str">
        <f t="shared" si="4"/>
        <v/>
      </c>
      <c r="I137" s="17"/>
      <c r="J137" s="18"/>
      <c r="K137" s="22" t="str">
        <f>IF($H137="","",IF($I137="No",0,IF(N(IFERROR(INDEX(Clients!$D$4:$D$103,MATCH($B137,Clients!$A$4:$A$103,0)),""))&gt;0,CEILING(MAX(0,ROUND(MOD($F137-$E137,1)*1440-N($G137),0)),N(IFERROR(INDEX(Clients!$D$4:$D$103,MATCH($B137,Clients!$A$4:$A$103,0)),""))),MAX(0,ROUND(MOD($F137-$E137,1)*1440-N($G137),0)))/60))</f>
        <v/>
      </c>
      <c r="L137" s="23" t="str">
        <f>IF($B137="","",IFERROR(INDEX(Clients!$B$4:$B$103,MATCH($B137,Clients!$A$4:$A$103,0)),"")&amp;"")</f>
        <v/>
      </c>
      <c r="M137" s="24" t="str">
        <f>IF($B137="","",IF($J137&lt;&gt;"",N($J137),N(IFERROR(INDEX(Clients!$C$4:$C$103,MATCH($B137,Clients!$A$4:$A$103,0)),""))))</f>
        <v/>
      </c>
      <c r="N137" s="24" t="str">
        <f t="shared" si="5"/>
        <v/>
      </c>
      <c r="O137" s="17"/>
      <c r="P137" s="23">
        <f>IF(AND(ISNUMBER($A137),$A137&gt;=Settings!$B$6,$A137&lt;=Settings!$B$7),1,0)</f>
        <v>0</v>
      </c>
      <c r="Q137" s="23" t="str">
        <f>IF(AND($P137=1,$B137&lt;&gt;"",$B137=Timesheet!$B$4),ROW(),"")</f>
        <v/>
      </c>
    </row>
    <row r="138" spans="1:17" x14ac:dyDescent="0.3">
      <c r="A138" s="19"/>
      <c r="B138" s="17"/>
      <c r="C138" s="17"/>
      <c r="D138" s="17"/>
      <c r="E138" s="20"/>
      <c r="F138" s="20"/>
      <c r="G138" s="21"/>
      <c r="H138" s="22" t="str">
        <f t="shared" si="4"/>
        <v/>
      </c>
      <c r="I138" s="17"/>
      <c r="J138" s="18"/>
      <c r="K138" s="22" t="str">
        <f>IF($H138="","",IF($I138="No",0,IF(N(IFERROR(INDEX(Clients!$D$4:$D$103,MATCH($B138,Clients!$A$4:$A$103,0)),""))&gt;0,CEILING(MAX(0,ROUND(MOD($F138-$E138,1)*1440-N($G138),0)),N(IFERROR(INDEX(Clients!$D$4:$D$103,MATCH($B138,Clients!$A$4:$A$103,0)),""))),MAX(0,ROUND(MOD($F138-$E138,1)*1440-N($G138),0)))/60))</f>
        <v/>
      </c>
      <c r="L138" s="23" t="str">
        <f>IF($B138="","",IFERROR(INDEX(Clients!$B$4:$B$103,MATCH($B138,Clients!$A$4:$A$103,0)),"")&amp;"")</f>
        <v/>
      </c>
      <c r="M138" s="24" t="str">
        <f>IF($B138="","",IF($J138&lt;&gt;"",N($J138),N(IFERROR(INDEX(Clients!$C$4:$C$103,MATCH($B138,Clients!$A$4:$A$103,0)),""))))</f>
        <v/>
      </c>
      <c r="N138" s="24" t="str">
        <f t="shared" si="5"/>
        <v/>
      </c>
      <c r="O138" s="17"/>
      <c r="P138" s="23">
        <f>IF(AND(ISNUMBER($A138),$A138&gt;=Settings!$B$6,$A138&lt;=Settings!$B$7),1,0)</f>
        <v>0</v>
      </c>
      <c r="Q138" s="23" t="str">
        <f>IF(AND($P138=1,$B138&lt;&gt;"",$B138=Timesheet!$B$4),ROW(),"")</f>
        <v/>
      </c>
    </row>
    <row r="139" spans="1:17" x14ac:dyDescent="0.3">
      <c r="A139" s="19"/>
      <c r="B139" s="17"/>
      <c r="C139" s="17"/>
      <c r="D139" s="17"/>
      <c r="E139" s="20"/>
      <c r="F139" s="20"/>
      <c r="G139" s="21"/>
      <c r="H139" s="22" t="str">
        <f t="shared" si="4"/>
        <v/>
      </c>
      <c r="I139" s="17"/>
      <c r="J139" s="18"/>
      <c r="K139" s="22" t="str">
        <f>IF($H139="","",IF($I139="No",0,IF(N(IFERROR(INDEX(Clients!$D$4:$D$103,MATCH($B139,Clients!$A$4:$A$103,0)),""))&gt;0,CEILING(MAX(0,ROUND(MOD($F139-$E139,1)*1440-N($G139),0)),N(IFERROR(INDEX(Clients!$D$4:$D$103,MATCH($B139,Clients!$A$4:$A$103,0)),""))),MAX(0,ROUND(MOD($F139-$E139,1)*1440-N($G139),0)))/60))</f>
        <v/>
      </c>
      <c r="L139" s="23" t="str">
        <f>IF($B139="","",IFERROR(INDEX(Clients!$B$4:$B$103,MATCH($B139,Clients!$A$4:$A$103,0)),"")&amp;"")</f>
        <v/>
      </c>
      <c r="M139" s="24" t="str">
        <f>IF($B139="","",IF($J139&lt;&gt;"",N($J139),N(IFERROR(INDEX(Clients!$C$4:$C$103,MATCH($B139,Clients!$A$4:$A$103,0)),""))))</f>
        <v/>
      </c>
      <c r="N139" s="24" t="str">
        <f t="shared" si="5"/>
        <v/>
      </c>
      <c r="O139" s="17"/>
      <c r="P139" s="23">
        <f>IF(AND(ISNUMBER($A139),$A139&gt;=Settings!$B$6,$A139&lt;=Settings!$B$7),1,0)</f>
        <v>0</v>
      </c>
      <c r="Q139" s="23" t="str">
        <f>IF(AND($P139=1,$B139&lt;&gt;"",$B139=Timesheet!$B$4),ROW(),"")</f>
        <v/>
      </c>
    </row>
    <row r="140" spans="1:17" x14ac:dyDescent="0.3">
      <c r="A140" s="19"/>
      <c r="B140" s="17"/>
      <c r="C140" s="17"/>
      <c r="D140" s="17"/>
      <c r="E140" s="20"/>
      <c r="F140" s="20"/>
      <c r="G140" s="21"/>
      <c r="H140" s="22" t="str">
        <f t="shared" si="4"/>
        <v/>
      </c>
      <c r="I140" s="17"/>
      <c r="J140" s="18"/>
      <c r="K140" s="22" t="str">
        <f>IF($H140="","",IF($I140="No",0,IF(N(IFERROR(INDEX(Clients!$D$4:$D$103,MATCH($B140,Clients!$A$4:$A$103,0)),""))&gt;0,CEILING(MAX(0,ROUND(MOD($F140-$E140,1)*1440-N($G140),0)),N(IFERROR(INDEX(Clients!$D$4:$D$103,MATCH($B140,Clients!$A$4:$A$103,0)),""))),MAX(0,ROUND(MOD($F140-$E140,1)*1440-N($G140),0)))/60))</f>
        <v/>
      </c>
      <c r="L140" s="23" t="str">
        <f>IF($B140="","",IFERROR(INDEX(Clients!$B$4:$B$103,MATCH($B140,Clients!$A$4:$A$103,0)),"")&amp;"")</f>
        <v/>
      </c>
      <c r="M140" s="24" t="str">
        <f>IF($B140="","",IF($J140&lt;&gt;"",N($J140),N(IFERROR(INDEX(Clients!$C$4:$C$103,MATCH($B140,Clients!$A$4:$A$103,0)),""))))</f>
        <v/>
      </c>
      <c r="N140" s="24" t="str">
        <f t="shared" si="5"/>
        <v/>
      </c>
      <c r="O140" s="17"/>
      <c r="P140" s="23">
        <f>IF(AND(ISNUMBER($A140),$A140&gt;=Settings!$B$6,$A140&lt;=Settings!$B$7),1,0)</f>
        <v>0</v>
      </c>
      <c r="Q140" s="23" t="str">
        <f>IF(AND($P140=1,$B140&lt;&gt;"",$B140=Timesheet!$B$4),ROW(),"")</f>
        <v/>
      </c>
    </row>
    <row r="141" spans="1:17" x14ac:dyDescent="0.3">
      <c r="A141" s="19"/>
      <c r="B141" s="17"/>
      <c r="C141" s="17"/>
      <c r="D141" s="17"/>
      <c r="E141" s="20"/>
      <c r="F141" s="20"/>
      <c r="G141" s="21"/>
      <c r="H141" s="22" t="str">
        <f t="shared" si="4"/>
        <v/>
      </c>
      <c r="I141" s="17"/>
      <c r="J141" s="18"/>
      <c r="K141" s="22" t="str">
        <f>IF($H141="","",IF($I141="No",0,IF(N(IFERROR(INDEX(Clients!$D$4:$D$103,MATCH($B141,Clients!$A$4:$A$103,0)),""))&gt;0,CEILING(MAX(0,ROUND(MOD($F141-$E141,1)*1440-N($G141),0)),N(IFERROR(INDEX(Clients!$D$4:$D$103,MATCH($B141,Clients!$A$4:$A$103,0)),""))),MAX(0,ROUND(MOD($F141-$E141,1)*1440-N($G141),0)))/60))</f>
        <v/>
      </c>
      <c r="L141" s="23" t="str">
        <f>IF($B141="","",IFERROR(INDEX(Clients!$B$4:$B$103,MATCH($B141,Clients!$A$4:$A$103,0)),"")&amp;"")</f>
        <v/>
      </c>
      <c r="M141" s="24" t="str">
        <f>IF($B141="","",IF($J141&lt;&gt;"",N($J141),N(IFERROR(INDEX(Clients!$C$4:$C$103,MATCH($B141,Clients!$A$4:$A$103,0)),""))))</f>
        <v/>
      </c>
      <c r="N141" s="24" t="str">
        <f t="shared" si="5"/>
        <v/>
      </c>
      <c r="O141" s="17"/>
      <c r="P141" s="23">
        <f>IF(AND(ISNUMBER($A141),$A141&gt;=Settings!$B$6,$A141&lt;=Settings!$B$7),1,0)</f>
        <v>0</v>
      </c>
      <c r="Q141" s="23" t="str">
        <f>IF(AND($P141=1,$B141&lt;&gt;"",$B141=Timesheet!$B$4),ROW(),"")</f>
        <v/>
      </c>
    </row>
    <row r="142" spans="1:17" x14ac:dyDescent="0.3">
      <c r="A142" s="19"/>
      <c r="B142" s="17"/>
      <c r="C142" s="17"/>
      <c r="D142" s="17"/>
      <c r="E142" s="20"/>
      <c r="F142" s="20"/>
      <c r="G142" s="21"/>
      <c r="H142" s="22" t="str">
        <f t="shared" si="4"/>
        <v/>
      </c>
      <c r="I142" s="17"/>
      <c r="J142" s="18"/>
      <c r="K142" s="22" t="str">
        <f>IF($H142="","",IF($I142="No",0,IF(N(IFERROR(INDEX(Clients!$D$4:$D$103,MATCH($B142,Clients!$A$4:$A$103,0)),""))&gt;0,CEILING(MAX(0,ROUND(MOD($F142-$E142,1)*1440-N($G142),0)),N(IFERROR(INDEX(Clients!$D$4:$D$103,MATCH($B142,Clients!$A$4:$A$103,0)),""))),MAX(0,ROUND(MOD($F142-$E142,1)*1440-N($G142),0)))/60))</f>
        <v/>
      </c>
      <c r="L142" s="23" t="str">
        <f>IF($B142="","",IFERROR(INDEX(Clients!$B$4:$B$103,MATCH($B142,Clients!$A$4:$A$103,0)),"")&amp;"")</f>
        <v/>
      </c>
      <c r="M142" s="24" t="str">
        <f>IF($B142="","",IF($J142&lt;&gt;"",N($J142),N(IFERROR(INDEX(Clients!$C$4:$C$103,MATCH($B142,Clients!$A$4:$A$103,0)),""))))</f>
        <v/>
      </c>
      <c r="N142" s="24" t="str">
        <f t="shared" si="5"/>
        <v/>
      </c>
      <c r="O142" s="17"/>
      <c r="P142" s="23">
        <f>IF(AND(ISNUMBER($A142),$A142&gt;=Settings!$B$6,$A142&lt;=Settings!$B$7),1,0)</f>
        <v>0</v>
      </c>
      <c r="Q142" s="23" t="str">
        <f>IF(AND($P142=1,$B142&lt;&gt;"",$B142=Timesheet!$B$4),ROW(),"")</f>
        <v/>
      </c>
    </row>
    <row r="143" spans="1:17" x14ac:dyDescent="0.3">
      <c r="A143" s="19"/>
      <c r="B143" s="17"/>
      <c r="C143" s="17"/>
      <c r="D143" s="17"/>
      <c r="E143" s="20"/>
      <c r="F143" s="20"/>
      <c r="G143" s="21"/>
      <c r="H143" s="22" t="str">
        <f t="shared" si="4"/>
        <v/>
      </c>
      <c r="I143" s="17"/>
      <c r="J143" s="18"/>
      <c r="K143" s="22" t="str">
        <f>IF($H143="","",IF($I143="No",0,IF(N(IFERROR(INDEX(Clients!$D$4:$D$103,MATCH($B143,Clients!$A$4:$A$103,0)),""))&gt;0,CEILING(MAX(0,ROUND(MOD($F143-$E143,1)*1440-N($G143),0)),N(IFERROR(INDEX(Clients!$D$4:$D$103,MATCH($B143,Clients!$A$4:$A$103,0)),""))),MAX(0,ROUND(MOD($F143-$E143,1)*1440-N($G143),0)))/60))</f>
        <v/>
      </c>
      <c r="L143" s="23" t="str">
        <f>IF($B143="","",IFERROR(INDEX(Clients!$B$4:$B$103,MATCH($B143,Clients!$A$4:$A$103,0)),"")&amp;"")</f>
        <v/>
      </c>
      <c r="M143" s="24" t="str">
        <f>IF($B143="","",IF($J143&lt;&gt;"",N($J143),N(IFERROR(INDEX(Clients!$C$4:$C$103,MATCH($B143,Clients!$A$4:$A$103,0)),""))))</f>
        <v/>
      </c>
      <c r="N143" s="24" t="str">
        <f t="shared" si="5"/>
        <v/>
      </c>
      <c r="O143" s="17"/>
      <c r="P143" s="23">
        <f>IF(AND(ISNUMBER($A143),$A143&gt;=Settings!$B$6,$A143&lt;=Settings!$B$7),1,0)</f>
        <v>0</v>
      </c>
      <c r="Q143" s="23" t="str">
        <f>IF(AND($P143=1,$B143&lt;&gt;"",$B143=Timesheet!$B$4),ROW(),"")</f>
        <v/>
      </c>
    </row>
    <row r="144" spans="1:17" x14ac:dyDescent="0.3">
      <c r="A144" s="19"/>
      <c r="B144" s="17"/>
      <c r="C144" s="17"/>
      <c r="D144" s="17"/>
      <c r="E144" s="20"/>
      <c r="F144" s="20"/>
      <c r="G144" s="21"/>
      <c r="H144" s="22" t="str">
        <f t="shared" si="4"/>
        <v/>
      </c>
      <c r="I144" s="17"/>
      <c r="J144" s="18"/>
      <c r="K144" s="22" t="str">
        <f>IF($H144="","",IF($I144="No",0,IF(N(IFERROR(INDEX(Clients!$D$4:$D$103,MATCH($B144,Clients!$A$4:$A$103,0)),""))&gt;0,CEILING(MAX(0,ROUND(MOD($F144-$E144,1)*1440-N($G144),0)),N(IFERROR(INDEX(Clients!$D$4:$D$103,MATCH($B144,Clients!$A$4:$A$103,0)),""))),MAX(0,ROUND(MOD($F144-$E144,1)*1440-N($G144),0)))/60))</f>
        <v/>
      </c>
      <c r="L144" s="23" t="str">
        <f>IF($B144="","",IFERROR(INDEX(Clients!$B$4:$B$103,MATCH($B144,Clients!$A$4:$A$103,0)),"")&amp;"")</f>
        <v/>
      </c>
      <c r="M144" s="24" t="str">
        <f>IF($B144="","",IF($J144&lt;&gt;"",N($J144),N(IFERROR(INDEX(Clients!$C$4:$C$103,MATCH($B144,Clients!$A$4:$A$103,0)),""))))</f>
        <v/>
      </c>
      <c r="N144" s="24" t="str">
        <f t="shared" si="5"/>
        <v/>
      </c>
      <c r="O144" s="17"/>
      <c r="P144" s="23">
        <f>IF(AND(ISNUMBER($A144),$A144&gt;=Settings!$B$6,$A144&lt;=Settings!$B$7),1,0)</f>
        <v>0</v>
      </c>
      <c r="Q144" s="23" t="str">
        <f>IF(AND($P144=1,$B144&lt;&gt;"",$B144=Timesheet!$B$4),ROW(),"")</f>
        <v/>
      </c>
    </row>
    <row r="145" spans="1:17" x14ac:dyDescent="0.3">
      <c r="A145" s="19"/>
      <c r="B145" s="17"/>
      <c r="C145" s="17"/>
      <c r="D145" s="17"/>
      <c r="E145" s="20"/>
      <c r="F145" s="20"/>
      <c r="G145" s="21"/>
      <c r="H145" s="22" t="str">
        <f t="shared" si="4"/>
        <v/>
      </c>
      <c r="I145" s="17"/>
      <c r="J145" s="18"/>
      <c r="K145" s="22" t="str">
        <f>IF($H145="","",IF($I145="No",0,IF(N(IFERROR(INDEX(Clients!$D$4:$D$103,MATCH($B145,Clients!$A$4:$A$103,0)),""))&gt;0,CEILING(MAX(0,ROUND(MOD($F145-$E145,1)*1440-N($G145),0)),N(IFERROR(INDEX(Clients!$D$4:$D$103,MATCH($B145,Clients!$A$4:$A$103,0)),""))),MAX(0,ROUND(MOD($F145-$E145,1)*1440-N($G145),0)))/60))</f>
        <v/>
      </c>
      <c r="L145" s="23" t="str">
        <f>IF($B145="","",IFERROR(INDEX(Clients!$B$4:$B$103,MATCH($B145,Clients!$A$4:$A$103,0)),"")&amp;"")</f>
        <v/>
      </c>
      <c r="M145" s="24" t="str">
        <f>IF($B145="","",IF($J145&lt;&gt;"",N($J145),N(IFERROR(INDEX(Clients!$C$4:$C$103,MATCH($B145,Clients!$A$4:$A$103,0)),""))))</f>
        <v/>
      </c>
      <c r="N145" s="24" t="str">
        <f t="shared" si="5"/>
        <v/>
      </c>
      <c r="O145" s="17"/>
      <c r="P145" s="23">
        <f>IF(AND(ISNUMBER($A145),$A145&gt;=Settings!$B$6,$A145&lt;=Settings!$B$7),1,0)</f>
        <v>0</v>
      </c>
      <c r="Q145" s="23" t="str">
        <f>IF(AND($P145=1,$B145&lt;&gt;"",$B145=Timesheet!$B$4),ROW(),"")</f>
        <v/>
      </c>
    </row>
    <row r="146" spans="1:17" x14ac:dyDescent="0.3">
      <c r="A146" s="19"/>
      <c r="B146" s="17"/>
      <c r="C146" s="17"/>
      <c r="D146" s="17"/>
      <c r="E146" s="20"/>
      <c r="F146" s="20"/>
      <c r="G146" s="21"/>
      <c r="H146" s="22" t="str">
        <f t="shared" si="4"/>
        <v/>
      </c>
      <c r="I146" s="17"/>
      <c r="J146" s="18"/>
      <c r="K146" s="22" t="str">
        <f>IF($H146="","",IF($I146="No",0,IF(N(IFERROR(INDEX(Clients!$D$4:$D$103,MATCH($B146,Clients!$A$4:$A$103,0)),""))&gt;0,CEILING(MAX(0,ROUND(MOD($F146-$E146,1)*1440-N($G146),0)),N(IFERROR(INDEX(Clients!$D$4:$D$103,MATCH($B146,Clients!$A$4:$A$103,0)),""))),MAX(0,ROUND(MOD($F146-$E146,1)*1440-N($G146),0)))/60))</f>
        <v/>
      </c>
      <c r="L146" s="23" t="str">
        <f>IF($B146="","",IFERROR(INDEX(Clients!$B$4:$B$103,MATCH($B146,Clients!$A$4:$A$103,0)),"")&amp;"")</f>
        <v/>
      </c>
      <c r="M146" s="24" t="str">
        <f>IF($B146="","",IF($J146&lt;&gt;"",N($J146),N(IFERROR(INDEX(Clients!$C$4:$C$103,MATCH($B146,Clients!$A$4:$A$103,0)),""))))</f>
        <v/>
      </c>
      <c r="N146" s="24" t="str">
        <f t="shared" si="5"/>
        <v/>
      </c>
      <c r="O146" s="17"/>
      <c r="P146" s="23">
        <f>IF(AND(ISNUMBER($A146),$A146&gt;=Settings!$B$6,$A146&lt;=Settings!$B$7),1,0)</f>
        <v>0</v>
      </c>
      <c r="Q146" s="23" t="str">
        <f>IF(AND($P146=1,$B146&lt;&gt;"",$B146=Timesheet!$B$4),ROW(),"")</f>
        <v/>
      </c>
    </row>
    <row r="147" spans="1:17" x14ac:dyDescent="0.3">
      <c r="A147" s="19"/>
      <c r="B147" s="17"/>
      <c r="C147" s="17"/>
      <c r="D147" s="17"/>
      <c r="E147" s="20"/>
      <c r="F147" s="20"/>
      <c r="G147" s="21"/>
      <c r="H147" s="22" t="str">
        <f t="shared" si="4"/>
        <v/>
      </c>
      <c r="I147" s="17"/>
      <c r="J147" s="18"/>
      <c r="K147" s="22" t="str">
        <f>IF($H147="","",IF($I147="No",0,IF(N(IFERROR(INDEX(Clients!$D$4:$D$103,MATCH($B147,Clients!$A$4:$A$103,0)),""))&gt;0,CEILING(MAX(0,ROUND(MOD($F147-$E147,1)*1440-N($G147),0)),N(IFERROR(INDEX(Clients!$D$4:$D$103,MATCH($B147,Clients!$A$4:$A$103,0)),""))),MAX(0,ROUND(MOD($F147-$E147,1)*1440-N($G147),0)))/60))</f>
        <v/>
      </c>
      <c r="L147" s="23" t="str">
        <f>IF($B147="","",IFERROR(INDEX(Clients!$B$4:$B$103,MATCH($B147,Clients!$A$4:$A$103,0)),"")&amp;"")</f>
        <v/>
      </c>
      <c r="M147" s="24" t="str">
        <f>IF($B147="","",IF($J147&lt;&gt;"",N($J147),N(IFERROR(INDEX(Clients!$C$4:$C$103,MATCH($B147,Clients!$A$4:$A$103,0)),""))))</f>
        <v/>
      </c>
      <c r="N147" s="24" t="str">
        <f t="shared" si="5"/>
        <v/>
      </c>
      <c r="O147" s="17"/>
      <c r="P147" s="23">
        <f>IF(AND(ISNUMBER($A147),$A147&gt;=Settings!$B$6,$A147&lt;=Settings!$B$7),1,0)</f>
        <v>0</v>
      </c>
      <c r="Q147" s="23" t="str">
        <f>IF(AND($P147=1,$B147&lt;&gt;"",$B147=Timesheet!$B$4),ROW(),"")</f>
        <v/>
      </c>
    </row>
    <row r="148" spans="1:17" x14ac:dyDescent="0.3">
      <c r="A148" s="19"/>
      <c r="B148" s="17"/>
      <c r="C148" s="17"/>
      <c r="D148" s="17"/>
      <c r="E148" s="20"/>
      <c r="F148" s="20"/>
      <c r="G148" s="21"/>
      <c r="H148" s="22" t="str">
        <f t="shared" si="4"/>
        <v/>
      </c>
      <c r="I148" s="17"/>
      <c r="J148" s="18"/>
      <c r="K148" s="22" t="str">
        <f>IF($H148="","",IF($I148="No",0,IF(N(IFERROR(INDEX(Clients!$D$4:$D$103,MATCH($B148,Clients!$A$4:$A$103,0)),""))&gt;0,CEILING(MAX(0,ROUND(MOD($F148-$E148,1)*1440-N($G148),0)),N(IFERROR(INDEX(Clients!$D$4:$D$103,MATCH($B148,Clients!$A$4:$A$103,0)),""))),MAX(0,ROUND(MOD($F148-$E148,1)*1440-N($G148),0)))/60))</f>
        <v/>
      </c>
      <c r="L148" s="23" t="str">
        <f>IF($B148="","",IFERROR(INDEX(Clients!$B$4:$B$103,MATCH($B148,Clients!$A$4:$A$103,0)),"")&amp;"")</f>
        <v/>
      </c>
      <c r="M148" s="24" t="str">
        <f>IF($B148="","",IF($J148&lt;&gt;"",N($J148),N(IFERROR(INDEX(Clients!$C$4:$C$103,MATCH($B148,Clients!$A$4:$A$103,0)),""))))</f>
        <v/>
      </c>
      <c r="N148" s="24" t="str">
        <f t="shared" si="5"/>
        <v/>
      </c>
      <c r="O148" s="17"/>
      <c r="P148" s="23">
        <f>IF(AND(ISNUMBER($A148),$A148&gt;=Settings!$B$6,$A148&lt;=Settings!$B$7),1,0)</f>
        <v>0</v>
      </c>
      <c r="Q148" s="23" t="str">
        <f>IF(AND($P148=1,$B148&lt;&gt;"",$B148=Timesheet!$B$4),ROW(),"")</f>
        <v/>
      </c>
    </row>
    <row r="149" spans="1:17" x14ac:dyDescent="0.3">
      <c r="A149" s="19"/>
      <c r="B149" s="17"/>
      <c r="C149" s="17"/>
      <c r="D149" s="17"/>
      <c r="E149" s="20"/>
      <c r="F149" s="20"/>
      <c r="G149" s="21"/>
      <c r="H149" s="22" t="str">
        <f t="shared" si="4"/>
        <v/>
      </c>
      <c r="I149" s="17"/>
      <c r="J149" s="18"/>
      <c r="K149" s="22" t="str">
        <f>IF($H149="","",IF($I149="No",0,IF(N(IFERROR(INDEX(Clients!$D$4:$D$103,MATCH($B149,Clients!$A$4:$A$103,0)),""))&gt;0,CEILING(MAX(0,ROUND(MOD($F149-$E149,1)*1440-N($G149),0)),N(IFERROR(INDEX(Clients!$D$4:$D$103,MATCH($B149,Clients!$A$4:$A$103,0)),""))),MAX(0,ROUND(MOD($F149-$E149,1)*1440-N($G149),0)))/60))</f>
        <v/>
      </c>
      <c r="L149" s="23" t="str">
        <f>IF($B149="","",IFERROR(INDEX(Clients!$B$4:$B$103,MATCH($B149,Clients!$A$4:$A$103,0)),"")&amp;"")</f>
        <v/>
      </c>
      <c r="M149" s="24" t="str">
        <f>IF($B149="","",IF($J149&lt;&gt;"",N($J149),N(IFERROR(INDEX(Clients!$C$4:$C$103,MATCH($B149,Clients!$A$4:$A$103,0)),""))))</f>
        <v/>
      </c>
      <c r="N149" s="24" t="str">
        <f t="shared" si="5"/>
        <v/>
      </c>
      <c r="O149" s="17"/>
      <c r="P149" s="23">
        <f>IF(AND(ISNUMBER($A149),$A149&gt;=Settings!$B$6,$A149&lt;=Settings!$B$7),1,0)</f>
        <v>0</v>
      </c>
      <c r="Q149" s="23" t="str">
        <f>IF(AND($P149=1,$B149&lt;&gt;"",$B149=Timesheet!$B$4),ROW(),"")</f>
        <v/>
      </c>
    </row>
    <row r="150" spans="1:17" x14ac:dyDescent="0.3">
      <c r="A150" s="19"/>
      <c r="B150" s="17"/>
      <c r="C150" s="17"/>
      <c r="D150" s="17"/>
      <c r="E150" s="20"/>
      <c r="F150" s="20"/>
      <c r="G150" s="21"/>
      <c r="H150" s="22" t="str">
        <f t="shared" si="4"/>
        <v/>
      </c>
      <c r="I150" s="17"/>
      <c r="J150" s="18"/>
      <c r="K150" s="22" t="str">
        <f>IF($H150="","",IF($I150="No",0,IF(N(IFERROR(INDEX(Clients!$D$4:$D$103,MATCH($B150,Clients!$A$4:$A$103,0)),""))&gt;0,CEILING(MAX(0,ROUND(MOD($F150-$E150,1)*1440-N($G150),0)),N(IFERROR(INDEX(Clients!$D$4:$D$103,MATCH($B150,Clients!$A$4:$A$103,0)),""))),MAX(0,ROUND(MOD($F150-$E150,1)*1440-N($G150),0)))/60))</f>
        <v/>
      </c>
      <c r="L150" s="23" t="str">
        <f>IF($B150="","",IFERROR(INDEX(Clients!$B$4:$B$103,MATCH($B150,Clients!$A$4:$A$103,0)),"")&amp;"")</f>
        <v/>
      </c>
      <c r="M150" s="24" t="str">
        <f>IF($B150="","",IF($J150&lt;&gt;"",N($J150),N(IFERROR(INDEX(Clients!$C$4:$C$103,MATCH($B150,Clients!$A$4:$A$103,0)),""))))</f>
        <v/>
      </c>
      <c r="N150" s="24" t="str">
        <f t="shared" si="5"/>
        <v/>
      </c>
      <c r="O150" s="17"/>
      <c r="P150" s="23">
        <f>IF(AND(ISNUMBER($A150),$A150&gt;=Settings!$B$6,$A150&lt;=Settings!$B$7),1,0)</f>
        <v>0</v>
      </c>
      <c r="Q150" s="23" t="str">
        <f>IF(AND($P150=1,$B150&lt;&gt;"",$B150=Timesheet!$B$4),ROW(),"")</f>
        <v/>
      </c>
    </row>
    <row r="151" spans="1:17" x14ac:dyDescent="0.3">
      <c r="A151" s="19"/>
      <c r="B151" s="17"/>
      <c r="C151" s="17"/>
      <c r="D151" s="17"/>
      <c r="E151" s="20"/>
      <c r="F151" s="20"/>
      <c r="G151" s="21"/>
      <c r="H151" s="22" t="str">
        <f t="shared" si="4"/>
        <v/>
      </c>
      <c r="I151" s="17"/>
      <c r="J151" s="18"/>
      <c r="K151" s="22" t="str">
        <f>IF($H151="","",IF($I151="No",0,IF(N(IFERROR(INDEX(Clients!$D$4:$D$103,MATCH($B151,Clients!$A$4:$A$103,0)),""))&gt;0,CEILING(MAX(0,ROUND(MOD($F151-$E151,1)*1440-N($G151),0)),N(IFERROR(INDEX(Clients!$D$4:$D$103,MATCH($B151,Clients!$A$4:$A$103,0)),""))),MAX(0,ROUND(MOD($F151-$E151,1)*1440-N($G151),0)))/60))</f>
        <v/>
      </c>
      <c r="L151" s="23" t="str">
        <f>IF($B151="","",IFERROR(INDEX(Clients!$B$4:$B$103,MATCH($B151,Clients!$A$4:$A$103,0)),"")&amp;"")</f>
        <v/>
      </c>
      <c r="M151" s="24" t="str">
        <f>IF($B151="","",IF($J151&lt;&gt;"",N($J151),N(IFERROR(INDEX(Clients!$C$4:$C$103,MATCH($B151,Clients!$A$4:$A$103,0)),""))))</f>
        <v/>
      </c>
      <c r="N151" s="24" t="str">
        <f t="shared" si="5"/>
        <v/>
      </c>
      <c r="O151" s="17"/>
      <c r="P151" s="23">
        <f>IF(AND(ISNUMBER($A151),$A151&gt;=Settings!$B$6,$A151&lt;=Settings!$B$7),1,0)</f>
        <v>0</v>
      </c>
      <c r="Q151" s="23" t="str">
        <f>IF(AND($P151=1,$B151&lt;&gt;"",$B151=Timesheet!$B$4),ROW(),"")</f>
        <v/>
      </c>
    </row>
    <row r="152" spans="1:17" x14ac:dyDescent="0.3">
      <c r="A152" s="19"/>
      <c r="B152" s="17"/>
      <c r="C152" s="17"/>
      <c r="D152" s="17"/>
      <c r="E152" s="20"/>
      <c r="F152" s="20"/>
      <c r="G152" s="21"/>
      <c r="H152" s="22" t="str">
        <f t="shared" si="4"/>
        <v/>
      </c>
      <c r="I152" s="17"/>
      <c r="J152" s="18"/>
      <c r="K152" s="22" t="str">
        <f>IF($H152="","",IF($I152="No",0,IF(N(IFERROR(INDEX(Clients!$D$4:$D$103,MATCH($B152,Clients!$A$4:$A$103,0)),""))&gt;0,CEILING(MAX(0,ROUND(MOD($F152-$E152,1)*1440-N($G152),0)),N(IFERROR(INDEX(Clients!$D$4:$D$103,MATCH($B152,Clients!$A$4:$A$103,0)),""))),MAX(0,ROUND(MOD($F152-$E152,1)*1440-N($G152),0)))/60))</f>
        <v/>
      </c>
      <c r="L152" s="23" t="str">
        <f>IF($B152="","",IFERROR(INDEX(Clients!$B$4:$B$103,MATCH($B152,Clients!$A$4:$A$103,0)),"")&amp;"")</f>
        <v/>
      </c>
      <c r="M152" s="24" t="str">
        <f>IF($B152="","",IF($J152&lt;&gt;"",N($J152),N(IFERROR(INDEX(Clients!$C$4:$C$103,MATCH($B152,Clients!$A$4:$A$103,0)),""))))</f>
        <v/>
      </c>
      <c r="N152" s="24" t="str">
        <f t="shared" si="5"/>
        <v/>
      </c>
      <c r="O152" s="17"/>
      <c r="P152" s="23">
        <f>IF(AND(ISNUMBER($A152),$A152&gt;=Settings!$B$6,$A152&lt;=Settings!$B$7),1,0)</f>
        <v>0</v>
      </c>
      <c r="Q152" s="23" t="str">
        <f>IF(AND($P152=1,$B152&lt;&gt;"",$B152=Timesheet!$B$4),ROW(),"")</f>
        <v/>
      </c>
    </row>
    <row r="153" spans="1:17" x14ac:dyDescent="0.3">
      <c r="A153" s="19"/>
      <c r="B153" s="17"/>
      <c r="C153" s="17"/>
      <c r="D153" s="17"/>
      <c r="E153" s="20"/>
      <c r="F153" s="20"/>
      <c r="G153" s="21"/>
      <c r="H153" s="22" t="str">
        <f t="shared" si="4"/>
        <v/>
      </c>
      <c r="I153" s="17"/>
      <c r="J153" s="18"/>
      <c r="K153" s="22" t="str">
        <f>IF($H153="","",IF($I153="No",0,IF(N(IFERROR(INDEX(Clients!$D$4:$D$103,MATCH($B153,Clients!$A$4:$A$103,0)),""))&gt;0,CEILING(MAX(0,ROUND(MOD($F153-$E153,1)*1440-N($G153),0)),N(IFERROR(INDEX(Clients!$D$4:$D$103,MATCH($B153,Clients!$A$4:$A$103,0)),""))),MAX(0,ROUND(MOD($F153-$E153,1)*1440-N($G153),0)))/60))</f>
        <v/>
      </c>
      <c r="L153" s="23" t="str">
        <f>IF($B153="","",IFERROR(INDEX(Clients!$B$4:$B$103,MATCH($B153,Clients!$A$4:$A$103,0)),"")&amp;"")</f>
        <v/>
      </c>
      <c r="M153" s="24" t="str">
        <f>IF($B153="","",IF($J153&lt;&gt;"",N($J153),N(IFERROR(INDEX(Clients!$C$4:$C$103,MATCH($B153,Clients!$A$4:$A$103,0)),""))))</f>
        <v/>
      </c>
      <c r="N153" s="24" t="str">
        <f t="shared" si="5"/>
        <v/>
      </c>
      <c r="O153" s="17"/>
      <c r="P153" s="23">
        <f>IF(AND(ISNUMBER($A153),$A153&gt;=Settings!$B$6,$A153&lt;=Settings!$B$7),1,0)</f>
        <v>0</v>
      </c>
      <c r="Q153" s="23" t="str">
        <f>IF(AND($P153=1,$B153&lt;&gt;"",$B153=Timesheet!$B$4),ROW(),"")</f>
        <v/>
      </c>
    </row>
    <row r="154" spans="1:17" x14ac:dyDescent="0.3">
      <c r="A154" s="19"/>
      <c r="B154" s="17"/>
      <c r="C154" s="17"/>
      <c r="D154" s="17"/>
      <c r="E154" s="20"/>
      <c r="F154" s="20"/>
      <c r="G154" s="21"/>
      <c r="H154" s="22" t="str">
        <f t="shared" si="4"/>
        <v/>
      </c>
      <c r="I154" s="17"/>
      <c r="J154" s="18"/>
      <c r="K154" s="22" t="str">
        <f>IF($H154="","",IF($I154="No",0,IF(N(IFERROR(INDEX(Clients!$D$4:$D$103,MATCH($B154,Clients!$A$4:$A$103,0)),""))&gt;0,CEILING(MAX(0,ROUND(MOD($F154-$E154,1)*1440-N($G154),0)),N(IFERROR(INDEX(Clients!$D$4:$D$103,MATCH($B154,Clients!$A$4:$A$103,0)),""))),MAX(0,ROUND(MOD($F154-$E154,1)*1440-N($G154),0)))/60))</f>
        <v/>
      </c>
      <c r="L154" s="23" t="str">
        <f>IF($B154="","",IFERROR(INDEX(Clients!$B$4:$B$103,MATCH($B154,Clients!$A$4:$A$103,0)),"")&amp;"")</f>
        <v/>
      </c>
      <c r="M154" s="24" t="str">
        <f>IF($B154="","",IF($J154&lt;&gt;"",N($J154),N(IFERROR(INDEX(Clients!$C$4:$C$103,MATCH($B154,Clients!$A$4:$A$103,0)),""))))</f>
        <v/>
      </c>
      <c r="N154" s="24" t="str">
        <f t="shared" si="5"/>
        <v/>
      </c>
      <c r="O154" s="17"/>
      <c r="P154" s="23">
        <f>IF(AND(ISNUMBER($A154),$A154&gt;=Settings!$B$6,$A154&lt;=Settings!$B$7),1,0)</f>
        <v>0</v>
      </c>
      <c r="Q154" s="23" t="str">
        <f>IF(AND($P154=1,$B154&lt;&gt;"",$B154=Timesheet!$B$4),ROW(),"")</f>
        <v/>
      </c>
    </row>
    <row r="155" spans="1:17" x14ac:dyDescent="0.3">
      <c r="A155" s="19"/>
      <c r="B155" s="17"/>
      <c r="C155" s="17"/>
      <c r="D155" s="17"/>
      <c r="E155" s="20"/>
      <c r="F155" s="20"/>
      <c r="G155" s="21"/>
      <c r="H155" s="22" t="str">
        <f t="shared" si="4"/>
        <v/>
      </c>
      <c r="I155" s="17"/>
      <c r="J155" s="18"/>
      <c r="K155" s="22" t="str">
        <f>IF($H155="","",IF($I155="No",0,IF(N(IFERROR(INDEX(Clients!$D$4:$D$103,MATCH($B155,Clients!$A$4:$A$103,0)),""))&gt;0,CEILING(MAX(0,ROUND(MOD($F155-$E155,1)*1440-N($G155),0)),N(IFERROR(INDEX(Clients!$D$4:$D$103,MATCH($B155,Clients!$A$4:$A$103,0)),""))),MAX(0,ROUND(MOD($F155-$E155,1)*1440-N($G155),0)))/60))</f>
        <v/>
      </c>
      <c r="L155" s="23" t="str">
        <f>IF($B155="","",IFERROR(INDEX(Clients!$B$4:$B$103,MATCH($B155,Clients!$A$4:$A$103,0)),"")&amp;"")</f>
        <v/>
      </c>
      <c r="M155" s="24" t="str">
        <f>IF($B155="","",IF($J155&lt;&gt;"",N($J155),N(IFERROR(INDEX(Clients!$C$4:$C$103,MATCH($B155,Clients!$A$4:$A$103,0)),""))))</f>
        <v/>
      </c>
      <c r="N155" s="24" t="str">
        <f t="shared" si="5"/>
        <v/>
      </c>
      <c r="O155" s="17"/>
      <c r="P155" s="23">
        <f>IF(AND(ISNUMBER($A155),$A155&gt;=Settings!$B$6,$A155&lt;=Settings!$B$7),1,0)</f>
        <v>0</v>
      </c>
      <c r="Q155" s="23" t="str">
        <f>IF(AND($P155=1,$B155&lt;&gt;"",$B155=Timesheet!$B$4),ROW(),"")</f>
        <v/>
      </c>
    </row>
    <row r="156" spans="1:17" x14ac:dyDescent="0.3">
      <c r="A156" s="19"/>
      <c r="B156" s="17"/>
      <c r="C156" s="17"/>
      <c r="D156" s="17"/>
      <c r="E156" s="20"/>
      <c r="F156" s="20"/>
      <c r="G156" s="21"/>
      <c r="H156" s="22" t="str">
        <f t="shared" si="4"/>
        <v/>
      </c>
      <c r="I156" s="17"/>
      <c r="J156" s="18"/>
      <c r="K156" s="22" t="str">
        <f>IF($H156="","",IF($I156="No",0,IF(N(IFERROR(INDEX(Clients!$D$4:$D$103,MATCH($B156,Clients!$A$4:$A$103,0)),""))&gt;0,CEILING(MAX(0,ROUND(MOD($F156-$E156,1)*1440-N($G156),0)),N(IFERROR(INDEX(Clients!$D$4:$D$103,MATCH($B156,Clients!$A$4:$A$103,0)),""))),MAX(0,ROUND(MOD($F156-$E156,1)*1440-N($G156),0)))/60))</f>
        <v/>
      </c>
      <c r="L156" s="23" t="str">
        <f>IF($B156="","",IFERROR(INDEX(Clients!$B$4:$B$103,MATCH($B156,Clients!$A$4:$A$103,0)),"")&amp;"")</f>
        <v/>
      </c>
      <c r="M156" s="24" t="str">
        <f>IF($B156="","",IF($J156&lt;&gt;"",N($J156),N(IFERROR(INDEX(Clients!$C$4:$C$103,MATCH($B156,Clients!$A$4:$A$103,0)),""))))</f>
        <v/>
      </c>
      <c r="N156" s="24" t="str">
        <f t="shared" si="5"/>
        <v/>
      </c>
      <c r="O156" s="17"/>
      <c r="P156" s="23">
        <f>IF(AND(ISNUMBER($A156),$A156&gt;=Settings!$B$6,$A156&lt;=Settings!$B$7),1,0)</f>
        <v>0</v>
      </c>
      <c r="Q156" s="23" t="str">
        <f>IF(AND($P156=1,$B156&lt;&gt;"",$B156=Timesheet!$B$4),ROW(),"")</f>
        <v/>
      </c>
    </row>
    <row r="157" spans="1:17" x14ac:dyDescent="0.3">
      <c r="A157" s="19"/>
      <c r="B157" s="17"/>
      <c r="C157" s="17"/>
      <c r="D157" s="17"/>
      <c r="E157" s="20"/>
      <c r="F157" s="20"/>
      <c r="G157" s="21"/>
      <c r="H157" s="22" t="str">
        <f t="shared" si="4"/>
        <v/>
      </c>
      <c r="I157" s="17"/>
      <c r="J157" s="18"/>
      <c r="K157" s="22" t="str">
        <f>IF($H157="","",IF($I157="No",0,IF(N(IFERROR(INDEX(Clients!$D$4:$D$103,MATCH($B157,Clients!$A$4:$A$103,0)),""))&gt;0,CEILING(MAX(0,ROUND(MOD($F157-$E157,1)*1440-N($G157),0)),N(IFERROR(INDEX(Clients!$D$4:$D$103,MATCH($B157,Clients!$A$4:$A$103,0)),""))),MAX(0,ROUND(MOD($F157-$E157,1)*1440-N($G157),0)))/60))</f>
        <v/>
      </c>
      <c r="L157" s="23" t="str">
        <f>IF($B157="","",IFERROR(INDEX(Clients!$B$4:$B$103,MATCH($B157,Clients!$A$4:$A$103,0)),"")&amp;"")</f>
        <v/>
      </c>
      <c r="M157" s="24" t="str">
        <f>IF($B157="","",IF($J157&lt;&gt;"",N($J157),N(IFERROR(INDEX(Clients!$C$4:$C$103,MATCH($B157,Clients!$A$4:$A$103,0)),""))))</f>
        <v/>
      </c>
      <c r="N157" s="24" t="str">
        <f t="shared" si="5"/>
        <v/>
      </c>
      <c r="O157" s="17"/>
      <c r="P157" s="23">
        <f>IF(AND(ISNUMBER($A157),$A157&gt;=Settings!$B$6,$A157&lt;=Settings!$B$7),1,0)</f>
        <v>0</v>
      </c>
      <c r="Q157" s="23" t="str">
        <f>IF(AND($P157=1,$B157&lt;&gt;"",$B157=Timesheet!$B$4),ROW(),"")</f>
        <v/>
      </c>
    </row>
    <row r="158" spans="1:17" x14ac:dyDescent="0.3">
      <c r="A158" s="19"/>
      <c r="B158" s="17"/>
      <c r="C158" s="17"/>
      <c r="D158" s="17"/>
      <c r="E158" s="20"/>
      <c r="F158" s="20"/>
      <c r="G158" s="21"/>
      <c r="H158" s="22" t="str">
        <f t="shared" si="4"/>
        <v/>
      </c>
      <c r="I158" s="17"/>
      <c r="J158" s="18"/>
      <c r="K158" s="22" t="str">
        <f>IF($H158="","",IF($I158="No",0,IF(N(IFERROR(INDEX(Clients!$D$4:$D$103,MATCH($B158,Clients!$A$4:$A$103,0)),""))&gt;0,CEILING(MAX(0,ROUND(MOD($F158-$E158,1)*1440-N($G158),0)),N(IFERROR(INDEX(Clients!$D$4:$D$103,MATCH($B158,Clients!$A$4:$A$103,0)),""))),MAX(0,ROUND(MOD($F158-$E158,1)*1440-N($G158),0)))/60))</f>
        <v/>
      </c>
      <c r="L158" s="23" t="str">
        <f>IF($B158="","",IFERROR(INDEX(Clients!$B$4:$B$103,MATCH($B158,Clients!$A$4:$A$103,0)),"")&amp;"")</f>
        <v/>
      </c>
      <c r="M158" s="24" t="str">
        <f>IF($B158="","",IF($J158&lt;&gt;"",N($J158),N(IFERROR(INDEX(Clients!$C$4:$C$103,MATCH($B158,Clients!$A$4:$A$103,0)),""))))</f>
        <v/>
      </c>
      <c r="N158" s="24" t="str">
        <f t="shared" si="5"/>
        <v/>
      </c>
      <c r="O158" s="17"/>
      <c r="P158" s="23">
        <f>IF(AND(ISNUMBER($A158),$A158&gt;=Settings!$B$6,$A158&lt;=Settings!$B$7),1,0)</f>
        <v>0</v>
      </c>
      <c r="Q158" s="23" t="str">
        <f>IF(AND($P158=1,$B158&lt;&gt;"",$B158=Timesheet!$B$4),ROW(),"")</f>
        <v/>
      </c>
    </row>
    <row r="159" spans="1:17" x14ac:dyDescent="0.3">
      <c r="A159" s="19"/>
      <c r="B159" s="17"/>
      <c r="C159" s="17"/>
      <c r="D159" s="17"/>
      <c r="E159" s="20"/>
      <c r="F159" s="20"/>
      <c r="G159" s="21"/>
      <c r="H159" s="22" t="str">
        <f t="shared" si="4"/>
        <v/>
      </c>
      <c r="I159" s="17"/>
      <c r="J159" s="18"/>
      <c r="K159" s="22" t="str">
        <f>IF($H159="","",IF($I159="No",0,IF(N(IFERROR(INDEX(Clients!$D$4:$D$103,MATCH($B159,Clients!$A$4:$A$103,0)),""))&gt;0,CEILING(MAX(0,ROUND(MOD($F159-$E159,1)*1440-N($G159),0)),N(IFERROR(INDEX(Clients!$D$4:$D$103,MATCH($B159,Clients!$A$4:$A$103,0)),""))),MAX(0,ROUND(MOD($F159-$E159,1)*1440-N($G159),0)))/60))</f>
        <v/>
      </c>
      <c r="L159" s="23" t="str">
        <f>IF($B159="","",IFERROR(INDEX(Clients!$B$4:$B$103,MATCH($B159,Clients!$A$4:$A$103,0)),"")&amp;"")</f>
        <v/>
      </c>
      <c r="M159" s="24" t="str">
        <f>IF($B159="","",IF($J159&lt;&gt;"",N($J159),N(IFERROR(INDEX(Clients!$C$4:$C$103,MATCH($B159,Clients!$A$4:$A$103,0)),""))))</f>
        <v/>
      </c>
      <c r="N159" s="24" t="str">
        <f t="shared" si="5"/>
        <v/>
      </c>
      <c r="O159" s="17"/>
      <c r="P159" s="23">
        <f>IF(AND(ISNUMBER($A159),$A159&gt;=Settings!$B$6,$A159&lt;=Settings!$B$7),1,0)</f>
        <v>0</v>
      </c>
      <c r="Q159" s="23" t="str">
        <f>IF(AND($P159=1,$B159&lt;&gt;"",$B159=Timesheet!$B$4),ROW(),"")</f>
        <v/>
      </c>
    </row>
    <row r="160" spans="1:17" x14ac:dyDescent="0.3">
      <c r="A160" s="19"/>
      <c r="B160" s="17"/>
      <c r="C160" s="17"/>
      <c r="D160" s="17"/>
      <c r="E160" s="20"/>
      <c r="F160" s="20"/>
      <c r="G160" s="21"/>
      <c r="H160" s="22" t="str">
        <f t="shared" si="4"/>
        <v/>
      </c>
      <c r="I160" s="17"/>
      <c r="J160" s="18"/>
      <c r="K160" s="22" t="str">
        <f>IF($H160="","",IF($I160="No",0,IF(N(IFERROR(INDEX(Clients!$D$4:$D$103,MATCH($B160,Clients!$A$4:$A$103,0)),""))&gt;0,CEILING(MAX(0,ROUND(MOD($F160-$E160,1)*1440-N($G160),0)),N(IFERROR(INDEX(Clients!$D$4:$D$103,MATCH($B160,Clients!$A$4:$A$103,0)),""))),MAX(0,ROUND(MOD($F160-$E160,1)*1440-N($G160),0)))/60))</f>
        <v/>
      </c>
      <c r="L160" s="23" t="str">
        <f>IF($B160="","",IFERROR(INDEX(Clients!$B$4:$B$103,MATCH($B160,Clients!$A$4:$A$103,0)),"")&amp;"")</f>
        <v/>
      </c>
      <c r="M160" s="24" t="str">
        <f>IF($B160="","",IF($J160&lt;&gt;"",N($J160),N(IFERROR(INDEX(Clients!$C$4:$C$103,MATCH($B160,Clients!$A$4:$A$103,0)),""))))</f>
        <v/>
      </c>
      <c r="N160" s="24" t="str">
        <f t="shared" si="5"/>
        <v/>
      </c>
      <c r="O160" s="17"/>
      <c r="P160" s="23">
        <f>IF(AND(ISNUMBER($A160),$A160&gt;=Settings!$B$6,$A160&lt;=Settings!$B$7),1,0)</f>
        <v>0</v>
      </c>
      <c r="Q160" s="23" t="str">
        <f>IF(AND($P160=1,$B160&lt;&gt;"",$B160=Timesheet!$B$4),ROW(),"")</f>
        <v/>
      </c>
    </row>
    <row r="161" spans="1:17" x14ac:dyDescent="0.3">
      <c r="A161" s="19"/>
      <c r="B161" s="17"/>
      <c r="C161" s="17"/>
      <c r="D161" s="17"/>
      <c r="E161" s="20"/>
      <c r="F161" s="20"/>
      <c r="G161" s="21"/>
      <c r="H161" s="22" t="str">
        <f t="shared" si="4"/>
        <v/>
      </c>
      <c r="I161" s="17"/>
      <c r="J161" s="18"/>
      <c r="K161" s="22" t="str">
        <f>IF($H161="","",IF($I161="No",0,IF(N(IFERROR(INDEX(Clients!$D$4:$D$103,MATCH($B161,Clients!$A$4:$A$103,0)),""))&gt;0,CEILING(MAX(0,ROUND(MOD($F161-$E161,1)*1440-N($G161),0)),N(IFERROR(INDEX(Clients!$D$4:$D$103,MATCH($B161,Clients!$A$4:$A$103,0)),""))),MAX(0,ROUND(MOD($F161-$E161,1)*1440-N($G161),0)))/60))</f>
        <v/>
      </c>
      <c r="L161" s="23" t="str">
        <f>IF($B161="","",IFERROR(INDEX(Clients!$B$4:$B$103,MATCH($B161,Clients!$A$4:$A$103,0)),"")&amp;"")</f>
        <v/>
      </c>
      <c r="M161" s="24" t="str">
        <f>IF($B161="","",IF($J161&lt;&gt;"",N($J161),N(IFERROR(INDEX(Clients!$C$4:$C$103,MATCH($B161,Clients!$A$4:$A$103,0)),""))))</f>
        <v/>
      </c>
      <c r="N161" s="24" t="str">
        <f t="shared" si="5"/>
        <v/>
      </c>
      <c r="O161" s="17"/>
      <c r="P161" s="23">
        <f>IF(AND(ISNUMBER($A161),$A161&gt;=Settings!$B$6,$A161&lt;=Settings!$B$7),1,0)</f>
        <v>0</v>
      </c>
      <c r="Q161" s="23" t="str">
        <f>IF(AND($P161=1,$B161&lt;&gt;"",$B161=Timesheet!$B$4),ROW(),"")</f>
        <v/>
      </c>
    </row>
    <row r="162" spans="1:17" x14ac:dyDescent="0.3">
      <c r="A162" s="19"/>
      <c r="B162" s="17"/>
      <c r="C162" s="17"/>
      <c r="D162" s="17"/>
      <c r="E162" s="20"/>
      <c r="F162" s="20"/>
      <c r="G162" s="21"/>
      <c r="H162" s="22" t="str">
        <f t="shared" si="4"/>
        <v/>
      </c>
      <c r="I162" s="17"/>
      <c r="J162" s="18"/>
      <c r="K162" s="22" t="str">
        <f>IF($H162="","",IF($I162="No",0,IF(N(IFERROR(INDEX(Clients!$D$4:$D$103,MATCH($B162,Clients!$A$4:$A$103,0)),""))&gt;0,CEILING(MAX(0,ROUND(MOD($F162-$E162,1)*1440-N($G162),0)),N(IFERROR(INDEX(Clients!$D$4:$D$103,MATCH($B162,Clients!$A$4:$A$103,0)),""))),MAX(0,ROUND(MOD($F162-$E162,1)*1440-N($G162),0)))/60))</f>
        <v/>
      </c>
      <c r="L162" s="23" t="str">
        <f>IF($B162="","",IFERROR(INDEX(Clients!$B$4:$B$103,MATCH($B162,Clients!$A$4:$A$103,0)),"")&amp;"")</f>
        <v/>
      </c>
      <c r="M162" s="24" t="str">
        <f>IF($B162="","",IF($J162&lt;&gt;"",N($J162),N(IFERROR(INDEX(Clients!$C$4:$C$103,MATCH($B162,Clients!$A$4:$A$103,0)),""))))</f>
        <v/>
      </c>
      <c r="N162" s="24" t="str">
        <f t="shared" si="5"/>
        <v/>
      </c>
      <c r="O162" s="17"/>
      <c r="P162" s="23">
        <f>IF(AND(ISNUMBER($A162),$A162&gt;=Settings!$B$6,$A162&lt;=Settings!$B$7),1,0)</f>
        <v>0</v>
      </c>
      <c r="Q162" s="23" t="str">
        <f>IF(AND($P162=1,$B162&lt;&gt;"",$B162=Timesheet!$B$4),ROW(),"")</f>
        <v/>
      </c>
    </row>
    <row r="163" spans="1:17" x14ac:dyDescent="0.3">
      <c r="A163" s="19"/>
      <c r="B163" s="17"/>
      <c r="C163" s="17"/>
      <c r="D163" s="17"/>
      <c r="E163" s="20"/>
      <c r="F163" s="20"/>
      <c r="G163" s="21"/>
      <c r="H163" s="22" t="str">
        <f t="shared" si="4"/>
        <v/>
      </c>
      <c r="I163" s="17"/>
      <c r="J163" s="18"/>
      <c r="K163" s="22" t="str">
        <f>IF($H163="","",IF($I163="No",0,IF(N(IFERROR(INDEX(Clients!$D$4:$D$103,MATCH($B163,Clients!$A$4:$A$103,0)),""))&gt;0,CEILING(MAX(0,ROUND(MOD($F163-$E163,1)*1440-N($G163),0)),N(IFERROR(INDEX(Clients!$D$4:$D$103,MATCH($B163,Clients!$A$4:$A$103,0)),""))),MAX(0,ROUND(MOD($F163-$E163,1)*1440-N($G163),0)))/60))</f>
        <v/>
      </c>
      <c r="L163" s="23" t="str">
        <f>IF($B163="","",IFERROR(INDEX(Clients!$B$4:$B$103,MATCH($B163,Clients!$A$4:$A$103,0)),"")&amp;"")</f>
        <v/>
      </c>
      <c r="M163" s="24" t="str">
        <f>IF($B163="","",IF($J163&lt;&gt;"",N($J163),N(IFERROR(INDEX(Clients!$C$4:$C$103,MATCH($B163,Clients!$A$4:$A$103,0)),""))))</f>
        <v/>
      </c>
      <c r="N163" s="24" t="str">
        <f t="shared" si="5"/>
        <v/>
      </c>
      <c r="O163" s="17"/>
      <c r="P163" s="23">
        <f>IF(AND(ISNUMBER($A163),$A163&gt;=Settings!$B$6,$A163&lt;=Settings!$B$7),1,0)</f>
        <v>0</v>
      </c>
      <c r="Q163" s="23" t="str">
        <f>IF(AND($P163=1,$B163&lt;&gt;"",$B163=Timesheet!$B$4),ROW(),"")</f>
        <v/>
      </c>
    </row>
    <row r="164" spans="1:17" x14ac:dyDescent="0.3">
      <c r="A164" s="19"/>
      <c r="B164" s="17"/>
      <c r="C164" s="17"/>
      <c r="D164" s="17"/>
      <c r="E164" s="20"/>
      <c r="F164" s="20"/>
      <c r="G164" s="21"/>
      <c r="H164" s="22" t="str">
        <f t="shared" si="4"/>
        <v/>
      </c>
      <c r="I164" s="17"/>
      <c r="J164" s="18"/>
      <c r="K164" s="22" t="str">
        <f>IF($H164="","",IF($I164="No",0,IF(N(IFERROR(INDEX(Clients!$D$4:$D$103,MATCH($B164,Clients!$A$4:$A$103,0)),""))&gt;0,CEILING(MAX(0,ROUND(MOD($F164-$E164,1)*1440-N($G164),0)),N(IFERROR(INDEX(Clients!$D$4:$D$103,MATCH($B164,Clients!$A$4:$A$103,0)),""))),MAX(0,ROUND(MOD($F164-$E164,1)*1440-N($G164),0)))/60))</f>
        <v/>
      </c>
      <c r="L164" s="23" t="str">
        <f>IF($B164="","",IFERROR(INDEX(Clients!$B$4:$B$103,MATCH($B164,Clients!$A$4:$A$103,0)),"")&amp;"")</f>
        <v/>
      </c>
      <c r="M164" s="24" t="str">
        <f>IF($B164="","",IF($J164&lt;&gt;"",N($J164),N(IFERROR(INDEX(Clients!$C$4:$C$103,MATCH($B164,Clients!$A$4:$A$103,0)),""))))</f>
        <v/>
      </c>
      <c r="N164" s="24" t="str">
        <f t="shared" si="5"/>
        <v/>
      </c>
      <c r="O164" s="17"/>
      <c r="P164" s="23">
        <f>IF(AND(ISNUMBER($A164),$A164&gt;=Settings!$B$6,$A164&lt;=Settings!$B$7),1,0)</f>
        <v>0</v>
      </c>
      <c r="Q164" s="23" t="str">
        <f>IF(AND($P164=1,$B164&lt;&gt;"",$B164=Timesheet!$B$4),ROW(),"")</f>
        <v/>
      </c>
    </row>
    <row r="165" spans="1:17" x14ac:dyDescent="0.3">
      <c r="A165" s="19"/>
      <c r="B165" s="17"/>
      <c r="C165" s="17"/>
      <c r="D165" s="17"/>
      <c r="E165" s="20"/>
      <c r="F165" s="20"/>
      <c r="G165" s="21"/>
      <c r="H165" s="22" t="str">
        <f t="shared" si="4"/>
        <v/>
      </c>
      <c r="I165" s="17"/>
      <c r="J165" s="18"/>
      <c r="K165" s="22" t="str">
        <f>IF($H165="","",IF($I165="No",0,IF(N(IFERROR(INDEX(Clients!$D$4:$D$103,MATCH($B165,Clients!$A$4:$A$103,0)),""))&gt;0,CEILING(MAX(0,ROUND(MOD($F165-$E165,1)*1440-N($G165),0)),N(IFERROR(INDEX(Clients!$D$4:$D$103,MATCH($B165,Clients!$A$4:$A$103,0)),""))),MAX(0,ROUND(MOD($F165-$E165,1)*1440-N($G165),0)))/60))</f>
        <v/>
      </c>
      <c r="L165" s="23" t="str">
        <f>IF($B165="","",IFERROR(INDEX(Clients!$B$4:$B$103,MATCH($B165,Clients!$A$4:$A$103,0)),"")&amp;"")</f>
        <v/>
      </c>
      <c r="M165" s="24" t="str">
        <f>IF($B165="","",IF($J165&lt;&gt;"",N($J165),N(IFERROR(INDEX(Clients!$C$4:$C$103,MATCH($B165,Clients!$A$4:$A$103,0)),""))))</f>
        <v/>
      </c>
      <c r="N165" s="24" t="str">
        <f t="shared" si="5"/>
        <v/>
      </c>
      <c r="O165" s="17"/>
      <c r="P165" s="23">
        <f>IF(AND(ISNUMBER($A165),$A165&gt;=Settings!$B$6,$A165&lt;=Settings!$B$7),1,0)</f>
        <v>0</v>
      </c>
      <c r="Q165" s="23" t="str">
        <f>IF(AND($P165=1,$B165&lt;&gt;"",$B165=Timesheet!$B$4),ROW(),"")</f>
        <v/>
      </c>
    </row>
    <row r="166" spans="1:17" x14ac:dyDescent="0.3">
      <c r="A166" s="19"/>
      <c r="B166" s="17"/>
      <c r="C166" s="17"/>
      <c r="D166" s="17"/>
      <c r="E166" s="20"/>
      <c r="F166" s="20"/>
      <c r="G166" s="21"/>
      <c r="H166" s="22" t="str">
        <f t="shared" si="4"/>
        <v/>
      </c>
      <c r="I166" s="17"/>
      <c r="J166" s="18"/>
      <c r="K166" s="22" t="str">
        <f>IF($H166="","",IF($I166="No",0,IF(N(IFERROR(INDEX(Clients!$D$4:$D$103,MATCH($B166,Clients!$A$4:$A$103,0)),""))&gt;0,CEILING(MAX(0,ROUND(MOD($F166-$E166,1)*1440-N($G166),0)),N(IFERROR(INDEX(Clients!$D$4:$D$103,MATCH($B166,Clients!$A$4:$A$103,0)),""))),MAX(0,ROUND(MOD($F166-$E166,1)*1440-N($G166),0)))/60))</f>
        <v/>
      </c>
      <c r="L166" s="23" t="str">
        <f>IF($B166="","",IFERROR(INDEX(Clients!$B$4:$B$103,MATCH($B166,Clients!$A$4:$A$103,0)),"")&amp;"")</f>
        <v/>
      </c>
      <c r="M166" s="24" t="str">
        <f>IF($B166="","",IF($J166&lt;&gt;"",N($J166),N(IFERROR(INDEX(Clients!$C$4:$C$103,MATCH($B166,Clients!$A$4:$A$103,0)),""))))</f>
        <v/>
      </c>
      <c r="N166" s="24" t="str">
        <f t="shared" si="5"/>
        <v/>
      </c>
      <c r="O166" s="17"/>
      <c r="P166" s="23">
        <f>IF(AND(ISNUMBER($A166),$A166&gt;=Settings!$B$6,$A166&lt;=Settings!$B$7),1,0)</f>
        <v>0</v>
      </c>
      <c r="Q166" s="23" t="str">
        <f>IF(AND($P166=1,$B166&lt;&gt;"",$B166=Timesheet!$B$4),ROW(),"")</f>
        <v/>
      </c>
    </row>
    <row r="167" spans="1:17" x14ac:dyDescent="0.3">
      <c r="A167" s="19"/>
      <c r="B167" s="17"/>
      <c r="C167" s="17"/>
      <c r="D167" s="17"/>
      <c r="E167" s="20"/>
      <c r="F167" s="20"/>
      <c r="G167" s="21"/>
      <c r="H167" s="22" t="str">
        <f t="shared" si="4"/>
        <v/>
      </c>
      <c r="I167" s="17"/>
      <c r="J167" s="18"/>
      <c r="K167" s="22" t="str">
        <f>IF($H167="","",IF($I167="No",0,IF(N(IFERROR(INDEX(Clients!$D$4:$D$103,MATCH($B167,Clients!$A$4:$A$103,0)),""))&gt;0,CEILING(MAX(0,ROUND(MOD($F167-$E167,1)*1440-N($G167),0)),N(IFERROR(INDEX(Clients!$D$4:$D$103,MATCH($B167,Clients!$A$4:$A$103,0)),""))),MAX(0,ROUND(MOD($F167-$E167,1)*1440-N($G167),0)))/60))</f>
        <v/>
      </c>
      <c r="L167" s="23" t="str">
        <f>IF($B167="","",IFERROR(INDEX(Clients!$B$4:$B$103,MATCH($B167,Clients!$A$4:$A$103,0)),"")&amp;"")</f>
        <v/>
      </c>
      <c r="M167" s="24" t="str">
        <f>IF($B167="","",IF($J167&lt;&gt;"",N($J167),N(IFERROR(INDEX(Clients!$C$4:$C$103,MATCH($B167,Clients!$A$4:$A$103,0)),""))))</f>
        <v/>
      </c>
      <c r="N167" s="24" t="str">
        <f t="shared" si="5"/>
        <v/>
      </c>
      <c r="O167" s="17"/>
      <c r="P167" s="23">
        <f>IF(AND(ISNUMBER($A167),$A167&gt;=Settings!$B$6,$A167&lt;=Settings!$B$7),1,0)</f>
        <v>0</v>
      </c>
      <c r="Q167" s="23" t="str">
        <f>IF(AND($P167=1,$B167&lt;&gt;"",$B167=Timesheet!$B$4),ROW(),"")</f>
        <v/>
      </c>
    </row>
    <row r="168" spans="1:17" x14ac:dyDescent="0.3">
      <c r="A168" s="19"/>
      <c r="B168" s="17"/>
      <c r="C168" s="17"/>
      <c r="D168" s="17"/>
      <c r="E168" s="20"/>
      <c r="F168" s="20"/>
      <c r="G168" s="21"/>
      <c r="H168" s="22" t="str">
        <f t="shared" si="4"/>
        <v/>
      </c>
      <c r="I168" s="17"/>
      <c r="J168" s="18"/>
      <c r="K168" s="22" t="str">
        <f>IF($H168="","",IF($I168="No",0,IF(N(IFERROR(INDEX(Clients!$D$4:$D$103,MATCH($B168,Clients!$A$4:$A$103,0)),""))&gt;0,CEILING(MAX(0,ROUND(MOD($F168-$E168,1)*1440-N($G168),0)),N(IFERROR(INDEX(Clients!$D$4:$D$103,MATCH($B168,Clients!$A$4:$A$103,0)),""))),MAX(0,ROUND(MOD($F168-$E168,1)*1440-N($G168),0)))/60))</f>
        <v/>
      </c>
      <c r="L168" s="23" t="str">
        <f>IF($B168="","",IFERROR(INDEX(Clients!$B$4:$B$103,MATCH($B168,Clients!$A$4:$A$103,0)),"")&amp;"")</f>
        <v/>
      </c>
      <c r="M168" s="24" t="str">
        <f>IF($B168="","",IF($J168&lt;&gt;"",N($J168),N(IFERROR(INDEX(Clients!$C$4:$C$103,MATCH($B168,Clients!$A$4:$A$103,0)),""))))</f>
        <v/>
      </c>
      <c r="N168" s="24" t="str">
        <f t="shared" si="5"/>
        <v/>
      </c>
      <c r="O168" s="17"/>
      <c r="P168" s="23">
        <f>IF(AND(ISNUMBER($A168),$A168&gt;=Settings!$B$6,$A168&lt;=Settings!$B$7),1,0)</f>
        <v>0</v>
      </c>
      <c r="Q168" s="23" t="str">
        <f>IF(AND($P168=1,$B168&lt;&gt;"",$B168=Timesheet!$B$4),ROW(),"")</f>
        <v/>
      </c>
    </row>
    <row r="169" spans="1:17" x14ac:dyDescent="0.3">
      <c r="A169" s="19"/>
      <c r="B169" s="17"/>
      <c r="C169" s="17"/>
      <c r="D169" s="17"/>
      <c r="E169" s="20"/>
      <c r="F169" s="20"/>
      <c r="G169" s="21"/>
      <c r="H169" s="22" t="str">
        <f t="shared" si="4"/>
        <v/>
      </c>
      <c r="I169" s="17"/>
      <c r="J169" s="18"/>
      <c r="K169" s="22" t="str">
        <f>IF($H169="","",IF($I169="No",0,IF(N(IFERROR(INDEX(Clients!$D$4:$D$103,MATCH($B169,Clients!$A$4:$A$103,0)),""))&gt;0,CEILING(MAX(0,ROUND(MOD($F169-$E169,1)*1440-N($G169),0)),N(IFERROR(INDEX(Clients!$D$4:$D$103,MATCH($B169,Clients!$A$4:$A$103,0)),""))),MAX(0,ROUND(MOD($F169-$E169,1)*1440-N($G169),0)))/60))</f>
        <v/>
      </c>
      <c r="L169" s="23" t="str">
        <f>IF($B169="","",IFERROR(INDEX(Clients!$B$4:$B$103,MATCH($B169,Clients!$A$4:$A$103,0)),"")&amp;"")</f>
        <v/>
      </c>
      <c r="M169" s="24" t="str">
        <f>IF($B169="","",IF($J169&lt;&gt;"",N($J169),N(IFERROR(INDEX(Clients!$C$4:$C$103,MATCH($B169,Clients!$A$4:$A$103,0)),""))))</f>
        <v/>
      </c>
      <c r="N169" s="24" t="str">
        <f t="shared" si="5"/>
        <v/>
      </c>
      <c r="O169" s="17"/>
      <c r="P169" s="23">
        <f>IF(AND(ISNUMBER($A169),$A169&gt;=Settings!$B$6,$A169&lt;=Settings!$B$7),1,0)</f>
        <v>0</v>
      </c>
      <c r="Q169" s="23" t="str">
        <f>IF(AND($P169=1,$B169&lt;&gt;"",$B169=Timesheet!$B$4),ROW(),"")</f>
        <v/>
      </c>
    </row>
    <row r="170" spans="1:17" x14ac:dyDescent="0.3">
      <c r="A170" s="19"/>
      <c r="B170" s="17"/>
      <c r="C170" s="17"/>
      <c r="D170" s="17"/>
      <c r="E170" s="20"/>
      <c r="F170" s="20"/>
      <c r="G170" s="21"/>
      <c r="H170" s="22" t="str">
        <f t="shared" si="4"/>
        <v/>
      </c>
      <c r="I170" s="17"/>
      <c r="J170" s="18"/>
      <c r="K170" s="22" t="str">
        <f>IF($H170="","",IF($I170="No",0,IF(N(IFERROR(INDEX(Clients!$D$4:$D$103,MATCH($B170,Clients!$A$4:$A$103,0)),""))&gt;0,CEILING(MAX(0,ROUND(MOD($F170-$E170,1)*1440-N($G170),0)),N(IFERROR(INDEX(Clients!$D$4:$D$103,MATCH($B170,Clients!$A$4:$A$103,0)),""))),MAX(0,ROUND(MOD($F170-$E170,1)*1440-N($G170),0)))/60))</f>
        <v/>
      </c>
      <c r="L170" s="23" t="str">
        <f>IF($B170="","",IFERROR(INDEX(Clients!$B$4:$B$103,MATCH($B170,Clients!$A$4:$A$103,0)),"")&amp;"")</f>
        <v/>
      </c>
      <c r="M170" s="24" t="str">
        <f>IF($B170="","",IF($J170&lt;&gt;"",N($J170),N(IFERROR(INDEX(Clients!$C$4:$C$103,MATCH($B170,Clients!$A$4:$A$103,0)),""))))</f>
        <v/>
      </c>
      <c r="N170" s="24" t="str">
        <f t="shared" si="5"/>
        <v/>
      </c>
      <c r="O170" s="17"/>
      <c r="P170" s="23">
        <f>IF(AND(ISNUMBER($A170),$A170&gt;=Settings!$B$6,$A170&lt;=Settings!$B$7),1,0)</f>
        <v>0</v>
      </c>
      <c r="Q170" s="23" t="str">
        <f>IF(AND($P170=1,$B170&lt;&gt;"",$B170=Timesheet!$B$4),ROW(),"")</f>
        <v/>
      </c>
    </row>
    <row r="171" spans="1:17" x14ac:dyDescent="0.3">
      <c r="A171" s="19"/>
      <c r="B171" s="17"/>
      <c r="C171" s="17"/>
      <c r="D171" s="17"/>
      <c r="E171" s="20"/>
      <c r="F171" s="20"/>
      <c r="G171" s="21"/>
      <c r="H171" s="22" t="str">
        <f t="shared" si="4"/>
        <v/>
      </c>
      <c r="I171" s="17"/>
      <c r="J171" s="18"/>
      <c r="K171" s="22" t="str">
        <f>IF($H171="","",IF($I171="No",0,IF(N(IFERROR(INDEX(Clients!$D$4:$D$103,MATCH($B171,Clients!$A$4:$A$103,0)),""))&gt;0,CEILING(MAX(0,ROUND(MOD($F171-$E171,1)*1440-N($G171),0)),N(IFERROR(INDEX(Clients!$D$4:$D$103,MATCH($B171,Clients!$A$4:$A$103,0)),""))),MAX(0,ROUND(MOD($F171-$E171,1)*1440-N($G171),0)))/60))</f>
        <v/>
      </c>
      <c r="L171" s="23" t="str">
        <f>IF($B171="","",IFERROR(INDEX(Clients!$B$4:$B$103,MATCH($B171,Clients!$A$4:$A$103,0)),"")&amp;"")</f>
        <v/>
      </c>
      <c r="M171" s="24" t="str">
        <f>IF($B171="","",IF($J171&lt;&gt;"",N($J171),N(IFERROR(INDEX(Clients!$C$4:$C$103,MATCH($B171,Clients!$A$4:$A$103,0)),""))))</f>
        <v/>
      </c>
      <c r="N171" s="24" t="str">
        <f t="shared" si="5"/>
        <v/>
      </c>
      <c r="O171" s="17"/>
      <c r="P171" s="23">
        <f>IF(AND(ISNUMBER($A171),$A171&gt;=Settings!$B$6,$A171&lt;=Settings!$B$7),1,0)</f>
        <v>0</v>
      </c>
      <c r="Q171" s="23" t="str">
        <f>IF(AND($P171=1,$B171&lt;&gt;"",$B171=Timesheet!$B$4),ROW(),"")</f>
        <v/>
      </c>
    </row>
    <row r="172" spans="1:17" x14ac:dyDescent="0.3">
      <c r="A172" s="19"/>
      <c r="B172" s="17"/>
      <c r="C172" s="17"/>
      <c r="D172" s="17"/>
      <c r="E172" s="20"/>
      <c r="F172" s="20"/>
      <c r="G172" s="21"/>
      <c r="H172" s="22" t="str">
        <f t="shared" si="4"/>
        <v/>
      </c>
      <c r="I172" s="17"/>
      <c r="J172" s="18"/>
      <c r="K172" s="22" t="str">
        <f>IF($H172="","",IF($I172="No",0,IF(N(IFERROR(INDEX(Clients!$D$4:$D$103,MATCH($B172,Clients!$A$4:$A$103,0)),""))&gt;0,CEILING(MAX(0,ROUND(MOD($F172-$E172,1)*1440-N($G172),0)),N(IFERROR(INDEX(Clients!$D$4:$D$103,MATCH($B172,Clients!$A$4:$A$103,0)),""))),MAX(0,ROUND(MOD($F172-$E172,1)*1440-N($G172),0)))/60))</f>
        <v/>
      </c>
      <c r="L172" s="23" t="str">
        <f>IF($B172="","",IFERROR(INDEX(Clients!$B$4:$B$103,MATCH($B172,Clients!$A$4:$A$103,0)),"")&amp;"")</f>
        <v/>
      </c>
      <c r="M172" s="24" t="str">
        <f>IF($B172="","",IF($J172&lt;&gt;"",N($J172),N(IFERROR(INDEX(Clients!$C$4:$C$103,MATCH($B172,Clients!$A$4:$A$103,0)),""))))</f>
        <v/>
      </c>
      <c r="N172" s="24" t="str">
        <f t="shared" si="5"/>
        <v/>
      </c>
      <c r="O172" s="17"/>
      <c r="P172" s="23">
        <f>IF(AND(ISNUMBER($A172),$A172&gt;=Settings!$B$6,$A172&lt;=Settings!$B$7),1,0)</f>
        <v>0</v>
      </c>
      <c r="Q172" s="23" t="str">
        <f>IF(AND($P172=1,$B172&lt;&gt;"",$B172=Timesheet!$B$4),ROW(),"")</f>
        <v/>
      </c>
    </row>
    <row r="173" spans="1:17" x14ac:dyDescent="0.3">
      <c r="A173" s="19"/>
      <c r="B173" s="17"/>
      <c r="C173" s="17"/>
      <c r="D173" s="17"/>
      <c r="E173" s="20"/>
      <c r="F173" s="20"/>
      <c r="G173" s="21"/>
      <c r="H173" s="22" t="str">
        <f t="shared" si="4"/>
        <v/>
      </c>
      <c r="I173" s="17"/>
      <c r="J173" s="18"/>
      <c r="K173" s="22" t="str">
        <f>IF($H173="","",IF($I173="No",0,IF(N(IFERROR(INDEX(Clients!$D$4:$D$103,MATCH($B173,Clients!$A$4:$A$103,0)),""))&gt;0,CEILING(MAX(0,ROUND(MOD($F173-$E173,1)*1440-N($G173),0)),N(IFERROR(INDEX(Clients!$D$4:$D$103,MATCH($B173,Clients!$A$4:$A$103,0)),""))),MAX(0,ROUND(MOD($F173-$E173,1)*1440-N($G173),0)))/60))</f>
        <v/>
      </c>
      <c r="L173" s="23" t="str">
        <f>IF($B173="","",IFERROR(INDEX(Clients!$B$4:$B$103,MATCH($B173,Clients!$A$4:$A$103,0)),"")&amp;"")</f>
        <v/>
      </c>
      <c r="M173" s="24" t="str">
        <f>IF($B173="","",IF($J173&lt;&gt;"",N($J173),N(IFERROR(INDEX(Clients!$C$4:$C$103,MATCH($B173,Clients!$A$4:$A$103,0)),""))))</f>
        <v/>
      </c>
      <c r="N173" s="24" t="str">
        <f t="shared" si="5"/>
        <v/>
      </c>
      <c r="O173" s="17"/>
      <c r="P173" s="23">
        <f>IF(AND(ISNUMBER($A173),$A173&gt;=Settings!$B$6,$A173&lt;=Settings!$B$7),1,0)</f>
        <v>0</v>
      </c>
      <c r="Q173" s="23" t="str">
        <f>IF(AND($P173=1,$B173&lt;&gt;"",$B173=Timesheet!$B$4),ROW(),"")</f>
        <v/>
      </c>
    </row>
    <row r="174" spans="1:17" x14ac:dyDescent="0.3">
      <c r="A174" s="19"/>
      <c r="B174" s="17"/>
      <c r="C174" s="17"/>
      <c r="D174" s="17"/>
      <c r="E174" s="20"/>
      <c r="F174" s="20"/>
      <c r="G174" s="21"/>
      <c r="H174" s="22" t="str">
        <f t="shared" si="4"/>
        <v/>
      </c>
      <c r="I174" s="17"/>
      <c r="J174" s="18"/>
      <c r="K174" s="22" t="str">
        <f>IF($H174="","",IF($I174="No",0,IF(N(IFERROR(INDEX(Clients!$D$4:$D$103,MATCH($B174,Clients!$A$4:$A$103,0)),""))&gt;0,CEILING(MAX(0,ROUND(MOD($F174-$E174,1)*1440-N($G174),0)),N(IFERROR(INDEX(Clients!$D$4:$D$103,MATCH($B174,Clients!$A$4:$A$103,0)),""))),MAX(0,ROUND(MOD($F174-$E174,1)*1440-N($G174),0)))/60))</f>
        <v/>
      </c>
      <c r="L174" s="23" t="str">
        <f>IF($B174="","",IFERROR(INDEX(Clients!$B$4:$B$103,MATCH($B174,Clients!$A$4:$A$103,0)),"")&amp;"")</f>
        <v/>
      </c>
      <c r="M174" s="24" t="str">
        <f>IF($B174="","",IF($J174&lt;&gt;"",N($J174),N(IFERROR(INDEX(Clients!$C$4:$C$103,MATCH($B174,Clients!$A$4:$A$103,0)),""))))</f>
        <v/>
      </c>
      <c r="N174" s="24" t="str">
        <f t="shared" si="5"/>
        <v/>
      </c>
      <c r="O174" s="17"/>
      <c r="P174" s="23">
        <f>IF(AND(ISNUMBER($A174),$A174&gt;=Settings!$B$6,$A174&lt;=Settings!$B$7),1,0)</f>
        <v>0</v>
      </c>
      <c r="Q174" s="23" t="str">
        <f>IF(AND($P174=1,$B174&lt;&gt;"",$B174=Timesheet!$B$4),ROW(),"")</f>
        <v/>
      </c>
    </row>
    <row r="175" spans="1:17" x14ac:dyDescent="0.3">
      <c r="A175" s="19"/>
      <c r="B175" s="17"/>
      <c r="C175" s="17"/>
      <c r="D175" s="17"/>
      <c r="E175" s="20"/>
      <c r="F175" s="20"/>
      <c r="G175" s="21"/>
      <c r="H175" s="22" t="str">
        <f t="shared" si="4"/>
        <v/>
      </c>
      <c r="I175" s="17"/>
      <c r="J175" s="18"/>
      <c r="K175" s="22" t="str">
        <f>IF($H175="","",IF($I175="No",0,IF(N(IFERROR(INDEX(Clients!$D$4:$D$103,MATCH($B175,Clients!$A$4:$A$103,0)),""))&gt;0,CEILING(MAX(0,ROUND(MOD($F175-$E175,1)*1440-N($G175),0)),N(IFERROR(INDEX(Clients!$D$4:$D$103,MATCH($B175,Clients!$A$4:$A$103,0)),""))),MAX(0,ROUND(MOD($F175-$E175,1)*1440-N($G175),0)))/60))</f>
        <v/>
      </c>
      <c r="L175" s="23" t="str">
        <f>IF($B175="","",IFERROR(INDEX(Clients!$B$4:$B$103,MATCH($B175,Clients!$A$4:$A$103,0)),"")&amp;"")</f>
        <v/>
      </c>
      <c r="M175" s="24" t="str">
        <f>IF($B175="","",IF($J175&lt;&gt;"",N($J175),N(IFERROR(INDEX(Clients!$C$4:$C$103,MATCH($B175,Clients!$A$4:$A$103,0)),""))))</f>
        <v/>
      </c>
      <c r="N175" s="24" t="str">
        <f t="shared" si="5"/>
        <v/>
      </c>
      <c r="O175" s="17"/>
      <c r="P175" s="23">
        <f>IF(AND(ISNUMBER($A175),$A175&gt;=Settings!$B$6,$A175&lt;=Settings!$B$7),1,0)</f>
        <v>0</v>
      </c>
      <c r="Q175" s="23" t="str">
        <f>IF(AND($P175=1,$B175&lt;&gt;"",$B175=Timesheet!$B$4),ROW(),"")</f>
        <v/>
      </c>
    </row>
    <row r="176" spans="1:17" x14ac:dyDescent="0.3">
      <c r="A176" s="19"/>
      <c r="B176" s="17"/>
      <c r="C176" s="17"/>
      <c r="D176" s="17"/>
      <c r="E176" s="20"/>
      <c r="F176" s="20"/>
      <c r="G176" s="21"/>
      <c r="H176" s="22" t="str">
        <f t="shared" si="4"/>
        <v/>
      </c>
      <c r="I176" s="17"/>
      <c r="J176" s="18"/>
      <c r="K176" s="22" t="str">
        <f>IF($H176="","",IF($I176="No",0,IF(N(IFERROR(INDEX(Clients!$D$4:$D$103,MATCH($B176,Clients!$A$4:$A$103,0)),""))&gt;0,CEILING(MAX(0,ROUND(MOD($F176-$E176,1)*1440-N($G176),0)),N(IFERROR(INDEX(Clients!$D$4:$D$103,MATCH($B176,Clients!$A$4:$A$103,0)),""))),MAX(0,ROUND(MOD($F176-$E176,1)*1440-N($G176),0)))/60))</f>
        <v/>
      </c>
      <c r="L176" s="23" t="str">
        <f>IF($B176="","",IFERROR(INDEX(Clients!$B$4:$B$103,MATCH($B176,Clients!$A$4:$A$103,0)),"")&amp;"")</f>
        <v/>
      </c>
      <c r="M176" s="24" t="str">
        <f>IF($B176="","",IF($J176&lt;&gt;"",N($J176),N(IFERROR(INDEX(Clients!$C$4:$C$103,MATCH($B176,Clients!$A$4:$A$103,0)),""))))</f>
        <v/>
      </c>
      <c r="N176" s="24" t="str">
        <f t="shared" si="5"/>
        <v/>
      </c>
      <c r="O176" s="17"/>
      <c r="P176" s="23">
        <f>IF(AND(ISNUMBER($A176),$A176&gt;=Settings!$B$6,$A176&lt;=Settings!$B$7),1,0)</f>
        <v>0</v>
      </c>
      <c r="Q176" s="23" t="str">
        <f>IF(AND($P176=1,$B176&lt;&gt;"",$B176=Timesheet!$B$4),ROW(),"")</f>
        <v/>
      </c>
    </row>
    <row r="177" spans="1:17" x14ac:dyDescent="0.3">
      <c r="A177" s="19"/>
      <c r="B177" s="17"/>
      <c r="C177" s="17"/>
      <c r="D177" s="17"/>
      <c r="E177" s="20"/>
      <c r="F177" s="20"/>
      <c r="G177" s="21"/>
      <c r="H177" s="22" t="str">
        <f t="shared" si="4"/>
        <v/>
      </c>
      <c r="I177" s="17"/>
      <c r="J177" s="18"/>
      <c r="K177" s="22" t="str">
        <f>IF($H177="","",IF($I177="No",0,IF(N(IFERROR(INDEX(Clients!$D$4:$D$103,MATCH($B177,Clients!$A$4:$A$103,0)),""))&gt;0,CEILING(MAX(0,ROUND(MOD($F177-$E177,1)*1440-N($G177),0)),N(IFERROR(INDEX(Clients!$D$4:$D$103,MATCH($B177,Clients!$A$4:$A$103,0)),""))),MAX(0,ROUND(MOD($F177-$E177,1)*1440-N($G177),0)))/60))</f>
        <v/>
      </c>
      <c r="L177" s="23" t="str">
        <f>IF($B177="","",IFERROR(INDEX(Clients!$B$4:$B$103,MATCH($B177,Clients!$A$4:$A$103,0)),"")&amp;"")</f>
        <v/>
      </c>
      <c r="M177" s="24" t="str">
        <f>IF($B177="","",IF($J177&lt;&gt;"",N($J177),N(IFERROR(INDEX(Clients!$C$4:$C$103,MATCH($B177,Clients!$A$4:$A$103,0)),""))))</f>
        <v/>
      </c>
      <c r="N177" s="24" t="str">
        <f t="shared" si="5"/>
        <v/>
      </c>
      <c r="O177" s="17"/>
      <c r="P177" s="23">
        <f>IF(AND(ISNUMBER($A177),$A177&gt;=Settings!$B$6,$A177&lt;=Settings!$B$7),1,0)</f>
        <v>0</v>
      </c>
      <c r="Q177" s="23" t="str">
        <f>IF(AND($P177=1,$B177&lt;&gt;"",$B177=Timesheet!$B$4),ROW(),"")</f>
        <v/>
      </c>
    </row>
    <row r="178" spans="1:17" x14ac:dyDescent="0.3">
      <c r="A178" s="19"/>
      <c r="B178" s="17"/>
      <c r="C178" s="17"/>
      <c r="D178" s="17"/>
      <c r="E178" s="20"/>
      <c r="F178" s="20"/>
      <c r="G178" s="21"/>
      <c r="H178" s="22" t="str">
        <f t="shared" si="4"/>
        <v/>
      </c>
      <c r="I178" s="17"/>
      <c r="J178" s="18"/>
      <c r="K178" s="22" t="str">
        <f>IF($H178="","",IF($I178="No",0,IF(N(IFERROR(INDEX(Clients!$D$4:$D$103,MATCH($B178,Clients!$A$4:$A$103,0)),""))&gt;0,CEILING(MAX(0,ROUND(MOD($F178-$E178,1)*1440-N($G178),0)),N(IFERROR(INDEX(Clients!$D$4:$D$103,MATCH($B178,Clients!$A$4:$A$103,0)),""))),MAX(0,ROUND(MOD($F178-$E178,1)*1440-N($G178),0)))/60))</f>
        <v/>
      </c>
      <c r="L178" s="23" t="str">
        <f>IF($B178="","",IFERROR(INDEX(Clients!$B$4:$B$103,MATCH($B178,Clients!$A$4:$A$103,0)),"")&amp;"")</f>
        <v/>
      </c>
      <c r="M178" s="24" t="str">
        <f>IF($B178="","",IF($J178&lt;&gt;"",N($J178),N(IFERROR(INDEX(Clients!$C$4:$C$103,MATCH($B178,Clients!$A$4:$A$103,0)),""))))</f>
        <v/>
      </c>
      <c r="N178" s="24" t="str">
        <f t="shared" si="5"/>
        <v/>
      </c>
      <c r="O178" s="17"/>
      <c r="P178" s="23">
        <f>IF(AND(ISNUMBER($A178),$A178&gt;=Settings!$B$6,$A178&lt;=Settings!$B$7),1,0)</f>
        <v>0</v>
      </c>
      <c r="Q178" s="23" t="str">
        <f>IF(AND($P178=1,$B178&lt;&gt;"",$B178=Timesheet!$B$4),ROW(),"")</f>
        <v/>
      </c>
    </row>
    <row r="179" spans="1:17" x14ac:dyDescent="0.3">
      <c r="A179" s="19"/>
      <c r="B179" s="17"/>
      <c r="C179" s="17"/>
      <c r="D179" s="17"/>
      <c r="E179" s="20"/>
      <c r="F179" s="20"/>
      <c r="G179" s="21"/>
      <c r="H179" s="22" t="str">
        <f t="shared" si="4"/>
        <v/>
      </c>
      <c r="I179" s="17"/>
      <c r="J179" s="18"/>
      <c r="K179" s="22" t="str">
        <f>IF($H179="","",IF($I179="No",0,IF(N(IFERROR(INDEX(Clients!$D$4:$D$103,MATCH($B179,Clients!$A$4:$A$103,0)),""))&gt;0,CEILING(MAX(0,ROUND(MOD($F179-$E179,1)*1440-N($G179),0)),N(IFERROR(INDEX(Clients!$D$4:$D$103,MATCH($B179,Clients!$A$4:$A$103,0)),""))),MAX(0,ROUND(MOD($F179-$E179,1)*1440-N($G179),0)))/60))</f>
        <v/>
      </c>
      <c r="L179" s="23" t="str">
        <f>IF($B179="","",IFERROR(INDEX(Clients!$B$4:$B$103,MATCH($B179,Clients!$A$4:$A$103,0)),"")&amp;"")</f>
        <v/>
      </c>
      <c r="M179" s="24" t="str">
        <f>IF($B179="","",IF($J179&lt;&gt;"",N($J179),N(IFERROR(INDEX(Clients!$C$4:$C$103,MATCH($B179,Clients!$A$4:$A$103,0)),""))))</f>
        <v/>
      </c>
      <c r="N179" s="24" t="str">
        <f t="shared" si="5"/>
        <v/>
      </c>
      <c r="O179" s="17"/>
      <c r="P179" s="23">
        <f>IF(AND(ISNUMBER($A179),$A179&gt;=Settings!$B$6,$A179&lt;=Settings!$B$7),1,0)</f>
        <v>0</v>
      </c>
      <c r="Q179" s="23" t="str">
        <f>IF(AND($P179=1,$B179&lt;&gt;"",$B179=Timesheet!$B$4),ROW(),"")</f>
        <v/>
      </c>
    </row>
    <row r="180" spans="1:17" x14ac:dyDescent="0.3">
      <c r="A180" s="19"/>
      <c r="B180" s="17"/>
      <c r="C180" s="17"/>
      <c r="D180" s="17"/>
      <c r="E180" s="20"/>
      <c r="F180" s="20"/>
      <c r="G180" s="21"/>
      <c r="H180" s="22" t="str">
        <f t="shared" si="4"/>
        <v/>
      </c>
      <c r="I180" s="17"/>
      <c r="J180" s="18"/>
      <c r="K180" s="22" t="str">
        <f>IF($H180="","",IF($I180="No",0,IF(N(IFERROR(INDEX(Clients!$D$4:$D$103,MATCH($B180,Clients!$A$4:$A$103,0)),""))&gt;0,CEILING(MAX(0,ROUND(MOD($F180-$E180,1)*1440-N($G180),0)),N(IFERROR(INDEX(Clients!$D$4:$D$103,MATCH($B180,Clients!$A$4:$A$103,0)),""))),MAX(0,ROUND(MOD($F180-$E180,1)*1440-N($G180),0)))/60))</f>
        <v/>
      </c>
      <c r="L180" s="23" t="str">
        <f>IF($B180="","",IFERROR(INDEX(Clients!$B$4:$B$103,MATCH($B180,Clients!$A$4:$A$103,0)),"")&amp;"")</f>
        <v/>
      </c>
      <c r="M180" s="24" t="str">
        <f>IF($B180="","",IF($J180&lt;&gt;"",N($J180),N(IFERROR(INDEX(Clients!$C$4:$C$103,MATCH($B180,Clients!$A$4:$A$103,0)),""))))</f>
        <v/>
      </c>
      <c r="N180" s="24" t="str">
        <f t="shared" si="5"/>
        <v/>
      </c>
      <c r="O180" s="17"/>
      <c r="P180" s="23">
        <f>IF(AND(ISNUMBER($A180),$A180&gt;=Settings!$B$6,$A180&lt;=Settings!$B$7),1,0)</f>
        <v>0</v>
      </c>
      <c r="Q180" s="23" t="str">
        <f>IF(AND($P180=1,$B180&lt;&gt;"",$B180=Timesheet!$B$4),ROW(),"")</f>
        <v/>
      </c>
    </row>
    <row r="181" spans="1:17" x14ac:dyDescent="0.3">
      <c r="A181" s="19"/>
      <c r="B181" s="17"/>
      <c r="C181" s="17"/>
      <c r="D181" s="17"/>
      <c r="E181" s="20"/>
      <c r="F181" s="20"/>
      <c r="G181" s="21"/>
      <c r="H181" s="22" t="str">
        <f t="shared" si="4"/>
        <v/>
      </c>
      <c r="I181" s="17"/>
      <c r="J181" s="18"/>
      <c r="K181" s="22" t="str">
        <f>IF($H181="","",IF($I181="No",0,IF(N(IFERROR(INDEX(Clients!$D$4:$D$103,MATCH($B181,Clients!$A$4:$A$103,0)),""))&gt;0,CEILING(MAX(0,ROUND(MOD($F181-$E181,1)*1440-N($G181),0)),N(IFERROR(INDEX(Clients!$D$4:$D$103,MATCH($B181,Clients!$A$4:$A$103,0)),""))),MAX(0,ROUND(MOD($F181-$E181,1)*1440-N($G181),0)))/60))</f>
        <v/>
      </c>
      <c r="L181" s="23" t="str">
        <f>IF($B181="","",IFERROR(INDEX(Clients!$B$4:$B$103,MATCH($B181,Clients!$A$4:$A$103,0)),"")&amp;"")</f>
        <v/>
      </c>
      <c r="M181" s="24" t="str">
        <f>IF($B181="","",IF($J181&lt;&gt;"",N($J181),N(IFERROR(INDEX(Clients!$C$4:$C$103,MATCH($B181,Clients!$A$4:$A$103,0)),""))))</f>
        <v/>
      </c>
      <c r="N181" s="24" t="str">
        <f t="shared" si="5"/>
        <v/>
      </c>
      <c r="O181" s="17"/>
      <c r="P181" s="23">
        <f>IF(AND(ISNUMBER($A181),$A181&gt;=Settings!$B$6,$A181&lt;=Settings!$B$7),1,0)</f>
        <v>0</v>
      </c>
      <c r="Q181" s="23" t="str">
        <f>IF(AND($P181=1,$B181&lt;&gt;"",$B181=Timesheet!$B$4),ROW(),"")</f>
        <v/>
      </c>
    </row>
    <row r="182" spans="1:17" x14ac:dyDescent="0.3">
      <c r="A182" s="19"/>
      <c r="B182" s="17"/>
      <c r="C182" s="17"/>
      <c r="D182" s="17"/>
      <c r="E182" s="20"/>
      <c r="F182" s="20"/>
      <c r="G182" s="21"/>
      <c r="H182" s="22" t="str">
        <f t="shared" si="4"/>
        <v/>
      </c>
      <c r="I182" s="17"/>
      <c r="J182" s="18"/>
      <c r="K182" s="22" t="str">
        <f>IF($H182="","",IF($I182="No",0,IF(N(IFERROR(INDEX(Clients!$D$4:$D$103,MATCH($B182,Clients!$A$4:$A$103,0)),""))&gt;0,CEILING(MAX(0,ROUND(MOD($F182-$E182,1)*1440-N($G182),0)),N(IFERROR(INDEX(Clients!$D$4:$D$103,MATCH($B182,Clients!$A$4:$A$103,0)),""))),MAX(0,ROUND(MOD($F182-$E182,1)*1440-N($G182),0)))/60))</f>
        <v/>
      </c>
      <c r="L182" s="23" t="str">
        <f>IF($B182="","",IFERROR(INDEX(Clients!$B$4:$B$103,MATCH($B182,Clients!$A$4:$A$103,0)),"")&amp;"")</f>
        <v/>
      </c>
      <c r="M182" s="24" t="str">
        <f>IF($B182="","",IF($J182&lt;&gt;"",N($J182),N(IFERROR(INDEX(Clients!$C$4:$C$103,MATCH($B182,Clients!$A$4:$A$103,0)),""))))</f>
        <v/>
      </c>
      <c r="N182" s="24" t="str">
        <f t="shared" si="5"/>
        <v/>
      </c>
      <c r="O182" s="17"/>
      <c r="P182" s="23">
        <f>IF(AND(ISNUMBER($A182),$A182&gt;=Settings!$B$6,$A182&lt;=Settings!$B$7),1,0)</f>
        <v>0</v>
      </c>
      <c r="Q182" s="23" t="str">
        <f>IF(AND($P182=1,$B182&lt;&gt;"",$B182=Timesheet!$B$4),ROW(),"")</f>
        <v/>
      </c>
    </row>
    <row r="183" spans="1:17" x14ac:dyDescent="0.3">
      <c r="A183" s="19"/>
      <c r="B183" s="17"/>
      <c r="C183" s="17"/>
      <c r="D183" s="17"/>
      <c r="E183" s="20"/>
      <c r="F183" s="20"/>
      <c r="G183" s="21"/>
      <c r="H183" s="22" t="str">
        <f t="shared" si="4"/>
        <v/>
      </c>
      <c r="I183" s="17"/>
      <c r="J183" s="18"/>
      <c r="K183" s="22" t="str">
        <f>IF($H183="","",IF($I183="No",0,IF(N(IFERROR(INDEX(Clients!$D$4:$D$103,MATCH($B183,Clients!$A$4:$A$103,0)),""))&gt;0,CEILING(MAX(0,ROUND(MOD($F183-$E183,1)*1440-N($G183),0)),N(IFERROR(INDEX(Clients!$D$4:$D$103,MATCH($B183,Clients!$A$4:$A$103,0)),""))),MAX(0,ROUND(MOD($F183-$E183,1)*1440-N($G183),0)))/60))</f>
        <v/>
      </c>
      <c r="L183" s="23" t="str">
        <f>IF($B183="","",IFERROR(INDEX(Clients!$B$4:$B$103,MATCH($B183,Clients!$A$4:$A$103,0)),"")&amp;"")</f>
        <v/>
      </c>
      <c r="M183" s="24" t="str">
        <f>IF($B183="","",IF($J183&lt;&gt;"",N($J183),N(IFERROR(INDEX(Clients!$C$4:$C$103,MATCH($B183,Clients!$A$4:$A$103,0)),""))))</f>
        <v/>
      </c>
      <c r="N183" s="24" t="str">
        <f t="shared" si="5"/>
        <v/>
      </c>
      <c r="O183" s="17"/>
      <c r="P183" s="23">
        <f>IF(AND(ISNUMBER($A183),$A183&gt;=Settings!$B$6,$A183&lt;=Settings!$B$7),1,0)</f>
        <v>0</v>
      </c>
      <c r="Q183" s="23" t="str">
        <f>IF(AND($P183=1,$B183&lt;&gt;"",$B183=Timesheet!$B$4),ROW(),"")</f>
        <v/>
      </c>
    </row>
    <row r="184" spans="1:17" x14ac:dyDescent="0.3">
      <c r="A184" s="19"/>
      <c r="B184" s="17"/>
      <c r="C184" s="17"/>
      <c r="D184" s="17"/>
      <c r="E184" s="20"/>
      <c r="F184" s="20"/>
      <c r="G184" s="21"/>
      <c r="H184" s="22" t="str">
        <f t="shared" si="4"/>
        <v/>
      </c>
      <c r="I184" s="17"/>
      <c r="J184" s="18"/>
      <c r="K184" s="22" t="str">
        <f>IF($H184="","",IF($I184="No",0,IF(N(IFERROR(INDEX(Clients!$D$4:$D$103,MATCH($B184,Clients!$A$4:$A$103,0)),""))&gt;0,CEILING(MAX(0,ROUND(MOD($F184-$E184,1)*1440-N($G184),0)),N(IFERROR(INDEX(Clients!$D$4:$D$103,MATCH($B184,Clients!$A$4:$A$103,0)),""))),MAX(0,ROUND(MOD($F184-$E184,1)*1440-N($G184),0)))/60))</f>
        <v/>
      </c>
      <c r="L184" s="23" t="str">
        <f>IF($B184="","",IFERROR(INDEX(Clients!$B$4:$B$103,MATCH($B184,Clients!$A$4:$A$103,0)),"")&amp;"")</f>
        <v/>
      </c>
      <c r="M184" s="24" t="str">
        <f>IF($B184="","",IF($J184&lt;&gt;"",N($J184),N(IFERROR(INDEX(Clients!$C$4:$C$103,MATCH($B184,Clients!$A$4:$A$103,0)),""))))</f>
        <v/>
      </c>
      <c r="N184" s="24" t="str">
        <f t="shared" si="5"/>
        <v/>
      </c>
      <c r="O184" s="17"/>
      <c r="P184" s="23">
        <f>IF(AND(ISNUMBER($A184),$A184&gt;=Settings!$B$6,$A184&lt;=Settings!$B$7),1,0)</f>
        <v>0</v>
      </c>
      <c r="Q184" s="23" t="str">
        <f>IF(AND($P184=1,$B184&lt;&gt;"",$B184=Timesheet!$B$4),ROW(),"")</f>
        <v/>
      </c>
    </row>
    <row r="185" spans="1:17" x14ac:dyDescent="0.3">
      <c r="A185" s="19"/>
      <c r="B185" s="17"/>
      <c r="C185" s="17"/>
      <c r="D185" s="17"/>
      <c r="E185" s="20"/>
      <c r="F185" s="20"/>
      <c r="G185" s="21"/>
      <c r="H185" s="22" t="str">
        <f t="shared" si="4"/>
        <v/>
      </c>
      <c r="I185" s="17"/>
      <c r="J185" s="18"/>
      <c r="K185" s="22" t="str">
        <f>IF($H185="","",IF($I185="No",0,IF(N(IFERROR(INDEX(Clients!$D$4:$D$103,MATCH($B185,Clients!$A$4:$A$103,0)),""))&gt;0,CEILING(MAX(0,ROUND(MOD($F185-$E185,1)*1440-N($G185),0)),N(IFERROR(INDEX(Clients!$D$4:$D$103,MATCH($B185,Clients!$A$4:$A$103,0)),""))),MAX(0,ROUND(MOD($F185-$E185,1)*1440-N($G185),0)))/60))</f>
        <v/>
      </c>
      <c r="L185" s="23" t="str">
        <f>IF($B185="","",IFERROR(INDEX(Clients!$B$4:$B$103,MATCH($B185,Clients!$A$4:$A$103,0)),"")&amp;"")</f>
        <v/>
      </c>
      <c r="M185" s="24" t="str">
        <f>IF($B185="","",IF($J185&lt;&gt;"",N($J185),N(IFERROR(INDEX(Clients!$C$4:$C$103,MATCH($B185,Clients!$A$4:$A$103,0)),""))))</f>
        <v/>
      </c>
      <c r="N185" s="24" t="str">
        <f t="shared" si="5"/>
        <v/>
      </c>
      <c r="O185" s="17"/>
      <c r="P185" s="23">
        <f>IF(AND(ISNUMBER($A185),$A185&gt;=Settings!$B$6,$A185&lt;=Settings!$B$7),1,0)</f>
        <v>0</v>
      </c>
      <c r="Q185" s="23" t="str">
        <f>IF(AND($P185=1,$B185&lt;&gt;"",$B185=Timesheet!$B$4),ROW(),"")</f>
        <v/>
      </c>
    </row>
    <row r="186" spans="1:17" x14ac:dyDescent="0.3">
      <c r="A186" s="19"/>
      <c r="B186" s="17"/>
      <c r="C186" s="17"/>
      <c r="D186" s="17"/>
      <c r="E186" s="20"/>
      <c r="F186" s="20"/>
      <c r="G186" s="21"/>
      <c r="H186" s="22" t="str">
        <f t="shared" si="4"/>
        <v/>
      </c>
      <c r="I186" s="17"/>
      <c r="J186" s="18"/>
      <c r="K186" s="22" t="str">
        <f>IF($H186="","",IF($I186="No",0,IF(N(IFERROR(INDEX(Clients!$D$4:$D$103,MATCH($B186,Clients!$A$4:$A$103,0)),""))&gt;0,CEILING(MAX(0,ROUND(MOD($F186-$E186,1)*1440-N($G186),0)),N(IFERROR(INDEX(Clients!$D$4:$D$103,MATCH($B186,Clients!$A$4:$A$103,0)),""))),MAX(0,ROUND(MOD($F186-$E186,1)*1440-N($G186),0)))/60))</f>
        <v/>
      </c>
      <c r="L186" s="23" t="str">
        <f>IF($B186="","",IFERROR(INDEX(Clients!$B$4:$B$103,MATCH($B186,Clients!$A$4:$A$103,0)),"")&amp;"")</f>
        <v/>
      </c>
      <c r="M186" s="24" t="str">
        <f>IF($B186="","",IF($J186&lt;&gt;"",N($J186),N(IFERROR(INDEX(Clients!$C$4:$C$103,MATCH($B186,Clients!$A$4:$A$103,0)),""))))</f>
        <v/>
      </c>
      <c r="N186" s="24" t="str">
        <f t="shared" si="5"/>
        <v/>
      </c>
      <c r="O186" s="17"/>
      <c r="P186" s="23">
        <f>IF(AND(ISNUMBER($A186),$A186&gt;=Settings!$B$6,$A186&lt;=Settings!$B$7),1,0)</f>
        <v>0</v>
      </c>
      <c r="Q186" s="23" t="str">
        <f>IF(AND($P186=1,$B186&lt;&gt;"",$B186=Timesheet!$B$4),ROW(),"")</f>
        <v/>
      </c>
    </row>
    <row r="187" spans="1:17" x14ac:dyDescent="0.3">
      <c r="A187" s="19"/>
      <c r="B187" s="17"/>
      <c r="C187" s="17"/>
      <c r="D187" s="17"/>
      <c r="E187" s="20"/>
      <c r="F187" s="20"/>
      <c r="G187" s="21"/>
      <c r="H187" s="22" t="str">
        <f t="shared" si="4"/>
        <v/>
      </c>
      <c r="I187" s="17"/>
      <c r="J187" s="18"/>
      <c r="K187" s="22" t="str">
        <f>IF($H187="","",IF($I187="No",0,IF(N(IFERROR(INDEX(Clients!$D$4:$D$103,MATCH($B187,Clients!$A$4:$A$103,0)),""))&gt;0,CEILING(MAX(0,ROUND(MOD($F187-$E187,1)*1440-N($G187),0)),N(IFERROR(INDEX(Clients!$D$4:$D$103,MATCH($B187,Clients!$A$4:$A$103,0)),""))),MAX(0,ROUND(MOD($F187-$E187,1)*1440-N($G187),0)))/60))</f>
        <v/>
      </c>
      <c r="L187" s="23" t="str">
        <f>IF($B187="","",IFERROR(INDEX(Clients!$B$4:$B$103,MATCH($B187,Clients!$A$4:$A$103,0)),"")&amp;"")</f>
        <v/>
      </c>
      <c r="M187" s="24" t="str">
        <f>IF($B187="","",IF($J187&lt;&gt;"",N($J187),N(IFERROR(INDEX(Clients!$C$4:$C$103,MATCH($B187,Clients!$A$4:$A$103,0)),""))))</f>
        <v/>
      </c>
      <c r="N187" s="24" t="str">
        <f t="shared" si="5"/>
        <v/>
      </c>
      <c r="O187" s="17"/>
      <c r="P187" s="23">
        <f>IF(AND(ISNUMBER($A187),$A187&gt;=Settings!$B$6,$A187&lt;=Settings!$B$7),1,0)</f>
        <v>0</v>
      </c>
      <c r="Q187" s="23" t="str">
        <f>IF(AND($P187=1,$B187&lt;&gt;"",$B187=Timesheet!$B$4),ROW(),"")</f>
        <v/>
      </c>
    </row>
    <row r="188" spans="1:17" x14ac:dyDescent="0.3">
      <c r="A188" s="19"/>
      <c r="B188" s="17"/>
      <c r="C188" s="17"/>
      <c r="D188" s="17"/>
      <c r="E188" s="20"/>
      <c r="F188" s="20"/>
      <c r="G188" s="21"/>
      <c r="H188" s="22" t="str">
        <f t="shared" si="4"/>
        <v/>
      </c>
      <c r="I188" s="17"/>
      <c r="J188" s="18"/>
      <c r="K188" s="22" t="str">
        <f>IF($H188="","",IF($I188="No",0,IF(N(IFERROR(INDEX(Clients!$D$4:$D$103,MATCH($B188,Clients!$A$4:$A$103,0)),""))&gt;0,CEILING(MAX(0,ROUND(MOD($F188-$E188,1)*1440-N($G188),0)),N(IFERROR(INDEX(Clients!$D$4:$D$103,MATCH($B188,Clients!$A$4:$A$103,0)),""))),MAX(0,ROUND(MOD($F188-$E188,1)*1440-N($G188),0)))/60))</f>
        <v/>
      </c>
      <c r="L188" s="23" t="str">
        <f>IF($B188="","",IFERROR(INDEX(Clients!$B$4:$B$103,MATCH($B188,Clients!$A$4:$A$103,0)),"")&amp;"")</f>
        <v/>
      </c>
      <c r="M188" s="24" t="str">
        <f>IF($B188="","",IF($J188&lt;&gt;"",N($J188),N(IFERROR(INDEX(Clients!$C$4:$C$103,MATCH($B188,Clients!$A$4:$A$103,0)),""))))</f>
        <v/>
      </c>
      <c r="N188" s="24" t="str">
        <f t="shared" si="5"/>
        <v/>
      </c>
      <c r="O188" s="17"/>
      <c r="P188" s="23">
        <f>IF(AND(ISNUMBER($A188),$A188&gt;=Settings!$B$6,$A188&lt;=Settings!$B$7),1,0)</f>
        <v>0</v>
      </c>
      <c r="Q188" s="23" t="str">
        <f>IF(AND($P188=1,$B188&lt;&gt;"",$B188=Timesheet!$B$4),ROW(),"")</f>
        <v/>
      </c>
    </row>
    <row r="189" spans="1:17" x14ac:dyDescent="0.3">
      <c r="A189" s="19"/>
      <c r="B189" s="17"/>
      <c r="C189" s="17"/>
      <c r="D189" s="17"/>
      <c r="E189" s="20"/>
      <c r="F189" s="20"/>
      <c r="G189" s="21"/>
      <c r="H189" s="22" t="str">
        <f t="shared" si="4"/>
        <v/>
      </c>
      <c r="I189" s="17"/>
      <c r="J189" s="18"/>
      <c r="K189" s="22" t="str">
        <f>IF($H189="","",IF($I189="No",0,IF(N(IFERROR(INDEX(Clients!$D$4:$D$103,MATCH($B189,Clients!$A$4:$A$103,0)),""))&gt;0,CEILING(MAX(0,ROUND(MOD($F189-$E189,1)*1440-N($G189),0)),N(IFERROR(INDEX(Clients!$D$4:$D$103,MATCH($B189,Clients!$A$4:$A$103,0)),""))),MAX(0,ROUND(MOD($F189-$E189,1)*1440-N($G189),0)))/60))</f>
        <v/>
      </c>
      <c r="L189" s="23" t="str">
        <f>IF($B189="","",IFERROR(INDEX(Clients!$B$4:$B$103,MATCH($B189,Clients!$A$4:$A$103,0)),"")&amp;"")</f>
        <v/>
      </c>
      <c r="M189" s="24" t="str">
        <f>IF($B189="","",IF($J189&lt;&gt;"",N($J189),N(IFERROR(INDEX(Clients!$C$4:$C$103,MATCH($B189,Clients!$A$4:$A$103,0)),""))))</f>
        <v/>
      </c>
      <c r="N189" s="24" t="str">
        <f t="shared" si="5"/>
        <v/>
      </c>
      <c r="O189" s="17"/>
      <c r="P189" s="23">
        <f>IF(AND(ISNUMBER($A189),$A189&gt;=Settings!$B$6,$A189&lt;=Settings!$B$7),1,0)</f>
        <v>0</v>
      </c>
      <c r="Q189" s="23" t="str">
        <f>IF(AND($P189=1,$B189&lt;&gt;"",$B189=Timesheet!$B$4),ROW(),"")</f>
        <v/>
      </c>
    </row>
    <row r="190" spans="1:17" x14ac:dyDescent="0.3">
      <c r="A190" s="19"/>
      <c r="B190" s="17"/>
      <c r="C190" s="17"/>
      <c r="D190" s="17"/>
      <c r="E190" s="20"/>
      <c r="F190" s="20"/>
      <c r="G190" s="21"/>
      <c r="H190" s="22" t="str">
        <f t="shared" si="4"/>
        <v/>
      </c>
      <c r="I190" s="17"/>
      <c r="J190" s="18"/>
      <c r="K190" s="22" t="str">
        <f>IF($H190="","",IF($I190="No",0,IF(N(IFERROR(INDEX(Clients!$D$4:$D$103,MATCH($B190,Clients!$A$4:$A$103,0)),""))&gt;0,CEILING(MAX(0,ROUND(MOD($F190-$E190,1)*1440-N($G190),0)),N(IFERROR(INDEX(Clients!$D$4:$D$103,MATCH($B190,Clients!$A$4:$A$103,0)),""))),MAX(0,ROUND(MOD($F190-$E190,1)*1440-N($G190),0)))/60))</f>
        <v/>
      </c>
      <c r="L190" s="23" t="str">
        <f>IF($B190="","",IFERROR(INDEX(Clients!$B$4:$B$103,MATCH($B190,Clients!$A$4:$A$103,0)),"")&amp;"")</f>
        <v/>
      </c>
      <c r="M190" s="24" t="str">
        <f>IF($B190="","",IF($J190&lt;&gt;"",N($J190),N(IFERROR(INDEX(Clients!$C$4:$C$103,MATCH($B190,Clients!$A$4:$A$103,0)),""))))</f>
        <v/>
      </c>
      <c r="N190" s="24" t="str">
        <f t="shared" si="5"/>
        <v/>
      </c>
      <c r="O190" s="17"/>
      <c r="P190" s="23">
        <f>IF(AND(ISNUMBER($A190),$A190&gt;=Settings!$B$6,$A190&lt;=Settings!$B$7),1,0)</f>
        <v>0</v>
      </c>
      <c r="Q190" s="23" t="str">
        <f>IF(AND($P190=1,$B190&lt;&gt;"",$B190=Timesheet!$B$4),ROW(),"")</f>
        <v/>
      </c>
    </row>
    <row r="191" spans="1:17" x14ac:dyDescent="0.3">
      <c r="A191" s="19"/>
      <c r="B191" s="17"/>
      <c r="C191" s="17"/>
      <c r="D191" s="17"/>
      <c r="E191" s="20"/>
      <c r="F191" s="20"/>
      <c r="G191" s="21"/>
      <c r="H191" s="22" t="str">
        <f t="shared" si="4"/>
        <v/>
      </c>
      <c r="I191" s="17"/>
      <c r="J191" s="18"/>
      <c r="K191" s="22" t="str">
        <f>IF($H191="","",IF($I191="No",0,IF(N(IFERROR(INDEX(Clients!$D$4:$D$103,MATCH($B191,Clients!$A$4:$A$103,0)),""))&gt;0,CEILING(MAX(0,ROUND(MOD($F191-$E191,1)*1440-N($G191),0)),N(IFERROR(INDEX(Clients!$D$4:$D$103,MATCH($B191,Clients!$A$4:$A$103,0)),""))),MAX(0,ROUND(MOD($F191-$E191,1)*1440-N($G191),0)))/60))</f>
        <v/>
      </c>
      <c r="L191" s="23" t="str">
        <f>IF($B191="","",IFERROR(INDEX(Clients!$B$4:$B$103,MATCH($B191,Clients!$A$4:$A$103,0)),"")&amp;"")</f>
        <v/>
      </c>
      <c r="M191" s="24" t="str">
        <f>IF($B191="","",IF($J191&lt;&gt;"",N($J191),N(IFERROR(INDEX(Clients!$C$4:$C$103,MATCH($B191,Clients!$A$4:$A$103,0)),""))))</f>
        <v/>
      </c>
      <c r="N191" s="24" t="str">
        <f t="shared" si="5"/>
        <v/>
      </c>
      <c r="O191" s="17"/>
      <c r="P191" s="23">
        <f>IF(AND(ISNUMBER($A191),$A191&gt;=Settings!$B$6,$A191&lt;=Settings!$B$7),1,0)</f>
        <v>0</v>
      </c>
      <c r="Q191" s="23" t="str">
        <f>IF(AND($P191=1,$B191&lt;&gt;"",$B191=Timesheet!$B$4),ROW(),"")</f>
        <v/>
      </c>
    </row>
    <row r="192" spans="1:17" x14ac:dyDescent="0.3">
      <c r="A192" s="19"/>
      <c r="B192" s="17"/>
      <c r="C192" s="17"/>
      <c r="D192" s="17"/>
      <c r="E192" s="20"/>
      <c r="F192" s="20"/>
      <c r="G192" s="21"/>
      <c r="H192" s="22" t="str">
        <f t="shared" si="4"/>
        <v/>
      </c>
      <c r="I192" s="17"/>
      <c r="J192" s="18"/>
      <c r="K192" s="22" t="str">
        <f>IF($H192="","",IF($I192="No",0,IF(N(IFERROR(INDEX(Clients!$D$4:$D$103,MATCH($B192,Clients!$A$4:$A$103,0)),""))&gt;0,CEILING(MAX(0,ROUND(MOD($F192-$E192,1)*1440-N($G192),0)),N(IFERROR(INDEX(Clients!$D$4:$D$103,MATCH($B192,Clients!$A$4:$A$103,0)),""))),MAX(0,ROUND(MOD($F192-$E192,1)*1440-N($G192),0)))/60))</f>
        <v/>
      </c>
      <c r="L192" s="23" t="str">
        <f>IF($B192="","",IFERROR(INDEX(Clients!$B$4:$B$103,MATCH($B192,Clients!$A$4:$A$103,0)),"")&amp;"")</f>
        <v/>
      </c>
      <c r="M192" s="24" t="str">
        <f>IF($B192="","",IF($J192&lt;&gt;"",N($J192),N(IFERROR(INDEX(Clients!$C$4:$C$103,MATCH($B192,Clients!$A$4:$A$103,0)),""))))</f>
        <v/>
      </c>
      <c r="N192" s="24" t="str">
        <f t="shared" si="5"/>
        <v/>
      </c>
      <c r="O192" s="17"/>
      <c r="P192" s="23">
        <f>IF(AND(ISNUMBER($A192),$A192&gt;=Settings!$B$6,$A192&lt;=Settings!$B$7),1,0)</f>
        <v>0</v>
      </c>
      <c r="Q192" s="23" t="str">
        <f>IF(AND($P192=1,$B192&lt;&gt;"",$B192=Timesheet!$B$4),ROW(),"")</f>
        <v/>
      </c>
    </row>
    <row r="193" spans="1:17" x14ac:dyDescent="0.3">
      <c r="A193" s="19"/>
      <c r="B193" s="17"/>
      <c r="C193" s="17"/>
      <c r="D193" s="17"/>
      <c r="E193" s="20"/>
      <c r="F193" s="20"/>
      <c r="G193" s="21"/>
      <c r="H193" s="22" t="str">
        <f t="shared" si="4"/>
        <v/>
      </c>
      <c r="I193" s="17"/>
      <c r="J193" s="18"/>
      <c r="K193" s="22" t="str">
        <f>IF($H193="","",IF($I193="No",0,IF(N(IFERROR(INDEX(Clients!$D$4:$D$103,MATCH($B193,Clients!$A$4:$A$103,0)),""))&gt;0,CEILING(MAX(0,ROUND(MOD($F193-$E193,1)*1440-N($G193),0)),N(IFERROR(INDEX(Clients!$D$4:$D$103,MATCH($B193,Clients!$A$4:$A$103,0)),""))),MAX(0,ROUND(MOD($F193-$E193,1)*1440-N($G193),0)))/60))</f>
        <v/>
      </c>
      <c r="L193" s="23" t="str">
        <f>IF($B193="","",IFERROR(INDEX(Clients!$B$4:$B$103,MATCH($B193,Clients!$A$4:$A$103,0)),"")&amp;"")</f>
        <v/>
      </c>
      <c r="M193" s="24" t="str">
        <f>IF($B193="","",IF($J193&lt;&gt;"",N($J193),N(IFERROR(INDEX(Clients!$C$4:$C$103,MATCH($B193,Clients!$A$4:$A$103,0)),""))))</f>
        <v/>
      </c>
      <c r="N193" s="24" t="str">
        <f t="shared" si="5"/>
        <v/>
      </c>
      <c r="O193" s="17"/>
      <c r="P193" s="23">
        <f>IF(AND(ISNUMBER($A193),$A193&gt;=Settings!$B$6,$A193&lt;=Settings!$B$7),1,0)</f>
        <v>0</v>
      </c>
      <c r="Q193" s="23" t="str">
        <f>IF(AND($P193=1,$B193&lt;&gt;"",$B193=Timesheet!$B$4),ROW(),"")</f>
        <v/>
      </c>
    </row>
    <row r="194" spans="1:17" x14ac:dyDescent="0.3">
      <c r="A194" s="19"/>
      <c r="B194" s="17"/>
      <c r="C194" s="17"/>
      <c r="D194" s="17"/>
      <c r="E194" s="20"/>
      <c r="F194" s="20"/>
      <c r="G194" s="21"/>
      <c r="H194" s="22" t="str">
        <f t="shared" si="4"/>
        <v/>
      </c>
      <c r="I194" s="17"/>
      <c r="J194" s="18"/>
      <c r="K194" s="22" t="str">
        <f>IF($H194="","",IF($I194="No",0,IF(N(IFERROR(INDEX(Clients!$D$4:$D$103,MATCH($B194,Clients!$A$4:$A$103,0)),""))&gt;0,CEILING(MAX(0,ROUND(MOD($F194-$E194,1)*1440-N($G194),0)),N(IFERROR(INDEX(Clients!$D$4:$D$103,MATCH($B194,Clients!$A$4:$A$103,0)),""))),MAX(0,ROUND(MOD($F194-$E194,1)*1440-N($G194),0)))/60))</f>
        <v/>
      </c>
      <c r="L194" s="23" t="str">
        <f>IF($B194="","",IFERROR(INDEX(Clients!$B$4:$B$103,MATCH($B194,Clients!$A$4:$A$103,0)),"")&amp;"")</f>
        <v/>
      </c>
      <c r="M194" s="24" t="str">
        <f>IF($B194="","",IF($J194&lt;&gt;"",N($J194),N(IFERROR(INDEX(Clients!$C$4:$C$103,MATCH($B194,Clients!$A$4:$A$103,0)),""))))</f>
        <v/>
      </c>
      <c r="N194" s="24" t="str">
        <f t="shared" si="5"/>
        <v/>
      </c>
      <c r="O194" s="17"/>
      <c r="P194" s="23">
        <f>IF(AND(ISNUMBER($A194),$A194&gt;=Settings!$B$6,$A194&lt;=Settings!$B$7),1,0)</f>
        <v>0</v>
      </c>
      <c r="Q194" s="23" t="str">
        <f>IF(AND($P194=1,$B194&lt;&gt;"",$B194=Timesheet!$B$4),ROW(),"")</f>
        <v/>
      </c>
    </row>
    <row r="195" spans="1:17" x14ac:dyDescent="0.3">
      <c r="A195" s="19"/>
      <c r="B195" s="17"/>
      <c r="C195" s="17"/>
      <c r="D195" s="17"/>
      <c r="E195" s="20"/>
      <c r="F195" s="20"/>
      <c r="G195" s="21"/>
      <c r="H195" s="22" t="str">
        <f t="shared" si="4"/>
        <v/>
      </c>
      <c r="I195" s="17"/>
      <c r="J195" s="18"/>
      <c r="K195" s="22" t="str">
        <f>IF($H195="","",IF($I195="No",0,IF(N(IFERROR(INDEX(Clients!$D$4:$D$103,MATCH($B195,Clients!$A$4:$A$103,0)),""))&gt;0,CEILING(MAX(0,ROUND(MOD($F195-$E195,1)*1440-N($G195),0)),N(IFERROR(INDEX(Clients!$D$4:$D$103,MATCH($B195,Clients!$A$4:$A$103,0)),""))),MAX(0,ROUND(MOD($F195-$E195,1)*1440-N($G195),0)))/60))</f>
        <v/>
      </c>
      <c r="L195" s="23" t="str">
        <f>IF($B195="","",IFERROR(INDEX(Clients!$B$4:$B$103,MATCH($B195,Clients!$A$4:$A$103,0)),"")&amp;"")</f>
        <v/>
      </c>
      <c r="M195" s="24" t="str">
        <f>IF($B195="","",IF($J195&lt;&gt;"",N($J195),N(IFERROR(INDEX(Clients!$C$4:$C$103,MATCH($B195,Clients!$A$4:$A$103,0)),""))))</f>
        <v/>
      </c>
      <c r="N195" s="24" t="str">
        <f t="shared" si="5"/>
        <v/>
      </c>
      <c r="O195" s="17"/>
      <c r="P195" s="23">
        <f>IF(AND(ISNUMBER($A195),$A195&gt;=Settings!$B$6,$A195&lt;=Settings!$B$7),1,0)</f>
        <v>0</v>
      </c>
      <c r="Q195" s="23" t="str">
        <f>IF(AND($P195=1,$B195&lt;&gt;"",$B195=Timesheet!$B$4),ROW(),"")</f>
        <v/>
      </c>
    </row>
    <row r="196" spans="1:17" x14ac:dyDescent="0.3">
      <c r="A196" s="19"/>
      <c r="B196" s="17"/>
      <c r="C196" s="17"/>
      <c r="D196" s="17"/>
      <c r="E196" s="20"/>
      <c r="F196" s="20"/>
      <c r="G196" s="21"/>
      <c r="H196" s="22" t="str">
        <f t="shared" ref="H196:H259" si="6">IF(OR($E196="",$F196=""),"",MAX(0,ROUND((MOD($F196-$E196,1)*1440-N($G196))/60,2)))</f>
        <v/>
      </c>
      <c r="I196" s="17"/>
      <c r="J196" s="18"/>
      <c r="K196" s="22" t="str">
        <f>IF($H196="","",IF($I196="No",0,IF(N(IFERROR(INDEX(Clients!$D$4:$D$103,MATCH($B196,Clients!$A$4:$A$103,0)),""))&gt;0,CEILING(MAX(0,ROUND(MOD($F196-$E196,1)*1440-N($G196),0)),N(IFERROR(INDEX(Clients!$D$4:$D$103,MATCH($B196,Clients!$A$4:$A$103,0)),""))),MAX(0,ROUND(MOD($F196-$E196,1)*1440-N($G196),0)))/60))</f>
        <v/>
      </c>
      <c r="L196" s="23" t="str">
        <f>IF($B196="","",IFERROR(INDEX(Clients!$B$4:$B$103,MATCH($B196,Clients!$A$4:$A$103,0)),"")&amp;"")</f>
        <v/>
      </c>
      <c r="M196" s="24" t="str">
        <f>IF($B196="","",IF($J196&lt;&gt;"",N($J196),N(IFERROR(INDEX(Clients!$C$4:$C$103,MATCH($B196,Clients!$A$4:$A$103,0)),""))))</f>
        <v/>
      </c>
      <c r="N196" s="24" t="str">
        <f t="shared" ref="N196:N259" si="7">IF(OR($K196="",$M196=""),"",ROUND($K196*$M196,2))</f>
        <v/>
      </c>
      <c r="O196" s="17"/>
      <c r="P196" s="23">
        <f>IF(AND(ISNUMBER($A196),$A196&gt;=Settings!$B$6,$A196&lt;=Settings!$B$7),1,0)</f>
        <v>0</v>
      </c>
      <c r="Q196" s="23" t="str">
        <f>IF(AND($P196=1,$B196&lt;&gt;"",$B196=Timesheet!$B$4),ROW(),"")</f>
        <v/>
      </c>
    </row>
    <row r="197" spans="1:17" x14ac:dyDescent="0.3">
      <c r="A197" s="19"/>
      <c r="B197" s="17"/>
      <c r="C197" s="17"/>
      <c r="D197" s="17"/>
      <c r="E197" s="20"/>
      <c r="F197" s="20"/>
      <c r="G197" s="21"/>
      <c r="H197" s="22" t="str">
        <f t="shared" si="6"/>
        <v/>
      </c>
      <c r="I197" s="17"/>
      <c r="J197" s="18"/>
      <c r="K197" s="22" t="str">
        <f>IF($H197="","",IF($I197="No",0,IF(N(IFERROR(INDEX(Clients!$D$4:$D$103,MATCH($B197,Clients!$A$4:$A$103,0)),""))&gt;0,CEILING(MAX(0,ROUND(MOD($F197-$E197,1)*1440-N($G197),0)),N(IFERROR(INDEX(Clients!$D$4:$D$103,MATCH($B197,Clients!$A$4:$A$103,0)),""))),MAX(0,ROUND(MOD($F197-$E197,1)*1440-N($G197),0)))/60))</f>
        <v/>
      </c>
      <c r="L197" s="23" t="str">
        <f>IF($B197="","",IFERROR(INDEX(Clients!$B$4:$B$103,MATCH($B197,Clients!$A$4:$A$103,0)),"")&amp;"")</f>
        <v/>
      </c>
      <c r="M197" s="24" t="str">
        <f>IF($B197="","",IF($J197&lt;&gt;"",N($J197),N(IFERROR(INDEX(Clients!$C$4:$C$103,MATCH($B197,Clients!$A$4:$A$103,0)),""))))</f>
        <v/>
      </c>
      <c r="N197" s="24" t="str">
        <f t="shared" si="7"/>
        <v/>
      </c>
      <c r="O197" s="17"/>
      <c r="P197" s="23">
        <f>IF(AND(ISNUMBER($A197),$A197&gt;=Settings!$B$6,$A197&lt;=Settings!$B$7),1,0)</f>
        <v>0</v>
      </c>
      <c r="Q197" s="23" t="str">
        <f>IF(AND($P197=1,$B197&lt;&gt;"",$B197=Timesheet!$B$4),ROW(),"")</f>
        <v/>
      </c>
    </row>
    <row r="198" spans="1:17" x14ac:dyDescent="0.3">
      <c r="A198" s="19"/>
      <c r="B198" s="17"/>
      <c r="C198" s="17"/>
      <c r="D198" s="17"/>
      <c r="E198" s="20"/>
      <c r="F198" s="20"/>
      <c r="G198" s="21"/>
      <c r="H198" s="22" t="str">
        <f t="shared" si="6"/>
        <v/>
      </c>
      <c r="I198" s="17"/>
      <c r="J198" s="18"/>
      <c r="K198" s="22" t="str">
        <f>IF($H198="","",IF($I198="No",0,IF(N(IFERROR(INDEX(Clients!$D$4:$D$103,MATCH($B198,Clients!$A$4:$A$103,0)),""))&gt;0,CEILING(MAX(0,ROUND(MOD($F198-$E198,1)*1440-N($G198),0)),N(IFERROR(INDEX(Clients!$D$4:$D$103,MATCH($B198,Clients!$A$4:$A$103,0)),""))),MAX(0,ROUND(MOD($F198-$E198,1)*1440-N($G198),0)))/60))</f>
        <v/>
      </c>
      <c r="L198" s="23" t="str">
        <f>IF($B198="","",IFERROR(INDEX(Clients!$B$4:$B$103,MATCH($B198,Clients!$A$4:$A$103,0)),"")&amp;"")</f>
        <v/>
      </c>
      <c r="M198" s="24" t="str">
        <f>IF($B198="","",IF($J198&lt;&gt;"",N($J198),N(IFERROR(INDEX(Clients!$C$4:$C$103,MATCH($B198,Clients!$A$4:$A$103,0)),""))))</f>
        <v/>
      </c>
      <c r="N198" s="24" t="str">
        <f t="shared" si="7"/>
        <v/>
      </c>
      <c r="O198" s="17"/>
      <c r="P198" s="23">
        <f>IF(AND(ISNUMBER($A198),$A198&gt;=Settings!$B$6,$A198&lt;=Settings!$B$7),1,0)</f>
        <v>0</v>
      </c>
      <c r="Q198" s="23" t="str">
        <f>IF(AND($P198=1,$B198&lt;&gt;"",$B198=Timesheet!$B$4),ROW(),"")</f>
        <v/>
      </c>
    </row>
    <row r="199" spans="1:17" x14ac:dyDescent="0.3">
      <c r="A199" s="19"/>
      <c r="B199" s="17"/>
      <c r="C199" s="17"/>
      <c r="D199" s="17"/>
      <c r="E199" s="20"/>
      <c r="F199" s="20"/>
      <c r="G199" s="21"/>
      <c r="H199" s="22" t="str">
        <f t="shared" si="6"/>
        <v/>
      </c>
      <c r="I199" s="17"/>
      <c r="J199" s="18"/>
      <c r="K199" s="22" t="str">
        <f>IF($H199="","",IF($I199="No",0,IF(N(IFERROR(INDEX(Clients!$D$4:$D$103,MATCH($B199,Clients!$A$4:$A$103,0)),""))&gt;0,CEILING(MAX(0,ROUND(MOD($F199-$E199,1)*1440-N($G199),0)),N(IFERROR(INDEX(Clients!$D$4:$D$103,MATCH($B199,Clients!$A$4:$A$103,0)),""))),MAX(0,ROUND(MOD($F199-$E199,1)*1440-N($G199),0)))/60))</f>
        <v/>
      </c>
      <c r="L199" s="23" t="str">
        <f>IF($B199="","",IFERROR(INDEX(Clients!$B$4:$B$103,MATCH($B199,Clients!$A$4:$A$103,0)),"")&amp;"")</f>
        <v/>
      </c>
      <c r="M199" s="24" t="str">
        <f>IF($B199="","",IF($J199&lt;&gt;"",N($J199),N(IFERROR(INDEX(Clients!$C$4:$C$103,MATCH($B199,Clients!$A$4:$A$103,0)),""))))</f>
        <v/>
      </c>
      <c r="N199" s="24" t="str">
        <f t="shared" si="7"/>
        <v/>
      </c>
      <c r="O199" s="17"/>
      <c r="P199" s="23">
        <f>IF(AND(ISNUMBER($A199),$A199&gt;=Settings!$B$6,$A199&lt;=Settings!$B$7),1,0)</f>
        <v>0</v>
      </c>
      <c r="Q199" s="23" t="str">
        <f>IF(AND($P199=1,$B199&lt;&gt;"",$B199=Timesheet!$B$4),ROW(),"")</f>
        <v/>
      </c>
    </row>
    <row r="200" spans="1:17" x14ac:dyDescent="0.3">
      <c r="A200" s="19"/>
      <c r="B200" s="17"/>
      <c r="C200" s="17"/>
      <c r="D200" s="17"/>
      <c r="E200" s="20"/>
      <c r="F200" s="20"/>
      <c r="G200" s="21"/>
      <c r="H200" s="22" t="str">
        <f t="shared" si="6"/>
        <v/>
      </c>
      <c r="I200" s="17"/>
      <c r="J200" s="18"/>
      <c r="K200" s="22" t="str">
        <f>IF($H200="","",IF($I200="No",0,IF(N(IFERROR(INDEX(Clients!$D$4:$D$103,MATCH($B200,Clients!$A$4:$A$103,0)),""))&gt;0,CEILING(MAX(0,ROUND(MOD($F200-$E200,1)*1440-N($G200),0)),N(IFERROR(INDEX(Clients!$D$4:$D$103,MATCH($B200,Clients!$A$4:$A$103,0)),""))),MAX(0,ROUND(MOD($F200-$E200,1)*1440-N($G200),0)))/60))</f>
        <v/>
      </c>
      <c r="L200" s="23" t="str">
        <f>IF($B200="","",IFERROR(INDEX(Clients!$B$4:$B$103,MATCH($B200,Clients!$A$4:$A$103,0)),"")&amp;"")</f>
        <v/>
      </c>
      <c r="M200" s="24" t="str">
        <f>IF($B200="","",IF($J200&lt;&gt;"",N($J200),N(IFERROR(INDEX(Clients!$C$4:$C$103,MATCH($B200,Clients!$A$4:$A$103,0)),""))))</f>
        <v/>
      </c>
      <c r="N200" s="24" t="str">
        <f t="shared" si="7"/>
        <v/>
      </c>
      <c r="O200" s="17"/>
      <c r="P200" s="23">
        <f>IF(AND(ISNUMBER($A200),$A200&gt;=Settings!$B$6,$A200&lt;=Settings!$B$7),1,0)</f>
        <v>0</v>
      </c>
      <c r="Q200" s="23" t="str">
        <f>IF(AND($P200=1,$B200&lt;&gt;"",$B200=Timesheet!$B$4),ROW(),"")</f>
        <v/>
      </c>
    </row>
    <row r="201" spans="1:17" x14ac:dyDescent="0.3">
      <c r="A201" s="19"/>
      <c r="B201" s="17"/>
      <c r="C201" s="17"/>
      <c r="D201" s="17"/>
      <c r="E201" s="20"/>
      <c r="F201" s="20"/>
      <c r="G201" s="21"/>
      <c r="H201" s="22" t="str">
        <f t="shared" si="6"/>
        <v/>
      </c>
      <c r="I201" s="17"/>
      <c r="J201" s="18"/>
      <c r="K201" s="22" t="str">
        <f>IF($H201="","",IF($I201="No",0,IF(N(IFERROR(INDEX(Clients!$D$4:$D$103,MATCH($B201,Clients!$A$4:$A$103,0)),""))&gt;0,CEILING(MAX(0,ROUND(MOD($F201-$E201,1)*1440-N($G201),0)),N(IFERROR(INDEX(Clients!$D$4:$D$103,MATCH($B201,Clients!$A$4:$A$103,0)),""))),MAX(0,ROUND(MOD($F201-$E201,1)*1440-N($G201),0)))/60))</f>
        <v/>
      </c>
      <c r="L201" s="23" t="str">
        <f>IF($B201="","",IFERROR(INDEX(Clients!$B$4:$B$103,MATCH($B201,Clients!$A$4:$A$103,0)),"")&amp;"")</f>
        <v/>
      </c>
      <c r="M201" s="24" t="str">
        <f>IF($B201="","",IF($J201&lt;&gt;"",N($J201),N(IFERROR(INDEX(Clients!$C$4:$C$103,MATCH($B201,Clients!$A$4:$A$103,0)),""))))</f>
        <v/>
      </c>
      <c r="N201" s="24" t="str">
        <f t="shared" si="7"/>
        <v/>
      </c>
      <c r="O201" s="17"/>
      <c r="P201" s="23">
        <f>IF(AND(ISNUMBER($A201),$A201&gt;=Settings!$B$6,$A201&lt;=Settings!$B$7),1,0)</f>
        <v>0</v>
      </c>
      <c r="Q201" s="23" t="str">
        <f>IF(AND($P201=1,$B201&lt;&gt;"",$B201=Timesheet!$B$4),ROW(),"")</f>
        <v/>
      </c>
    </row>
    <row r="202" spans="1:17" x14ac:dyDescent="0.3">
      <c r="A202" s="19"/>
      <c r="B202" s="17"/>
      <c r="C202" s="17"/>
      <c r="D202" s="17"/>
      <c r="E202" s="20"/>
      <c r="F202" s="20"/>
      <c r="G202" s="21"/>
      <c r="H202" s="22" t="str">
        <f t="shared" si="6"/>
        <v/>
      </c>
      <c r="I202" s="17"/>
      <c r="J202" s="18"/>
      <c r="K202" s="22" t="str">
        <f>IF($H202="","",IF($I202="No",0,IF(N(IFERROR(INDEX(Clients!$D$4:$D$103,MATCH($B202,Clients!$A$4:$A$103,0)),""))&gt;0,CEILING(MAX(0,ROUND(MOD($F202-$E202,1)*1440-N($G202),0)),N(IFERROR(INDEX(Clients!$D$4:$D$103,MATCH($B202,Clients!$A$4:$A$103,0)),""))),MAX(0,ROUND(MOD($F202-$E202,1)*1440-N($G202),0)))/60))</f>
        <v/>
      </c>
      <c r="L202" s="23" t="str">
        <f>IF($B202="","",IFERROR(INDEX(Clients!$B$4:$B$103,MATCH($B202,Clients!$A$4:$A$103,0)),"")&amp;"")</f>
        <v/>
      </c>
      <c r="M202" s="24" t="str">
        <f>IF($B202="","",IF($J202&lt;&gt;"",N($J202),N(IFERROR(INDEX(Clients!$C$4:$C$103,MATCH($B202,Clients!$A$4:$A$103,0)),""))))</f>
        <v/>
      </c>
      <c r="N202" s="24" t="str">
        <f t="shared" si="7"/>
        <v/>
      </c>
      <c r="O202" s="17"/>
      <c r="P202" s="23">
        <f>IF(AND(ISNUMBER($A202),$A202&gt;=Settings!$B$6,$A202&lt;=Settings!$B$7),1,0)</f>
        <v>0</v>
      </c>
      <c r="Q202" s="23" t="str">
        <f>IF(AND($P202=1,$B202&lt;&gt;"",$B202=Timesheet!$B$4),ROW(),"")</f>
        <v/>
      </c>
    </row>
    <row r="203" spans="1:17" x14ac:dyDescent="0.3">
      <c r="A203" s="19"/>
      <c r="B203" s="17"/>
      <c r="C203" s="17"/>
      <c r="D203" s="17"/>
      <c r="E203" s="20"/>
      <c r="F203" s="20"/>
      <c r="G203" s="21"/>
      <c r="H203" s="22" t="str">
        <f t="shared" si="6"/>
        <v/>
      </c>
      <c r="I203" s="17"/>
      <c r="J203" s="18"/>
      <c r="K203" s="22" t="str">
        <f>IF($H203="","",IF($I203="No",0,IF(N(IFERROR(INDEX(Clients!$D$4:$D$103,MATCH($B203,Clients!$A$4:$A$103,0)),""))&gt;0,CEILING(MAX(0,ROUND(MOD($F203-$E203,1)*1440-N($G203),0)),N(IFERROR(INDEX(Clients!$D$4:$D$103,MATCH($B203,Clients!$A$4:$A$103,0)),""))),MAX(0,ROUND(MOD($F203-$E203,1)*1440-N($G203),0)))/60))</f>
        <v/>
      </c>
      <c r="L203" s="23" t="str">
        <f>IF($B203="","",IFERROR(INDEX(Clients!$B$4:$B$103,MATCH($B203,Clients!$A$4:$A$103,0)),"")&amp;"")</f>
        <v/>
      </c>
      <c r="M203" s="24" t="str">
        <f>IF($B203="","",IF($J203&lt;&gt;"",N($J203),N(IFERROR(INDEX(Clients!$C$4:$C$103,MATCH($B203,Clients!$A$4:$A$103,0)),""))))</f>
        <v/>
      </c>
      <c r="N203" s="24" t="str">
        <f t="shared" si="7"/>
        <v/>
      </c>
      <c r="O203" s="17"/>
      <c r="P203" s="23">
        <f>IF(AND(ISNUMBER($A203),$A203&gt;=Settings!$B$6,$A203&lt;=Settings!$B$7),1,0)</f>
        <v>0</v>
      </c>
      <c r="Q203" s="23" t="str">
        <f>IF(AND($P203=1,$B203&lt;&gt;"",$B203=Timesheet!$B$4),ROW(),"")</f>
        <v/>
      </c>
    </row>
    <row r="204" spans="1:17" x14ac:dyDescent="0.3">
      <c r="A204" s="19"/>
      <c r="B204" s="17"/>
      <c r="C204" s="17"/>
      <c r="D204" s="17"/>
      <c r="E204" s="20"/>
      <c r="F204" s="20"/>
      <c r="G204" s="21"/>
      <c r="H204" s="22" t="str">
        <f t="shared" si="6"/>
        <v/>
      </c>
      <c r="I204" s="17"/>
      <c r="J204" s="18"/>
      <c r="K204" s="22" t="str">
        <f>IF($H204="","",IF($I204="No",0,IF(N(IFERROR(INDEX(Clients!$D$4:$D$103,MATCH($B204,Clients!$A$4:$A$103,0)),""))&gt;0,CEILING(MAX(0,ROUND(MOD($F204-$E204,1)*1440-N($G204),0)),N(IFERROR(INDEX(Clients!$D$4:$D$103,MATCH($B204,Clients!$A$4:$A$103,0)),""))),MAX(0,ROUND(MOD($F204-$E204,1)*1440-N($G204),0)))/60))</f>
        <v/>
      </c>
      <c r="L204" s="23" t="str">
        <f>IF($B204="","",IFERROR(INDEX(Clients!$B$4:$B$103,MATCH($B204,Clients!$A$4:$A$103,0)),"")&amp;"")</f>
        <v/>
      </c>
      <c r="M204" s="24" t="str">
        <f>IF($B204="","",IF($J204&lt;&gt;"",N($J204),N(IFERROR(INDEX(Clients!$C$4:$C$103,MATCH($B204,Clients!$A$4:$A$103,0)),""))))</f>
        <v/>
      </c>
      <c r="N204" s="24" t="str">
        <f t="shared" si="7"/>
        <v/>
      </c>
      <c r="O204" s="17"/>
      <c r="P204" s="23">
        <f>IF(AND(ISNUMBER($A204),$A204&gt;=Settings!$B$6,$A204&lt;=Settings!$B$7),1,0)</f>
        <v>0</v>
      </c>
      <c r="Q204" s="23" t="str">
        <f>IF(AND($P204=1,$B204&lt;&gt;"",$B204=Timesheet!$B$4),ROW(),"")</f>
        <v/>
      </c>
    </row>
    <row r="205" spans="1:17" x14ac:dyDescent="0.3">
      <c r="A205" s="19"/>
      <c r="B205" s="17"/>
      <c r="C205" s="17"/>
      <c r="D205" s="17"/>
      <c r="E205" s="20"/>
      <c r="F205" s="20"/>
      <c r="G205" s="21"/>
      <c r="H205" s="22" t="str">
        <f t="shared" si="6"/>
        <v/>
      </c>
      <c r="I205" s="17"/>
      <c r="J205" s="18"/>
      <c r="K205" s="22" t="str">
        <f>IF($H205="","",IF($I205="No",0,IF(N(IFERROR(INDEX(Clients!$D$4:$D$103,MATCH($B205,Clients!$A$4:$A$103,0)),""))&gt;0,CEILING(MAX(0,ROUND(MOD($F205-$E205,1)*1440-N($G205),0)),N(IFERROR(INDEX(Clients!$D$4:$D$103,MATCH($B205,Clients!$A$4:$A$103,0)),""))),MAX(0,ROUND(MOD($F205-$E205,1)*1440-N($G205),0)))/60))</f>
        <v/>
      </c>
      <c r="L205" s="23" t="str">
        <f>IF($B205="","",IFERROR(INDEX(Clients!$B$4:$B$103,MATCH($B205,Clients!$A$4:$A$103,0)),"")&amp;"")</f>
        <v/>
      </c>
      <c r="M205" s="24" t="str">
        <f>IF($B205="","",IF($J205&lt;&gt;"",N($J205),N(IFERROR(INDEX(Clients!$C$4:$C$103,MATCH($B205,Clients!$A$4:$A$103,0)),""))))</f>
        <v/>
      </c>
      <c r="N205" s="24" t="str">
        <f t="shared" si="7"/>
        <v/>
      </c>
      <c r="O205" s="17"/>
      <c r="P205" s="23">
        <f>IF(AND(ISNUMBER($A205),$A205&gt;=Settings!$B$6,$A205&lt;=Settings!$B$7),1,0)</f>
        <v>0</v>
      </c>
      <c r="Q205" s="23" t="str">
        <f>IF(AND($P205=1,$B205&lt;&gt;"",$B205=Timesheet!$B$4),ROW(),"")</f>
        <v/>
      </c>
    </row>
    <row r="206" spans="1:17" x14ac:dyDescent="0.3">
      <c r="A206" s="19"/>
      <c r="B206" s="17"/>
      <c r="C206" s="17"/>
      <c r="D206" s="17"/>
      <c r="E206" s="20"/>
      <c r="F206" s="20"/>
      <c r="G206" s="21"/>
      <c r="H206" s="22" t="str">
        <f t="shared" si="6"/>
        <v/>
      </c>
      <c r="I206" s="17"/>
      <c r="J206" s="18"/>
      <c r="K206" s="22" t="str">
        <f>IF($H206="","",IF($I206="No",0,IF(N(IFERROR(INDEX(Clients!$D$4:$D$103,MATCH($B206,Clients!$A$4:$A$103,0)),""))&gt;0,CEILING(MAX(0,ROUND(MOD($F206-$E206,1)*1440-N($G206),0)),N(IFERROR(INDEX(Clients!$D$4:$D$103,MATCH($B206,Clients!$A$4:$A$103,0)),""))),MAX(0,ROUND(MOD($F206-$E206,1)*1440-N($G206),0)))/60))</f>
        <v/>
      </c>
      <c r="L206" s="23" t="str">
        <f>IF($B206="","",IFERROR(INDEX(Clients!$B$4:$B$103,MATCH($B206,Clients!$A$4:$A$103,0)),"")&amp;"")</f>
        <v/>
      </c>
      <c r="M206" s="24" t="str">
        <f>IF($B206="","",IF($J206&lt;&gt;"",N($J206),N(IFERROR(INDEX(Clients!$C$4:$C$103,MATCH($B206,Clients!$A$4:$A$103,0)),""))))</f>
        <v/>
      </c>
      <c r="N206" s="24" t="str">
        <f t="shared" si="7"/>
        <v/>
      </c>
      <c r="O206" s="17"/>
      <c r="P206" s="23">
        <f>IF(AND(ISNUMBER($A206),$A206&gt;=Settings!$B$6,$A206&lt;=Settings!$B$7),1,0)</f>
        <v>0</v>
      </c>
      <c r="Q206" s="23" t="str">
        <f>IF(AND($P206=1,$B206&lt;&gt;"",$B206=Timesheet!$B$4),ROW(),"")</f>
        <v/>
      </c>
    </row>
    <row r="207" spans="1:17" x14ac:dyDescent="0.3">
      <c r="A207" s="19"/>
      <c r="B207" s="17"/>
      <c r="C207" s="17"/>
      <c r="D207" s="17"/>
      <c r="E207" s="20"/>
      <c r="F207" s="20"/>
      <c r="G207" s="21"/>
      <c r="H207" s="22" t="str">
        <f t="shared" si="6"/>
        <v/>
      </c>
      <c r="I207" s="17"/>
      <c r="J207" s="18"/>
      <c r="K207" s="22" t="str">
        <f>IF($H207="","",IF($I207="No",0,IF(N(IFERROR(INDEX(Clients!$D$4:$D$103,MATCH($B207,Clients!$A$4:$A$103,0)),""))&gt;0,CEILING(MAX(0,ROUND(MOD($F207-$E207,1)*1440-N($G207),0)),N(IFERROR(INDEX(Clients!$D$4:$D$103,MATCH($B207,Clients!$A$4:$A$103,0)),""))),MAX(0,ROUND(MOD($F207-$E207,1)*1440-N($G207),0)))/60))</f>
        <v/>
      </c>
      <c r="L207" s="23" t="str">
        <f>IF($B207="","",IFERROR(INDEX(Clients!$B$4:$B$103,MATCH($B207,Clients!$A$4:$A$103,0)),"")&amp;"")</f>
        <v/>
      </c>
      <c r="M207" s="24" t="str">
        <f>IF($B207="","",IF($J207&lt;&gt;"",N($J207),N(IFERROR(INDEX(Clients!$C$4:$C$103,MATCH($B207,Clients!$A$4:$A$103,0)),""))))</f>
        <v/>
      </c>
      <c r="N207" s="24" t="str">
        <f t="shared" si="7"/>
        <v/>
      </c>
      <c r="O207" s="17"/>
      <c r="P207" s="23">
        <f>IF(AND(ISNUMBER($A207),$A207&gt;=Settings!$B$6,$A207&lt;=Settings!$B$7),1,0)</f>
        <v>0</v>
      </c>
      <c r="Q207" s="23" t="str">
        <f>IF(AND($P207=1,$B207&lt;&gt;"",$B207=Timesheet!$B$4),ROW(),"")</f>
        <v/>
      </c>
    </row>
    <row r="208" spans="1:17" x14ac:dyDescent="0.3">
      <c r="A208" s="19"/>
      <c r="B208" s="17"/>
      <c r="C208" s="17"/>
      <c r="D208" s="17"/>
      <c r="E208" s="20"/>
      <c r="F208" s="20"/>
      <c r="G208" s="21"/>
      <c r="H208" s="22" t="str">
        <f t="shared" si="6"/>
        <v/>
      </c>
      <c r="I208" s="17"/>
      <c r="J208" s="18"/>
      <c r="K208" s="22" t="str">
        <f>IF($H208="","",IF($I208="No",0,IF(N(IFERROR(INDEX(Clients!$D$4:$D$103,MATCH($B208,Clients!$A$4:$A$103,0)),""))&gt;0,CEILING(MAX(0,ROUND(MOD($F208-$E208,1)*1440-N($G208),0)),N(IFERROR(INDEX(Clients!$D$4:$D$103,MATCH($B208,Clients!$A$4:$A$103,0)),""))),MAX(0,ROUND(MOD($F208-$E208,1)*1440-N($G208),0)))/60))</f>
        <v/>
      </c>
      <c r="L208" s="23" t="str">
        <f>IF($B208="","",IFERROR(INDEX(Clients!$B$4:$B$103,MATCH($B208,Clients!$A$4:$A$103,0)),"")&amp;"")</f>
        <v/>
      </c>
      <c r="M208" s="24" t="str">
        <f>IF($B208="","",IF($J208&lt;&gt;"",N($J208),N(IFERROR(INDEX(Clients!$C$4:$C$103,MATCH($B208,Clients!$A$4:$A$103,0)),""))))</f>
        <v/>
      </c>
      <c r="N208" s="24" t="str">
        <f t="shared" si="7"/>
        <v/>
      </c>
      <c r="O208" s="17"/>
      <c r="P208" s="23">
        <f>IF(AND(ISNUMBER($A208),$A208&gt;=Settings!$B$6,$A208&lt;=Settings!$B$7),1,0)</f>
        <v>0</v>
      </c>
      <c r="Q208" s="23" t="str">
        <f>IF(AND($P208=1,$B208&lt;&gt;"",$B208=Timesheet!$B$4),ROW(),"")</f>
        <v/>
      </c>
    </row>
    <row r="209" spans="1:17" x14ac:dyDescent="0.3">
      <c r="A209" s="19"/>
      <c r="B209" s="17"/>
      <c r="C209" s="17"/>
      <c r="D209" s="17"/>
      <c r="E209" s="20"/>
      <c r="F209" s="20"/>
      <c r="G209" s="21"/>
      <c r="H209" s="22" t="str">
        <f t="shared" si="6"/>
        <v/>
      </c>
      <c r="I209" s="17"/>
      <c r="J209" s="18"/>
      <c r="K209" s="22" t="str">
        <f>IF($H209="","",IF($I209="No",0,IF(N(IFERROR(INDEX(Clients!$D$4:$D$103,MATCH($B209,Clients!$A$4:$A$103,0)),""))&gt;0,CEILING(MAX(0,ROUND(MOD($F209-$E209,1)*1440-N($G209),0)),N(IFERROR(INDEX(Clients!$D$4:$D$103,MATCH($B209,Clients!$A$4:$A$103,0)),""))),MAX(0,ROUND(MOD($F209-$E209,1)*1440-N($G209),0)))/60))</f>
        <v/>
      </c>
      <c r="L209" s="23" t="str">
        <f>IF($B209="","",IFERROR(INDEX(Clients!$B$4:$B$103,MATCH($B209,Clients!$A$4:$A$103,0)),"")&amp;"")</f>
        <v/>
      </c>
      <c r="M209" s="24" t="str">
        <f>IF($B209="","",IF($J209&lt;&gt;"",N($J209),N(IFERROR(INDEX(Clients!$C$4:$C$103,MATCH($B209,Clients!$A$4:$A$103,0)),""))))</f>
        <v/>
      </c>
      <c r="N209" s="24" t="str">
        <f t="shared" si="7"/>
        <v/>
      </c>
      <c r="O209" s="17"/>
      <c r="P209" s="23">
        <f>IF(AND(ISNUMBER($A209),$A209&gt;=Settings!$B$6,$A209&lt;=Settings!$B$7),1,0)</f>
        <v>0</v>
      </c>
      <c r="Q209" s="23" t="str">
        <f>IF(AND($P209=1,$B209&lt;&gt;"",$B209=Timesheet!$B$4),ROW(),"")</f>
        <v/>
      </c>
    </row>
    <row r="210" spans="1:17" x14ac:dyDescent="0.3">
      <c r="A210" s="19"/>
      <c r="B210" s="17"/>
      <c r="C210" s="17"/>
      <c r="D210" s="17"/>
      <c r="E210" s="20"/>
      <c r="F210" s="20"/>
      <c r="G210" s="21"/>
      <c r="H210" s="22" t="str">
        <f t="shared" si="6"/>
        <v/>
      </c>
      <c r="I210" s="17"/>
      <c r="J210" s="18"/>
      <c r="K210" s="22" t="str">
        <f>IF($H210="","",IF($I210="No",0,IF(N(IFERROR(INDEX(Clients!$D$4:$D$103,MATCH($B210,Clients!$A$4:$A$103,0)),""))&gt;0,CEILING(MAX(0,ROUND(MOD($F210-$E210,1)*1440-N($G210),0)),N(IFERROR(INDEX(Clients!$D$4:$D$103,MATCH($B210,Clients!$A$4:$A$103,0)),""))),MAX(0,ROUND(MOD($F210-$E210,1)*1440-N($G210),0)))/60))</f>
        <v/>
      </c>
      <c r="L210" s="23" t="str">
        <f>IF($B210="","",IFERROR(INDEX(Clients!$B$4:$B$103,MATCH($B210,Clients!$A$4:$A$103,0)),"")&amp;"")</f>
        <v/>
      </c>
      <c r="M210" s="24" t="str">
        <f>IF($B210="","",IF($J210&lt;&gt;"",N($J210),N(IFERROR(INDEX(Clients!$C$4:$C$103,MATCH($B210,Clients!$A$4:$A$103,0)),""))))</f>
        <v/>
      </c>
      <c r="N210" s="24" t="str">
        <f t="shared" si="7"/>
        <v/>
      </c>
      <c r="O210" s="17"/>
      <c r="P210" s="23">
        <f>IF(AND(ISNUMBER($A210),$A210&gt;=Settings!$B$6,$A210&lt;=Settings!$B$7),1,0)</f>
        <v>0</v>
      </c>
      <c r="Q210" s="23" t="str">
        <f>IF(AND($P210=1,$B210&lt;&gt;"",$B210=Timesheet!$B$4),ROW(),"")</f>
        <v/>
      </c>
    </row>
    <row r="211" spans="1:17" x14ac:dyDescent="0.3">
      <c r="A211" s="19"/>
      <c r="B211" s="17"/>
      <c r="C211" s="17"/>
      <c r="D211" s="17"/>
      <c r="E211" s="20"/>
      <c r="F211" s="20"/>
      <c r="G211" s="21"/>
      <c r="H211" s="22" t="str">
        <f t="shared" si="6"/>
        <v/>
      </c>
      <c r="I211" s="17"/>
      <c r="J211" s="18"/>
      <c r="K211" s="22" t="str">
        <f>IF($H211="","",IF($I211="No",0,IF(N(IFERROR(INDEX(Clients!$D$4:$D$103,MATCH($B211,Clients!$A$4:$A$103,0)),""))&gt;0,CEILING(MAX(0,ROUND(MOD($F211-$E211,1)*1440-N($G211),0)),N(IFERROR(INDEX(Clients!$D$4:$D$103,MATCH($B211,Clients!$A$4:$A$103,0)),""))),MAX(0,ROUND(MOD($F211-$E211,1)*1440-N($G211),0)))/60))</f>
        <v/>
      </c>
      <c r="L211" s="23" t="str">
        <f>IF($B211="","",IFERROR(INDEX(Clients!$B$4:$B$103,MATCH($B211,Clients!$A$4:$A$103,0)),"")&amp;"")</f>
        <v/>
      </c>
      <c r="M211" s="24" t="str">
        <f>IF($B211="","",IF($J211&lt;&gt;"",N($J211),N(IFERROR(INDEX(Clients!$C$4:$C$103,MATCH($B211,Clients!$A$4:$A$103,0)),""))))</f>
        <v/>
      </c>
      <c r="N211" s="24" t="str">
        <f t="shared" si="7"/>
        <v/>
      </c>
      <c r="O211" s="17"/>
      <c r="P211" s="23">
        <f>IF(AND(ISNUMBER($A211),$A211&gt;=Settings!$B$6,$A211&lt;=Settings!$B$7),1,0)</f>
        <v>0</v>
      </c>
      <c r="Q211" s="23" t="str">
        <f>IF(AND($P211=1,$B211&lt;&gt;"",$B211=Timesheet!$B$4),ROW(),"")</f>
        <v/>
      </c>
    </row>
    <row r="212" spans="1:17" x14ac:dyDescent="0.3">
      <c r="A212" s="19"/>
      <c r="B212" s="17"/>
      <c r="C212" s="17"/>
      <c r="D212" s="17"/>
      <c r="E212" s="20"/>
      <c r="F212" s="20"/>
      <c r="G212" s="21"/>
      <c r="H212" s="22" t="str">
        <f t="shared" si="6"/>
        <v/>
      </c>
      <c r="I212" s="17"/>
      <c r="J212" s="18"/>
      <c r="K212" s="22" t="str">
        <f>IF($H212="","",IF($I212="No",0,IF(N(IFERROR(INDEX(Clients!$D$4:$D$103,MATCH($B212,Clients!$A$4:$A$103,0)),""))&gt;0,CEILING(MAX(0,ROUND(MOD($F212-$E212,1)*1440-N($G212),0)),N(IFERROR(INDEX(Clients!$D$4:$D$103,MATCH($B212,Clients!$A$4:$A$103,0)),""))),MAX(0,ROUND(MOD($F212-$E212,1)*1440-N($G212),0)))/60))</f>
        <v/>
      </c>
      <c r="L212" s="23" t="str">
        <f>IF($B212="","",IFERROR(INDEX(Clients!$B$4:$B$103,MATCH($B212,Clients!$A$4:$A$103,0)),"")&amp;"")</f>
        <v/>
      </c>
      <c r="M212" s="24" t="str">
        <f>IF($B212="","",IF($J212&lt;&gt;"",N($J212),N(IFERROR(INDEX(Clients!$C$4:$C$103,MATCH($B212,Clients!$A$4:$A$103,0)),""))))</f>
        <v/>
      </c>
      <c r="N212" s="24" t="str">
        <f t="shared" si="7"/>
        <v/>
      </c>
      <c r="O212" s="17"/>
      <c r="P212" s="23">
        <f>IF(AND(ISNUMBER($A212),$A212&gt;=Settings!$B$6,$A212&lt;=Settings!$B$7),1,0)</f>
        <v>0</v>
      </c>
      <c r="Q212" s="23" t="str">
        <f>IF(AND($P212=1,$B212&lt;&gt;"",$B212=Timesheet!$B$4),ROW(),"")</f>
        <v/>
      </c>
    </row>
    <row r="213" spans="1:17" x14ac:dyDescent="0.3">
      <c r="A213" s="19"/>
      <c r="B213" s="17"/>
      <c r="C213" s="17"/>
      <c r="D213" s="17"/>
      <c r="E213" s="20"/>
      <c r="F213" s="20"/>
      <c r="G213" s="21"/>
      <c r="H213" s="22" t="str">
        <f t="shared" si="6"/>
        <v/>
      </c>
      <c r="I213" s="17"/>
      <c r="J213" s="18"/>
      <c r="K213" s="22" t="str">
        <f>IF($H213="","",IF($I213="No",0,IF(N(IFERROR(INDEX(Clients!$D$4:$D$103,MATCH($B213,Clients!$A$4:$A$103,0)),""))&gt;0,CEILING(MAX(0,ROUND(MOD($F213-$E213,1)*1440-N($G213),0)),N(IFERROR(INDEX(Clients!$D$4:$D$103,MATCH($B213,Clients!$A$4:$A$103,0)),""))),MAX(0,ROUND(MOD($F213-$E213,1)*1440-N($G213),0)))/60))</f>
        <v/>
      </c>
      <c r="L213" s="23" t="str">
        <f>IF($B213="","",IFERROR(INDEX(Clients!$B$4:$B$103,MATCH($B213,Clients!$A$4:$A$103,0)),"")&amp;"")</f>
        <v/>
      </c>
      <c r="M213" s="24" t="str">
        <f>IF($B213="","",IF($J213&lt;&gt;"",N($J213),N(IFERROR(INDEX(Clients!$C$4:$C$103,MATCH($B213,Clients!$A$4:$A$103,0)),""))))</f>
        <v/>
      </c>
      <c r="N213" s="24" t="str">
        <f t="shared" si="7"/>
        <v/>
      </c>
      <c r="O213" s="17"/>
      <c r="P213" s="23">
        <f>IF(AND(ISNUMBER($A213),$A213&gt;=Settings!$B$6,$A213&lt;=Settings!$B$7),1,0)</f>
        <v>0</v>
      </c>
      <c r="Q213" s="23" t="str">
        <f>IF(AND($P213=1,$B213&lt;&gt;"",$B213=Timesheet!$B$4),ROW(),"")</f>
        <v/>
      </c>
    </row>
    <row r="214" spans="1:17" x14ac:dyDescent="0.3">
      <c r="A214" s="19"/>
      <c r="B214" s="17"/>
      <c r="C214" s="17"/>
      <c r="D214" s="17"/>
      <c r="E214" s="20"/>
      <c r="F214" s="20"/>
      <c r="G214" s="21"/>
      <c r="H214" s="22" t="str">
        <f t="shared" si="6"/>
        <v/>
      </c>
      <c r="I214" s="17"/>
      <c r="J214" s="18"/>
      <c r="K214" s="22" t="str">
        <f>IF($H214="","",IF($I214="No",0,IF(N(IFERROR(INDEX(Clients!$D$4:$D$103,MATCH($B214,Clients!$A$4:$A$103,0)),""))&gt;0,CEILING(MAX(0,ROUND(MOD($F214-$E214,1)*1440-N($G214),0)),N(IFERROR(INDEX(Clients!$D$4:$D$103,MATCH($B214,Clients!$A$4:$A$103,0)),""))),MAX(0,ROUND(MOD($F214-$E214,1)*1440-N($G214),0)))/60))</f>
        <v/>
      </c>
      <c r="L214" s="23" t="str">
        <f>IF($B214="","",IFERROR(INDEX(Clients!$B$4:$B$103,MATCH($B214,Clients!$A$4:$A$103,0)),"")&amp;"")</f>
        <v/>
      </c>
      <c r="M214" s="24" t="str">
        <f>IF($B214="","",IF($J214&lt;&gt;"",N($J214),N(IFERROR(INDEX(Clients!$C$4:$C$103,MATCH($B214,Clients!$A$4:$A$103,0)),""))))</f>
        <v/>
      </c>
      <c r="N214" s="24" t="str">
        <f t="shared" si="7"/>
        <v/>
      </c>
      <c r="O214" s="17"/>
      <c r="P214" s="23">
        <f>IF(AND(ISNUMBER($A214),$A214&gt;=Settings!$B$6,$A214&lt;=Settings!$B$7),1,0)</f>
        <v>0</v>
      </c>
      <c r="Q214" s="23" t="str">
        <f>IF(AND($P214=1,$B214&lt;&gt;"",$B214=Timesheet!$B$4),ROW(),"")</f>
        <v/>
      </c>
    </row>
    <row r="215" spans="1:17" x14ac:dyDescent="0.3">
      <c r="A215" s="19"/>
      <c r="B215" s="17"/>
      <c r="C215" s="17"/>
      <c r="D215" s="17"/>
      <c r="E215" s="20"/>
      <c r="F215" s="20"/>
      <c r="G215" s="21"/>
      <c r="H215" s="22" t="str">
        <f t="shared" si="6"/>
        <v/>
      </c>
      <c r="I215" s="17"/>
      <c r="J215" s="18"/>
      <c r="K215" s="22" t="str">
        <f>IF($H215="","",IF($I215="No",0,IF(N(IFERROR(INDEX(Clients!$D$4:$D$103,MATCH($B215,Clients!$A$4:$A$103,0)),""))&gt;0,CEILING(MAX(0,ROUND(MOD($F215-$E215,1)*1440-N($G215),0)),N(IFERROR(INDEX(Clients!$D$4:$D$103,MATCH($B215,Clients!$A$4:$A$103,0)),""))),MAX(0,ROUND(MOD($F215-$E215,1)*1440-N($G215),0)))/60))</f>
        <v/>
      </c>
      <c r="L215" s="23" t="str">
        <f>IF($B215="","",IFERROR(INDEX(Clients!$B$4:$B$103,MATCH($B215,Clients!$A$4:$A$103,0)),"")&amp;"")</f>
        <v/>
      </c>
      <c r="M215" s="24" t="str">
        <f>IF($B215="","",IF($J215&lt;&gt;"",N($J215),N(IFERROR(INDEX(Clients!$C$4:$C$103,MATCH($B215,Clients!$A$4:$A$103,0)),""))))</f>
        <v/>
      </c>
      <c r="N215" s="24" t="str">
        <f t="shared" si="7"/>
        <v/>
      </c>
      <c r="O215" s="17"/>
      <c r="P215" s="23">
        <f>IF(AND(ISNUMBER($A215),$A215&gt;=Settings!$B$6,$A215&lt;=Settings!$B$7),1,0)</f>
        <v>0</v>
      </c>
      <c r="Q215" s="23" t="str">
        <f>IF(AND($P215=1,$B215&lt;&gt;"",$B215=Timesheet!$B$4),ROW(),"")</f>
        <v/>
      </c>
    </row>
    <row r="216" spans="1:17" x14ac:dyDescent="0.3">
      <c r="A216" s="19"/>
      <c r="B216" s="17"/>
      <c r="C216" s="17"/>
      <c r="D216" s="17"/>
      <c r="E216" s="20"/>
      <c r="F216" s="20"/>
      <c r="G216" s="21"/>
      <c r="H216" s="22" t="str">
        <f t="shared" si="6"/>
        <v/>
      </c>
      <c r="I216" s="17"/>
      <c r="J216" s="18"/>
      <c r="K216" s="22" t="str">
        <f>IF($H216="","",IF($I216="No",0,IF(N(IFERROR(INDEX(Clients!$D$4:$D$103,MATCH($B216,Clients!$A$4:$A$103,0)),""))&gt;0,CEILING(MAX(0,ROUND(MOD($F216-$E216,1)*1440-N($G216),0)),N(IFERROR(INDEX(Clients!$D$4:$D$103,MATCH($B216,Clients!$A$4:$A$103,0)),""))),MAX(0,ROUND(MOD($F216-$E216,1)*1440-N($G216),0)))/60))</f>
        <v/>
      </c>
      <c r="L216" s="23" t="str">
        <f>IF($B216="","",IFERROR(INDEX(Clients!$B$4:$B$103,MATCH($B216,Clients!$A$4:$A$103,0)),"")&amp;"")</f>
        <v/>
      </c>
      <c r="M216" s="24" t="str">
        <f>IF($B216="","",IF($J216&lt;&gt;"",N($J216),N(IFERROR(INDEX(Clients!$C$4:$C$103,MATCH($B216,Clients!$A$4:$A$103,0)),""))))</f>
        <v/>
      </c>
      <c r="N216" s="24" t="str">
        <f t="shared" si="7"/>
        <v/>
      </c>
      <c r="O216" s="17"/>
      <c r="P216" s="23">
        <f>IF(AND(ISNUMBER($A216),$A216&gt;=Settings!$B$6,$A216&lt;=Settings!$B$7),1,0)</f>
        <v>0</v>
      </c>
      <c r="Q216" s="23" t="str">
        <f>IF(AND($P216=1,$B216&lt;&gt;"",$B216=Timesheet!$B$4),ROW(),"")</f>
        <v/>
      </c>
    </row>
    <row r="217" spans="1:17" x14ac:dyDescent="0.3">
      <c r="A217" s="19"/>
      <c r="B217" s="17"/>
      <c r="C217" s="17"/>
      <c r="D217" s="17"/>
      <c r="E217" s="20"/>
      <c r="F217" s="20"/>
      <c r="G217" s="21"/>
      <c r="H217" s="22" t="str">
        <f t="shared" si="6"/>
        <v/>
      </c>
      <c r="I217" s="17"/>
      <c r="J217" s="18"/>
      <c r="K217" s="22" t="str">
        <f>IF($H217="","",IF($I217="No",0,IF(N(IFERROR(INDEX(Clients!$D$4:$D$103,MATCH($B217,Clients!$A$4:$A$103,0)),""))&gt;0,CEILING(MAX(0,ROUND(MOD($F217-$E217,1)*1440-N($G217),0)),N(IFERROR(INDEX(Clients!$D$4:$D$103,MATCH($B217,Clients!$A$4:$A$103,0)),""))),MAX(0,ROUND(MOD($F217-$E217,1)*1440-N($G217),0)))/60))</f>
        <v/>
      </c>
      <c r="L217" s="23" t="str">
        <f>IF($B217="","",IFERROR(INDEX(Clients!$B$4:$B$103,MATCH($B217,Clients!$A$4:$A$103,0)),"")&amp;"")</f>
        <v/>
      </c>
      <c r="M217" s="24" t="str">
        <f>IF($B217="","",IF($J217&lt;&gt;"",N($J217),N(IFERROR(INDEX(Clients!$C$4:$C$103,MATCH($B217,Clients!$A$4:$A$103,0)),""))))</f>
        <v/>
      </c>
      <c r="N217" s="24" t="str">
        <f t="shared" si="7"/>
        <v/>
      </c>
      <c r="O217" s="17"/>
      <c r="P217" s="23">
        <f>IF(AND(ISNUMBER($A217),$A217&gt;=Settings!$B$6,$A217&lt;=Settings!$B$7),1,0)</f>
        <v>0</v>
      </c>
      <c r="Q217" s="23" t="str">
        <f>IF(AND($P217=1,$B217&lt;&gt;"",$B217=Timesheet!$B$4),ROW(),"")</f>
        <v/>
      </c>
    </row>
    <row r="218" spans="1:17" x14ac:dyDescent="0.3">
      <c r="A218" s="19"/>
      <c r="B218" s="17"/>
      <c r="C218" s="17"/>
      <c r="D218" s="17"/>
      <c r="E218" s="20"/>
      <c r="F218" s="20"/>
      <c r="G218" s="21"/>
      <c r="H218" s="22" t="str">
        <f t="shared" si="6"/>
        <v/>
      </c>
      <c r="I218" s="17"/>
      <c r="J218" s="18"/>
      <c r="K218" s="22" t="str">
        <f>IF($H218="","",IF($I218="No",0,IF(N(IFERROR(INDEX(Clients!$D$4:$D$103,MATCH($B218,Clients!$A$4:$A$103,0)),""))&gt;0,CEILING(MAX(0,ROUND(MOD($F218-$E218,1)*1440-N($G218),0)),N(IFERROR(INDEX(Clients!$D$4:$D$103,MATCH($B218,Clients!$A$4:$A$103,0)),""))),MAX(0,ROUND(MOD($F218-$E218,1)*1440-N($G218),0)))/60))</f>
        <v/>
      </c>
      <c r="L218" s="23" t="str">
        <f>IF($B218="","",IFERROR(INDEX(Clients!$B$4:$B$103,MATCH($B218,Clients!$A$4:$A$103,0)),"")&amp;"")</f>
        <v/>
      </c>
      <c r="M218" s="24" t="str">
        <f>IF($B218="","",IF($J218&lt;&gt;"",N($J218),N(IFERROR(INDEX(Clients!$C$4:$C$103,MATCH($B218,Clients!$A$4:$A$103,0)),""))))</f>
        <v/>
      </c>
      <c r="N218" s="24" t="str">
        <f t="shared" si="7"/>
        <v/>
      </c>
      <c r="O218" s="17"/>
      <c r="P218" s="23">
        <f>IF(AND(ISNUMBER($A218),$A218&gt;=Settings!$B$6,$A218&lt;=Settings!$B$7),1,0)</f>
        <v>0</v>
      </c>
      <c r="Q218" s="23" t="str">
        <f>IF(AND($P218=1,$B218&lt;&gt;"",$B218=Timesheet!$B$4),ROW(),"")</f>
        <v/>
      </c>
    </row>
    <row r="219" spans="1:17" x14ac:dyDescent="0.3">
      <c r="A219" s="19"/>
      <c r="B219" s="17"/>
      <c r="C219" s="17"/>
      <c r="D219" s="17"/>
      <c r="E219" s="20"/>
      <c r="F219" s="20"/>
      <c r="G219" s="21"/>
      <c r="H219" s="22" t="str">
        <f t="shared" si="6"/>
        <v/>
      </c>
      <c r="I219" s="17"/>
      <c r="J219" s="18"/>
      <c r="K219" s="22" t="str">
        <f>IF($H219="","",IF($I219="No",0,IF(N(IFERROR(INDEX(Clients!$D$4:$D$103,MATCH($B219,Clients!$A$4:$A$103,0)),""))&gt;0,CEILING(MAX(0,ROUND(MOD($F219-$E219,1)*1440-N($G219),0)),N(IFERROR(INDEX(Clients!$D$4:$D$103,MATCH($B219,Clients!$A$4:$A$103,0)),""))),MAX(0,ROUND(MOD($F219-$E219,1)*1440-N($G219),0)))/60))</f>
        <v/>
      </c>
      <c r="L219" s="23" t="str">
        <f>IF($B219="","",IFERROR(INDEX(Clients!$B$4:$B$103,MATCH($B219,Clients!$A$4:$A$103,0)),"")&amp;"")</f>
        <v/>
      </c>
      <c r="M219" s="24" t="str">
        <f>IF($B219="","",IF($J219&lt;&gt;"",N($J219),N(IFERROR(INDEX(Clients!$C$4:$C$103,MATCH($B219,Clients!$A$4:$A$103,0)),""))))</f>
        <v/>
      </c>
      <c r="N219" s="24" t="str">
        <f t="shared" si="7"/>
        <v/>
      </c>
      <c r="O219" s="17"/>
      <c r="P219" s="23">
        <f>IF(AND(ISNUMBER($A219),$A219&gt;=Settings!$B$6,$A219&lt;=Settings!$B$7),1,0)</f>
        <v>0</v>
      </c>
      <c r="Q219" s="23" t="str">
        <f>IF(AND($P219=1,$B219&lt;&gt;"",$B219=Timesheet!$B$4),ROW(),"")</f>
        <v/>
      </c>
    </row>
    <row r="220" spans="1:17" x14ac:dyDescent="0.3">
      <c r="A220" s="19"/>
      <c r="B220" s="17"/>
      <c r="C220" s="17"/>
      <c r="D220" s="17"/>
      <c r="E220" s="20"/>
      <c r="F220" s="20"/>
      <c r="G220" s="21"/>
      <c r="H220" s="22" t="str">
        <f t="shared" si="6"/>
        <v/>
      </c>
      <c r="I220" s="17"/>
      <c r="J220" s="18"/>
      <c r="K220" s="22" t="str">
        <f>IF($H220="","",IF($I220="No",0,IF(N(IFERROR(INDEX(Clients!$D$4:$D$103,MATCH($B220,Clients!$A$4:$A$103,0)),""))&gt;0,CEILING(MAX(0,ROUND(MOD($F220-$E220,1)*1440-N($G220),0)),N(IFERROR(INDEX(Clients!$D$4:$D$103,MATCH($B220,Clients!$A$4:$A$103,0)),""))),MAX(0,ROUND(MOD($F220-$E220,1)*1440-N($G220),0)))/60))</f>
        <v/>
      </c>
      <c r="L220" s="23" t="str">
        <f>IF($B220="","",IFERROR(INDEX(Clients!$B$4:$B$103,MATCH($B220,Clients!$A$4:$A$103,0)),"")&amp;"")</f>
        <v/>
      </c>
      <c r="M220" s="24" t="str">
        <f>IF($B220="","",IF($J220&lt;&gt;"",N($J220),N(IFERROR(INDEX(Clients!$C$4:$C$103,MATCH($B220,Clients!$A$4:$A$103,0)),""))))</f>
        <v/>
      </c>
      <c r="N220" s="24" t="str">
        <f t="shared" si="7"/>
        <v/>
      </c>
      <c r="O220" s="17"/>
      <c r="P220" s="23">
        <f>IF(AND(ISNUMBER($A220),$A220&gt;=Settings!$B$6,$A220&lt;=Settings!$B$7),1,0)</f>
        <v>0</v>
      </c>
      <c r="Q220" s="23" t="str">
        <f>IF(AND($P220=1,$B220&lt;&gt;"",$B220=Timesheet!$B$4),ROW(),"")</f>
        <v/>
      </c>
    </row>
    <row r="221" spans="1:17" x14ac:dyDescent="0.3">
      <c r="A221" s="19"/>
      <c r="B221" s="17"/>
      <c r="C221" s="17"/>
      <c r="D221" s="17"/>
      <c r="E221" s="20"/>
      <c r="F221" s="20"/>
      <c r="G221" s="21"/>
      <c r="H221" s="22" t="str">
        <f t="shared" si="6"/>
        <v/>
      </c>
      <c r="I221" s="17"/>
      <c r="J221" s="18"/>
      <c r="K221" s="22" t="str">
        <f>IF($H221="","",IF($I221="No",0,IF(N(IFERROR(INDEX(Clients!$D$4:$D$103,MATCH($B221,Clients!$A$4:$A$103,0)),""))&gt;0,CEILING(MAX(0,ROUND(MOD($F221-$E221,1)*1440-N($G221),0)),N(IFERROR(INDEX(Clients!$D$4:$D$103,MATCH($B221,Clients!$A$4:$A$103,0)),""))),MAX(0,ROUND(MOD($F221-$E221,1)*1440-N($G221),0)))/60))</f>
        <v/>
      </c>
      <c r="L221" s="23" t="str">
        <f>IF($B221="","",IFERROR(INDEX(Clients!$B$4:$B$103,MATCH($B221,Clients!$A$4:$A$103,0)),"")&amp;"")</f>
        <v/>
      </c>
      <c r="M221" s="24" t="str">
        <f>IF($B221="","",IF($J221&lt;&gt;"",N($J221),N(IFERROR(INDEX(Clients!$C$4:$C$103,MATCH($B221,Clients!$A$4:$A$103,0)),""))))</f>
        <v/>
      </c>
      <c r="N221" s="24" t="str">
        <f t="shared" si="7"/>
        <v/>
      </c>
      <c r="O221" s="17"/>
      <c r="P221" s="23">
        <f>IF(AND(ISNUMBER($A221),$A221&gt;=Settings!$B$6,$A221&lt;=Settings!$B$7),1,0)</f>
        <v>0</v>
      </c>
      <c r="Q221" s="23" t="str">
        <f>IF(AND($P221=1,$B221&lt;&gt;"",$B221=Timesheet!$B$4),ROW(),"")</f>
        <v/>
      </c>
    </row>
    <row r="222" spans="1:17" x14ac:dyDescent="0.3">
      <c r="A222" s="19"/>
      <c r="B222" s="17"/>
      <c r="C222" s="17"/>
      <c r="D222" s="17"/>
      <c r="E222" s="20"/>
      <c r="F222" s="20"/>
      <c r="G222" s="21"/>
      <c r="H222" s="22" t="str">
        <f t="shared" si="6"/>
        <v/>
      </c>
      <c r="I222" s="17"/>
      <c r="J222" s="18"/>
      <c r="K222" s="22" t="str">
        <f>IF($H222="","",IF($I222="No",0,IF(N(IFERROR(INDEX(Clients!$D$4:$D$103,MATCH($B222,Clients!$A$4:$A$103,0)),""))&gt;0,CEILING(MAX(0,ROUND(MOD($F222-$E222,1)*1440-N($G222),0)),N(IFERROR(INDEX(Clients!$D$4:$D$103,MATCH($B222,Clients!$A$4:$A$103,0)),""))),MAX(0,ROUND(MOD($F222-$E222,1)*1440-N($G222),0)))/60))</f>
        <v/>
      </c>
      <c r="L222" s="23" t="str">
        <f>IF($B222="","",IFERROR(INDEX(Clients!$B$4:$B$103,MATCH($B222,Clients!$A$4:$A$103,0)),"")&amp;"")</f>
        <v/>
      </c>
      <c r="M222" s="24" t="str">
        <f>IF($B222="","",IF($J222&lt;&gt;"",N($J222),N(IFERROR(INDEX(Clients!$C$4:$C$103,MATCH($B222,Clients!$A$4:$A$103,0)),""))))</f>
        <v/>
      </c>
      <c r="N222" s="24" t="str">
        <f t="shared" si="7"/>
        <v/>
      </c>
      <c r="O222" s="17"/>
      <c r="P222" s="23">
        <f>IF(AND(ISNUMBER($A222),$A222&gt;=Settings!$B$6,$A222&lt;=Settings!$B$7),1,0)</f>
        <v>0</v>
      </c>
      <c r="Q222" s="23" t="str">
        <f>IF(AND($P222=1,$B222&lt;&gt;"",$B222=Timesheet!$B$4),ROW(),"")</f>
        <v/>
      </c>
    </row>
    <row r="223" spans="1:17" x14ac:dyDescent="0.3">
      <c r="A223" s="19"/>
      <c r="B223" s="17"/>
      <c r="C223" s="17"/>
      <c r="D223" s="17"/>
      <c r="E223" s="20"/>
      <c r="F223" s="20"/>
      <c r="G223" s="21"/>
      <c r="H223" s="22" t="str">
        <f t="shared" si="6"/>
        <v/>
      </c>
      <c r="I223" s="17"/>
      <c r="J223" s="18"/>
      <c r="K223" s="22" t="str">
        <f>IF($H223="","",IF($I223="No",0,IF(N(IFERROR(INDEX(Clients!$D$4:$D$103,MATCH($B223,Clients!$A$4:$A$103,0)),""))&gt;0,CEILING(MAX(0,ROUND(MOD($F223-$E223,1)*1440-N($G223),0)),N(IFERROR(INDEX(Clients!$D$4:$D$103,MATCH($B223,Clients!$A$4:$A$103,0)),""))),MAX(0,ROUND(MOD($F223-$E223,1)*1440-N($G223),0)))/60))</f>
        <v/>
      </c>
      <c r="L223" s="23" t="str">
        <f>IF($B223="","",IFERROR(INDEX(Clients!$B$4:$B$103,MATCH($B223,Clients!$A$4:$A$103,0)),"")&amp;"")</f>
        <v/>
      </c>
      <c r="M223" s="24" t="str">
        <f>IF($B223="","",IF($J223&lt;&gt;"",N($J223),N(IFERROR(INDEX(Clients!$C$4:$C$103,MATCH($B223,Clients!$A$4:$A$103,0)),""))))</f>
        <v/>
      </c>
      <c r="N223" s="24" t="str">
        <f t="shared" si="7"/>
        <v/>
      </c>
      <c r="O223" s="17"/>
      <c r="P223" s="23">
        <f>IF(AND(ISNUMBER($A223),$A223&gt;=Settings!$B$6,$A223&lt;=Settings!$B$7),1,0)</f>
        <v>0</v>
      </c>
      <c r="Q223" s="23" t="str">
        <f>IF(AND($P223=1,$B223&lt;&gt;"",$B223=Timesheet!$B$4),ROW(),"")</f>
        <v/>
      </c>
    </row>
    <row r="224" spans="1:17" x14ac:dyDescent="0.3">
      <c r="A224" s="19"/>
      <c r="B224" s="17"/>
      <c r="C224" s="17"/>
      <c r="D224" s="17"/>
      <c r="E224" s="20"/>
      <c r="F224" s="20"/>
      <c r="G224" s="21"/>
      <c r="H224" s="22" t="str">
        <f t="shared" si="6"/>
        <v/>
      </c>
      <c r="I224" s="17"/>
      <c r="J224" s="18"/>
      <c r="K224" s="22" t="str">
        <f>IF($H224="","",IF($I224="No",0,IF(N(IFERROR(INDEX(Clients!$D$4:$D$103,MATCH($B224,Clients!$A$4:$A$103,0)),""))&gt;0,CEILING(MAX(0,ROUND(MOD($F224-$E224,1)*1440-N($G224),0)),N(IFERROR(INDEX(Clients!$D$4:$D$103,MATCH($B224,Clients!$A$4:$A$103,0)),""))),MAX(0,ROUND(MOD($F224-$E224,1)*1440-N($G224),0)))/60))</f>
        <v/>
      </c>
      <c r="L224" s="23" t="str">
        <f>IF($B224="","",IFERROR(INDEX(Clients!$B$4:$B$103,MATCH($B224,Clients!$A$4:$A$103,0)),"")&amp;"")</f>
        <v/>
      </c>
      <c r="M224" s="24" t="str">
        <f>IF($B224="","",IF($J224&lt;&gt;"",N($J224),N(IFERROR(INDEX(Clients!$C$4:$C$103,MATCH($B224,Clients!$A$4:$A$103,0)),""))))</f>
        <v/>
      </c>
      <c r="N224" s="24" t="str">
        <f t="shared" si="7"/>
        <v/>
      </c>
      <c r="O224" s="17"/>
      <c r="P224" s="23">
        <f>IF(AND(ISNUMBER($A224),$A224&gt;=Settings!$B$6,$A224&lt;=Settings!$B$7),1,0)</f>
        <v>0</v>
      </c>
      <c r="Q224" s="23" t="str">
        <f>IF(AND($P224=1,$B224&lt;&gt;"",$B224=Timesheet!$B$4),ROW(),"")</f>
        <v/>
      </c>
    </row>
    <row r="225" spans="1:17" x14ac:dyDescent="0.3">
      <c r="A225" s="19"/>
      <c r="B225" s="17"/>
      <c r="C225" s="17"/>
      <c r="D225" s="17"/>
      <c r="E225" s="20"/>
      <c r="F225" s="20"/>
      <c r="G225" s="21"/>
      <c r="H225" s="22" t="str">
        <f t="shared" si="6"/>
        <v/>
      </c>
      <c r="I225" s="17"/>
      <c r="J225" s="18"/>
      <c r="K225" s="22" t="str">
        <f>IF($H225="","",IF($I225="No",0,IF(N(IFERROR(INDEX(Clients!$D$4:$D$103,MATCH($B225,Clients!$A$4:$A$103,0)),""))&gt;0,CEILING(MAX(0,ROUND(MOD($F225-$E225,1)*1440-N($G225),0)),N(IFERROR(INDEX(Clients!$D$4:$D$103,MATCH($B225,Clients!$A$4:$A$103,0)),""))),MAX(0,ROUND(MOD($F225-$E225,1)*1440-N($G225),0)))/60))</f>
        <v/>
      </c>
      <c r="L225" s="23" t="str">
        <f>IF($B225="","",IFERROR(INDEX(Clients!$B$4:$B$103,MATCH($B225,Clients!$A$4:$A$103,0)),"")&amp;"")</f>
        <v/>
      </c>
      <c r="M225" s="24" t="str">
        <f>IF($B225="","",IF($J225&lt;&gt;"",N($J225),N(IFERROR(INDEX(Clients!$C$4:$C$103,MATCH($B225,Clients!$A$4:$A$103,0)),""))))</f>
        <v/>
      </c>
      <c r="N225" s="24" t="str">
        <f t="shared" si="7"/>
        <v/>
      </c>
      <c r="O225" s="17"/>
      <c r="P225" s="23">
        <f>IF(AND(ISNUMBER($A225),$A225&gt;=Settings!$B$6,$A225&lt;=Settings!$B$7),1,0)</f>
        <v>0</v>
      </c>
      <c r="Q225" s="23" t="str">
        <f>IF(AND($P225=1,$B225&lt;&gt;"",$B225=Timesheet!$B$4),ROW(),"")</f>
        <v/>
      </c>
    </row>
    <row r="226" spans="1:17" x14ac:dyDescent="0.3">
      <c r="A226" s="19"/>
      <c r="B226" s="17"/>
      <c r="C226" s="17"/>
      <c r="D226" s="17"/>
      <c r="E226" s="20"/>
      <c r="F226" s="20"/>
      <c r="G226" s="21"/>
      <c r="H226" s="22" t="str">
        <f t="shared" si="6"/>
        <v/>
      </c>
      <c r="I226" s="17"/>
      <c r="J226" s="18"/>
      <c r="K226" s="22" t="str">
        <f>IF($H226="","",IF($I226="No",0,IF(N(IFERROR(INDEX(Clients!$D$4:$D$103,MATCH($B226,Clients!$A$4:$A$103,0)),""))&gt;0,CEILING(MAX(0,ROUND(MOD($F226-$E226,1)*1440-N($G226),0)),N(IFERROR(INDEX(Clients!$D$4:$D$103,MATCH($B226,Clients!$A$4:$A$103,0)),""))),MAX(0,ROUND(MOD($F226-$E226,1)*1440-N($G226),0)))/60))</f>
        <v/>
      </c>
      <c r="L226" s="23" t="str">
        <f>IF($B226="","",IFERROR(INDEX(Clients!$B$4:$B$103,MATCH($B226,Clients!$A$4:$A$103,0)),"")&amp;"")</f>
        <v/>
      </c>
      <c r="M226" s="24" t="str">
        <f>IF($B226="","",IF($J226&lt;&gt;"",N($J226),N(IFERROR(INDEX(Clients!$C$4:$C$103,MATCH($B226,Clients!$A$4:$A$103,0)),""))))</f>
        <v/>
      </c>
      <c r="N226" s="24" t="str">
        <f t="shared" si="7"/>
        <v/>
      </c>
      <c r="O226" s="17"/>
      <c r="P226" s="23">
        <f>IF(AND(ISNUMBER($A226),$A226&gt;=Settings!$B$6,$A226&lt;=Settings!$B$7),1,0)</f>
        <v>0</v>
      </c>
      <c r="Q226" s="23" t="str">
        <f>IF(AND($P226=1,$B226&lt;&gt;"",$B226=Timesheet!$B$4),ROW(),"")</f>
        <v/>
      </c>
    </row>
    <row r="227" spans="1:17" x14ac:dyDescent="0.3">
      <c r="A227" s="19"/>
      <c r="B227" s="17"/>
      <c r="C227" s="17"/>
      <c r="D227" s="17"/>
      <c r="E227" s="20"/>
      <c r="F227" s="20"/>
      <c r="G227" s="21"/>
      <c r="H227" s="22" t="str">
        <f t="shared" si="6"/>
        <v/>
      </c>
      <c r="I227" s="17"/>
      <c r="J227" s="18"/>
      <c r="K227" s="22" t="str">
        <f>IF($H227="","",IF($I227="No",0,IF(N(IFERROR(INDEX(Clients!$D$4:$D$103,MATCH($B227,Clients!$A$4:$A$103,0)),""))&gt;0,CEILING(MAX(0,ROUND(MOD($F227-$E227,1)*1440-N($G227),0)),N(IFERROR(INDEX(Clients!$D$4:$D$103,MATCH($B227,Clients!$A$4:$A$103,0)),""))),MAX(0,ROUND(MOD($F227-$E227,1)*1440-N($G227),0)))/60))</f>
        <v/>
      </c>
      <c r="L227" s="23" t="str">
        <f>IF($B227="","",IFERROR(INDEX(Clients!$B$4:$B$103,MATCH($B227,Clients!$A$4:$A$103,0)),"")&amp;"")</f>
        <v/>
      </c>
      <c r="M227" s="24" t="str">
        <f>IF($B227="","",IF($J227&lt;&gt;"",N($J227),N(IFERROR(INDEX(Clients!$C$4:$C$103,MATCH($B227,Clients!$A$4:$A$103,0)),""))))</f>
        <v/>
      </c>
      <c r="N227" s="24" t="str">
        <f t="shared" si="7"/>
        <v/>
      </c>
      <c r="O227" s="17"/>
      <c r="P227" s="23">
        <f>IF(AND(ISNUMBER($A227),$A227&gt;=Settings!$B$6,$A227&lt;=Settings!$B$7),1,0)</f>
        <v>0</v>
      </c>
      <c r="Q227" s="23" t="str">
        <f>IF(AND($P227=1,$B227&lt;&gt;"",$B227=Timesheet!$B$4),ROW(),"")</f>
        <v/>
      </c>
    </row>
    <row r="228" spans="1:17" x14ac:dyDescent="0.3">
      <c r="A228" s="19"/>
      <c r="B228" s="17"/>
      <c r="C228" s="17"/>
      <c r="D228" s="17"/>
      <c r="E228" s="20"/>
      <c r="F228" s="20"/>
      <c r="G228" s="21"/>
      <c r="H228" s="22" t="str">
        <f t="shared" si="6"/>
        <v/>
      </c>
      <c r="I228" s="17"/>
      <c r="J228" s="18"/>
      <c r="K228" s="22" t="str">
        <f>IF($H228="","",IF($I228="No",0,IF(N(IFERROR(INDEX(Clients!$D$4:$D$103,MATCH($B228,Clients!$A$4:$A$103,0)),""))&gt;0,CEILING(MAX(0,ROUND(MOD($F228-$E228,1)*1440-N($G228),0)),N(IFERROR(INDEX(Clients!$D$4:$D$103,MATCH($B228,Clients!$A$4:$A$103,0)),""))),MAX(0,ROUND(MOD($F228-$E228,1)*1440-N($G228),0)))/60))</f>
        <v/>
      </c>
      <c r="L228" s="23" t="str">
        <f>IF($B228="","",IFERROR(INDEX(Clients!$B$4:$B$103,MATCH($B228,Clients!$A$4:$A$103,0)),"")&amp;"")</f>
        <v/>
      </c>
      <c r="M228" s="24" t="str">
        <f>IF($B228="","",IF($J228&lt;&gt;"",N($J228),N(IFERROR(INDEX(Clients!$C$4:$C$103,MATCH($B228,Clients!$A$4:$A$103,0)),""))))</f>
        <v/>
      </c>
      <c r="N228" s="24" t="str">
        <f t="shared" si="7"/>
        <v/>
      </c>
      <c r="O228" s="17"/>
      <c r="P228" s="23">
        <f>IF(AND(ISNUMBER($A228),$A228&gt;=Settings!$B$6,$A228&lt;=Settings!$B$7),1,0)</f>
        <v>0</v>
      </c>
      <c r="Q228" s="23" t="str">
        <f>IF(AND($P228=1,$B228&lt;&gt;"",$B228=Timesheet!$B$4),ROW(),"")</f>
        <v/>
      </c>
    </row>
    <row r="229" spans="1:17" x14ac:dyDescent="0.3">
      <c r="A229" s="19"/>
      <c r="B229" s="17"/>
      <c r="C229" s="17"/>
      <c r="D229" s="17"/>
      <c r="E229" s="20"/>
      <c r="F229" s="20"/>
      <c r="G229" s="21"/>
      <c r="H229" s="22" t="str">
        <f t="shared" si="6"/>
        <v/>
      </c>
      <c r="I229" s="17"/>
      <c r="J229" s="18"/>
      <c r="K229" s="22" t="str">
        <f>IF($H229="","",IF($I229="No",0,IF(N(IFERROR(INDEX(Clients!$D$4:$D$103,MATCH($B229,Clients!$A$4:$A$103,0)),""))&gt;0,CEILING(MAX(0,ROUND(MOD($F229-$E229,1)*1440-N($G229),0)),N(IFERROR(INDEX(Clients!$D$4:$D$103,MATCH($B229,Clients!$A$4:$A$103,0)),""))),MAX(0,ROUND(MOD($F229-$E229,1)*1440-N($G229),0)))/60))</f>
        <v/>
      </c>
      <c r="L229" s="23" t="str">
        <f>IF($B229="","",IFERROR(INDEX(Clients!$B$4:$B$103,MATCH($B229,Clients!$A$4:$A$103,0)),"")&amp;"")</f>
        <v/>
      </c>
      <c r="M229" s="24" t="str">
        <f>IF($B229="","",IF($J229&lt;&gt;"",N($J229),N(IFERROR(INDEX(Clients!$C$4:$C$103,MATCH($B229,Clients!$A$4:$A$103,0)),""))))</f>
        <v/>
      </c>
      <c r="N229" s="24" t="str">
        <f t="shared" si="7"/>
        <v/>
      </c>
      <c r="O229" s="17"/>
      <c r="P229" s="23">
        <f>IF(AND(ISNUMBER($A229),$A229&gt;=Settings!$B$6,$A229&lt;=Settings!$B$7),1,0)</f>
        <v>0</v>
      </c>
      <c r="Q229" s="23" t="str">
        <f>IF(AND($P229=1,$B229&lt;&gt;"",$B229=Timesheet!$B$4),ROW(),"")</f>
        <v/>
      </c>
    </row>
    <row r="230" spans="1:17" x14ac:dyDescent="0.3">
      <c r="A230" s="19"/>
      <c r="B230" s="17"/>
      <c r="C230" s="17"/>
      <c r="D230" s="17"/>
      <c r="E230" s="20"/>
      <c r="F230" s="20"/>
      <c r="G230" s="21"/>
      <c r="H230" s="22" t="str">
        <f t="shared" si="6"/>
        <v/>
      </c>
      <c r="I230" s="17"/>
      <c r="J230" s="18"/>
      <c r="K230" s="22" t="str">
        <f>IF($H230="","",IF($I230="No",0,IF(N(IFERROR(INDEX(Clients!$D$4:$D$103,MATCH($B230,Clients!$A$4:$A$103,0)),""))&gt;0,CEILING(MAX(0,ROUND(MOD($F230-$E230,1)*1440-N($G230),0)),N(IFERROR(INDEX(Clients!$D$4:$D$103,MATCH($B230,Clients!$A$4:$A$103,0)),""))),MAX(0,ROUND(MOD($F230-$E230,1)*1440-N($G230),0)))/60))</f>
        <v/>
      </c>
      <c r="L230" s="23" t="str">
        <f>IF($B230="","",IFERROR(INDEX(Clients!$B$4:$B$103,MATCH($B230,Clients!$A$4:$A$103,0)),"")&amp;"")</f>
        <v/>
      </c>
      <c r="M230" s="24" t="str">
        <f>IF($B230="","",IF($J230&lt;&gt;"",N($J230),N(IFERROR(INDEX(Clients!$C$4:$C$103,MATCH($B230,Clients!$A$4:$A$103,0)),""))))</f>
        <v/>
      </c>
      <c r="N230" s="24" t="str">
        <f t="shared" si="7"/>
        <v/>
      </c>
      <c r="O230" s="17"/>
      <c r="P230" s="23">
        <f>IF(AND(ISNUMBER($A230),$A230&gt;=Settings!$B$6,$A230&lt;=Settings!$B$7),1,0)</f>
        <v>0</v>
      </c>
      <c r="Q230" s="23" t="str">
        <f>IF(AND($P230=1,$B230&lt;&gt;"",$B230=Timesheet!$B$4),ROW(),"")</f>
        <v/>
      </c>
    </row>
    <row r="231" spans="1:17" x14ac:dyDescent="0.3">
      <c r="A231" s="19"/>
      <c r="B231" s="17"/>
      <c r="C231" s="17"/>
      <c r="D231" s="17"/>
      <c r="E231" s="20"/>
      <c r="F231" s="20"/>
      <c r="G231" s="21"/>
      <c r="H231" s="22" t="str">
        <f t="shared" si="6"/>
        <v/>
      </c>
      <c r="I231" s="17"/>
      <c r="J231" s="18"/>
      <c r="K231" s="22" t="str">
        <f>IF($H231="","",IF($I231="No",0,IF(N(IFERROR(INDEX(Clients!$D$4:$D$103,MATCH($B231,Clients!$A$4:$A$103,0)),""))&gt;0,CEILING(MAX(0,ROUND(MOD($F231-$E231,1)*1440-N($G231),0)),N(IFERROR(INDEX(Clients!$D$4:$D$103,MATCH($B231,Clients!$A$4:$A$103,0)),""))),MAX(0,ROUND(MOD($F231-$E231,1)*1440-N($G231),0)))/60))</f>
        <v/>
      </c>
      <c r="L231" s="23" t="str">
        <f>IF($B231="","",IFERROR(INDEX(Clients!$B$4:$B$103,MATCH($B231,Clients!$A$4:$A$103,0)),"")&amp;"")</f>
        <v/>
      </c>
      <c r="M231" s="24" t="str">
        <f>IF($B231="","",IF($J231&lt;&gt;"",N($J231),N(IFERROR(INDEX(Clients!$C$4:$C$103,MATCH($B231,Clients!$A$4:$A$103,0)),""))))</f>
        <v/>
      </c>
      <c r="N231" s="24" t="str">
        <f t="shared" si="7"/>
        <v/>
      </c>
      <c r="O231" s="17"/>
      <c r="P231" s="23">
        <f>IF(AND(ISNUMBER($A231),$A231&gt;=Settings!$B$6,$A231&lt;=Settings!$B$7),1,0)</f>
        <v>0</v>
      </c>
      <c r="Q231" s="23" t="str">
        <f>IF(AND($P231=1,$B231&lt;&gt;"",$B231=Timesheet!$B$4),ROW(),"")</f>
        <v/>
      </c>
    </row>
    <row r="232" spans="1:17" x14ac:dyDescent="0.3">
      <c r="A232" s="19"/>
      <c r="B232" s="17"/>
      <c r="C232" s="17"/>
      <c r="D232" s="17"/>
      <c r="E232" s="20"/>
      <c r="F232" s="20"/>
      <c r="G232" s="21"/>
      <c r="H232" s="22" t="str">
        <f t="shared" si="6"/>
        <v/>
      </c>
      <c r="I232" s="17"/>
      <c r="J232" s="18"/>
      <c r="K232" s="22" t="str">
        <f>IF($H232="","",IF($I232="No",0,IF(N(IFERROR(INDEX(Clients!$D$4:$D$103,MATCH($B232,Clients!$A$4:$A$103,0)),""))&gt;0,CEILING(MAX(0,ROUND(MOD($F232-$E232,1)*1440-N($G232),0)),N(IFERROR(INDEX(Clients!$D$4:$D$103,MATCH($B232,Clients!$A$4:$A$103,0)),""))),MAX(0,ROUND(MOD($F232-$E232,1)*1440-N($G232),0)))/60))</f>
        <v/>
      </c>
      <c r="L232" s="23" t="str">
        <f>IF($B232="","",IFERROR(INDEX(Clients!$B$4:$B$103,MATCH($B232,Clients!$A$4:$A$103,0)),"")&amp;"")</f>
        <v/>
      </c>
      <c r="M232" s="24" t="str">
        <f>IF($B232="","",IF($J232&lt;&gt;"",N($J232),N(IFERROR(INDEX(Clients!$C$4:$C$103,MATCH($B232,Clients!$A$4:$A$103,0)),""))))</f>
        <v/>
      </c>
      <c r="N232" s="24" t="str">
        <f t="shared" si="7"/>
        <v/>
      </c>
      <c r="O232" s="17"/>
      <c r="P232" s="23">
        <f>IF(AND(ISNUMBER($A232),$A232&gt;=Settings!$B$6,$A232&lt;=Settings!$B$7),1,0)</f>
        <v>0</v>
      </c>
      <c r="Q232" s="23" t="str">
        <f>IF(AND($P232=1,$B232&lt;&gt;"",$B232=Timesheet!$B$4),ROW(),"")</f>
        <v/>
      </c>
    </row>
    <row r="233" spans="1:17" x14ac:dyDescent="0.3">
      <c r="A233" s="19"/>
      <c r="B233" s="17"/>
      <c r="C233" s="17"/>
      <c r="D233" s="17"/>
      <c r="E233" s="20"/>
      <c r="F233" s="20"/>
      <c r="G233" s="21"/>
      <c r="H233" s="22" t="str">
        <f t="shared" si="6"/>
        <v/>
      </c>
      <c r="I233" s="17"/>
      <c r="J233" s="18"/>
      <c r="K233" s="22" t="str">
        <f>IF($H233="","",IF($I233="No",0,IF(N(IFERROR(INDEX(Clients!$D$4:$D$103,MATCH($B233,Clients!$A$4:$A$103,0)),""))&gt;0,CEILING(MAX(0,ROUND(MOD($F233-$E233,1)*1440-N($G233),0)),N(IFERROR(INDEX(Clients!$D$4:$D$103,MATCH($B233,Clients!$A$4:$A$103,0)),""))),MAX(0,ROUND(MOD($F233-$E233,1)*1440-N($G233),0)))/60))</f>
        <v/>
      </c>
      <c r="L233" s="23" t="str">
        <f>IF($B233="","",IFERROR(INDEX(Clients!$B$4:$B$103,MATCH($B233,Clients!$A$4:$A$103,0)),"")&amp;"")</f>
        <v/>
      </c>
      <c r="M233" s="24" t="str">
        <f>IF($B233="","",IF($J233&lt;&gt;"",N($J233),N(IFERROR(INDEX(Clients!$C$4:$C$103,MATCH($B233,Clients!$A$4:$A$103,0)),""))))</f>
        <v/>
      </c>
      <c r="N233" s="24" t="str">
        <f t="shared" si="7"/>
        <v/>
      </c>
      <c r="O233" s="17"/>
      <c r="P233" s="23">
        <f>IF(AND(ISNUMBER($A233),$A233&gt;=Settings!$B$6,$A233&lt;=Settings!$B$7),1,0)</f>
        <v>0</v>
      </c>
      <c r="Q233" s="23" t="str">
        <f>IF(AND($P233=1,$B233&lt;&gt;"",$B233=Timesheet!$B$4),ROW(),"")</f>
        <v/>
      </c>
    </row>
    <row r="234" spans="1:17" x14ac:dyDescent="0.3">
      <c r="A234" s="19"/>
      <c r="B234" s="17"/>
      <c r="C234" s="17"/>
      <c r="D234" s="17"/>
      <c r="E234" s="20"/>
      <c r="F234" s="20"/>
      <c r="G234" s="21"/>
      <c r="H234" s="22" t="str">
        <f t="shared" si="6"/>
        <v/>
      </c>
      <c r="I234" s="17"/>
      <c r="J234" s="18"/>
      <c r="K234" s="22" t="str">
        <f>IF($H234="","",IF($I234="No",0,IF(N(IFERROR(INDEX(Clients!$D$4:$D$103,MATCH($B234,Clients!$A$4:$A$103,0)),""))&gt;0,CEILING(MAX(0,ROUND(MOD($F234-$E234,1)*1440-N($G234),0)),N(IFERROR(INDEX(Clients!$D$4:$D$103,MATCH($B234,Clients!$A$4:$A$103,0)),""))),MAX(0,ROUND(MOD($F234-$E234,1)*1440-N($G234),0)))/60))</f>
        <v/>
      </c>
      <c r="L234" s="23" t="str">
        <f>IF($B234="","",IFERROR(INDEX(Clients!$B$4:$B$103,MATCH($B234,Clients!$A$4:$A$103,0)),"")&amp;"")</f>
        <v/>
      </c>
      <c r="M234" s="24" t="str">
        <f>IF($B234="","",IF($J234&lt;&gt;"",N($J234),N(IFERROR(INDEX(Clients!$C$4:$C$103,MATCH($B234,Clients!$A$4:$A$103,0)),""))))</f>
        <v/>
      </c>
      <c r="N234" s="24" t="str">
        <f t="shared" si="7"/>
        <v/>
      </c>
      <c r="O234" s="17"/>
      <c r="P234" s="23">
        <f>IF(AND(ISNUMBER($A234),$A234&gt;=Settings!$B$6,$A234&lt;=Settings!$B$7),1,0)</f>
        <v>0</v>
      </c>
      <c r="Q234" s="23" t="str">
        <f>IF(AND($P234=1,$B234&lt;&gt;"",$B234=Timesheet!$B$4),ROW(),"")</f>
        <v/>
      </c>
    </row>
    <row r="235" spans="1:17" x14ac:dyDescent="0.3">
      <c r="A235" s="19"/>
      <c r="B235" s="17"/>
      <c r="C235" s="17"/>
      <c r="D235" s="17"/>
      <c r="E235" s="20"/>
      <c r="F235" s="20"/>
      <c r="G235" s="21"/>
      <c r="H235" s="22" t="str">
        <f t="shared" si="6"/>
        <v/>
      </c>
      <c r="I235" s="17"/>
      <c r="J235" s="18"/>
      <c r="K235" s="22" t="str">
        <f>IF($H235="","",IF($I235="No",0,IF(N(IFERROR(INDEX(Clients!$D$4:$D$103,MATCH($B235,Clients!$A$4:$A$103,0)),""))&gt;0,CEILING(MAX(0,ROUND(MOD($F235-$E235,1)*1440-N($G235),0)),N(IFERROR(INDEX(Clients!$D$4:$D$103,MATCH($B235,Clients!$A$4:$A$103,0)),""))),MAX(0,ROUND(MOD($F235-$E235,1)*1440-N($G235),0)))/60))</f>
        <v/>
      </c>
      <c r="L235" s="23" t="str">
        <f>IF($B235="","",IFERROR(INDEX(Clients!$B$4:$B$103,MATCH($B235,Clients!$A$4:$A$103,0)),"")&amp;"")</f>
        <v/>
      </c>
      <c r="M235" s="24" t="str">
        <f>IF($B235="","",IF($J235&lt;&gt;"",N($J235),N(IFERROR(INDEX(Clients!$C$4:$C$103,MATCH($B235,Clients!$A$4:$A$103,0)),""))))</f>
        <v/>
      </c>
      <c r="N235" s="24" t="str">
        <f t="shared" si="7"/>
        <v/>
      </c>
      <c r="O235" s="17"/>
      <c r="P235" s="23">
        <f>IF(AND(ISNUMBER($A235),$A235&gt;=Settings!$B$6,$A235&lt;=Settings!$B$7),1,0)</f>
        <v>0</v>
      </c>
      <c r="Q235" s="23" t="str">
        <f>IF(AND($P235=1,$B235&lt;&gt;"",$B235=Timesheet!$B$4),ROW(),"")</f>
        <v/>
      </c>
    </row>
    <row r="236" spans="1:17" x14ac:dyDescent="0.3">
      <c r="A236" s="19"/>
      <c r="B236" s="17"/>
      <c r="C236" s="17"/>
      <c r="D236" s="17"/>
      <c r="E236" s="20"/>
      <c r="F236" s="20"/>
      <c r="G236" s="21"/>
      <c r="H236" s="22" t="str">
        <f t="shared" si="6"/>
        <v/>
      </c>
      <c r="I236" s="17"/>
      <c r="J236" s="18"/>
      <c r="K236" s="22" t="str">
        <f>IF($H236="","",IF($I236="No",0,IF(N(IFERROR(INDEX(Clients!$D$4:$D$103,MATCH($B236,Clients!$A$4:$A$103,0)),""))&gt;0,CEILING(MAX(0,ROUND(MOD($F236-$E236,1)*1440-N($G236),0)),N(IFERROR(INDEX(Clients!$D$4:$D$103,MATCH($B236,Clients!$A$4:$A$103,0)),""))),MAX(0,ROUND(MOD($F236-$E236,1)*1440-N($G236),0)))/60))</f>
        <v/>
      </c>
      <c r="L236" s="23" t="str">
        <f>IF($B236="","",IFERROR(INDEX(Clients!$B$4:$B$103,MATCH($B236,Clients!$A$4:$A$103,0)),"")&amp;"")</f>
        <v/>
      </c>
      <c r="M236" s="24" t="str">
        <f>IF($B236="","",IF($J236&lt;&gt;"",N($J236),N(IFERROR(INDEX(Clients!$C$4:$C$103,MATCH($B236,Clients!$A$4:$A$103,0)),""))))</f>
        <v/>
      </c>
      <c r="N236" s="24" t="str">
        <f t="shared" si="7"/>
        <v/>
      </c>
      <c r="O236" s="17"/>
      <c r="P236" s="23">
        <f>IF(AND(ISNUMBER($A236),$A236&gt;=Settings!$B$6,$A236&lt;=Settings!$B$7),1,0)</f>
        <v>0</v>
      </c>
      <c r="Q236" s="23" t="str">
        <f>IF(AND($P236=1,$B236&lt;&gt;"",$B236=Timesheet!$B$4),ROW(),"")</f>
        <v/>
      </c>
    </row>
    <row r="237" spans="1:17" x14ac:dyDescent="0.3">
      <c r="A237" s="19"/>
      <c r="B237" s="17"/>
      <c r="C237" s="17"/>
      <c r="D237" s="17"/>
      <c r="E237" s="20"/>
      <c r="F237" s="20"/>
      <c r="G237" s="21"/>
      <c r="H237" s="22" t="str">
        <f t="shared" si="6"/>
        <v/>
      </c>
      <c r="I237" s="17"/>
      <c r="J237" s="18"/>
      <c r="K237" s="22" t="str">
        <f>IF($H237="","",IF($I237="No",0,IF(N(IFERROR(INDEX(Clients!$D$4:$D$103,MATCH($B237,Clients!$A$4:$A$103,0)),""))&gt;0,CEILING(MAX(0,ROUND(MOD($F237-$E237,1)*1440-N($G237),0)),N(IFERROR(INDEX(Clients!$D$4:$D$103,MATCH($B237,Clients!$A$4:$A$103,0)),""))),MAX(0,ROUND(MOD($F237-$E237,1)*1440-N($G237),0)))/60))</f>
        <v/>
      </c>
      <c r="L237" s="23" t="str">
        <f>IF($B237="","",IFERROR(INDEX(Clients!$B$4:$B$103,MATCH($B237,Clients!$A$4:$A$103,0)),"")&amp;"")</f>
        <v/>
      </c>
      <c r="M237" s="24" t="str">
        <f>IF($B237="","",IF($J237&lt;&gt;"",N($J237),N(IFERROR(INDEX(Clients!$C$4:$C$103,MATCH($B237,Clients!$A$4:$A$103,0)),""))))</f>
        <v/>
      </c>
      <c r="N237" s="24" t="str">
        <f t="shared" si="7"/>
        <v/>
      </c>
      <c r="O237" s="17"/>
      <c r="P237" s="23">
        <f>IF(AND(ISNUMBER($A237),$A237&gt;=Settings!$B$6,$A237&lt;=Settings!$B$7),1,0)</f>
        <v>0</v>
      </c>
      <c r="Q237" s="23" t="str">
        <f>IF(AND($P237=1,$B237&lt;&gt;"",$B237=Timesheet!$B$4),ROW(),"")</f>
        <v/>
      </c>
    </row>
    <row r="238" spans="1:17" x14ac:dyDescent="0.3">
      <c r="A238" s="19"/>
      <c r="B238" s="17"/>
      <c r="C238" s="17"/>
      <c r="D238" s="17"/>
      <c r="E238" s="20"/>
      <c r="F238" s="20"/>
      <c r="G238" s="21"/>
      <c r="H238" s="22" t="str">
        <f t="shared" si="6"/>
        <v/>
      </c>
      <c r="I238" s="17"/>
      <c r="J238" s="18"/>
      <c r="K238" s="22" t="str">
        <f>IF($H238="","",IF($I238="No",0,IF(N(IFERROR(INDEX(Clients!$D$4:$D$103,MATCH($B238,Clients!$A$4:$A$103,0)),""))&gt;0,CEILING(MAX(0,ROUND(MOD($F238-$E238,1)*1440-N($G238),0)),N(IFERROR(INDEX(Clients!$D$4:$D$103,MATCH($B238,Clients!$A$4:$A$103,0)),""))),MAX(0,ROUND(MOD($F238-$E238,1)*1440-N($G238),0)))/60))</f>
        <v/>
      </c>
      <c r="L238" s="23" t="str">
        <f>IF($B238="","",IFERROR(INDEX(Clients!$B$4:$B$103,MATCH($B238,Clients!$A$4:$A$103,0)),"")&amp;"")</f>
        <v/>
      </c>
      <c r="M238" s="24" t="str">
        <f>IF($B238="","",IF($J238&lt;&gt;"",N($J238),N(IFERROR(INDEX(Clients!$C$4:$C$103,MATCH($B238,Clients!$A$4:$A$103,0)),""))))</f>
        <v/>
      </c>
      <c r="N238" s="24" t="str">
        <f t="shared" si="7"/>
        <v/>
      </c>
      <c r="O238" s="17"/>
      <c r="P238" s="23">
        <f>IF(AND(ISNUMBER($A238),$A238&gt;=Settings!$B$6,$A238&lt;=Settings!$B$7),1,0)</f>
        <v>0</v>
      </c>
      <c r="Q238" s="23" t="str">
        <f>IF(AND($P238=1,$B238&lt;&gt;"",$B238=Timesheet!$B$4),ROW(),"")</f>
        <v/>
      </c>
    </row>
    <row r="239" spans="1:17" x14ac:dyDescent="0.3">
      <c r="A239" s="19"/>
      <c r="B239" s="17"/>
      <c r="C239" s="17"/>
      <c r="D239" s="17"/>
      <c r="E239" s="20"/>
      <c r="F239" s="20"/>
      <c r="G239" s="21"/>
      <c r="H239" s="22" t="str">
        <f t="shared" si="6"/>
        <v/>
      </c>
      <c r="I239" s="17"/>
      <c r="J239" s="18"/>
      <c r="K239" s="22" t="str">
        <f>IF($H239="","",IF($I239="No",0,IF(N(IFERROR(INDEX(Clients!$D$4:$D$103,MATCH($B239,Clients!$A$4:$A$103,0)),""))&gt;0,CEILING(MAX(0,ROUND(MOD($F239-$E239,1)*1440-N($G239),0)),N(IFERROR(INDEX(Clients!$D$4:$D$103,MATCH($B239,Clients!$A$4:$A$103,0)),""))),MAX(0,ROUND(MOD($F239-$E239,1)*1440-N($G239),0)))/60))</f>
        <v/>
      </c>
      <c r="L239" s="23" t="str">
        <f>IF($B239="","",IFERROR(INDEX(Clients!$B$4:$B$103,MATCH($B239,Clients!$A$4:$A$103,0)),"")&amp;"")</f>
        <v/>
      </c>
      <c r="M239" s="24" t="str">
        <f>IF($B239="","",IF($J239&lt;&gt;"",N($J239),N(IFERROR(INDEX(Clients!$C$4:$C$103,MATCH($B239,Clients!$A$4:$A$103,0)),""))))</f>
        <v/>
      </c>
      <c r="N239" s="24" t="str">
        <f t="shared" si="7"/>
        <v/>
      </c>
      <c r="O239" s="17"/>
      <c r="P239" s="23">
        <f>IF(AND(ISNUMBER($A239),$A239&gt;=Settings!$B$6,$A239&lt;=Settings!$B$7),1,0)</f>
        <v>0</v>
      </c>
      <c r="Q239" s="23" t="str">
        <f>IF(AND($P239=1,$B239&lt;&gt;"",$B239=Timesheet!$B$4),ROW(),"")</f>
        <v/>
      </c>
    </row>
    <row r="240" spans="1:17" x14ac:dyDescent="0.3">
      <c r="A240" s="19"/>
      <c r="B240" s="17"/>
      <c r="C240" s="17"/>
      <c r="D240" s="17"/>
      <c r="E240" s="20"/>
      <c r="F240" s="20"/>
      <c r="G240" s="21"/>
      <c r="H240" s="22" t="str">
        <f t="shared" si="6"/>
        <v/>
      </c>
      <c r="I240" s="17"/>
      <c r="J240" s="18"/>
      <c r="K240" s="22" t="str">
        <f>IF($H240="","",IF($I240="No",0,IF(N(IFERROR(INDEX(Clients!$D$4:$D$103,MATCH($B240,Clients!$A$4:$A$103,0)),""))&gt;0,CEILING(MAX(0,ROUND(MOD($F240-$E240,1)*1440-N($G240),0)),N(IFERROR(INDEX(Clients!$D$4:$D$103,MATCH($B240,Clients!$A$4:$A$103,0)),""))),MAX(0,ROUND(MOD($F240-$E240,1)*1440-N($G240),0)))/60))</f>
        <v/>
      </c>
      <c r="L240" s="23" t="str">
        <f>IF($B240="","",IFERROR(INDEX(Clients!$B$4:$B$103,MATCH($B240,Clients!$A$4:$A$103,0)),"")&amp;"")</f>
        <v/>
      </c>
      <c r="M240" s="24" t="str">
        <f>IF($B240="","",IF($J240&lt;&gt;"",N($J240),N(IFERROR(INDEX(Clients!$C$4:$C$103,MATCH($B240,Clients!$A$4:$A$103,0)),""))))</f>
        <v/>
      </c>
      <c r="N240" s="24" t="str">
        <f t="shared" si="7"/>
        <v/>
      </c>
      <c r="O240" s="17"/>
      <c r="P240" s="23">
        <f>IF(AND(ISNUMBER($A240),$A240&gt;=Settings!$B$6,$A240&lt;=Settings!$B$7),1,0)</f>
        <v>0</v>
      </c>
      <c r="Q240" s="23" t="str">
        <f>IF(AND($P240=1,$B240&lt;&gt;"",$B240=Timesheet!$B$4),ROW(),"")</f>
        <v/>
      </c>
    </row>
    <row r="241" spans="1:17" x14ac:dyDescent="0.3">
      <c r="A241" s="19"/>
      <c r="B241" s="17"/>
      <c r="C241" s="17"/>
      <c r="D241" s="17"/>
      <c r="E241" s="20"/>
      <c r="F241" s="20"/>
      <c r="G241" s="21"/>
      <c r="H241" s="22" t="str">
        <f t="shared" si="6"/>
        <v/>
      </c>
      <c r="I241" s="17"/>
      <c r="J241" s="18"/>
      <c r="K241" s="22" t="str">
        <f>IF($H241="","",IF($I241="No",0,IF(N(IFERROR(INDEX(Clients!$D$4:$D$103,MATCH($B241,Clients!$A$4:$A$103,0)),""))&gt;0,CEILING(MAX(0,ROUND(MOD($F241-$E241,1)*1440-N($G241),0)),N(IFERROR(INDEX(Clients!$D$4:$D$103,MATCH($B241,Clients!$A$4:$A$103,0)),""))),MAX(0,ROUND(MOD($F241-$E241,1)*1440-N($G241),0)))/60))</f>
        <v/>
      </c>
      <c r="L241" s="23" t="str">
        <f>IF($B241="","",IFERROR(INDEX(Clients!$B$4:$B$103,MATCH($B241,Clients!$A$4:$A$103,0)),"")&amp;"")</f>
        <v/>
      </c>
      <c r="M241" s="24" t="str">
        <f>IF($B241="","",IF($J241&lt;&gt;"",N($J241),N(IFERROR(INDEX(Clients!$C$4:$C$103,MATCH($B241,Clients!$A$4:$A$103,0)),""))))</f>
        <v/>
      </c>
      <c r="N241" s="24" t="str">
        <f t="shared" si="7"/>
        <v/>
      </c>
      <c r="O241" s="17"/>
      <c r="P241" s="23">
        <f>IF(AND(ISNUMBER($A241),$A241&gt;=Settings!$B$6,$A241&lt;=Settings!$B$7),1,0)</f>
        <v>0</v>
      </c>
      <c r="Q241" s="23" t="str">
        <f>IF(AND($P241=1,$B241&lt;&gt;"",$B241=Timesheet!$B$4),ROW(),"")</f>
        <v/>
      </c>
    </row>
    <row r="242" spans="1:17" x14ac:dyDescent="0.3">
      <c r="A242" s="19"/>
      <c r="B242" s="17"/>
      <c r="C242" s="17"/>
      <c r="D242" s="17"/>
      <c r="E242" s="20"/>
      <c r="F242" s="20"/>
      <c r="G242" s="21"/>
      <c r="H242" s="22" t="str">
        <f t="shared" si="6"/>
        <v/>
      </c>
      <c r="I242" s="17"/>
      <c r="J242" s="18"/>
      <c r="K242" s="22" t="str">
        <f>IF($H242="","",IF($I242="No",0,IF(N(IFERROR(INDEX(Clients!$D$4:$D$103,MATCH($B242,Clients!$A$4:$A$103,0)),""))&gt;0,CEILING(MAX(0,ROUND(MOD($F242-$E242,1)*1440-N($G242),0)),N(IFERROR(INDEX(Clients!$D$4:$D$103,MATCH($B242,Clients!$A$4:$A$103,0)),""))),MAX(0,ROUND(MOD($F242-$E242,1)*1440-N($G242),0)))/60))</f>
        <v/>
      </c>
      <c r="L242" s="23" t="str">
        <f>IF($B242="","",IFERROR(INDEX(Clients!$B$4:$B$103,MATCH($B242,Clients!$A$4:$A$103,0)),"")&amp;"")</f>
        <v/>
      </c>
      <c r="M242" s="24" t="str">
        <f>IF($B242="","",IF($J242&lt;&gt;"",N($J242),N(IFERROR(INDEX(Clients!$C$4:$C$103,MATCH($B242,Clients!$A$4:$A$103,0)),""))))</f>
        <v/>
      </c>
      <c r="N242" s="24" t="str">
        <f t="shared" si="7"/>
        <v/>
      </c>
      <c r="O242" s="17"/>
      <c r="P242" s="23">
        <f>IF(AND(ISNUMBER($A242),$A242&gt;=Settings!$B$6,$A242&lt;=Settings!$B$7),1,0)</f>
        <v>0</v>
      </c>
      <c r="Q242" s="23" t="str">
        <f>IF(AND($P242=1,$B242&lt;&gt;"",$B242=Timesheet!$B$4),ROW(),"")</f>
        <v/>
      </c>
    </row>
    <row r="243" spans="1:17" x14ac:dyDescent="0.3">
      <c r="A243" s="19"/>
      <c r="B243" s="17"/>
      <c r="C243" s="17"/>
      <c r="D243" s="17"/>
      <c r="E243" s="20"/>
      <c r="F243" s="20"/>
      <c r="G243" s="21"/>
      <c r="H243" s="22" t="str">
        <f t="shared" si="6"/>
        <v/>
      </c>
      <c r="I243" s="17"/>
      <c r="J243" s="18"/>
      <c r="K243" s="22" t="str">
        <f>IF($H243="","",IF($I243="No",0,IF(N(IFERROR(INDEX(Clients!$D$4:$D$103,MATCH($B243,Clients!$A$4:$A$103,0)),""))&gt;0,CEILING(MAX(0,ROUND(MOD($F243-$E243,1)*1440-N($G243),0)),N(IFERROR(INDEX(Clients!$D$4:$D$103,MATCH($B243,Clients!$A$4:$A$103,0)),""))),MAX(0,ROUND(MOD($F243-$E243,1)*1440-N($G243),0)))/60))</f>
        <v/>
      </c>
      <c r="L243" s="23" t="str">
        <f>IF($B243="","",IFERROR(INDEX(Clients!$B$4:$B$103,MATCH($B243,Clients!$A$4:$A$103,0)),"")&amp;"")</f>
        <v/>
      </c>
      <c r="M243" s="24" t="str">
        <f>IF($B243="","",IF($J243&lt;&gt;"",N($J243),N(IFERROR(INDEX(Clients!$C$4:$C$103,MATCH($B243,Clients!$A$4:$A$103,0)),""))))</f>
        <v/>
      </c>
      <c r="N243" s="24" t="str">
        <f t="shared" si="7"/>
        <v/>
      </c>
      <c r="O243" s="17"/>
      <c r="P243" s="23">
        <f>IF(AND(ISNUMBER($A243),$A243&gt;=Settings!$B$6,$A243&lt;=Settings!$B$7),1,0)</f>
        <v>0</v>
      </c>
      <c r="Q243" s="23" t="str">
        <f>IF(AND($P243=1,$B243&lt;&gt;"",$B243=Timesheet!$B$4),ROW(),"")</f>
        <v/>
      </c>
    </row>
    <row r="244" spans="1:17" x14ac:dyDescent="0.3">
      <c r="A244" s="19"/>
      <c r="B244" s="17"/>
      <c r="C244" s="17"/>
      <c r="D244" s="17"/>
      <c r="E244" s="20"/>
      <c r="F244" s="20"/>
      <c r="G244" s="21"/>
      <c r="H244" s="22" t="str">
        <f t="shared" si="6"/>
        <v/>
      </c>
      <c r="I244" s="17"/>
      <c r="J244" s="18"/>
      <c r="K244" s="22" t="str">
        <f>IF($H244="","",IF($I244="No",0,IF(N(IFERROR(INDEX(Clients!$D$4:$D$103,MATCH($B244,Clients!$A$4:$A$103,0)),""))&gt;0,CEILING(MAX(0,ROUND(MOD($F244-$E244,1)*1440-N($G244),0)),N(IFERROR(INDEX(Clients!$D$4:$D$103,MATCH($B244,Clients!$A$4:$A$103,0)),""))),MAX(0,ROUND(MOD($F244-$E244,1)*1440-N($G244),0)))/60))</f>
        <v/>
      </c>
      <c r="L244" s="23" t="str">
        <f>IF($B244="","",IFERROR(INDEX(Clients!$B$4:$B$103,MATCH($B244,Clients!$A$4:$A$103,0)),"")&amp;"")</f>
        <v/>
      </c>
      <c r="M244" s="24" t="str">
        <f>IF($B244="","",IF($J244&lt;&gt;"",N($J244),N(IFERROR(INDEX(Clients!$C$4:$C$103,MATCH($B244,Clients!$A$4:$A$103,0)),""))))</f>
        <v/>
      </c>
      <c r="N244" s="24" t="str">
        <f t="shared" si="7"/>
        <v/>
      </c>
      <c r="O244" s="17"/>
      <c r="P244" s="23">
        <f>IF(AND(ISNUMBER($A244),$A244&gt;=Settings!$B$6,$A244&lt;=Settings!$B$7),1,0)</f>
        <v>0</v>
      </c>
      <c r="Q244" s="23" t="str">
        <f>IF(AND($P244=1,$B244&lt;&gt;"",$B244=Timesheet!$B$4),ROW(),"")</f>
        <v/>
      </c>
    </row>
    <row r="245" spans="1:17" x14ac:dyDescent="0.3">
      <c r="A245" s="19"/>
      <c r="B245" s="17"/>
      <c r="C245" s="17"/>
      <c r="D245" s="17"/>
      <c r="E245" s="20"/>
      <c r="F245" s="20"/>
      <c r="G245" s="21"/>
      <c r="H245" s="22" t="str">
        <f t="shared" si="6"/>
        <v/>
      </c>
      <c r="I245" s="17"/>
      <c r="J245" s="18"/>
      <c r="K245" s="22" t="str">
        <f>IF($H245="","",IF($I245="No",0,IF(N(IFERROR(INDEX(Clients!$D$4:$D$103,MATCH($B245,Clients!$A$4:$A$103,0)),""))&gt;0,CEILING(MAX(0,ROUND(MOD($F245-$E245,1)*1440-N($G245),0)),N(IFERROR(INDEX(Clients!$D$4:$D$103,MATCH($B245,Clients!$A$4:$A$103,0)),""))),MAX(0,ROUND(MOD($F245-$E245,1)*1440-N($G245),0)))/60))</f>
        <v/>
      </c>
      <c r="L245" s="23" t="str">
        <f>IF($B245="","",IFERROR(INDEX(Clients!$B$4:$B$103,MATCH($B245,Clients!$A$4:$A$103,0)),"")&amp;"")</f>
        <v/>
      </c>
      <c r="M245" s="24" t="str">
        <f>IF($B245="","",IF($J245&lt;&gt;"",N($J245),N(IFERROR(INDEX(Clients!$C$4:$C$103,MATCH($B245,Clients!$A$4:$A$103,0)),""))))</f>
        <v/>
      </c>
      <c r="N245" s="24" t="str">
        <f t="shared" si="7"/>
        <v/>
      </c>
      <c r="O245" s="17"/>
      <c r="P245" s="23">
        <f>IF(AND(ISNUMBER($A245),$A245&gt;=Settings!$B$6,$A245&lt;=Settings!$B$7),1,0)</f>
        <v>0</v>
      </c>
      <c r="Q245" s="23" t="str">
        <f>IF(AND($P245=1,$B245&lt;&gt;"",$B245=Timesheet!$B$4),ROW(),"")</f>
        <v/>
      </c>
    </row>
    <row r="246" spans="1:17" x14ac:dyDescent="0.3">
      <c r="A246" s="19"/>
      <c r="B246" s="17"/>
      <c r="C246" s="17"/>
      <c r="D246" s="17"/>
      <c r="E246" s="20"/>
      <c r="F246" s="20"/>
      <c r="G246" s="21"/>
      <c r="H246" s="22" t="str">
        <f t="shared" si="6"/>
        <v/>
      </c>
      <c r="I246" s="17"/>
      <c r="J246" s="18"/>
      <c r="K246" s="22" t="str">
        <f>IF($H246="","",IF($I246="No",0,IF(N(IFERROR(INDEX(Clients!$D$4:$D$103,MATCH($B246,Clients!$A$4:$A$103,0)),""))&gt;0,CEILING(MAX(0,ROUND(MOD($F246-$E246,1)*1440-N($G246),0)),N(IFERROR(INDEX(Clients!$D$4:$D$103,MATCH($B246,Clients!$A$4:$A$103,0)),""))),MAX(0,ROUND(MOD($F246-$E246,1)*1440-N($G246),0)))/60))</f>
        <v/>
      </c>
      <c r="L246" s="23" t="str">
        <f>IF($B246="","",IFERROR(INDEX(Clients!$B$4:$B$103,MATCH($B246,Clients!$A$4:$A$103,0)),"")&amp;"")</f>
        <v/>
      </c>
      <c r="M246" s="24" t="str">
        <f>IF($B246="","",IF($J246&lt;&gt;"",N($J246),N(IFERROR(INDEX(Clients!$C$4:$C$103,MATCH($B246,Clients!$A$4:$A$103,0)),""))))</f>
        <v/>
      </c>
      <c r="N246" s="24" t="str">
        <f t="shared" si="7"/>
        <v/>
      </c>
      <c r="O246" s="17"/>
      <c r="P246" s="23">
        <f>IF(AND(ISNUMBER($A246),$A246&gt;=Settings!$B$6,$A246&lt;=Settings!$B$7),1,0)</f>
        <v>0</v>
      </c>
      <c r="Q246" s="23" t="str">
        <f>IF(AND($P246=1,$B246&lt;&gt;"",$B246=Timesheet!$B$4),ROW(),"")</f>
        <v/>
      </c>
    </row>
    <row r="247" spans="1:17" x14ac:dyDescent="0.3">
      <c r="A247" s="19"/>
      <c r="B247" s="17"/>
      <c r="C247" s="17"/>
      <c r="D247" s="17"/>
      <c r="E247" s="20"/>
      <c r="F247" s="20"/>
      <c r="G247" s="21"/>
      <c r="H247" s="22" t="str">
        <f t="shared" si="6"/>
        <v/>
      </c>
      <c r="I247" s="17"/>
      <c r="J247" s="18"/>
      <c r="K247" s="22" t="str">
        <f>IF($H247="","",IF($I247="No",0,IF(N(IFERROR(INDEX(Clients!$D$4:$D$103,MATCH($B247,Clients!$A$4:$A$103,0)),""))&gt;0,CEILING(MAX(0,ROUND(MOD($F247-$E247,1)*1440-N($G247),0)),N(IFERROR(INDEX(Clients!$D$4:$D$103,MATCH($B247,Clients!$A$4:$A$103,0)),""))),MAX(0,ROUND(MOD($F247-$E247,1)*1440-N($G247),0)))/60))</f>
        <v/>
      </c>
      <c r="L247" s="23" t="str">
        <f>IF($B247="","",IFERROR(INDEX(Clients!$B$4:$B$103,MATCH($B247,Clients!$A$4:$A$103,0)),"")&amp;"")</f>
        <v/>
      </c>
      <c r="M247" s="24" t="str">
        <f>IF($B247="","",IF($J247&lt;&gt;"",N($J247),N(IFERROR(INDEX(Clients!$C$4:$C$103,MATCH($B247,Clients!$A$4:$A$103,0)),""))))</f>
        <v/>
      </c>
      <c r="N247" s="24" t="str">
        <f t="shared" si="7"/>
        <v/>
      </c>
      <c r="O247" s="17"/>
      <c r="P247" s="23">
        <f>IF(AND(ISNUMBER($A247),$A247&gt;=Settings!$B$6,$A247&lt;=Settings!$B$7),1,0)</f>
        <v>0</v>
      </c>
      <c r="Q247" s="23" t="str">
        <f>IF(AND($P247=1,$B247&lt;&gt;"",$B247=Timesheet!$B$4),ROW(),"")</f>
        <v/>
      </c>
    </row>
    <row r="248" spans="1:17" x14ac:dyDescent="0.3">
      <c r="A248" s="19"/>
      <c r="B248" s="17"/>
      <c r="C248" s="17"/>
      <c r="D248" s="17"/>
      <c r="E248" s="20"/>
      <c r="F248" s="20"/>
      <c r="G248" s="21"/>
      <c r="H248" s="22" t="str">
        <f t="shared" si="6"/>
        <v/>
      </c>
      <c r="I248" s="17"/>
      <c r="J248" s="18"/>
      <c r="K248" s="22" t="str">
        <f>IF($H248="","",IF($I248="No",0,IF(N(IFERROR(INDEX(Clients!$D$4:$D$103,MATCH($B248,Clients!$A$4:$A$103,0)),""))&gt;0,CEILING(MAX(0,ROUND(MOD($F248-$E248,1)*1440-N($G248),0)),N(IFERROR(INDEX(Clients!$D$4:$D$103,MATCH($B248,Clients!$A$4:$A$103,0)),""))),MAX(0,ROUND(MOD($F248-$E248,1)*1440-N($G248),0)))/60))</f>
        <v/>
      </c>
      <c r="L248" s="23" t="str">
        <f>IF($B248="","",IFERROR(INDEX(Clients!$B$4:$B$103,MATCH($B248,Clients!$A$4:$A$103,0)),"")&amp;"")</f>
        <v/>
      </c>
      <c r="M248" s="24" t="str">
        <f>IF($B248="","",IF($J248&lt;&gt;"",N($J248),N(IFERROR(INDEX(Clients!$C$4:$C$103,MATCH($B248,Clients!$A$4:$A$103,0)),""))))</f>
        <v/>
      </c>
      <c r="N248" s="24" t="str">
        <f t="shared" si="7"/>
        <v/>
      </c>
      <c r="O248" s="17"/>
      <c r="P248" s="23">
        <f>IF(AND(ISNUMBER($A248),$A248&gt;=Settings!$B$6,$A248&lt;=Settings!$B$7),1,0)</f>
        <v>0</v>
      </c>
      <c r="Q248" s="23" t="str">
        <f>IF(AND($P248=1,$B248&lt;&gt;"",$B248=Timesheet!$B$4),ROW(),"")</f>
        <v/>
      </c>
    </row>
    <row r="249" spans="1:17" x14ac:dyDescent="0.3">
      <c r="A249" s="19"/>
      <c r="B249" s="17"/>
      <c r="C249" s="17"/>
      <c r="D249" s="17"/>
      <c r="E249" s="20"/>
      <c r="F249" s="20"/>
      <c r="G249" s="21"/>
      <c r="H249" s="22" t="str">
        <f t="shared" si="6"/>
        <v/>
      </c>
      <c r="I249" s="17"/>
      <c r="J249" s="18"/>
      <c r="K249" s="22" t="str">
        <f>IF($H249="","",IF($I249="No",0,IF(N(IFERROR(INDEX(Clients!$D$4:$D$103,MATCH($B249,Clients!$A$4:$A$103,0)),""))&gt;0,CEILING(MAX(0,ROUND(MOD($F249-$E249,1)*1440-N($G249),0)),N(IFERROR(INDEX(Clients!$D$4:$D$103,MATCH($B249,Clients!$A$4:$A$103,0)),""))),MAX(0,ROUND(MOD($F249-$E249,1)*1440-N($G249),0)))/60))</f>
        <v/>
      </c>
      <c r="L249" s="23" t="str">
        <f>IF($B249="","",IFERROR(INDEX(Clients!$B$4:$B$103,MATCH($B249,Clients!$A$4:$A$103,0)),"")&amp;"")</f>
        <v/>
      </c>
      <c r="M249" s="24" t="str">
        <f>IF($B249="","",IF($J249&lt;&gt;"",N($J249),N(IFERROR(INDEX(Clients!$C$4:$C$103,MATCH($B249,Clients!$A$4:$A$103,0)),""))))</f>
        <v/>
      </c>
      <c r="N249" s="24" t="str">
        <f t="shared" si="7"/>
        <v/>
      </c>
      <c r="O249" s="17"/>
      <c r="P249" s="23">
        <f>IF(AND(ISNUMBER($A249),$A249&gt;=Settings!$B$6,$A249&lt;=Settings!$B$7),1,0)</f>
        <v>0</v>
      </c>
      <c r="Q249" s="23" t="str">
        <f>IF(AND($P249=1,$B249&lt;&gt;"",$B249=Timesheet!$B$4),ROW(),"")</f>
        <v/>
      </c>
    </row>
    <row r="250" spans="1:17" x14ac:dyDescent="0.3">
      <c r="A250" s="19"/>
      <c r="B250" s="17"/>
      <c r="C250" s="17"/>
      <c r="D250" s="17"/>
      <c r="E250" s="20"/>
      <c r="F250" s="20"/>
      <c r="G250" s="21"/>
      <c r="H250" s="22" t="str">
        <f t="shared" si="6"/>
        <v/>
      </c>
      <c r="I250" s="17"/>
      <c r="J250" s="18"/>
      <c r="K250" s="22" t="str">
        <f>IF($H250="","",IF($I250="No",0,IF(N(IFERROR(INDEX(Clients!$D$4:$D$103,MATCH($B250,Clients!$A$4:$A$103,0)),""))&gt;0,CEILING(MAX(0,ROUND(MOD($F250-$E250,1)*1440-N($G250),0)),N(IFERROR(INDEX(Clients!$D$4:$D$103,MATCH($B250,Clients!$A$4:$A$103,0)),""))),MAX(0,ROUND(MOD($F250-$E250,1)*1440-N($G250),0)))/60))</f>
        <v/>
      </c>
      <c r="L250" s="23" t="str">
        <f>IF($B250="","",IFERROR(INDEX(Clients!$B$4:$B$103,MATCH($B250,Clients!$A$4:$A$103,0)),"")&amp;"")</f>
        <v/>
      </c>
      <c r="M250" s="24" t="str">
        <f>IF($B250="","",IF($J250&lt;&gt;"",N($J250),N(IFERROR(INDEX(Clients!$C$4:$C$103,MATCH($B250,Clients!$A$4:$A$103,0)),""))))</f>
        <v/>
      </c>
      <c r="N250" s="24" t="str">
        <f t="shared" si="7"/>
        <v/>
      </c>
      <c r="O250" s="17"/>
      <c r="P250" s="23">
        <f>IF(AND(ISNUMBER($A250),$A250&gt;=Settings!$B$6,$A250&lt;=Settings!$B$7),1,0)</f>
        <v>0</v>
      </c>
      <c r="Q250" s="23" t="str">
        <f>IF(AND($P250=1,$B250&lt;&gt;"",$B250=Timesheet!$B$4),ROW(),"")</f>
        <v/>
      </c>
    </row>
    <row r="251" spans="1:17" x14ac:dyDescent="0.3">
      <c r="A251" s="19"/>
      <c r="B251" s="17"/>
      <c r="C251" s="17"/>
      <c r="D251" s="17"/>
      <c r="E251" s="20"/>
      <c r="F251" s="20"/>
      <c r="G251" s="21"/>
      <c r="H251" s="22" t="str">
        <f t="shared" si="6"/>
        <v/>
      </c>
      <c r="I251" s="17"/>
      <c r="J251" s="18"/>
      <c r="K251" s="22" t="str">
        <f>IF($H251="","",IF($I251="No",0,IF(N(IFERROR(INDEX(Clients!$D$4:$D$103,MATCH($B251,Clients!$A$4:$A$103,0)),""))&gt;0,CEILING(MAX(0,ROUND(MOD($F251-$E251,1)*1440-N($G251),0)),N(IFERROR(INDEX(Clients!$D$4:$D$103,MATCH($B251,Clients!$A$4:$A$103,0)),""))),MAX(0,ROUND(MOD($F251-$E251,1)*1440-N($G251),0)))/60))</f>
        <v/>
      </c>
      <c r="L251" s="23" t="str">
        <f>IF($B251="","",IFERROR(INDEX(Clients!$B$4:$B$103,MATCH($B251,Clients!$A$4:$A$103,0)),"")&amp;"")</f>
        <v/>
      </c>
      <c r="M251" s="24" t="str">
        <f>IF($B251="","",IF($J251&lt;&gt;"",N($J251),N(IFERROR(INDEX(Clients!$C$4:$C$103,MATCH($B251,Clients!$A$4:$A$103,0)),""))))</f>
        <v/>
      </c>
      <c r="N251" s="24" t="str">
        <f t="shared" si="7"/>
        <v/>
      </c>
      <c r="O251" s="17"/>
      <c r="P251" s="23">
        <f>IF(AND(ISNUMBER($A251),$A251&gt;=Settings!$B$6,$A251&lt;=Settings!$B$7),1,0)</f>
        <v>0</v>
      </c>
      <c r="Q251" s="23" t="str">
        <f>IF(AND($P251=1,$B251&lt;&gt;"",$B251=Timesheet!$B$4),ROW(),"")</f>
        <v/>
      </c>
    </row>
    <row r="252" spans="1:17" x14ac:dyDescent="0.3">
      <c r="A252" s="19"/>
      <c r="B252" s="17"/>
      <c r="C252" s="17"/>
      <c r="D252" s="17"/>
      <c r="E252" s="20"/>
      <c r="F252" s="20"/>
      <c r="G252" s="21"/>
      <c r="H252" s="22" t="str">
        <f t="shared" si="6"/>
        <v/>
      </c>
      <c r="I252" s="17"/>
      <c r="J252" s="18"/>
      <c r="K252" s="22" t="str">
        <f>IF($H252="","",IF($I252="No",0,IF(N(IFERROR(INDEX(Clients!$D$4:$D$103,MATCH($B252,Clients!$A$4:$A$103,0)),""))&gt;0,CEILING(MAX(0,ROUND(MOD($F252-$E252,1)*1440-N($G252),0)),N(IFERROR(INDEX(Clients!$D$4:$D$103,MATCH($B252,Clients!$A$4:$A$103,0)),""))),MAX(0,ROUND(MOD($F252-$E252,1)*1440-N($G252),0)))/60))</f>
        <v/>
      </c>
      <c r="L252" s="23" t="str">
        <f>IF($B252="","",IFERROR(INDEX(Clients!$B$4:$B$103,MATCH($B252,Clients!$A$4:$A$103,0)),"")&amp;"")</f>
        <v/>
      </c>
      <c r="M252" s="24" t="str">
        <f>IF($B252="","",IF($J252&lt;&gt;"",N($J252),N(IFERROR(INDEX(Clients!$C$4:$C$103,MATCH($B252,Clients!$A$4:$A$103,0)),""))))</f>
        <v/>
      </c>
      <c r="N252" s="24" t="str">
        <f t="shared" si="7"/>
        <v/>
      </c>
      <c r="O252" s="17"/>
      <c r="P252" s="23">
        <f>IF(AND(ISNUMBER($A252),$A252&gt;=Settings!$B$6,$A252&lt;=Settings!$B$7),1,0)</f>
        <v>0</v>
      </c>
      <c r="Q252" s="23" t="str">
        <f>IF(AND($P252=1,$B252&lt;&gt;"",$B252=Timesheet!$B$4),ROW(),"")</f>
        <v/>
      </c>
    </row>
    <row r="253" spans="1:17" x14ac:dyDescent="0.3">
      <c r="A253" s="19"/>
      <c r="B253" s="17"/>
      <c r="C253" s="17"/>
      <c r="D253" s="17"/>
      <c r="E253" s="20"/>
      <c r="F253" s="20"/>
      <c r="G253" s="21"/>
      <c r="H253" s="22" t="str">
        <f t="shared" si="6"/>
        <v/>
      </c>
      <c r="I253" s="17"/>
      <c r="J253" s="18"/>
      <c r="K253" s="22" t="str">
        <f>IF($H253="","",IF($I253="No",0,IF(N(IFERROR(INDEX(Clients!$D$4:$D$103,MATCH($B253,Clients!$A$4:$A$103,0)),""))&gt;0,CEILING(MAX(0,ROUND(MOD($F253-$E253,1)*1440-N($G253),0)),N(IFERROR(INDEX(Clients!$D$4:$D$103,MATCH($B253,Clients!$A$4:$A$103,0)),""))),MAX(0,ROUND(MOD($F253-$E253,1)*1440-N($G253),0)))/60))</f>
        <v/>
      </c>
      <c r="L253" s="23" t="str">
        <f>IF($B253="","",IFERROR(INDEX(Clients!$B$4:$B$103,MATCH($B253,Clients!$A$4:$A$103,0)),"")&amp;"")</f>
        <v/>
      </c>
      <c r="M253" s="24" t="str">
        <f>IF($B253="","",IF($J253&lt;&gt;"",N($J253),N(IFERROR(INDEX(Clients!$C$4:$C$103,MATCH($B253,Clients!$A$4:$A$103,0)),""))))</f>
        <v/>
      </c>
      <c r="N253" s="24" t="str">
        <f t="shared" si="7"/>
        <v/>
      </c>
      <c r="O253" s="17"/>
      <c r="P253" s="23">
        <f>IF(AND(ISNUMBER($A253),$A253&gt;=Settings!$B$6,$A253&lt;=Settings!$B$7),1,0)</f>
        <v>0</v>
      </c>
      <c r="Q253" s="23" t="str">
        <f>IF(AND($P253=1,$B253&lt;&gt;"",$B253=Timesheet!$B$4),ROW(),"")</f>
        <v/>
      </c>
    </row>
    <row r="254" spans="1:17" x14ac:dyDescent="0.3">
      <c r="A254" s="19"/>
      <c r="B254" s="17"/>
      <c r="C254" s="17"/>
      <c r="D254" s="17"/>
      <c r="E254" s="20"/>
      <c r="F254" s="20"/>
      <c r="G254" s="21"/>
      <c r="H254" s="22" t="str">
        <f t="shared" si="6"/>
        <v/>
      </c>
      <c r="I254" s="17"/>
      <c r="J254" s="18"/>
      <c r="K254" s="22" t="str">
        <f>IF($H254="","",IF($I254="No",0,IF(N(IFERROR(INDEX(Clients!$D$4:$D$103,MATCH($B254,Clients!$A$4:$A$103,0)),""))&gt;0,CEILING(MAX(0,ROUND(MOD($F254-$E254,1)*1440-N($G254),0)),N(IFERROR(INDEX(Clients!$D$4:$D$103,MATCH($B254,Clients!$A$4:$A$103,0)),""))),MAX(0,ROUND(MOD($F254-$E254,1)*1440-N($G254),0)))/60))</f>
        <v/>
      </c>
      <c r="L254" s="23" t="str">
        <f>IF($B254="","",IFERROR(INDEX(Clients!$B$4:$B$103,MATCH($B254,Clients!$A$4:$A$103,0)),"")&amp;"")</f>
        <v/>
      </c>
      <c r="M254" s="24" t="str">
        <f>IF($B254="","",IF($J254&lt;&gt;"",N($J254),N(IFERROR(INDEX(Clients!$C$4:$C$103,MATCH($B254,Clients!$A$4:$A$103,0)),""))))</f>
        <v/>
      </c>
      <c r="N254" s="24" t="str">
        <f t="shared" si="7"/>
        <v/>
      </c>
      <c r="O254" s="17"/>
      <c r="P254" s="23">
        <f>IF(AND(ISNUMBER($A254),$A254&gt;=Settings!$B$6,$A254&lt;=Settings!$B$7),1,0)</f>
        <v>0</v>
      </c>
      <c r="Q254" s="23" t="str">
        <f>IF(AND($P254=1,$B254&lt;&gt;"",$B254=Timesheet!$B$4),ROW(),"")</f>
        <v/>
      </c>
    </row>
    <row r="255" spans="1:17" x14ac:dyDescent="0.3">
      <c r="A255" s="19"/>
      <c r="B255" s="17"/>
      <c r="C255" s="17"/>
      <c r="D255" s="17"/>
      <c r="E255" s="20"/>
      <c r="F255" s="20"/>
      <c r="G255" s="21"/>
      <c r="H255" s="22" t="str">
        <f t="shared" si="6"/>
        <v/>
      </c>
      <c r="I255" s="17"/>
      <c r="J255" s="18"/>
      <c r="K255" s="22" t="str">
        <f>IF($H255="","",IF($I255="No",0,IF(N(IFERROR(INDEX(Clients!$D$4:$D$103,MATCH($B255,Clients!$A$4:$A$103,0)),""))&gt;0,CEILING(MAX(0,ROUND(MOD($F255-$E255,1)*1440-N($G255),0)),N(IFERROR(INDEX(Clients!$D$4:$D$103,MATCH($B255,Clients!$A$4:$A$103,0)),""))),MAX(0,ROUND(MOD($F255-$E255,1)*1440-N($G255),0)))/60))</f>
        <v/>
      </c>
      <c r="L255" s="23" t="str">
        <f>IF($B255="","",IFERROR(INDEX(Clients!$B$4:$B$103,MATCH($B255,Clients!$A$4:$A$103,0)),"")&amp;"")</f>
        <v/>
      </c>
      <c r="M255" s="24" t="str">
        <f>IF($B255="","",IF($J255&lt;&gt;"",N($J255),N(IFERROR(INDEX(Clients!$C$4:$C$103,MATCH($B255,Clients!$A$4:$A$103,0)),""))))</f>
        <v/>
      </c>
      <c r="N255" s="24" t="str">
        <f t="shared" si="7"/>
        <v/>
      </c>
      <c r="O255" s="17"/>
      <c r="P255" s="23">
        <f>IF(AND(ISNUMBER($A255),$A255&gt;=Settings!$B$6,$A255&lt;=Settings!$B$7),1,0)</f>
        <v>0</v>
      </c>
      <c r="Q255" s="23" t="str">
        <f>IF(AND($P255=1,$B255&lt;&gt;"",$B255=Timesheet!$B$4),ROW(),"")</f>
        <v/>
      </c>
    </row>
    <row r="256" spans="1:17" x14ac:dyDescent="0.3">
      <c r="A256" s="19"/>
      <c r="B256" s="17"/>
      <c r="C256" s="17"/>
      <c r="D256" s="17"/>
      <c r="E256" s="20"/>
      <c r="F256" s="20"/>
      <c r="G256" s="21"/>
      <c r="H256" s="22" t="str">
        <f t="shared" si="6"/>
        <v/>
      </c>
      <c r="I256" s="17"/>
      <c r="J256" s="18"/>
      <c r="K256" s="22" t="str">
        <f>IF($H256="","",IF($I256="No",0,IF(N(IFERROR(INDEX(Clients!$D$4:$D$103,MATCH($B256,Clients!$A$4:$A$103,0)),""))&gt;0,CEILING(MAX(0,ROUND(MOD($F256-$E256,1)*1440-N($G256),0)),N(IFERROR(INDEX(Clients!$D$4:$D$103,MATCH($B256,Clients!$A$4:$A$103,0)),""))),MAX(0,ROUND(MOD($F256-$E256,1)*1440-N($G256),0)))/60))</f>
        <v/>
      </c>
      <c r="L256" s="23" t="str">
        <f>IF($B256="","",IFERROR(INDEX(Clients!$B$4:$B$103,MATCH($B256,Clients!$A$4:$A$103,0)),"")&amp;"")</f>
        <v/>
      </c>
      <c r="M256" s="24" t="str">
        <f>IF($B256="","",IF($J256&lt;&gt;"",N($J256),N(IFERROR(INDEX(Clients!$C$4:$C$103,MATCH($B256,Clients!$A$4:$A$103,0)),""))))</f>
        <v/>
      </c>
      <c r="N256" s="24" t="str">
        <f t="shared" si="7"/>
        <v/>
      </c>
      <c r="O256" s="17"/>
      <c r="P256" s="23">
        <f>IF(AND(ISNUMBER($A256),$A256&gt;=Settings!$B$6,$A256&lt;=Settings!$B$7),1,0)</f>
        <v>0</v>
      </c>
      <c r="Q256" s="23" t="str">
        <f>IF(AND($P256=1,$B256&lt;&gt;"",$B256=Timesheet!$B$4),ROW(),"")</f>
        <v/>
      </c>
    </row>
    <row r="257" spans="1:17" x14ac:dyDescent="0.3">
      <c r="A257" s="19"/>
      <c r="B257" s="17"/>
      <c r="C257" s="17"/>
      <c r="D257" s="17"/>
      <c r="E257" s="20"/>
      <c r="F257" s="20"/>
      <c r="G257" s="21"/>
      <c r="H257" s="22" t="str">
        <f t="shared" si="6"/>
        <v/>
      </c>
      <c r="I257" s="17"/>
      <c r="J257" s="18"/>
      <c r="K257" s="22" t="str">
        <f>IF($H257="","",IF($I257="No",0,IF(N(IFERROR(INDEX(Clients!$D$4:$D$103,MATCH($B257,Clients!$A$4:$A$103,0)),""))&gt;0,CEILING(MAX(0,ROUND(MOD($F257-$E257,1)*1440-N($G257),0)),N(IFERROR(INDEX(Clients!$D$4:$D$103,MATCH($B257,Clients!$A$4:$A$103,0)),""))),MAX(0,ROUND(MOD($F257-$E257,1)*1440-N($G257),0)))/60))</f>
        <v/>
      </c>
      <c r="L257" s="23" t="str">
        <f>IF($B257="","",IFERROR(INDEX(Clients!$B$4:$B$103,MATCH($B257,Clients!$A$4:$A$103,0)),"")&amp;"")</f>
        <v/>
      </c>
      <c r="M257" s="24" t="str">
        <f>IF($B257="","",IF($J257&lt;&gt;"",N($J257),N(IFERROR(INDEX(Clients!$C$4:$C$103,MATCH($B257,Clients!$A$4:$A$103,0)),""))))</f>
        <v/>
      </c>
      <c r="N257" s="24" t="str">
        <f t="shared" si="7"/>
        <v/>
      </c>
      <c r="O257" s="17"/>
      <c r="P257" s="23">
        <f>IF(AND(ISNUMBER($A257),$A257&gt;=Settings!$B$6,$A257&lt;=Settings!$B$7),1,0)</f>
        <v>0</v>
      </c>
      <c r="Q257" s="23" t="str">
        <f>IF(AND($P257=1,$B257&lt;&gt;"",$B257=Timesheet!$B$4),ROW(),"")</f>
        <v/>
      </c>
    </row>
    <row r="258" spans="1:17" x14ac:dyDescent="0.3">
      <c r="A258" s="19"/>
      <c r="B258" s="17"/>
      <c r="C258" s="17"/>
      <c r="D258" s="17"/>
      <c r="E258" s="20"/>
      <c r="F258" s="20"/>
      <c r="G258" s="21"/>
      <c r="H258" s="22" t="str">
        <f t="shared" si="6"/>
        <v/>
      </c>
      <c r="I258" s="17"/>
      <c r="J258" s="18"/>
      <c r="K258" s="22" t="str">
        <f>IF($H258="","",IF($I258="No",0,IF(N(IFERROR(INDEX(Clients!$D$4:$D$103,MATCH($B258,Clients!$A$4:$A$103,0)),""))&gt;0,CEILING(MAX(0,ROUND(MOD($F258-$E258,1)*1440-N($G258),0)),N(IFERROR(INDEX(Clients!$D$4:$D$103,MATCH($B258,Clients!$A$4:$A$103,0)),""))),MAX(0,ROUND(MOD($F258-$E258,1)*1440-N($G258),0)))/60))</f>
        <v/>
      </c>
      <c r="L258" s="23" t="str">
        <f>IF($B258="","",IFERROR(INDEX(Clients!$B$4:$B$103,MATCH($B258,Clients!$A$4:$A$103,0)),"")&amp;"")</f>
        <v/>
      </c>
      <c r="M258" s="24" t="str">
        <f>IF($B258="","",IF($J258&lt;&gt;"",N($J258),N(IFERROR(INDEX(Clients!$C$4:$C$103,MATCH($B258,Clients!$A$4:$A$103,0)),""))))</f>
        <v/>
      </c>
      <c r="N258" s="24" t="str">
        <f t="shared" si="7"/>
        <v/>
      </c>
      <c r="O258" s="17"/>
      <c r="P258" s="23">
        <f>IF(AND(ISNUMBER($A258),$A258&gt;=Settings!$B$6,$A258&lt;=Settings!$B$7),1,0)</f>
        <v>0</v>
      </c>
      <c r="Q258" s="23" t="str">
        <f>IF(AND($P258=1,$B258&lt;&gt;"",$B258=Timesheet!$B$4),ROW(),"")</f>
        <v/>
      </c>
    </row>
    <row r="259" spans="1:17" x14ac:dyDescent="0.3">
      <c r="A259" s="19"/>
      <c r="B259" s="17"/>
      <c r="C259" s="17"/>
      <c r="D259" s="17"/>
      <c r="E259" s="20"/>
      <c r="F259" s="20"/>
      <c r="G259" s="21"/>
      <c r="H259" s="22" t="str">
        <f t="shared" si="6"/>
        <v/>
      </c>
      <c r="I259" s="17"/>
      <c r="J259" s="18"/>
      <c r="K259" s="22" t="str">
        <f>IF($H259="","",IF($I259="No",0,IF(N(IFERROR(INDEX(Clients!$D$4:$D$103,MATCH($B259,Clients!$A$4:$A$103,0)),""))&gt;0,CEILING(MAX(0,ROUND(MOD($F259-$E259,1)*1440-N($G259),0)),N(IFERROR(INDEX(Clients!$D$4:$D$103,MATCH($B259,Clients!$A$4:$A$103,0)),""))),MAX(0,ROUND(MOD($F259-$E259,1)*1440-N($G259),0)))/60))</f>
        <v/>
      </c>
      <c r="L259" s="23" t="str">
        <f>IF($B259="","",IFERROR(INDEX(Clients!$B$4:$B$103,MATCH($B259,Clients!$A$4:$A$103,0)),"")&amp;"")</f>
        <v/>
      </c>
      <c r="M259" s="24" t="str">
        <f>IF($B259="","",IF($J259&lt;&gt;"",N($J259),N(IFERROR(INDEX(Clients!$C$4:$C$103,MATCH($B259,Clients!$A$4:$A$103,0)),""))))</f>
        <v/>
      </c>
      <c r="N259" s="24" t="str">
        <f t="shared" si="7"/>
        <v/>
      </c>
      <c r="O259" s="17"/>
      <c r="P259" s="23">
        <f>IF(AND(ISNUMBER($A259),$A259&gt;=Settings!$B$6,$A259&lt;=Settings!$B$7),1,0)</f>
        <v>0</v>
      </c>
      <c r="Q259" s="23" t="str">
        <f>IF(AND($P259=1,$B259&lt;&gt;"",$B259=Timesheet!$B$4),ROW(),"")</f>
        <v/>
      </c>
    </row>
    <row r="260" spans="1:17" x14ac:dyDescent="0.3">
      <c r="A260" s="19"/>
      <c r="B260" s="17"/>
      <c r="C260" s="17"/>
      <c r="D260" s="17"/>
      <c r="E260" s="20"/>
      <c r="F260" s="20"/>
      <c r="G260" s="21"/>
      <c r="H260" s="22" t="str">
        <f t="shared" ref="H260:H323" si="8">IF(OR($E260="",$F260=""),"",MAX(0,ROUND((MOD($F260-$E260,1)*1440-N($G260))/60,2)))</f>
        <v/>
      </c>
      <c r="I260" s="17"/>
      <c r="J260" s="18"/>
      <c r="K260" s="22" t="str">
        <f>IF($H260="","",IF($I260="No",0,IF(N(IFERROR(INDEX(Clients!$D$4:$D$103,MATCH($B260,Clients!$A$4:$A$103,0)),""))&gt;0,CEILING(MAX(0,ROUND(MOD($F260-$E260,1)*1440-N($G260),0)),N(IFERROR(INDEX(Clients!$D$4:$D$103,MATCH($B260,Clients!$A$4:$A$103,0)),""))),MAX(0,ROUND(MOD($F260-$E260,1)*1440-N($G260),0)))/60))</f>
        <v/>
      </c>
      <c r="L260" s="23" t="str">
        <f>IF($B260="","",IFERROR(INDEX(Clients!$B$4:$B$103,MATCH($B260,Clients!$A$4:$A$103,0)),"")&amp;"")</f>
        <v/>
      </c>
      <c r="M260" s="24" t="str">
        <f>IF($B260="","",IF($J260&lt;&gt;"",N($J260),N(IFERROR(INDEX(Clients!$C$4:$C$103,MATCH($B260,Clients!$A$4:$A$103,0)),""))))</f>
        <v/>
      </c>
      <c r="N260" s="24" t="str">
        <f t="shared" ref="N260:N323" si="9">IF(OR($K260="",$M260=""),"",ROUND($K260*$M260,2))</f>
        <v/>
      </c>
      <c r="O260" s="17"/>
      <c r="P260" s="23">
        <f>IF(AND(ISNUMBER($A260),$A260&gt;=Settings!$B$6,$A260&lt;=Settings!$B$7),1,0)</f>
        <v>0</v>
      </c>
      <c r="Q260" s="23" t="str">
        <f>IF(AND($P260=1,$B260&lt;&gt;"",$B260=Timesheet!$B$4),ROW(),"")</f>
        <v/>
      </c>
    </row>
    <row r="261" spans="1:17" x14ac:dyDescent="0.3">
      <c r="A261" s="19"/>
      <c r="B261" s="17"/>
      <c r="C261" s="17"/>
      <c r="D261" s="17"/>
      <c r="E261" s="20"/>
      <c r="F261" s="20"/>
      <c r="G261" s="21"/>
      <c r="H261" s="22" t="str">
        <f t="shared" si="8"/>
        <v/>
      </c>
      <c r="I261" s="17"/>
      <c r="J261" s="18"/>
      <c r="K261" s="22" t="str">
        <f>IF($H261="","",IF($I261="No",0,IF(N(IFERROR(INDEX(Clients!$D$4:$D$103,MATCH($B261,Clients!$A$4:$A$103,0)),""))&gt;0,CEILING(MAX(0,ROUND(MOD($F261-$E261,1)*1440-N($G261),0)),N(IFERROR(INDEX(Clients!$D$4:$D$103,MATCH($B261,Clients!$A$4:$A$103,0)),""))),MAX(0,ROUND(MOD($F261-$E261,1)*1440-N($G261),0)))/60))</f>
        <v/>
      </c>
      <c r="L261" s="23" t="str">
        <f>IF($B261="","",IFERROR(INDEX(Clients!$B$4:$B$103,MATCH($B261,Clients!$A$4:$A$103,0)),"")&amp;"")</f>
        <v/>
      </c>
      <c r="M261" s="24" t="str">
        <f>IF($B261="","",IF($J261&lt;&gt;"",N($J261),N(IFERROR(INDEX(Clients!$C$4:$C$103,MATCH($B261,Clients!$A$4:$A$103,0)),""))))</f>
        <v/>
      </c>
      <c r="N261" s="24" t="str">
        <f t="shared" si="9"/>
        <v/>
      </c>
      <c r="O261" s="17"/>
      <c r="P261" s="23">
        <f>IF(AND(ISNUMBER($A261),$A261&gt;=Settings!$B$6,$A261&lt;=Settings!$B$7),1,0)</f>
        <v>0</v>
      </c>
      <c r="Q261" s="23" t="str">
        <f>IF(AND($P261=1,$B261&lt;&gt;"",$B261=Timesheet!$B$4),ROW(),"")</f>
        <v/>
      </c>
    </row>
    <row r="262" spans="1:17" x14ac:dyDescent="0.3">
      <c r="A262" s="19"/>
      <c r="B262" s="17"/>
      <c r="C262" s="17"/>
      <c r="D262" s="17"/>
      <c r="E262" s="20"/>
      <c r="F262" s="20"/>
      <c r="G262" s="21"/>
      <c r="H262" s="22" t="str">
        <f t="shared" si="8"/>
        <v/>
      </c>
      <c r="I262" s="17"/>
      <c r="J262" s="18"/>
      <c r="K262" s="22" t="str">
        <f>IF($H262="","",IF($I262="No",0,IF(N(IFERROR(INDEX(Clients!$D$4:$D$103,MATCH($B262,Clients!$A$4:$A$103,0)),""))&gt;0,CEILING(MAX(0,ROUND(MOD($F262-$E262,1)*1440-N($G262),0)),N(IFERROR(INDEX(Clients!$D$4:$D$103,MATCH($B262,Clients!$A$4:$A$103,0)),""))),MAX(0,ROUND(MOD($F262-$E262,1)*1440-N($G262),0)))/60))</f>
        <v/>
      </c>
      <c r="L262" s="23" t="str">
        <f>IF($B262="","",IFERROR(INDEX(Clients!$B$4:$B$103,MATCH($B262,Clients!$A$4:$A$103,0)),"")&amp;"")</f>
        <v/>
      </c>
      <c r="M262" s="24" t="str">
        <f>IF($B262="","",IF($J262&lt;&gt;"",N($J262),N(IFERROR(INDEX(Clients!$C$4:$C$103,MATCH($B262,Clients!$A$4:$A$103,0)),""))))</f>
        <v/>
      </c>
      <c r="N262" s="24" t="str">
        <f t="shared" si="9"/>
        <v/>
      </c>
      <c r="O262" s="17"/>
      <c r="P262" s="23">
        <f>IF(AND(ISNUMBER($A262),$A262&gt;=Settings!$B$6,$A262&lt;=Settings!$B$7),1,0)</f>
        <v>0</v>
      </c>
      <c r="Q262" s="23" t="str">
        <f>IF(AND($P262=1,$B262&lt;&gt;"",$B262=Timesheet!$B$4),ROW(),"")</f>
        <v/>
      </c>
    </row>
    <row r="263" spans="1:17" x14ac:dyDescent="0.3">
      <c r="A263" s="19"/>
      <c r="B263" s="17"/>
      <c r="C263" s="17"/>
      <c r="D263" s="17"/>
      <c r="E263" s="20"/>
      <c r="F263" s="20"/>
      <c r="G263" s="21"/>
      <c r="H263" s="22" t="str">
        <f t="shared" si="8"/>
        <v/>
      </c>
      <c r="I263" s="17"/>
      <c r="J263" s="18"/>
      <c r="K263" s="22" t="str">
        <f>IF($H263="","",IF($I263="No",0,IF(N(IFERROR(INDEX(Clients!$D$4:$D$103,MATCH($B263,Clients!$A$4:$A$103,0)),""))&gt;0,CEILING(MAX(0,ROUND(MOD($F263-$E263,1)*1440-N($G263),0)),N(IFERROR(INDEX(Clients!$D$4:$D$103,MATCH($B263,Clients!$A$4:$A$103,0)),""))),MAX(0,ROUND(MOD($F263-$E263,1)*1440-N($G263),0)))/60))</f>
        <v/>
      </c>
      <c r="L263" s="23" t="str">
        <f>IF($B263="","",IFERROR(INDEX(Clients!$B$4:$B$103,MATCH($B263,Clients!$A$4:$A$103,0)),"")&amp;"")</f>
        <v/>
      </c>
      <c r="M263" s="24" t="str">
        <f>IF($B263="","",IF($J263&lt;&gt;"",N($J263),N(IFERROR(INDEX(Clients!$C$4:$C$103,MATCH($B263,Clients!$A$4:$A$103,0)),""))))</f>
        <v/>
      </c>
      <c r="N263" s="24" t="str">
        <f t="shared" si="9"/>
        <v/>
      </c>
      <c r="O263" s="17"/>
      <c r="P263" s="23">
        <f>IF(AND(ISNUMBER($A263),$A263&gt;=Settings!$B$6,$A263&lt;=Settings!$B$7),1,0)</f>
        <v>0</v>
      </c>
      <c r="Q263" s="23" t="str">
        <f>IF(AND($P263=1,$B263&lt;&gt;"",$B263=Timesheet!$B$4),ROW(),"")</f>
        <v/>
      </c>
    </row>
    <row r="264" spans="1:17" x14ac:dyDescent="0.3">
      <c r="A264" s="19"/>
      <c r="B264" s="17"/>
      <c r="C264" s="17"/>
      <c r="D264" s="17"/>
      <c r="E264" s="20"/>
      <c r="F264" s="20"/>
      <c r="G264" s="21"/>
      <c r="H264" s="22" t="str">
        <f t="shared" si="8"/>
        <v/>
      </c>
      <c r="I264" s="17"/>
      <c r="J264" s="18"/>
      <c r="K264" s="22" t="str">
        <f>IF($H264="","",IF($I264="No",0,IF(N(IFERROR(INDEX(Clients!$D$4:$D$103,MATCH($B264,Clients!$A$4:$A$103,0)),""))&gt;0,CEILING(MAX(0,ROUND(MOD($F264-$E264,1)*1440-N($G264),0)),N(IFERROR(INDEX(Clients!$D$4:$D$103,MATCH($B264,Clients!$A$4:$A$103,0)),""))),MAX(0,ROUND(MOD($F264-$E264,1)*1440-N($G264),0)))/60))</f>
        <v/>
      </c>
      <c r="L264" s="23" t="str">
        <f>IF($B264="","",IFERROR(INDEX(Clients!$B$4:$B$103,MATCH($B264,Clients!$A$4:$A$103,0)),"")&amp;"")</f>
        <v/>
      </c>
      <c r="M264" s="24" t="str">
        <f>IF($B264="","",IF($J264&lt;&gt;"",N($J264),N(IFERROR(INDEX(Clients!$C$4:$C$103,MATCH($B264,Clients!$A$4:$A$103,0)),""))))</f>
        <v/>
      </c>
      <c r="N264" s="24" t="str">
        <f t="shared" si="9"/>
        <v/>
      </c>
      <c r="O264" s="17"/>
      <c r="P264" s="23">
        <f>IF(AND(ISNUMBER($A264),$A264&gt;=Settings!$B$6,$A264&lt;=Settings!$B$7),1,0)</f>
        <v>0</v>
      </c>
      <c r="Q264" s="23" t="str">
        <f>IF(AND($P264=1,$B264&lt;&gt;"",$B264=Timesheet!$B$4),ROW(),"")</f>
        <v/>
      </c>
    </row>
    <row r="265" spans="1:17" x14ac:dyDescent="0.3">
      <c r="A265" s="19"/>
      <c r="B265" s="17"/>
      <c r="C265" s="17"/>
      <c r="D265" s="17"/>
      <c r="E265" s="20"/>
      <c r="F265" s="20"/>
      <c r="G265" s="21"/>
      <c r="H265" s="22" t="str">
        <f t="shared" si="8"/>
        <v/>
      </c>
      <c r="I265" s="17"/>
      <c r="J265" s="18"/>
      <c r="K265" s="22" t="str">
        <f>IF($H265="","",IF($I265="No",0,IF(N(IFERROR(INDEX(Clients!$D$4:$D$103,MATCH($B265,Clients!$A$4:$A$103,0)),""))&gt;0,CEILING(MAX(0,ROUND(MOD($F265-$E265,1)*1440-N($G265),0)),N(IFERROR(INDEX(Clients!$D$4:$D$103,MATCH($B265,Clients!$A$4:$A$103,0)),""))),MAX(0,ROUND(MOD($F265-$E265,1)*1440-N($G265),0)))/60))</f>
        <v/>
      </c>
      <c r="L265" s="23" t="str">
        <f>IF($B265="","",IFERROR(INDEX(Clients!$B$4:$B$103,MATCH($B265,Clients!$A$4:$A$103,0)),"")&amp;"")</f>
        <v/>
      </c>
      <c r="M265" s="24" t="str">
        <f>IF($B265="","",IF($J265&lt;&gt;"",N($J265),N(IFERROR(INDEX(Clients!$C$4:$C$103,MATCH($B265,Clients!$A$4:$A$103,0)),""))))</f>
        <v/>
      </c>
      <c r="N265" s="24" t="str">
        <f t="shared" si="9"/>
        <v/>
      </c>
      <c r="O265" s="17"/>
      <c r="P265" s="23">
        <f>IF(AND(ISNUMBER($A265),$A265&gt;=Settings!$B$6,$A265&lt;=Settings!$B$7),1,0)</f>
        <v>0</v>
      </c>
      <c r="Q265" s="23" t="str">
        <f>IF(AND($P265=1,$B265&lt;&gt;"",$B265=Timesheet!$B$4),ROW(),"")</f>
        <v/>
      </c>
    </row>
    <row r="266" spans="1:17" x14ac:dyDescent="0.3">
      <c r="A266" s="19"/>
      <c r="B266" s="17"/>
      <c r="C266" s="17"/>
      <c r="D266" s="17"/>
      <c r="E266" s="20"/>
      <c r="F266" s="20"/>
      <c r="G266" s="21"/>
      <c r="H266" s="22" t="str">
        <f t="shared" si="8"/>
        <v/>
      </c>
      <c r="I266" s="17"/>
      <c r="J266" s="18"/>
      <c r="K266" s="22" t="str">
        <f>IF($H266="","",IF($I266="No",0,IF(N(IFERROR(INDEX(Clients!$D$4:$D$103,MATCH($B266,Clients!$A$4:$A$103,0)),""))&gt;0,CEILING(MAX(0,ROUND(MOD($F266-$E266,1)*1440-N($G266),0)),N(IFERROR(INDEX(Clients!$D$4:$D$103,MATCH($B266,Clients!$A$4:$A$103,0)),""))),MAX(0,ROUND(MOD($F266-$E266,1)*1440-N($G266),0)))/60))</f>
        <v/>
      </c>
      <c r="L266" s="23" t="str">
        <f>IF($B266="","",IFERROR(INDEX(Clients!$B$4:$B$103,MATCH($B266,Clients!$A$4:$A$103,0)),"")&amp;"")</f>
        <v/>
      </c>
      <c r="M266" s="24" t="str">
        <f>IF($B266="","",IF($J266&lt;&gt;"",N($J266),N(IFERROR(INDEX(Clients!$C$4:$C$103,MATCH($B266,Clients!$A$4:$A$103,0)),""))))</f>
        <v/>
      </c>
      <c r="N266" s="24" t="str">
        <f t="shared" si="9"/>
        <v/>
      </c>
      <c r="O266" s="17"/>
      <c r="P266" s="23">
        <f>IF(AND(ISNUMBER($A266),$A266&gt;=Settings!$B$6,$A266&lt;=Settings!$B$7),1,0)</f>
        <v>0</v>
      </c>
      <c r="Q266" s="23" t="str">
        <f>IF(AND($P266=1,$B266&lt;&gt;"",$B266=Timesheet!$B$4),ROW(),"")</f>
        <v/>
      </c>
    </row>
    <row r="267" spans="1:17" x14ac:dyDescent="0.3">
      <c r="A267" s="19"/>
      <c r="B267" s="17"/>
      <c r="C267" s="17"/>
      <c r="D267" s="17"/>
      <c r="E267" s="20"/>
      <c r="F267" s="20"/>
      <c r="G267" s="21"/>
      <c r="H267" s="22" t="str">
        <f t="shared" si="8"/>
        <v/>
      </c>
      <c r="I267" s="17"/>
      <c r="J267" s="18"/>
      <c r="K267" s="22" t="str">
        <f>IF($H267="","",IF($I267="No",0,IF(N(IFERROR(INDEX(Clients!$D$4:$D$103,MATCH($B267,Clients!$A$4:$A$103,0)),""))&gt;0,CEILING(MAX(0,ROUND(MOD($F267-$E267,1)*1440-N($G267),0)),N(IFERROR(INDEX(Clients!$D$4:$D$103,MATCH($B267,Clients!$A$4:$A$103,0)),""))),MAX(0,ROUND(MOD($F267-$E267,1)*1440-N($G267),0)))/60))</f>
        <v/>
      </c>
      <c r="L267" s="23" t="str">
        <f>IF($B267="","",IFERROR(INDEX(Clients!$B$4:$B$103,MATCH($B267,Clients!$A$4:$A$103,0)),"")&amp;"")</f>
        <v/>
      </c>
      <c r="M267" s="24" t="str">
        <f>IF($B267="","",IF($J267&lt;&gt;"",N($J267),N(IFERROR(INDEX(Clients!$C$4:$C$103,MATCH($B267,Clients!$A$4:$A$103,0)),""))))</f>
        <v/>
      </c>
      <c r="N267" s="24" t="str">
        <f t="shared" si="9"/>
        <v/>
      </c>
      <c r="O267" s="17"/>
      <c r="P267" s="23">
        <f>IF(AND(ISNUMBER($A267),$A267&gt;=Settings!$B$6,$A267&lt;=Settings!$B$7),1,0)</f>
        <v>0</v>
      </c>
      <c r="Q267" s="23" t="str">
        <f>IF(AND($P267=1,$B267&lt;&gt;"",$B267=Timesheet!$B$4),ROW(),"")</f>
        <v/>
      </c>
    </row>
    <row r="268" spans="1:17" x14ac:dyDescent="0.3">
      <c r="A268" s="19"/>
      <c r="B268" s="17"/>
      <c r="C268" s="17"/>
      <c r="D268" s="17"/>
      <c r="E268" s="20"/>
      <c r="F268" s="20"/>
      <c r="G268" s="21"/>
      <c r="H268" s="22" t="str">
        <f t="shared" si="8"/>
        <v/>
      </c>
      <c r="I268" s="17"/>
      <c r="J268" s="18"/>
      <c r="K268" s="22" t="str">
        <f>IF($H268="","",IF($I268="No",0,IF(N(IFERROR(INDEX(Clients!$D$4:$D$103,MATCH($B268,Clients!$A$4:$A$103,0)),""))&gt;0,CEILING(MAX(0,ROUND(MOD($F268-$E268,1)*1440-N($G268),0)),N(IFERROR(INDEX(Clients!$D$4:$D$103,MATCH($B268,Clients!$A$4:$A$103,0)),""))),MAX(0,ROUND(MOD($F268-$E268,1)*1440-N($G268),0)))/60))</f>
        <v/>
      </c>
      <c r="L268" s="23" t="str">
        <f>IF($B268="","",IFERROR(INDEX(Clients!$B$4:$B$103,MATCH($B268,Clients!$A$4:$A$103,0)),"")&amp;"")</f>
        <v/>
      </c>
      <c r="M268" s="24" t="str">
        <f>IF($B268="","",IF($J268&lt;&gt;"",N($J268),N(IFERROR(INDEX(Clients!$C$4:$C$103,MATCH($B268,Clients!$A$4:$A$103,0)),""))))</f>
        <v/>
      </c>
      <c r="N268" s="24" t="str">
        <f t="shared" si="9"/>
        <v/>
      </c>
      <c r="O268" s="17"/>
      <c r="P268" s="23">
        <f>IF(AND(ISNUMBER($A268),$A268&gt;=Settings!$B$6,$A268&lt;=Settings!$B$7),1,0)</f>
        <v>0</v>
      </c>
      <c r="Q268" s="23" t="str">
        <f>IF(AND($P268=1,$B268&lt;&gt;"",$B268=Timesheet!$B$4),ROW(),"")</f>
        <v/>
      </c>
    </row>
    <row r="269" spans="1:17" x14ac:dyDescent="0.3">
      <c r="A269" s="19"/>
      <c r="B269" s="17"/>
      <c r="C269" s="17"/>
      <c r="D269" s="17"/>
      <c r="E269" s="20"/>
      <c r="F269" s="20"/>
      <c r="G269" s="21"/>
      <c r="H269" s="22" t="str">
        <f t="shared" si="8"/>
        <v/>
      </c>
      <c r="I269" s="17"/>
      <c r="J269" s="18"/>
      <c r="K269" s="22" t="str">
        <f>IF($H269="","",IF($I269="No",0,IF(N(IFERROR(INDEX(Clients!$D$4:$D$103,MATCH($B269,Clients!$A$4:$A$103,0)),""))&gt;0,CEILING(MAX(0,ROUND(MOD($F269-$E269,1)*1440-N($G269),0)),N(IFERROR(INDEX(Clients!$D$4:$D$103,MATCH($B269,Clients!$A$4:$A$103,0)),""))),MAX(0,ROUND(MOD($F269-$E269,1)*1440-N($G269),0)))/60))</f>
        <v/>
      </c>
      <c r="L269" s="23" t="str">
        <f>IF($B269="","",IFERROR(INDEX(Clients!$B$4:$B$103,MATCH($B269,Clients!$A$4:$A$103,0)),"")&amp;"")</f>
        <v/>
      </c>
      <c r="M269" s="24" t="str">
        <f>IF($B269="","",IF($J269&lt;&gt;"",N($J269),N(IFERROR(INDEX(Clients!$C$4:$C$103,MATCH($B269,Clients!$A$4:$A$103,0)),""))))</f>
        <v/>
      </c>
      <c r="N269" s="24" t="str">
        <f t="shared" si="9"/>
        <v/>
      </c>
      <c r="O269" s="17"/>
      <c r="P269" s="23">
        <f>IF(AND(ISNUMBER($A269),$A269&gt;=Settings!$B$6,$A269&lt;=Settings!$B$7),1,0)</f>
        <v>0</v>
      </c>
      <c r="Q269" s="23" t="str">
        <f>IF(AND($P269=1,$B269&lt;&gt;"",$B269=Timesheet!$B$4),ROW(),"")</f>
        <v/>
      </c>
    </row>
    <row r="270" spans="1:17" x14ac:dyDescent="0.3">
      <c r="A270" s="19"/>
      <c r="B270" s="17"/>
      <c r="C270" s="17"/>
      <c r="D270" s="17"/>
      <c r="E270" s="20"/>
      <c r="F270" s="20"/>
      <c r="G270" s="21"/>
      <c r="H270" s="22" t="str">
        <f t="shared" si="8"/>
        <v/>
      </c>
      <c r="I270" s="17"/>
      <c r="J270" s="18"/>
      <c r="K270" s="22" t="str">
        <f>IF($H270="","",IF($I270="No",0,IF(N(IFERROR(INDEX(Clients!$D$4:$D$103,MATCH($B270,Clients!$A$4:$A$103,0)),""))&gt;0,CEILING(MAX(0,ROUND(MOD($F270-$E270,1)*1440-N($G270),0)),N(IFERROR(INDEX(Clients!$D$4:$D$103,MATCH($B270,Clients!$A$4:$A$103,0)),""))),MAX(0,ROUND(MOD($F270-$E270,1)*1440-N($G270),0)))/60))</f>
        <v/>
      </c>
      <c r="L270" s="23" t="str">
        <f>IF($B270="","",IFERROR(INDEX(Clients!$B$4:$B$103,MATCH($B270,Clients!$A$4:$A$103,0)),"")&amp;"")</f>
        <v/>
      </c>
      <c r="M270" s="24" t="str">
        <f>IF($B270="","",IF($J270&lt;&gt;"",N($J270),N(IFERROR(INDEX(Clients!$C$4:$C$103,MATCH($B270,Clients!$A$4:$A$103,0)),""))))</f>
        <v/>
      </c>
      <c r="N270" s="24" t="str">
        <f t="shared" si="9"/>
        <v/>
      </c>
      <c r="O270" s="17"/>
      <c r="P270" s="23">
        <f>IF(AND(ISNUMBER($A270),$A270&gt;=Settings!$B$6,$A270&lt;=Settings!$B$7),1,0)</f>
        <v>0</v>
      </c>
      <c r="Q270" s="23" t="str">
        <f>IF(AND($P270=1,$B270&lt;&gt;"",$B270=Timesheet!$B$4),ROW(),"")</f>
        <v/>
      </c>
    </row>
    <row r="271" spans="1:17" x14ac:dyDescent="0.3">
      <c r="A271" s="19"/>
      <c r="B271" s="17"/>
      <c r="C271" s="17"/>
      <c r="D271" s="17"/>
      <c r="E271" s="20"/>
      <c r="F271" s="20"/>
      <c r="G271" s="21"/>
      <c r="H271" s="22" t="str">
        <f t="shared" si="8"/>
        <v/>
      </c>
      <c r="I271" s="17"/>
      <c r="J271" s="18"/>
      <c r="K271" s="22" t="str">
        <f>IF($H271="","",IF($I271="No",0,IF(N(IFERROR(INDEX(Clients!$D$4:$D$103,MATCH($B271,Clients!$A$4:$A$103,0)),""))&gt;0,CEILING(MAX(0,ROUND(MOD($F271-$E271,1)*1440-N($G271),0)),N(IFERROR(INDEX(Clients!$D$4:$D$103,MATCH($B271,Clients!$A$4:$A$103,0)),""))),MAX(0,ROUND(MOD($F271-$E271,1)*1440-N($G271),0)))/60))</f>
        <v/>
      </c>
      <c r="L271" s="23" t="str">
        <f>IF($B271="","",IFERROR(INDEX(Clients!$B$4:$B$103,MATCH($B271,Clients!$A$4:$A$103,0)),"")&amp;"")</f>
        <v/>
      </c>
      <c r="M271" s="24" t="str">
        <f>IF($B271="","",IF($J271&lt;&gt;"",N($J271),N(IFERROR(INDEX(Clients!$C$4:$C$103,MATCH($B271,Clients!$A$4:$A$103,0)),""))))</f>
        <v/>
      </c>
      <c r="N271" s="24" t="str">
        <f t="shared" si="9"/>
        <v/>
      </c>
      <c r="O271" s="17"/>
      <c r="P271" s="23">
        <f>IF(AND(ISNUMBER($A271),$A271&gt;=Settings!$B$6,$A271&lt;=Settings!$B$7),1,0)</f>
        <v>0</v>
      </c>
      <c r="Q271" s="23" t="str">
        <f>IF(AND($P271=1,$B271&lt;&gt;"",$B271=Timesheet!$B$4),ROW(),"")</f>
        <v/>
      </c>
    </row>
    <row r="272" spans="1:17" x14ac:dyDescent="0.3">
      <c r="A272" s="19"/>
      <c r="B272" s="17"/>
      <c r="C272" s="17"/>
      <c r="D272" s="17"/>
      <c r="E272" s="20"/>
      <c r="F272" s="20"/>
      <c r="G272" s="21"/>
      <c r="H272" s="22" t="str">
        <f t="shared" si="8"/>
        <v/>
      </c>
      <c r="I272" s="17"/>
      <c r="J272" s="18"/>
      <c r="K272" s="22" t="str">
        <f>IF($H272="","",IF($I272="No",0,IF(N(IFERROR(INDEX(Clients!$D$4:$D$103,MATCH($B272,Clients!$A$4:$A$103,0)),""))&gt;0,CEILING(MAX(0,ROUND(MOD($F272-$E272,1)*1440-N($G272),0)),N(IFERROR(INDEX(Clients!$D$4:$D$103,MATCH($B272,Clients!$A$4:$A$103,0)),""))),MAX(0,ROUND(MOD($F272-$E272,1)*1440-N($G272),0)))/60))</f>
        <v/>
      </c>
      <c r="L272" s="23" t="str">
        <f>IF($B272="","",IFERROR(INDEX(Clients!$B$4:$B$103,MATCH($B272,Clients!$A$4:$A$103,0)),"")&amp;"")</f>
        <v/>
      </c>
      <c r="M272" s="24" t="str">
        <f>IF($B272="","",IF($J272&lt;&gt;"",N($J272),N(IFERROR(INDEX(Clients!$C$4:$C$103,MATCH($B272,Clients!$A$4:$A$103,0)),""))))</f>
        <v/>
      </c>
      <c r="N272" s="24" t="str">
        <f t="shared" si="9"/>
        <v/>
      </c>
      <c r="O272" s="17"/>
      <c r="P272" s="23">
        <f>IF(AND(ISNUMBER($A272),$A272&gt;=Settings!$B$6,$A272&lt;=Settings!$B$7),1,0)</f>
        <v>0</v>
      </c>
      <c r="Q272" s="23" t="str">
        <f>IF(AND($P272=1,$B272&lt;&gt;"",$B272=Timesheet!$B$4),ROW(),"")</f>
        <v/>
      </c>
    </row>
    <row r="273" spans="1:17" x14ac:dyDescent="0.3">
      <c r="A273" s="19"/>
      <c r="B273" s="17"/>
      <c r="C273" s="17"/>
      <c r="D273" s="17"/>
      <c r="E273" s="20"/>
      <c r="F273" s="20"/>
      <c r="G273" s="21"/>
      <c r="H273" s="22" t="str">
        <f t="shared" si="8"/>
        <v/>
      </c>
      <c r="I273" s="17"/>
      <c r="J273" s="18"/>
      <c r="K273" s="22" t="str">
        <f>IF($H273="","",IF($I273="No",0,IF(N(IFERROR(INDEX(Clients!$D$4:$D$103,MATCH($B273,Clients!$A$4:$A$103,0)),""))&gt;0,CEILING(MAX(0,ROUND(MOD($F273-$E273,1)*1440-N($G273),0)),N(IFERROR(INDEX(Clients!$D$4:$D$103,MATCH($B273,Clients!$A$4:$A$103,0)),""))),MAX(0,ROUND(MOD($F273-$E273,1)*1440-N($G273),0)))/60))</f>
        <v/>
      </c>
      <c r="L273" s="23" t="str">
        <f>IF($B273="","",IFERROR(INDEX(Clients!$B$4:$B$103,MATCH($B273,Clients!$A$4:$A$103,0)),"")&amp;"")</f>
        <v/>
      </c>
      <c r="M273" s="24" t="str">
        <f>IF($B273="","",IF($J273&lt;&gt;"",N($J273),N(IFERROR(INDEX(Clients!$C$4:$C$103,MATCH($B273,Clients!$A$4:$A$103,0)),""))))</f>
        <v/>
      </c>
      <c r="N273" s="24" t="str">
        <f t="shared" si="9"/>
        <v/>
      </c>
      <c r="O273" s="17"/>
      <c r="P273" s="23">
        <f>IF(AND(ISNUMBER($A273),$A273&gt;=Settings!$B$6,$A273&lt;=Settings!$B$7),1,0)</f>
        <v>0</v>
      </c>
      <c r="Q273" s="23" t="str">
        <f>IF(AND($P273=1,$B273&lt;&gt;"",$B273=Timesheet!$B$4),ROW(),"")</f>
        <v/>
      </c>
    </row>
    <row r="274" spans="1:17" x14ac:dyDescent="0.3">
      <c r="A274" s="19"/>
      <c r="B274" s="17"/>
      <c r="C274" s="17"/>
      <c r="D274" s="17"/>
      <c r="E274" s="20"/>
      <c r="F274" s="20"/>
      <c r="G274" s="21"/>
      <c r="H274" s="22" t="str">
        <f t="shared" si="8"/>
        <v/>
      </c>
      <c r="I274" s="17"/>
      <c r="J274" s="18"/>
      <c r="K274" s="22" t="str">
        <f>IF($H274="","",IF($I274="No",0,IF(N(IFERROR(INDEX(Clients!$D$4:$D$103,MATCH($B274,Clients!$A$4:$A$103,0)),""))&gt;0,CEILING(MAX(0,ROUND(MOD($F274-$E274,1)*1440-N($G274),0)),N(IFERROR(INDEX(Clients!$D$4:$D$103,MATCH($B274,Clients!$A$4:$A$103,0)),""))),MAX(0,ROUND(MOD($F274-$E274,1)*1440-N($G274),0)))/60))</f>
        <v/>
      </c>
      <c r="L274" s="23" t="str">
        <f>IF($B274="","",IFERROR(INDEX(Clients!$B$4:$B$103,MATCH($B274,Clients!$A$4:$A$103,0)),"")&amp;"")</f>
        <v/>
      </c>
      <c r="M274" s="24" t="str">
        <f>IF($B274="","",IF($J274&lt;&gt;"",N($J274),N(IFERROR(INDEX(Clients!$C$4:$C$103,MATCH($B274,Clients!$A$4:$A$103,0)),""))))</f>
        <v/>
      </c>
      <c r="N274" s="24" t="str">
        <f t="shared" si="9"/>
        <v/>
      </c>
      <c r="O274" s="17"/>
      <c r="P274" s="23">
        <f>IF(AND(ISNUMBER($A274),$A274&gt;=Settings!$B$6,$A274&lt;=Settings!$B$7),1,0)</f>
        <v>0</v>
      </c>
      <c r="Q274" s="23" t="str">
        <f>IF(AND($P274=1,$B274&lt;&gt;"",$B274=Timesheet!$B$4),ROW(),"")</f>
        <v/>
      </c>
    </row>
    <row r="275" spans="1:17" x14ac:dyDescent="0.3">
      <c r="A275" s="19"/>
      <c r="B275" s="17"/>
      <c r="C275" s="17"/>
      <c r="D275" s="17"/>
      <c r="E275" s="20"/>
      <c r="F275" s="20"/>
      <c r="G275" s="21"/>
      <c r="H275" s="22" t="str">
        <f t="shared" si="8"/>
        <v/>
      </c>
      <c r="I275" s="17"/>
      <c r="J275" s="18"/>
      <c r="K275" s="22" t="str">
        <f>IF($H275="","",IF($I275="No",0,IF(N(IFERROR(INDEX(Clients!$D$4:$D$103,MATCH($B275,Clients!$A$4:$A$103,0)),""))&gt;0,CEILING(MAX(0,ROUND(MOD($F275-$E275,1)*1440-N($G275),0)),N(IFERROR(INDEX(Clients!$D$4:$D$103,MATCH($B275,Clients!$A$4:$A$103,0)),""))),MAX(0,ROUND(MOD($F275-$E275,1)*1440-N($G275),0)))/60))</f>
        <v/>
      </c>
      <c r="L275" s="23" t="str">
        <f>IF($B275="","",IFERROR(INDEX(Clients!$B$4:$B$103,MATCH($B275,Clients!$A$4:$A$103,0)),"")&amp;"")</f>
        <v/>
      </c>
      <c r="M275" s="24" t="str">
        <f>IF($B275="","",IF($J275&lt;&gt;"",N($J275),N(IFERROR(INDEX(Clients!$C$4:$C$103,MATCH($B275,Clients!$A$4:$A$103,0)),""))))</f>
        <v/>
      </c>
      <c r="N275" s="24" t="str">
        <f t="shared" si="9"/>
        <v/>
      </c>
      <c r="O275" s="17"/>
      <c r="P275" s="23">
        <f>IF(AND(ISNUMBER($A275),$A275&gt;=Settings!$B$6,$A275&lt;=Settings!$B$7),1,0)</f>
        <v>0</v>
      </c>
      <c r="Q275" s="23" t="str">
        <f>IF(AND($P275=1,$B275&lt;&gt;"",$B275=Timesheet!$B$4),ROW(),"")</f>
        <v/>
      </c>
    </row>
    <row r="276" spans="1:17" x14ac:dyDescent="0.3">
      <c r="A276" s="19"/>
      <c r="B276" s="17"/>
      <c r="C276" s="17"/>
      <c r="D276" s="17"/>
      <c r="E276" s="20"/>
      <c r="F276" s="20"/>
      <c r="G276" s="21"/>
      <c r="H276" s="22" t="str">
        <f t="shared" si="8"/>
        <v/>
      </c>
      <c r="I276" s="17"/>
      <c r="J276" s="18"/>
      <c r="K276" s="22" t="str">
        <f>IF($H276="","",IF($I276="No",0,IF(N(IFERROR(INDEX(Clients!$D$4:$D$103,MATCH($B276,Clients!$A$4:$A$103,0)),""))&gt;0,CEILING(MAX(0,ROUND(MOD($F276-$E276,1)*1440-N($G276),0)),N(IFERROR(INDEX(Clients!$D$4:$D$103,MATCH($B276,Clients!$A$4:$A$103,0)),""))),MAX(0,ROUND(MOD($F276-$E276,1)*1440-N($G276),0)))/60))</f>
        <v/>
      </c>
      <c r="L276" s="23" t="str">
        <f>IF($B276="","",IFERROR(INDEX(Clients!$B$4:$B$103,MATCH($B276,Clients!$A$4:$A$103,0)),"")&amp;"")</f>
        <v/>
      </c>
      <c r="M276" s="24" t="str">
        <f>IF($B276="","",IF($J276&lt;&gt;"",N($J276),N(IFERROR(INDEX(Clients!$C$4:$C$103,MATCH($B276,Clients!$A$4:$A$103,0)),""))))</f>
        <v/>
      </c>
      <c r="N276" s="24" t="str">
        <f t="shared" si="9"/>
        <v/>
      </c>
      <c r="O276" s="17"/>
      <c r="P276" s="23">
        <f>IF(AND(ISNUMBER($A276),$A276&gt;=Settings!$B$6,$A276&lt;=Settings!$B$7),1,0)</f>
        <v>0</v>
      </c>
      <c r="Q276" s="23" t="str">
        <f>IF(AND($P276=1,$B276&lt;&gt;"",$B276=Timesheet!$B$4),ROW(),"")</f>
        <v/>
      </c>
    </row>
    <row r="277" spans="1:17" x14ac:dyDescent="0.3">
      <c r="A277" s="19"/>
      <c r="B277" s="17"/>
      <c r="C277" s="17"/>
      <c r="D277" s="17"/>
      <c r="E277" s="20"/>
      <c r="F277" s="20"/>
      <c r="G277" s="21"/>
      <c r="H277" s="22" t="str">
        <f t="shared" si="8"/>
        <v/>
      </c>
      <c r="I277" s="17"/>
      <c r="J277" s="18"/>
      <c r="K277" s="22" t="str">
        <f>IF($H277="","",IF($I277="No",0,IF(N(IFERROR(INDEX(Clients!$D$4:$D$103,MATCH($B277,Clients!$A$4:$A$103,0)),""))&gt;0,CEILING(MAX(0,ROUND(MOD($F277-$E277,1)*1440-N($G277),0)),N(IFERROR(INDEX(Clients!$D$4:$D$103,MATCH($B277,Clients!$A$4:$A$103,0)),""))),MAX(0,ROUND(MOD($F277-$E277,1)*1440-N($G277),0)))/60))</f>
        <v/>
      </c>
      <c r="L277" s="23" t="str">
        <f>IF($B277="","",IFERROR(INDEX(Clients!$B$4:$B$103,MATCH($B277,Clients!$A$4:$A$103,0)),"")&amp;"")</f>
        <v/>
      </c>
      <c r="M277" s="24" t="str">
        <f>IF($B277="","",IF($J277&lt;&gt;"",N($J277),N(IFERROR(INDEX(Clients!$C$4:$C$103,MATCH($B277,Clients!$A$4:$A$103,0)),""))))</f>
        <v/>
      </c>
      <c r="N277" s="24" t="str">
        <f t="shared" si="9"/>
        <v/>
      </c>
      <c r="O277" s="17"/>
      <c r="P277" s="23">
        <f>IF(AND(ISNUMBER($A277),$A277&gt;=Settings!$B$6,$A277&lt;=Settings!$B$7),1,0)</f>
        <v>0</v>
      </c>
      <c r="Q277" s="23" t="str">
        <f>IF(AND($P277=1,$B277&lt;&gt;"",$B277=Timesheet!$B$4),ROW(),"")</f>
        <v/>
      </c>
    </row>
    <row r="278" spans="1:17" x14ac:dyDescent="0.3">
      <c r="A278" s="19"/>
      <c r="B278" s="17"/>
      <c r="C278" s="17"/>
      <c r="D278" s="17"/>
      <c r="E278" s="20"/>
      <c r="F278" s="20"/>
      <c r="G278" s="21"/>
      <c r="H278" s="22" t="str">
        <f t="shared" si="8"/>
        <v/>
      </c>
      <c r="I278" s="17"/>
      <c r="J278" s="18"/>
      <c r="K278" s="22" t="str">
        <f>IF($H278="","",IF($I278="No",0,IF(N(IFERROR(INDEX(Clients!$D$4:$D$103,MATCH($B278,Clients!$A$4:$A$103,0)),""))&gt;0,CEILING(MAX(0,ROUND(MOD($F278-$E278,1)*1440-N($G278),0)),N(IFERROR(INDEX(Clients!$D$4:$D$103,MATCH($B278,Clients!$A$4:$A$103,0)),""))),MAX(0,ROUND(MOD($F278-$E278,1)*1440-N($G278),0)))/60))</f>
        <v/>
      </c>
      <c r="L278" s="23" t="str">
        <f>IF($B278="","",IFERROR(INDEX(Clients!$B$4:$B$103,MATCH($B278,Clients!$A$4:$A$103,0)),"")&amp;"")</f>
        <v/>
      </c>
      <c r="M278" s="24" t="str">
        <f>IF($B278="","",IF($J278&lt;&gt;"",N($J278),N(IFERROR(INDEX(Clients!$C$4:$C$103,MATCH($B278,Clients!$A$4:$A$103,0)),""))))</f>
        <v/>
      </c>
      <c r="N278" s="24" t="str">
        <f t="shared" si="9"/>
        <v/>
      </c>
      <c r="O278" s="17"/>
      <c r="P278" s="23">
        <f>IF(AND(ISNUMBER($A278),$A278&gt;=Settings!$B$6,$A278&lt;=Settings!$B$7),1,0)</f>
        <v>0</v>
      </c>
      <c r="Q278" s="23" t="str">
        <f>IF(AND($P278=1,$B278&lt;&gt;"",$B278=Timesheet!$B$4),ROW(),"")</f>
        <v/>
      </c>
    </row>
    <row r="279" spans="1:17" x14ac:dyDescent="0.3">
      <c r="A279" s="19"/>
      <c r="B279" s="17"/>
      <c r="C279" s="17"/>
      <c r="D279" s="17"/>
      <c r="E279" s="20"/>
      <c r="F279" s="20"/>
      <c r="G279" s="21"/>
      <c r="H279" s="22" t="str">
        <f t="shared" si="8"/>
        <v/>
      </c>
      <c r="I279" s="17"/>
      <c r="J279" s="18"/>
      <c r="K279" s="22" t="str">
        <f>IF($H279="","",IF($I279="No",0,IF(N(IFERROR(INDEX(Clients!$D$4:$D$103,MATCH($B279,Clients!$A$4:$A$103,0)),""))&gt;0,CEILING(MAX(0,ROUND(MOD($F279-$E279,1)*1440-N($G279),0)),N(IFERROR(INDEX(Clients!$D$4:$D$103,MATCH($B279,Clients!$A$4:$A$103,0)),""))),MAX(0,ROUND(MOD($F279-$E279,1)*1440-N($G279),0)))/60))</f>
        <v/>
      </c>
      <c r="L279" s="23" t="str">
        <f>IF($B279="","",IFERROR(INDEX(Clients!$B$4:$B$103,MATCH($B279,Clients!$A$4:$A$103,0)),"")&amp;"")</f>
        <v/>
      </c>
      <c r="M279" s="24" t="str">
        <f>IF($B279="","",IF($J279&lt;&gt;"",N($J279),N(IFERROR(INDEX(Clients!$C$4:$C$103,MATCH($B279,Clients!$A$4:$A$103,0)),""))))</f>
        <v/>
      </c>
      <c r="N279" s="24" t="str">
        <f t="shared" si="9"/>
        <v/>
      </c>
      <c r="O279" s="17"/>
      <c r="P279" s="23">
        <f>IF(AND(ISNUMBER($A279),$A279&gt;=Settings!$B$6,$A279&lt;=Settings!$B$7),1,0)</f>
        <v>0</v>
      </c>
      <c r="Q279" s="23" t="str">
        <f>IF(AND($P279=1,$B279&lt;&gt;"",$B279=Timesheet!$B$4),ROW(),"")</f>
        <v/>
      </c>
    </row>
    <row r="280" spans="1:17" x14ac:dyDescent="0.3">
      <c r="A280" s="19"/>
      <c r="B280" s="17"/>
      <c r="C280" s="17"/>
      <c r="D280" s="17"/>
      <c r="E280" s="20"/>
      <c r="F280" s="20"/>
      <c r="G280" s="21"/>
      <c r="H280" s="22" t="str">
        <f t="shared" si="8"/>
        <v/>
      </c>
      <c r="I280" s="17"/>
      <c r="J280" s="18"/>
      <c r="K280" s="22" t="str">
        <f>IF($H280="","",IF($I280="No",0,IF(N(IFERROR(INDEX(Clients!$D$4:$D$103,MATCH($B280,Clients!$A$4:$A$103,0)),""))&gt;0,CEILING(MAX(0,ROUND(MOD($F280-$E280,1)*1440-N($G280),0)),N(IFERROR(INDEX(Clients!$D$4:$D$103,MATCH($B280,Clients!$A$4:$A$103,0)),""))),MAX(0,ROUND(MOD($F280-$E280,1)*1440-N($G280),0)))/60))</f>
        <v/>
      </c>
      <c r="L280" s="23" t="str">
        <f>IF($B280="","",IFERROR(INDEX(Clients!$B$4:$B$103,MATCH($B280,Clients!$A$4:$A$103,0)),"")&amp;"")</f>
        <v/>
      </c>
      <c r="M280" s="24" t="str">
        <f>IF($B280="","",IF($J280&lt;&gt;"",N($J280),N(IFERROR(INDEX(Clients!$C$4:$C$103,MATCH($B280,Clients!$A$4:$A$103,0)),""))))</f>
        <v/>
      </c>
      <c r="N280" s="24" t="str">
        <f t="shared" si="9"/>
        <v/>
      </c>
      <c r="O280" s="17"/>
      <c r="P280" s="23">
        <f>IF(AND(ISNUMBER($A280),$A280&gt;=Settings!$B$6,$A280&lt;=Settings!$B$7),1,0)</f>
        <v>0</v>
      </c>
      <c r="Q280" s="23" t="str">
        <f>IF(AND($P280=1,$B280&lt;&gt;"",$B280=Timesheet!$B$4),ROW(),"")</f>
        <v/>
      </c>
    </row>
    <row r="281" spans="1:17" x14ac:dyDescent="0.3">
      <c r="A281" s="19"/>
      <c r="B281" s="17"/>
      <c r="C281" s="17"/>
      <c r="D281" s="17"/>
      <c r="E281" s="20"/>
      <c r="F281" s="20"/>
      <c r="G281" s="21"/>
      <c r="H281" s="22" t="str">
        <f t="shared" si="8"/>
        <v/>
      </c>
      <c r="I281" s="17"/>
      <c r="J281" s="18"/>
      <c r="K281" s="22" t="str">
        <f>IF($H281="","",IF($I281="No",0,IF(N(IFERROR(INDEX(Clients!$D$4:$D$103,MATCH($B281,Clients!$A$4:$A$103,0)),""))&gt;0,CEILING(MAX(0,ROUND(MOD($F281-$E281,1)*1440-N($G281),0)),N(IFERROR(INDEX(Clients!$D$4:$D$103,MATCH($B281,Clients!$A$4:$A$103,0)),""))),MAX(0,ROUND(MOD($F281-$E281,1)*1440-N($G281),0)))/60))</f>
        <v/>
      </c>
      <c r="L281" s="23" t="str">
        <f>IF($B281="","",IFERROR(INDEX(Clients!$B$4:$B$103,MATCH($B281,Clients!$A$4:$A$103,0)),"")&amp;"")</f>
        <v/>
      </c>
      <c r="M281" s="24" t="str">
        <f>IF($B281="","",IF($J281&lt;&gt;"",N($J281),N(IFERROR(INDEX(Clients!$C$4:$C$103,MATCH($B281,Clients!$A$4:$A$103,0)),""))))</f>
        <v/>
      </c>
      <c r="N281" s="24" t="str">
        <f t="shared" si="9"/>
        <v/>
      </c>
      <c r="O281" s="17"/>
      <c r="P281" s="23">
        <f>IF(AND(ISNUMBER($A281),$A281&gt;=Settings!$B$6,$A281&lt;=Settings!$B$7),1,0)</f>
        <v>0</v>
      </c>
      <c r="Q281" s="23" t="str">
        <f>IF(AND($P281=1,$B281&lt;&gt;"",$B281=Timesheet!$B$4),ROW(),"")</f>
        <v/>
      </c>
    </row>
    <row r="282" spans="1:17" x14ac:dyDescent="0.3">
      <c r="A282" s="19"/>
      <c r="B282" s="17"/>
      <c r="C282" s="17"/>
      <c r="D282" s="17"/>
      <c r="E282" s="20"/>
      <c r="F282" s="20"/>
      <c r="G282" s="21"/>
      <c r="H282" s="22" t="str">
        <f t="shared" si="8"/>
        <v/>
      </c>
      <c r="I282" s="17"/>
      <c r="J282" s="18"/>
      <c r="K282" s="22" t="str">
        <f>IF($H282="","",IF($I282="No",0,IF(N(IFERROR(INDEX(Clients!$D$4:$D$103,MATCH($B282,Clients!$A$4:$A$103,0)),""))&gt;0,CEILING(MAX(0,ROUND(MOD($F282-$E282,1)*1440-N($G282),0)),N(IFERROR(INDEX(Clients!$D$4:$D$103,MATCH($B282,Clients!$A$4:$A$103,0)),""))),MAX(0,ROUND(MOD($F282-$E282,1)*1440-N($G282),0)))/60))</f>
        <v/>
      </c>
      <c r="L282" s="23" t="str">
        <f>IF($B282="","",IFERROR(INDEX(Clients!$B$4:$B$103,MATCH($B282,Clients!$A$4:$A$103,0)),"")&amp;"")</f>
        <v/>
      </c>
      <c r="M282" s="24" t="str">
        <f>IF($B282="","",IF($J282&lt;&gt;"",N($J282),N(IFERROR(INDEX(Clients!$C$4:$C$103,MATCH($B282,Clients!$A$4:$A$103,0)),""))))</f>
        <v/>
      </c>
      <c r="N282" s="24" t="str">
        <f t="shared" si="9"/>
        <v/>
      </c>
      <c r="O282" s="17"/>
      <c r="P282" s="23">
        <f>IF(AND(ISNUMBER($A282),$A282&gt;=Settings!$B$6,$A282&lt;=Settings!$B$7),1,0)</f>
        <v>0</v>
      </c>
      <c r="Q282" s="23" t="str">
        <f>IF(AND($P282=1,$B282&lt;&gt;"",$B282=Timesheet!$B$4),ROW(),"")</f>
        <v/>
      </c>
    </row>
    <row r="283" spans="1:17" x14ac:dyDescent="0.3">
      <c r="A283" s="19"/>
      <c r="B283" s="17"/>
      <c r="C283" s="17"/>
      <c r="D283" s="17"/>
      <c r="E283" s="20"/>
      <c r="F283" s="20"/>
      <c r="G283" s="21"/>
      <c r="H283" s="22" t="str">
        <f t="shared" si="8"/>
        <v/>
      </c>
      <c r="I283" s="17"/>
      <c r="J283" s="18"/>
      <c r="K283" s="22" t="str">
        <f>IF($H283="","",IF($I283="No",0,IF(N(IFERROR(INDEX(Clients!$D$4:$D$103,MATCH($B283,Clients!$A$4:$A$103,0)),""))&gt;0,CEILING(MAX(0,ROUND(MOD($F283-$E283,1)*1440-N($G283),0)),N(IFERROR(INDEX(Clients!$D$4:$D$103,MATCH($B283,Clients!$A$4:$A$103,0)),""))),MAX(0,ROUND(MOD($F283-$E283,1)*1440-N($G283),0)))/60))</f>
        <v/>
      </c>
      <c r="L283" s="23" t="str">
        <f>IF($B283="","",IFERROR(INDEX(Clients!$B$4:$B$103,MATCH($B283,Clients!$A$4:$A$103,0)),"")&amp;"")</f>
        <v/>
      </c>
      <c r="M283" s="24" t="str">
        <f>IF($B283="","",IF($J283&lt;&gt;"",N($J283),N(IFERROR(INDEX(Clients!$C$4:$C$103,MATCH($B283,Clients!$A$4:$A$103,0)),""))))</f>
        <v/>
      </c>
      <c r="N283" s="24" t="str">
        <f t="shared" si="9"/>
        <v/>
      </c>
      <c r="O283" s="17"/>
      <c r="P283" s="23">
        <f>IF(AND(ISNUMBER($A283),$A283&gt;=Settings!$B$6,$A283&lt;=Settings!$B$7),1,0)</f>
        <v>0</v>
      </c>
      <c r="Q283" s="23" t="str">
        <f>IF(AND($P283=1,$B283&lt;&gt;"",$B283=Timesheet!$B$4),ROW(),"")</f>
        <v/>
      </c>
    </row>
    <row r="284" spans="1:17" x14ac:dyDescent="0.3">
      <c r="A284" s="19"/>
      <c r="B284" s="17"/>
      <c r="C284" s="17"/>
      <c r="D284" s="17"/>
      <c r="E284" s="20"/>
      <c r="F284" s="20"/>
      <c r="G284" s="21"/>
      <c r="H284" s="22" t="str">
        <f t="shared" si="8"/>
        <v/>
      </c>
      <c r="I284" s="17"/>
      <c r="J284" s="18"/>
      <c r="K284" s="22" t="str">
        <f>IF($H284="","",IF($I284="No",0,IF(N(IFERROR(INDEX(Clients!$D$4:$D$103,MATCH($B284,Clients!$A$4:$A$103,0)),""))&gt;0,CEILING(MAX(0,ROUND(MOD($F284-$E284,1)*1440-N($G284),0)),N(IFERROR(INDEX(Clients!$D$4:$D$103,MATCH($B284,Clients!$A$4:$A$103,0)),""))),MAX(0,ROUND(MOD($F284-$E284,1)*1440-N($G284),0)))/60))</f>
        <v/>
      </c>
      <c r="L284" s="23" t="str">
        <f>IF($B284="","",IFERROR(INDEX(Clients!$B$4:$B$103,MATCH($B284,Clients!$A$4:$A$103,0)),"")&amp;"")</f>
        <v/>
      </c>
      <c r="M284" s="24" t="str">
        <f>IF($B284="","",IF($J284&lt;&gt;"",N($J284),N(IFERROR(INDEX(Clients!$C$4:$C$103,MATCH($B284,Clients!$A$4:$A$103,0)),""))))</f>
        <v/>
      </c>
      <c r="N284" s="24" t="str">
        <f t="shared" si="9"/>
        <v/>
      </c>
      <c r="O284" s="17"/>
      <c r="P284" s="23">
        <f>IF(AND(ISNUMBER($A284),$A284&gt;=Settings!$B$6,$A284&lt;=Settings!$B$7),1,0)</f>
        <v>0</v>
      </c>
      <c r="Q284" s="23" t="str">
        <f>IF(AND($P284=1,$B284&lt;&gt;"",$B284=Timesheet!$B$4),ROW(),"")</f>
        <v/>
      </c>
    </row>
    <row r="285" spans="1:17" x14ac:dyDescent="0.3">
      <c r="A285" s="19"/>
      <c r="B285" s="17"/>
      <c r="C285" s="17"/>
      <c r="D285" s="17"/>
      <c r="E285" s="20"/>
      <c r="F285" s="20"/>
      <c r="G285" s="21"/>
      <c r="H285" s="22" t="str">
        <f t="shared" si="8"/>
        <v/>
      </c>
      <c r="I285" s="17"/>
      <c r="J285" s="18"/>
      <c r="K285" s="22" t="str">
        <f>IF($H285="","",IF($I285="No",0,IF(N(IFERROR(INDEX(Clients!$D$4:$D$103,MATCH($B285,Clients!$A$4:$A$103,0)),""))&gt;0,CEILING(MAX(0,ROUND(MOD($F285-$E285,1)*1440-N($G285),0)),N(IFERROR(INDEX(Clients!$D$4:$D$103,MATCH($B285,Clients!$A$4:$A$103,0)),""))),MAX(0,ROUND(MOD($F285-$E285,1)*1440-N($G285),0)))/60))</f>
        <v/>
      </c>
      <c r="L285" s="23" t="str">
        <f>IF($B285="","",IFERROR(INDEX(Clients!$B$4:$B$103,MATCH($B285,Clients!$A$4:$A$103,0)),"")&amp;"")</f>
        <v/>
      </c>
      <c r="M285" s="24" t="str">
        <f>IF($B285="","",IF($J285&lt;&gt;"",N($J285),N(IFERROR(INDEX(Clients!$C$4:$C$103,MATCH($B285,Clients!$A$4:$A$103,0)),""))))</f>
        <v/>
      </c>
      <c r="N285" s="24" t="str">
        <f t="shared" si="9"/>
        <v/>
      </c>
      <c r="O285" s="17"/>
      <c r="P285" s="23">
        <f>IF(AND(ISNUMBER($A285),$A285&gt;=Settings!$B$6,$A285&lt;=Settings!$B$7),1,0)</f>
        <v>0</v>
      </c>
      <c r="Q285" s="23" t="str">
        <f>IF(AND($P285=1,$B285&lt;&gt;"",$B285=Timesheet!$B$4),ROW(),"")</f>
        <v/>
      </c>
    </row>
    <row r="286" spans="1:17" x14ac:dyDescent="0.3">
      <c r="A286" s="19"/>
      <c r="B286" s="17"/>
      <c r="C286" s="17"/>
      <c r="D286" s="17"/>
      <c r="E286" s="20"/>
      <c r="F286" s="20"/>
      <c r="G286" s="21"/>
      <c r="H286" s="22" t="str">
        <f t="shared" si="8"/>
        <v/>
      </c>
      <c r="I286" s="17"/>
      <c r="J286" s="18"/>
      <c r="K286" s="22" t="str">
        <f>IF($H286="","",IF($I286="No",0,IF(N(IFERROR(INDEX(Clients!$D$4:$D$103,MATCH($B286,Clients!$A$4:$A$103,0)),""))&gt;0,CEILING(MAX(0,ROUND(MOD($F286-$E286,1)*1440-N($G286),0)),N(IFERROR(INDEX(Clients!$D$4:$D$103,MATCH($B286,Clients!$A$4:$A$103,0)),""))),MAX(0,ROUND(MOD($F286-$E286,1)*1440-N($G286),0)))/60))</f>
        <v/>
      </c>
      <c r="L286" s="23" t="str">
        <f>IF($B286="","",IFERROR(INDEX(Clients!$B$4:$B$103,MATCH($B286,Clients!$A$4:$A$103,0)),"")&amp;"")</f>
        <v/>
      </c>
      <c r="M286" s="24" t="str">
        <f>IF($B286="","",IF($J286&lt;&gt;"",N($J286),N(IFERROR(INDEX(Clients!$C$4:$C$103,MATCH($B286,Clients!$A$4:$A$103,0)),""))))</f>
        <v/>
      </c>
      <c r="N286" s="24" t="str">
        <f t="shared" si="9"/>
        <v/>
      </c>
      <c r="O286" s="17"/>
      <c r="P286" s="23">
        <f>IF(AND(ISNUMBER($A286),$A286&gt;=Settings!$B$6,$A286&lt;=Settings!$B$7),1,0)</f>
        <v>0</v>
      </c>
      <c r="Q286" s="23" t="str">
        <f>IF(AND($P286=1,$B286&lt;&gt;"",$B286=Timesheet!$B$4),ROW(),"")</f>
        <v/>
      </c>
    </row>
    <row r="287" spans="1:17" x14ac:dyDescent="0.3">
      <c r="A287" s="19"/>
      <c r="B287" s="17"/>
      <c r="C287" s="17"/>
      <c r="D287" s="17"/>
      <c r="E287" s="20"/>
      <c r="F287" s="20"/>
      <c r="G287" s="21"/>
      <c r="H287" s="22" t="str">
        <f t="shared" si="8"/>
        <v/>
      </c>
      <c r="I287" s="17"/>
      <c r="J287" s="18"/>
      <c r="K287" s="22" t="str">
        <f>IF($H287="","",IF($I287="No",0,IF(N(IFERROR(INDEX(Clients!$D$4:$D$103,MATCH($B287,Clients!$A$4:$A$103,0)),""))&gt;0,CEILING(MAX(0,ROUND(MOD($F287-$E287,1)*1440-N($G287),0)),N(IFERROR(INDEX(Clients!$D$4:$D$103,MATCH($B287,Clients!$A$4:$A$103,0)),""))),MAX(0,ROUND(MOD($F287-$E287,1)*1440-N($G287),0)))/60))</f>
        <v/>
      </c>
      <c r="L287" s="23" t="str">
        <f>IF($B287="","",IFERROR(INDEX(Clients!$B$4:$B$103,MATCH($B287,Clients!$A$4:$A$103,0)),"")&amp;"")</f>
        <v/>
      </c>
      <c r="M287" s="24" t="str">
        <f>IF($B287="","",IF($J287&lt;&gt;"",N($J287),N(IFERROR(INDEX(Clients!$C$4:$C$103,MATCH($B287,Clients!$A$4:$A$103,0)),""))))</f>
        <v/>
      </c>
      <c r="N287" s="24" t="str">
        <f t="shared" si="9"/>
        <v/>
      </c>
      <c r="O287" s="17"/>
      <c r="P287" s="23">
        <f>IF(AND(ISNUMBER($A287),$A287&gt;=Settings!$B$6,$A287&lt;=Settings!$B$7),1,0)</f>
        <v>0</v>
      </c>
      <c r="Q287" s="23" t="str">
        <f>IF(AND($P287=1,$B287&lt;&gt;"",$B287=Timesheet!$B$4),ROW(),"")</f>
        <v/>
      </c>
    </row>
    <row r="288" spans="1:17" x14ac:dyDescent="0.3">
      <c r="A288" s="19"/>
      <c r="B288" s="17"/>
      <c r="C288" s="17"/>
      <c r="D288" s="17"/>
      <c r="E288" s="20"/>
      <c r="F288" s="20"/>
      <c r="G288" s="21"/>
      <c r="H288" s="22" t="str">
        <f t="shared" si="8"/>
        <v/>
      </c>
      <c r="I288" s="17"/>
      <c r="J288" s="18"/>
      <c r="K288" s="22" t="str">
        <f>IF($H288="","",IF($I288="No",0,IF(N(IFERROR(INDEX(Clients!$D$4:$D$103,MATCH($B288,Clients!$A$4:$A$103,0)),""))&gt;0,CEILING(MAX(0,ROUND(MOD($F288-$E288,1)*1440-N($G288),0)),N(IFERROR(INDEX(Clients!$D$4:$D$103,MATCH($B288,Clients!$A$4:$A$103,0)),""))),MAX(0,ROUND(MOD($F288-$E288,1)*1440-N($G288),0)))/60))</f>
        <v/>
      </c>
      <c r="L288" s="23" t="str">
        <f>IF($B288="","",IFERROR(INDEX(Clients!$B$4:$B$103,MATCH($B288,Clients!$A$4:$A$103,0)),"")&amp;"")</f>
        <v/>
      </c>
      <c r="M288" s="24" t="str">
        <f>IF($B288="","",IF($J288&lt;&gt;"",N($J288),N(IFERROR(INDEX(Clients!$C$4:$C$103,MATCH($B288,Clients!$A$4:$A$103,0)),""))))</f>
        <v/>
      </c>
      <c r="N288" s="24" t="str">
        <f t="shared" si="9"/>
        <v/>
      </c>
      <c r="O288" s="17"/>
      <c r="P288" s="23">
        <f>IF(AND(ISNUMBER($A288),$A288&gt;=Settings!$B$6,$A288&lt;=Settings!$B$7),1,0)</f>
        <v>0</v>
      </c>
      <c r="Q288" s="23" t="str">
        <f>IF(AND($P288=1,$B288&lt;&gt;"",$B288=Timesheet!$B$4),ROW(),"")</f>
        <v/>
      </c>
    </row>
    <row r="289" spans="1:17" x14ac:dyDescent="0.3">
      <c r="A289" s="19"/>
      <c r="B289" s="17"/>
      <c r="C289" s="17"/>
      <c r="D289" s="17"/>
      <c r="E289" s="20"/>
      <c r="F289" s="20"/>
      <c r="G289" s="21"/>
      <c r="H289" s="22" t="str">
        <f t="shared" si="8"/>
        <v/>
      </c>
      <c r="I289" s="17"/>
      <c r="J289" s="18"/>
      <c r="K289" s="22" t="str">
        <f>IF($H289="","",IF($I289="No",0,IF(N(IFERROR(INDEX(Clients!$D$4:$D$103,MATCH($B289,Clients!$A$4:$A$103,0)),""))&gt;0,CEILING(MAX(0,ROUND(MOD($F289-$E289,1)*1440-N($G289),0)),N(IFERROR(INDEX(Clients!$D$4:$D$103,MATCH($B289,Clients!$A$4:$A$103,0)),""))),MAX(0,ROUND(MOD($F289-$E289,1)*1440-N($G289),0)))/60))</f>
        <v/>
      </c>
      <c r="L289" s="23" t="str">
        <f>IF($B289="","",IFERROR(INDEX(Clients!$B$4:$B$103,MATCH($B289,Clients!$A$4:$A$103,0)),"")&amp;"")</f>
        <v/>
      </c>
      <c r="M289" s="24" t="str">
        <f>IF($B289="","",IF($J289&lt;&gt;"",N($J289),N(IFERROR(INDEX(Clients!$C$4:$C$103,MATCH($B289,Clients!$A$4:$A$103,0)),""))))</f>
        <v/>
      </c>
      <c r="N289" s="24" t="str">
        <f t="shared" si="9"/>
        <v/>
      </c>
      <c r="O289" s="17"/>
      <c r="P289" s="23">
        <f>IF(AND(ISNUMBER($A289),$A289&gt;=Settings!$B$6,$A289&lt;=Settings!$B$7),1,0)</f>
        <v>0</v>
      </c>
      <c r="Q289" s="23" t="str">
        <f>IF(AND($P289=1,$B289&lt;&gt;"",$B289=Timesheet!$B$4),ROW(),"")</f>
        <v/>
      </c>
    </row>
    <row r="290" spans="1:17" x14ac:dyDescent="0.3">
      <c r="A290" s="19"/>
      <c r="B290" s="17"/>
      <c r="C290" s="17"/>
      <c r="D290" s="17"/>
      <c r="E290" s="20"/>
      <c r="F290" s="20"/>
      <c r="G290" s="21"/>
      <c r="H290" s="22" t="str">
        <f t="shared" si="8"/>
        <v/>
      </c>
      <c r="I290" s="17"/>
      <c r="J290" s="18"/>
      <c r="K290" s="22" t="str">
        <f>IF($H290="","",IF($I290="No",0,IF(N(IFERROR(INDEX(Clients!$D$4:$D$103,MATCH($B290,Clients!$A$4:$A$103,0)),""))&gt;0,CEILING(MAX(0,ROUND(MOD($F290-$E290,1)*1440-N($G290),0)),N(IFERROR(INDEX(Clients!$D$4:$D$103,MATCH($B290,Clients!$A$4:$A$103,0)),""))),MAX(0,ROUND(MOD($F290-$E290,1)*1440-N($G290),0)))/60))</f>
        <v/>
      </c>
      <c r="L290" s="23" t="str">
        <f>IF($B290="","",IFERROR(INDEX(Clients!$B$4:$B$103,MATCH($B290,Clients!$A$4:$A$103,0)),"")&amp;"")</f>
        <v/>
      </c>
      <c r="M290" s="24" t="str">
        <f>IF($B290="","",IF($J290&lt;&gt;"",N($J290),N(IFERROR(INDEX(Clients!$C$4:$C$103,MATCH($B290,Clients!$A$4:$A$103,0)),""))))</f>
        <v/>
      </c>
      <c r="N290" s="24" t="str">
        <f t="shared" si="9"/>
        <v/>
      </c>
      <c r="O290" s="17"/>
      <c r="P290" s="23">
        <f>IF(AND(ISNUMBER($A290),$A290&gt;=Settings!$B$6,$A290&lt;=Settings!$B$7),1,0)</f>
        <v>0</v>
      </c>
      <c r="Q290" s="23" t="str">
        <f>IF(AND($P290=1,$B290&lt;&gt;"",$B290=Timesheet!$B$4),ROW(),"")</f>
        <v/>
      </c>
    </row>
    <row r="291" spans="1:17" x14ac:dyDescent="0.3">
      <c r="A291" s="19"/>
      <c r="B291" s="17"/>
      <c r="C291" s="17"/>
      <c r="D291" s="17"/>
      <c r="E291" s="20"/>
      <c r="F291" s="20"/>
      <c r="G291" s="21"/>
      <c r="H291" s="22" t="str">
        <f t="shared" si="8"/>
        <v/>
      </c>
      <c r="I291" s="17"/>
      <c r="J291" s="18"/>
      <c r="K291" s="22" t="str">
        <f>IF($H291="","",IF($I291="No",0,IF(N(IFERROR(INDEX(Clients!$D$4:$D$103,MATCH($B291,Clients!$A$4:$A$103,0)),""))&gt;0,CEILING(MAX(0,ROUND(MOD($F291-$E291,1)*1440-N($G291),0)),N(IFERROR(INDEX(Clients!$D$4:$D$103,MATCH($B291,Clients!$A$4:$A$103,0)),""))),MAX(0,ROUND(MOD($F291-$E291,1)*1440-N($G291),0)))/60))</f>
        <v/>
      </c>
      <c r="L291" s="23" t="str">
        <f>IF($B291="","",IFERROR(INDEX(Clients!$B$4:$B$103,MATCH($B291,Clients!$A$4:$A$103,0)),"")&amp;"")</f>
        <v/>
      </c>
      <c r="M291" s="24" t="str">
        <f>IF($B291="","",IF($J291&lt;&gt;"",N($J291),N(IFERROR(INDEX(Clients!$C$4:$C$103,MATCH($B291,Clients!$A$4:$A$103,0)),""))))</f>
        <v/>
      </c>
      <c r="N291" s="24" t="str">
        <f t="shared" si="9"/>
        <v/>
      </c>
      <c r="O291" s="17"/>
      <c r="P291" s="23">
        <f>IF(AND(ISNUMBER($A291),$A291&gt;=Settings!$B$6,$A291&lt;=Settings!$B$7),1,0)</f>
        <v>0</v>
      </c>
      <c r="Q291" s="23" t="str">
        <f>IF(AND($P291=1,$B291&lt;&gt;"",$B291=Timesheet!$B$4),ROW(),"")</f>
        <v/>
      </c>
    </row>
    <row r="292" spans="1:17" x14ac:dyDescent="0.3">
      <c r="A292" s="19"/>
      <c r="B292" s="17"/>
      <c r="C292" s="17"/>
      <c r="D292" s="17"/>
      <c r="E292" s="20"/>
      <c r="F292" s="20"/>
      <c r="G292" s="21"/>
      <c r="H292" s="22" t="str">
        <f t="shared" si="8"/>
        <v/>
      </c>
      <c r="I292" s="17"/>
      <c r="J292" s="18"/>
      <c r="K292" s="22" t="str">
        <f>IF($H292="","",IF($I292="No",0,IF(N(IFERROR(INDEX(Clients!$D$4:$D$103,MATCH($B292,Clients!$A$4:$A$103,0)),""))&gt;0,CEILING(MAX(0,ROUND(MOD($F292-$E292,1)*1440-N($G292),0)),N(IFERROR(INDEX(Clients!$D$4:$D$103,MATCH($B292,Clients!$A$4:$A$103,0)),""))),MAX(0,ROUND(MOD($F292-$E292,1)*1440-N($G292),0)))/60))</f>
        <v/>
      </c>
      <c r="L292" s="23" t="str">
        <f>IF($B292="","",IFERROR(INDEX(Clients!$B$4:$B$103,MATCH($B292,Clients!$A$4:$A$103,0)),"")&amp;"")</f>
        <v/>
      </c>
      <c r="M292" s="24" t="str">
        <f>IF($B292="","",IF($J292&lt;&gt;"",N($J292),N(IFERROR(INDEX(Clients!$C$4:$C$103,MATCH($B292,Clients!$A$4:$A$103,0)),""))))</f>
        <v/>
      </c>
      <c r="N292" s="24" t="str">
        <f t="shared" si="9"/>
        <v/>
      </c>
      <c r="O292" s="17"/>
      <c r="P292" s="23">
        <f>IF(AND(ISNUMBER($A292),$A292&gt;=Settings!$B$6,$A292&lt;=Settings!$B$7),1,0)</f>
        <v>0</v>
      </c>
      <c r="Q292" s="23" t="str">
        <f>IF(AND($P292=1,$B292&lt;&gt;"",$B292=Timesheet!$B$4),ROW(),"")</f>
        <v/>
      </c>
    </row>
    <row r="293" spans="1:17" x14ac:dyDescent="0.3">
      <c r="A293" s="19"/>
      <c r="B293" s="17"/>
      <c r="C293" s="17"/>
      <c r="D293" s="17"/>
      <c r="E293" s="20"/>
      <c r="F293" s="20"/>
      <c r="G293" s="21"/>
      <c r="H293" s="22" t="str">
        <f t="shared" si="8"/>
        <v/>
      </c>
      <c r="I293" s="17"/>
      <c r="J293" s="18"/>
      <c r="K293" s="22" t="str">
        <f>IF($H293="","",IF($I293="No",0,IF(N(IFERROR(INDEX(Clients!$D$4:$D$103,MATCH($B293,Clients!$A$4:$A$103,0)),""))&gt;0,CEILING(MAX(0,ROUND(MOD($F293-$E293,1)*1440-N($G293),0)),N(IFERROR(INDEX(Clients!$D$4:$D$103,MATCH($B293,Clients!$A$4:$A$103,0)),""))),MAX(0,ROUND(MOD($F293-$E293,1)*1440-N($G293),0)))/60))</f>
        <v/>
      </c>
      <c r="L293" s="23" t="str">
        <f>IF($B293="","",IFERROR(INDEX(Clients!$B$4:$B$103,MATCH($B293,Clients!$A$4:$A$103,0)),"")&amp;"")</f>
        <v/>
      </c>
      <c r="M293" s="24" t="str">
        <f>IF($B293="","",IF($J293&lt;&gt;"",N($J293),N(IFERROR(INDEX(Clients!$C$4:$C$103,MATCH($B293,Clients!$A$4:$A$103,0)),""))))</f>
        <v/>
      </c>
      <c r="N293" s="24" t="str">
        <f t="shared" si="9"/>
        <v/>
      </c>
      <c r="O293" s="17"/>
      <c r="P293" s="23">
        <f>IF(AND(ISNUMBER($A293),$A293&gt;=Settings!$B$6,$A293&lt;=Settings!$B$7),1,0)</f>
        <v>0</v>
      </c>
      <c r="Q293" s="23" t="str">
        <f>IF(AND($P293=1,$B293&lt;&gt;"",$B293=Timesheet!$B$4),ROW(),"")</f>
        <v/>
      </c>
    </row>
    <row r="294" spans="1:17" x14ac:dyDescent="0.3">
      <c r="A294" s="19"/>
      <c r="B294" s="17"/>
      <c r="C294" s="17"/>
      <c r="D294" s="17"/>
      <c r="E294" s="20"/>
      <c r="F294" s="20"/>
      <c r="G294" s="21"/>
      <c r="H294" s="22" t="str">
        <f t="shared" si="8"/>
        <v/>
      </c>
      <c r="I294" s="17"/>
      <c r="J294" s="18"/>
      <c r="K294" s="22" t="str">
        <f>IF($H294="","",IF($I294="No",0,IF(N(IFERROR(INDEX(Clients!$D$4:$D$103,MATCH($B294,Clients!$A$4:$A$103,0)),""))&gt;0,CEILING(MAX(0,ROUND(MOD($F294-$E294,1)*1440-N($G294),0)),N(IFERROR(INDEX(Clients!$D$4:$D$103,MATCH($B294,Clients!$A$4:$A$103,0)),""))),MAX(0,ROUND(MOD($F294-$E294,1)*1440-N($G294),0)))/60))</f>
        <v/>
      </c>
      <c r="L294" s="23" t="str">
        <f>IF($B294="","",IFERROR(INDEX(Clients!$B$4:$B$103,MATCH($B294,Clients!$A$4:$A$103,0)),"")&amp;"")</f>
        <v/>
      </c>
      <c r="M294" s="24" t="str">
        <f>IF($B294="","",IF($J294&lt;&gt;"",N($J294),N(IFERROR(INDEX(Clients!$C$4:$C$103,MATCH($B294,Clients!$A$4:$A$103,0)),""))))</f>
        <v/>
      </c>
      <c r="N294" s="24" t="str">
        <f t="shared" si="9"/>
        <v/>
      </c>
      <c r="O294" s="17"/>
      <c r="P294" s="23">
        <f>IF(AND(ISNUMBER($A294),$A294&gt;=Settings!$B$6,$A294&lt;=Settings!$B$7),1,0)</f>
        <v>0</v>
      </c>
      <c r="Q294" s="23" t="str">
        <f>IF(AND($P294=1,$B294&lt;&gt;"",$B294=Timesheet!$B$4),ROW(),"")</f>
        <v/>
      </c>
    </row>
    <row r="295" spans="1:17" x14ac:dyDescent="0.3">
      <c r="A295" s="19"/>
      <c r="B295" s="17"/>
      <c r="C295" s="17"/>
      <c r="D295" s="17"/>
      <c r="E295" s="20"/>
      <c r="F295" s="20"/>
      <c r="G295" s="21"/>
      <c r="H295" s="22" t="str">
        <f t="shared" si="8"/>
        <v/>
      </c>
      <c r="I295" s="17"/>
      <c r="J295" s="18"/>
      <c r="K295" s="22" t="str">
        <f>IF($H295="","",IF($I295="No",0,IF(N(IFERROR(INDEX(Clients!$D$4:$D$103,MATCH($B295,Clients!$A$4:$A$103,0)),""))&gt;0,CEILING(MAX(0,ROUND(MOD($F295-$E295,1)*1440-N($G295),0)),N(IFERROR(INDEX(Clients!$D$4:$D$103,MATCH($B295,Clients!$A$4:$A$103,0)),""))),MAX(0,ROUND(MOD($F295-$E295,1)*1440-N($G295),0)))/60))</f>
        <v/>
      </c>
      <c r="L295" s="23" t="str">
        <f>IF($B295="","",IFERROR(INDEX(Clients!$B$4:$B$103,MATCH($B295,Clients!$A$4:$A$103,0)),"")&amp;"")</f>
        <v/>
      </c>
      <c r="M295" s="24" t="str">
        <f>IF($B295="","",IF($J295&lt;&gt;"",N($J295),N(IFERROR(INDEX(Clients!$C$4:$C$103,MATCH($B295,Clients!$A$4:$A$103,0)),""))))</f>
        <v/>
      </c>
      <c r="N295" s="24" t="str">
        <f t="shared" si="9"/>
        <v/>
      </c>
      <c r="O295" s="17"/>
      <c r="P295" s="23">
        <f>IF(AND(ISNUMBER($A295),$A295&gt;=Settings!$B$6,$A295&lt;=Settings!$B$7),1,0)</f>
        <v>0</v>
      </c>
      <c r="Q295" s="23" t="str">
        <f>IF(AND($P295=1,$B295&lt;&gt;"",$B295=Timesheet!$B$4),ROW(),"")</f>
        <v/>
      </c>
    </row>
    <row r="296" spans="1:17" x14ac:dyDescent="0.3">
      <c r="A296" s="19"/>
      <c r="B296" s="17"/>
      <c r="C296" s="17"/>
      <c r="D296" s="17"/>
      <c r="E296" s="20"/>
      <c r="F296" s="20"/>
      <c r="G296" s="21"/>
      <c r="H296" s="22" t="str">
        <f t="shared" si="8"/>
        <v/>
      </c>
      <c r="I296" s="17"/>
      <c r="J296" s="18"/>
      <c r="K296" s="22" t="str">
        <f>IF($H296="","",IF($I296="No",0,IF(N(IFERROR(INDEX(Clients!$D$4:$D$103,MATCH($B296,Clients!$A$4:$A$103,0)),""))&gt;0,CEILING(MAX(0,ROUND(MOD($F296-$E296,1)*1440-N($G296),0)),N(IFERROR(INDEX(Clients!$D$4:$D$103,MATCH($B296,Clients!$A$4:$A$103,0)),""))),MAX(0,ROUND(MOD($F296-$E296,1)*1440-N($G296),0)))/60))</f>
        <v/>
      </c>
      <c r="L296" s="23" t="str">
        <f>IF($B296="","",IFERROR(INDEX(Clients!$B$4:$B$103,MATCH($B296,Clients!$A$4:$A$103,0)),"")&amp;"")</f>
        <v/>
      </c>
      <c r="M296" s="24" t="str">
        <f>IF($B296="","",IF($J296&lt;&gt;"",N($J296),N(IFERROR(INDEX(Clients!$C$4:$C$103,MATCH($B296,Clients!$A$4:$A$103,0)),""))))</f>
        <v/>
      </c>
      <c r="N296" s="24" t="str">
        <f t="shared" si="9"/>
        <v/>
      </c>
      <c r="O296" s="17"/>
      <c r="P296" s="23">
        <f>IF(AND(ISNUMBER($A296),$A296&gt;=Settings!$B$6,$A296&lt;=Settings!$B$7),1,0)</f>
        <v>0</v>
      </c>
      <c r="Q296" s="23" t="str">
        <f>IF(AND($P296=1,$B296&lt;&gt;"",$B296=Timesheet!$B$4),ROW(),"")</f>
        <v/>
      </c>
    </row>
    <row r="297" spans="1:17" x14ac:dyDescent="0.3">
      <c r="A297" s="19"/>
      <c r="B297" s="17"/>
      <c r="C297" s="17"/>
      <c r="D297" s="17"/>
      <c r="E297" s="20"/>
      <c r="F297" s="20"/>
      <c r="G297" s="21"/>
      <c r="H297" s="22" t="str">
        <f t="shared" si="8"/>
        <v/>
      </c>
      <c r="I297" s="17"/>
      <c r="J297" s="18"/>
      <c r="K297" s="22" t="str">
        <f>IF($H297="","",IF($I297="No",0,IF(N(IFERROR(INDEX(Clients!$D$4:$D$103,MATCH($B297,Clients!$A$4:$A$103,0)),""))&gt;0,CEILING(MAX(0,ROUND(MOD($F297-$E297,1)*1440-N($G297),0)),N(IFERROR(INDEX(Clients!$D$4:$D$103,MATCH($B297,Clients!$A$4:$A$103,0)),""))),MAX(0,ROUND(MOD($F297-$E297,1)*1440-N($G297),0)))/60))</f>
        <v/>
      </c>
      <c r="L297" s="23" t="str">
        <f>IF($B297="","",IFERROR(INDEX(Clients!$B$4:$B$103,MATCH($B297,Clients!$A$4:$A$103,0)),"")&amp;"")</f>
        <v/>
      </c>
      <c r="M297" s="24" t="str">
        <f>IF($B297="","",IF($J297&lt;&gt;"",N($J297),N(IFERROR(INDEX(Clients!$C$4:$C$103,MATCH($B297,Clients!$A$4:$A$103,0)),""))))</f>
        <v/>
      </c>
      <c r="N297" s="24" t="str">
        <f t="shared" si="9"/>
        <v/>
      </c>
      <c r="O297" s="17"/>
      <c r="P297" s="23">
        <f>IF(AND(ISNUMBER($A297),$A297&gt;=Settings!$B$6,$A297&lt;=Settings!$B$7),1,0)</f>
        <v>0</v>
      </c>
      <c r="Q297" s="23" t="str">
        <f>IF(AND($P297=1,$B297&lt;&gt;"",$B297=Timesheet!$B$4),ROW(),"")</f>
        <v/>
      </c>
    </row>
    <row r="298" spans="1:17" x14ac:dyDescent="0.3">
      <c r="A298" s="19"/>
      <c r="B298" s="17"/>
      <c r="C298" s="17"/>
      <c r="D298" s="17"/>
      <c r="E298" s="20"/>
      <c r="F298" s="20"/>
      <c r="G298" s="21"/>
      <c r="H298" s="22" t="str">
        <f t="shared" si="8"/>
        <v/>
      </c>
      <c r="I298" s="17"/>
      <c r="J298" s="18"/>
      <c r="K298" s="22" t="str">
        <f>IF($H298="","",IF($I298="No",0,IF(N(IFERROR(INDEX(Clients!$D$4:$D$103,MATCH($B298,Clients!$A$4:$A$103,0)),""))&gt;0,CEILING(MAX(0,ROUND(MOD($F298-$E298,1)*1440-N($G298),0)),N(IFERROR(INDEX(Clients!$D$4:$D$103,MATCH($B298,Clients!$A$4:$A$103,0)),""))),MAX(0,ROUND(MOD($F298-$E298,1)*1440-N($G298),0)))/60))</f>
        <v/>
      </c>
      <c r="L298" s="23" t="str">
        <f>IF($B298="","",IFERROR(INDEX(Clients!$B$4:$B$103,MATCH($B298,Clients!$A$4:$A$103,0)),"")&amp;"")</f>
        <v/>
      </c>
      <c r="M298" s="24" t="str">
        <f>IF($B298="","",IF($J298&lt;&gt;"",N($J298),N(IFERROR(INDEX(Clients!$C$4:$C$103,MATCH($B298,Clients!$A$4:$A$103,0)),""))))</f>
        <v/>
      </c>
      <c r="N298" s="24" t="str">
        <f t="shared" si="9"/>
        <v/>
      </c>
      <c r="O298" s="17"/>
      <c r="P298" s="23">
        <f>IF(AND(ISNUMBER($A298),$A298&gt;=Settings!$B$6,$A298&lt;=Settings!$B$7),1,0)</f>
        <v>0</v>
      </c>
      <c r="Q298" s="23" t="str">
        <f>IF(AND($P298=1,$B298&lt;&gt;"",$B298=Timesheet!$B$4),ROW(),"")</f>
        <v/>
      </c>
    </row>
    <row r="299" spans="1:17" x14ac:dyDescent="0.3">
      <c r="A299" s="19"/>
      <c r="B299" s="17"/>
      <c r="C299" s="17"/>
      <c r="D299" s="17"/>
      <c r="E299" s="20"/>
      <c r="F299" s="20"/>
      <c r="G299" s="21"/>
      <c r="H299" s="22" t="str">
        <f t="shared" si="8"/>
        <v/>
      </c>
      <c r="I299" s="17"/>
      <c r="J299" s="18"/>
      <c r="K299" s="22" t="str">
        <f>IF($H299="","",IF($I299="No",0,IF(N(IFERROR(INDEX(Clients!$D$4:$D$103,MATCH($B299,Clients!$A$4:$A$103,0)),""))&gt;0,CEILING(MAX(0,ROUND(MOD($F299-$E299,1)*1440-N($G299),0)),N(IFERROR(INDEX(Clients!$D$4:$D$103,MATCH($B299,Clients!$A$4:$A$103,0)),""))),MAX(0,ROUND(MOD($F299-$E299,1)*1440-N($G299),0)))/60))</f>
        <v/>
      </c>
      <c r="L299" s="23" t="str">
        <f>IF($B299="","",IFERROR(INDEX(Clients!$B$4:$B$103,MATCH($B299,Clients!$A$4:$A$103,0)),"")&amp;"")</f>
        <v/>
      </c>
      <c r="M299" s="24" t="str">
        <f>IF($B299="","",IF($J299&lt;&gt;"",N($J299),N(IFERROR(INDEX(Clients!$C$4:$C$103,MATCH($B299,Clients!$A$4:$A$103,0)),""))))</f>
        <v/>
      </c>
      <c r="N299" s="24" t="str">
        <f t="shared" si="9"/>
        <v/>
      </c>
      <c r="O299" s="17"/>
      <c r="P299" s="23">
        <f>IF(AND(ISNUMBER($A299),$A299&gt;=Settings!$B$6,$A299&lt;=Settings!$B$7),1,0)</f>
        <v>0</v>
      </c>
      <c r="Q299" s="23" t="str">
        <f>IF(AND($P299=1,$B299&lt;&gt;"",$B299=Timesheet!$B$4),ROW(),"")</f>
        <v/>
      </c>
    </row>
    <row r="300" spans="1:17" x14ac:dyDescent="0.3">
      <c r="A300" s="19"/>
      <c r="B300" s="17"/>
      <c r="C300" s="17"/>
      <c r="D300" s="17"/>
      <c r="E300" s="20"/>
      <c r="F300" s="20"/>
      <c r="G300" s="21"/>
      <c r="H300" s="22" t="str">
        <f t="shared" si="8"/>
        <v/>
      </c>
      <c r="I300" s="17"/>
      <c r="J300" s="18"/>
      <c r="K300" s="22" t="str">
        <f>IF($H300="","",IF($I300="No",0,IF(N(IFERROR(INDEX(Clients!$D$4:$D$103,MATCH($B300,Clients!$A$4:$A$103,0)),""))&gt;0,CEILING(MAX(0,ROUND(MOD($F300-$E300,1)*1440-N($G300),0)),N(IFERROR(INDEX(Clients!$D$4:$D$103,MATCH($B300,Clients!$A$4:$A$103,0)),""))),MAX(0,ROUND(MOD($F300-$E300,1)*1440-N($G300),0)))/60))</f>
        <v/>
      </c>
      <c r="L300" s="23" t="str">
        <f>IF($B300="","",IFERROR(INDEX(Clients!$B$4:$B$103,MATCH($B300,Clients!$A$4:$A$103,0)),"")&amp;"")</f>
        <v/>
      </c>
      <c r="M300" s="24" t="str">
        <f>IF($B300="","",IF($J300&lt;&gt;"",N($J300),N(IFERROR(INDEX(Clients!$C$4:$C$103,MATCH($B300,Clients!$A$4:$A$103,0)),""))))</f>
        <v/>
      </c>
      <c r="N300" s="24" t="str">
        <f t="shared" si="9"/>
        <v/>
      </c>
      <c r="O300" s="17"/>
      <c r="P300" s="23">
        <f>IF(AND(ISNUMBER($A300),$A300&gt;=Settings!$B$6,$A300&lt;=Settings!$B$7),1,0)</f>
        <v>0</v>
      </c>
      <c r="Q300" s="23" t="str">
        <f>IF(AND($P300=1,$B300&lt;&gt;"",$B300=Timesheet!$B$4),ROW(),"")</f>
        <v/>
      </c>
    </row>
    <row r="301" spans="1:17" x14ac:dyDescent="0.3">
      <c r="A301" s="19"/>
      <c r="B301" s="17"/>
      <c r="C301" s="17"/>
      <c r="D301" s="17"/>
      <c r="E301" s="20"/>
      <c r="F301" s="20"/>
      <c r="G301" s="21"/>
      <c r="H301" s="22" t="str">
        <f t="shared" si="8"/>
        <v/>
      </c>
      <c r="I301" s="17"/>
      <c r="J301" s="18"/>
      <c r="K301" s="22" t="str">
        <f>IF($H301="","",IF($I301="No",0,IF(N(IFERROR(INDEX(Clients!$D$4:$D$103,MATCH($B301,Clients!$A$4:$A$103,0)),""))&gt;0,CEILING(MAX(0,ROUND(MOD($F301-$E301,1)*1440-N($G301),0)),N(IFERROR(INDEX(Clients!$D$4:$D$103,MATCH($B301,Clients!$A$4:$A$103,0)),""))),MAX(0,ROUND(MOD($F301-$E301,1)*1440-N($G301),0)))/60))</f>
        <v/>
      </c>
      <c r="L301" s="23" t="str">
        <f>IF($B301="","",IFERROR(INDEX(Clients!$B$4:$B$103,MATCH($B301,Clients!$A$4:$A$103,0)),"")&amp;"")</f>
        <v/>
      </c>
      <c r="M301" s="24" t="str">
        <f>IF($B301="","",IF($J301&lt;&gt;"",N($J301),N(IFERROR(INDEX(Clients!$C$4:$C$103,MATCH($B301,Clients!$A$4:$A$103,0)),""))))</f>
        <v/>
      </c>
      <c r="N301" s="24" t="str">
        <f t="shared" si="9"/>
        <v/>
      </c>
      <c r="O301" s="17"/>
      <c r="P301" s="23">
        <f>IF(AND(ISNUMBER($A301),$A301&gt;=Settings!$B$6,$A301&lt;=Settings!$B$7),1,0)</f>
        <v>0</v>
      </c>
      <c r="Q301" s="23" t="str">
        <f>IF(AND($P301=1,$B301&lt;&gt;"",$B301=Timesheet!$B$4),ROW(),"")</f>
        <v/>
      </c>
    </row>
    <row r="302" spans="1:17" x14ac:dyDescent="0.3">
      <c r="A302" s="19"/>
      <c r="B302" s="17"/>
      <c r="C302" s="17"/>
      <c r="D302" s="17"/>
      <c r="E302" s="20"/>
      <c r="F302" s="20"/>
      <c r="G302" s="21"/>
      <c r="H302" s="22" t="str">
        <f t="shared" si="8"/>
        <v/>
      </c>
      <c r="I302" s="17"/>
      <c r="J302" s="18"/>
      <c r="K302" s="22" t="str">
        <f>IF($H302="","",IF($I302="No",0,IF(N(IFERROR(INDEX(Clients!$D$4:$D$103,MATCH($B302,Clients!$A$4:$A$103,0)),""))&gt;0,CEILING(MAX(0,ROUND(MOD($F302-$E302,1)*1440-N($G302),0)),N(IFERROR(INDEX(Clients!$D$4:$D$103,MATCH($B302,Clients!$A$4:$A$103,0)),""))),MAX(0,ROUND(MOD($F302-$E302,1)*1440-N($G302),0)))/60))</f>
        <v/>
      </c>
      <c r="L302" s="23" t="str">
        <f>IF($B302="","",IFERROR(INDEX(Clients!$B$4:$B$103,MATCH($B302,Clients!$A$4:$A$103,0)),"")&amp;"")</f>
        <v/>
      </c>
      <c r="M302" s="24" t="str">
        <f>IF($B302="","",IF($J302&lt;&gt;"",N($J302),N(IFERROR(INDEX(Clients!$C$4:$C$103,MATCH($B302,Clients!$A$4:$A$103,0)),""))))</f>
        <v/>
      </c>
      <c r="N302" s="24" t="str">
        <f t="shared" si="9"/>
        <v/>
      </c>
      <c r="O302" s="17"/>
      <c r="P302" s="23">
        <f>IF(AND(ISNUMBER($A302),$A302&gt;=Settings!$B$6,$A302&lt;=Settings!$B$7),1,0)</f>
        <v>0</v>
      </c>
      <c r="Q302" s="23" t="str">
        <f>IF(AND($P302=1,$B302&lt;&gt;"",$B302=Timesheet!$B$4),ROW(),"")</f>
        <v/>
      </c>
    </row>
    <row r="303" spans="1:17" x14ac:dyDescent="0.3">
      <c r="A303" s="19"/>
      <c r="B303" s="17"/>
      <c r="C303" s="17"/>
      <c r="D303" s="17"/>
      <c r="E303" s="20"/>
      <c r="F303" s="20"/>
      <c r="G303" s="21"/>
      <c r="H303" s="22" t="str">
        <f t="shared" si="8"/>
        <v/>
      </c>
      <c r="I303" s="17"/>
      <c r="J303" s="18"/>
      <c r="K303" s="22" t="str">
        <f>IF($H303="","",IF($I303="No",0,IF(N(IFERROR(INDEX(Clients!$D$4:$D$103,MATCH($B303,Clients!$A$4:$A$103,0)),""))&gt;0,CEILING(MAX(0,ROUND(MOD($F303-$E303,1)*1440-N($G303),0)),N(IFERROR(INDEX(Clients!$D$4:$D$103,MATCH($B303,Clients!$A$4:$A$103,0)),""))),MAX(0,ROUND(MOD($F303-$E303,1)*1440-N($G303),0)))/60))</f>
        <v/>
      </c>
      <c r="L303" s="23" t="str">
        <f>IF($B303="","",IFERROR(INDEX(Clients!$B$4:$B$103,MATCH($B303,Clients!$A$4:$A$103,0)),"")&amp;"")</f>
        <v/>
      </c>
      <c r="M303" s="24" t="str">
        <f>IF($B303="","",IF($J303&lt;&gt;"",N($J303),N(IFERROR(INDEX(Clients!$C$4:$C$103,MATCH($B303,Clients!$A$4:$A$103,0)),""))))</f>
        <v/>
      </c>
      <c r="N303" s="24" t="str">
        <f t="shared" si="9"/>
        <v/>
      </c>
      <c r="O303" s="17"/>
      <c r="P303" s="23">
        <f>IF(AND(ISNUMBER($A303),$A303&gt;=Settings!$B$6,$A303&lt;=Settings!$B$7),1,0)</f>
        <v>0</v>
      </c>
      <c r="Q303" s="23" t="str">
        <f>IF(AND($P303=1,$B303&lt;&gt;"",$B303=Timesheet!$B$4),ROW(),"")</f>
        <v/>
      </c>
    </row>
    <row r="304" spans="1:17" x14ac:dyDescent="0.3">
      <c r="A304" s="19"/>
      <c r="B304" s="17"/>
      <c r="C304" s="17"/>
      <c r="D304" s="17"/>
      <c r="E304" s="20"/>
      <c r="F304" s="20"/>
      <c r="G304" s="21"/>
      <c r="H304" s="22" t="str">
        <f t="shared" si="8"/>
        <v/>
      </c>
      <c r="I304" s="17"/>
      <c r="J304" s="18"/>
      <c r="K304" s="22" t="str">
        <f>IF($H304="","",IF($I304="No",0,IF(N(IFERROR(INDEX(Clients!$D$4:$D$103,MATCH($B304,Clients!$A$4:$A$103,0)),""))&gt;0,CEILING(MAX(0,ROUND(MOD($F304-$E304,1)*1440-N($G304),0)),N(IFERROR(INDEX(Clients!$D$4:$D$103,MATCH($B304,Clients!$A$4:$A$103,0)),""))),MAX(0,ROUND(MOD($F304-$E304,1)*1440-N($G304),0)))/60))</f>
        <v/>
      </c>
      <c r="L304" s="23" t="str">
        <f>IF($B304="","",IFERROR(INDEX(Clients!$B$4:$B$103,MATCH($B304,Clients!$A$4:$A$103,0)),"")&amp;"")</f>
        <v/>
      </c>
      <c r="M304" s="24" t="str">
        <f>IF($B304="","",IF($J304&lt;&gt;"",N($J304),N(IFERROR(INDEX(Clients!$C$4:$C$103,MATCH($B304,Clients!$A$4:$A$103,0)),""))))</f>
        <v/>
      </c>
      <c r="N304" s="24" t="str">
        <f t="shared" si="9"/>
        <v/>
      </c>
      <c r="O304" s="17"/>
      <c r="P304" s="23">
        <f>IF(AND(ISNUMBER($A304),$A304&gt;=Settings!$B$6,$A304&lt;=Settings!$B$7),1,0)</f>
        <v>0</v>
      </c>
      <c r="Q304" s="23" t="str">
        <f>IF(AND($P304=1,$B304&lt;&gt;"",$B304=Timesheet!$B$4),ROW(),"")</f>
        <v/>
      </c>
    </row>
    <row r="305" spans="1:17" x14ac:dyDescent="0.3">
      <c r="A305" s="19"/>
      <c r="B305" s="17"/>
      <c r="C305" s="17"/>
      <c r="D305" s="17"/>
      <c r="E305" s="20"/>
      <c r="F305" s="20"/>
      <c r="G305" s="21"/>
      <c r="H305" s="22" t="str">
        <f t="shared" si="8"/>
        <v/>
      </c>
      <c r="I305" s="17"/>
      <c r="J305" s="18"/>
      <c r="K305" s="22" t="str">
        <f>IF($H305="","",IF($I305="No",0,IF(N(IFERROR(INDEX(Clients!$D$4:$D$103,MATCH($B305,Clients!$A$4:$A$103,0)),""))&gt;0,CEILING(MAX(0,ROUND(MOD($F305-$E305,1)*1440-N($G305),0)),N(IFERROR(INDEX(Clients!$D$4:$D$103,MATCH($B305,Clients!$A$4:$A$103,0)),""))),MAX(0,ROUND(MOD($F305-$E305,1)*1440-N($G305),0)))/60))</f>
        <v/>
      </c>
      <c r="L305" s="23" t="str">
        <f>IF($B305="","",IFERROR(INDEX(Clients!$B$4:$B$103,MATCH($B305,Clients!$A$4:$A$103,0)),"")&amp;"")</f>
        <v/>
      </c>
      <c r="M305" s="24" t="str">
        <f>IF($B305="","",IF($J305&lt;&gt;"",N($J305),N(IFERROR(INDEX(Clients!$C$4:$C$103,MATCH($B305,Clients!$A$4:$A$103,0)),""))))</f>
        <v/>
      </c>
      <c r="N305" s="24" t="str">
        <f t="shared" si="9"/>
        <v/>
      </c>
      <c r="O305" s="17"/>
      <c r="P305" s="23">
        <f>IF(AND(ISNUMBER($A305),$A305&gt;=Settings!$B$6,$A305&lt;=Settings!$B$7),1,0)</f>
        <v>0</v>
      </c>
      <c r="Q305" s="23" t="str">
        <f>IF(AND($P305=1,$B305&lt;&gt;"",$B305=Timesheet!$B$4),ROW(),"")</f>
        <v/>
      </c>
    </row>
    <row r="306" spans="1:17" x14ac:dyDescent="0.3">
      <c r="A306" s="19"/>
      <c r="B306" s="17"/>
      <c r="C306" s="17"/>
      <c r="D306" s="17"/>
      <c r="E306" s="20"/>
      <c r="F306" s="20"/>
      <c r="G306" s="21"/>
      <c r="H306" s="22" t="str">
        <f t="shared" si="8"/>
        <v/>
      </c>
      <c r="I306" s="17"/>
      <c r="J306" s="18"/>
      <c r="K306" s="22" t="str">
        <f>IF($H306="","",IF($I306="No",0,IF(N(IFERROR(INDEX(Clients!$D$4:$D$103,MATCH($B306,Clients!$A$4:$A$103,0)),""))&gt;0,CEILING(MAX(0,ROUND(MOD($F306-$E306,1)*1440-N($G306),0)),N(IFERROR(INDEX(Clients!$D$4:$D$103,MATCH($B306,Clients!$A$4:$A$103,0)),""))),MAX(0,ROUND(MOD($F306-$E306,1)*1440-N($G306),0)))/60))</f>
        <v/>
      </c>
      <c r="L306" s="23" t="str">
        <f>IF($B306="","",IFERROR(INDEX(Clients!$B$4:$B$103,MATCH($B306,Clients!$A$4:$A$103,0)),"")&amp;"")</f>
        <v/>
      </c>
      <c r="M306" s="24" t="str">
        <f>IF($B306="","",IF($J306&lt;&gt;"",N($J306),N(IFERROR(INDEX(Clients!$C$4:$C$103,MATCH($B306,Clients!$A$4:$A$103,0)),""))))</f>
        <v/>
      </c>
      <c r="N306" s="24" t="str">
        <f t="shared" si="9"/>
        <v/>
      </c>
      <c r="O306" s="17"/>
      <c r="P306" s="23">
        <f>IF(AND(ISNUMBER($A306),$A306&gt;=Settings!$B$6,$A306&lt;=Settings!$B$7),1,0)</f>
        <v>0</v>
      </c>
      <c r="Q306" s="23" t="str">
        <f>IF(AND($P306=1,$B306&lt;&gt;"",$B306=Timesheet!$B$4),ROW(),"")</f>
        <v/>
      </c>
    </row>
    <row r="307" spans="1:17" x14ac:dyDescent="0.3">
      <c r="A307" s="19"/>
      <c r="B307" s="17"/>
      <c r="C307" s="17"/>
      <c r="D307" s="17"/>
      <c r="E307" s="20"/>
      <c r="F307" s="20"/>
      <c r="G307" s="21"/>
      <c r="H307" s="22" t="str">
        <f t="shared" si="8"/>
        <v/>
      </c>
      <c r="I307" s="17"/>
      <c r="J307" s="18"/>
      <c r="K307" s="22" t="str">
        <f>IF($H307="","",IF($I307="No",0,IF(N(IFERROR(INDEX(Clients!$D$4:$D$103,MATCH($B307,Clients!$A$4:$A$103,0)),""))&gt;0,CEILING(MAX(0,ROUND(MOD($F307-$E307,1)*1440-N($G307),0)),N(IFERROR(INDEX(Clients!$D$4:$D$103,MATCH($B307,Clients!$A$4:$A$103,0)),""))),MAX(0,ROUND(MOD($F307-$E307,1)*1440-N($G307),0)))/60))</f>
        <v/>
      </c>
      <c r="L307" s="23" t="str">
        <f>IF($B307="","",IFERROR(INDEX(Clients!$B$4:$B$103,MATCH($B307,Clients!$A$4:$A$103,0)),"")&amp;"")</f>
        <v/>
      </c>
      <c r="M307" s="24" t="str">
        <f>IF($B307="","",IF($J307&lt;&gt;"",N($J307),N(IFERROR(INDEX(Clients!$C$4:$C$103,MATCH($B307,Clients!$A$4:$A$103,0)),""))))</f>
        <v/>
      </c>
      <c r="N307" s="24" t="str">
        <f t="shared" si="9"/>
        <v/>
      </c>
      <c r="O307" s="17"/>
      <c r="P307" s="23">
        <f>IF(AND(ISNUMBER($A307),$A307&gt;=Settings!$B$6,$A307&lt;=Settings!$B$7),1,0)</f>
        <v>0</v>
      </c>
      <c r="Q307" s="23" t="str">
        <f>IF(AND($P307=1,$B307&lt;&gt;"",$B307=Timesheet!$B$4),ROW(),"")</f>
        <v/>
      </c>
    </row>
    <row r="308" spans="1:17" x14ac:dyDescent="0.3">
      <c r="A308" s="19"/>
      <c r="B308" s="17"/>
      <c r="C308" s="17"/>
      <c r="D308" s="17"/>
      <c r="E308" s="20"/>
      <c r="F308" s="20"/>
      <c r="G308" s="21"/>
      <c r="H308" s="22" t="str">
        <f t="shared" si="8"/>
        <v/>
      </c>
      <c r="I308" s="17"/>
      <c r="J308" s="18"/>
      <c r="K308" s="22" t="str">
        <f>IF($H308="","",IF($I308="No",0,IF(N(IFERROR(INDEX(Clients!$D$4:$D$103,MATCH($B308,Clients!$A$4:$A$103,0)),""))&gt;0,CEILING(MAX(0,ROUND(MOD($F308-$E308,1)*1440-N($G308),0)),N(IFERROR(INDEX(Clients!$D$4:$D$103,MATCH($B308,Clients!$A$4:$A$103,0)),""))),MAX(0,ROUND(MOD($F308-$E308,1)*1440-N($G308),0)))/60))</f>
        <v/>
      </c>
      <c r="L308" s="23" t="str">
        <f>IF($B308="","",IFERROR(INDEX(Clients!$B$4:$B$103,MATCH($B308,Clients!$A$4:$A$103,0)),"")&amp;"")</f>
        <v/>
      </c>
      <c r="M308" s="24" t="str">
        <f>IF($B308="","",IF($J308&lt;&gt;"",N($J308),N(IFERROR(INDEX(Clients!$C$4:$C$103,MATCH($B308,Clients!$A$4:$A$103,0)),""))))</f>
        <v/>
      </c>
      <c r="N308" s="24" t="str">
        <f t="shared" si="9"/>
        <v/>
      </c>
      <c r="O308" s="17"/>
      <c r="P308" s="23">
        <f>IF(AND(ISNUMBER($A308),$A308&gt;=Settings!$B$6,$A308&lt;=Settings!$B$7),1,0)</f>
        <v>0</v>
      </c>
      <c r="Q308" s="23" t="str">
        <f>IF(AND($P308=1,$B308&lt;&gt;"",$B308=Timesheet!$B$4),ROW(),"")</f>
        <v/>
      </c>
    </row>
    <row r="309" spans="1:17" x14ac:dyDescent="0.3">
      <c r="A309" s="19"/>
      <c r="B309" s="17"/>
      <c r="C309" s="17"/>
      <c r="D309" s="17"/>
      <c r="E309" s="20"/>
      <c r="F309" s="20"/>
      <c r="G309" s="21"/>
      <c r="H309" s="22" t="str">
        <f t="shared" si="8"/>
        <v/>
      </c>
      <c r="I309" s="17"/>
      <c r="J309" s="18"/>
      <c r="K309" s="22" t="str">
        <f>IF($H309="","",IF($I309="No",0,IF(N(IFERROR(INDEX(Clients!$D$4:$D$103,MATCH($B309,Clients!$A$4:$A$103,0)),""))&gt;0,CEILING(MAX(0,ROUND(MOD($F309-$E309,1)*1440-N($G309),0)),N(IFERROR(INDEX(Clients!$D$4:$D$103,MATCH($B309,Clients!$A$4:$A$103,0)),""))),MAX(0,ROUND(MOD($F309-$E309,1)*1440-N($G309),0)))/60))</f>
        <v/>
      </c>
      <c r="L309" s="23" t="str">
        <f>IF($B309="","",IFERROR(INDEX(Clients!$B$4:$B$103,MATCH($B309,Clients!$A$4:$A$103,0)),"")&amp;"")</f>
        <v/>
      </c>
      <c r="M309" s="24" t="str">
        <f>IF($B309="","",IF($J309&lt;&gt;"",N($J309),N(IFERROR(INDEX(Clients!$C$4:$C$103,MATCH($B309,Clients!$A$4:$A$103,0)),""))))</f>
        <v/>
      </c>
      <c r="N309" s="24" t="str">
        <f t="shared" si="9"/>
        <v/>
      </c>
      <c r="O309" s="17"/>
      <c r="P309" s="23">
        <f>IF(AND(ISNUMBER($A309),$A309&gt;=Settings!$B$6,$A309&lt;=Settings!$B$7),1,0)</f>
        <v>0</v>
      </c>
      <c r="Q309" s="23" t="str">
        <f>IF(AND($P309=1,$B309&lt;&gt;"",$B309=Timesheet!$B$4),ROW(),"")</f>
        <v/>
      </c>
    </row>
    <row r="310" spans="1:17" x14ac:dyDescent="0.3">
      <c r="A310" s="19"/>
      <c r="B310" s="17"/>
      <c r="C310" s="17"/>
      <c r="D310" s="17"/>
      <c r="E310" s="20"/>
      <c r="F310" s="20"/>
      <c r="G310" s="21"/>
      <c r="H310" s="22" t="str">
        <f t="shared" si="8"/>
        <v/>
      </c>
      <c r="I310" s="17"/>
      <c r="J310" s="18"/>
      <c r="K310" s="22" t="str">
        <f>IF($H310="","",IF($I310="No",0,IF(N(IFERROR(INDEX(Clients!$D$4:$D$103,MATCH($B310,Clients!$A$4:$A$103,0)),""))&gt;0,CEILING(MAX(0,ROUND(MOD($F310-$E310,1)*1440-N($G310),0)),N(IFERROR(INDEX(Clients!$D$4:$D$103,MATCH($B310,Clients!$A$4:$A$103,0)),""))),MAX(0,ROUND(MOD($F310-$E310,1)*1440-N($G310),0)))/60))</f>
        <v/>
      </c>
      <c r="L310" s="23" t="str">
        <f>IF($B310="","",IFERROR(INDEX(Clients!$B$4:$B$103,MATCH($B310,Clients!$A$4:$A$103,0)),"")&amp;"")</f>
        <v/>
      </c>
      <c r="M310" s="24" t="str">
        <f>IF($B310="","",IF($J310&lt;&gt;"",N($J310),N(IFERROR(INDEX(Clients!$C$4:$C$103,MATCH($B310,Clients!$A$4:$A$103,0)),""))))</f>
        <v/>
      </c>
      <c r="N310" s="24" t="str">
        <f t="shared" si="9"/>
        <v/>
      </c>
      <c r="O310" s="17"/>
      <c r="P310" s="23">
        <f>IF(AND(ISNUMBER($A310),$A310&gt;=Settings!$B$6,$A310&lt;=Settings!$B$7),1,0)</f>
        <v>0</v>
      </c>
      <c r="Q310" s="23" t="str">
        <f>IF(AND($P310=1,$B310&lt;&gt;"",$B310=Timesheet!$B$4),ROW(),"")</f>
        <v/>
      </c>
    </row>
    <row r="311" spans="1:17" x14ac:dyDescent="0.3">
      <c r="A311" s="19"/>
      <c r="B311" s="17"/>
      <c r="C311" s="17"/>
      <c r="D311" s="17"/>
      <c r="E311" s="20"/>
      <c r="F311" s="20"/>
      <c r="G311" s="21"/>
      <c r="H311" s="22" t="str">
        <f t="shared" si="8"/>
        <v/>
      </c>
      <c r="I311" s="17"/>
      <c r="J311" s="18"/>
      <c r="K311" s="22" t="str">
        <f>IF($H311="","",IF($I311="No",0,IF(N(IFERROR(INDEX(Clients!$D$4:$D$103,MATCH($B311,Clients!$A$4:$A$103,0)),""))&gt;0,CEILING(MAX(0,ROUND(MOD($F311-$E311,1)*1440-N($G311),0)),N(IFERROR(INDEX(Clients!$D$4:$D$103,MATCH($B311,Clients!$A$4:$A$103,0)),""))),MAX(0,ROUND(MOD($F311-$E311,1)*1440-N($G311),0)))/60))</f>
        <v/>
      </c>
      <c r="L311" s="23" t="str">
        <f>IF($B311="","",IFERROR(INDEX(Clients!$B$4:$B$103,MATCH($B311,Clients!$A$4:$A$103,0)),"")&amp;"")</f>
        <v/>
      </c>
      <c r="M311" s="24" t="str">
        <f>IF($B311="","",IF($J311&lt;&gt;"",N($J311),N(IFERROR(INDEX(Clients!$C$4:$C$103,MATCH($B311,Clients!$A$4:$A$103,0)),""))))</f>
        <v/>
      </c>
      <c r="N311" s="24" t="str">
        <f t="shared" si="9"/>
        <v/>
      </c>
      <c r="O311" s="17"/>
      <c r="P311" s="23">
        <f>IF(AND(ISNUMBER($A311),$A311&gt;=Settings!$B$6,$A311&lt;=Settings!$B$7),1,0)</f>
        <v>0</v>
      </c>
      <c r="Q311" s="23" t="str">
        <f>IF(AND($P311=1,$B311&lt;&gt;"",$B311=Timesheet!$B$4),ROW(),"")</f>
        <v/>
      </c>
    </row>
    <row r="312" spans="1:17" x14ac:dyDescent="0.3">
      <c r="A312" s="19"/>
      <c r="B312" s="17"/>
      <c r="C312" s="17"/>
      <c r="D312" s="17"/>
      <c r="E312" s="20"/>
      <c r="F312" s="20"/>
      <c r="G312" s="21"/>
      <c r="H312" s="22" t="str">
        <f t="shared" si="8"/>
        <v/>
      </c>
      <c r="I312" s="17"/>
      <c r="J312" s="18"/>
      <c r="K312" s="22" t="str">
        <f>IF($H312="","",IF($I312="No",0,IF(N(IFERROR(INDEX(Clients!$D$4:$D$103,MATCH($B312,Clients!$A$4:$A$103,0)),""))&gt;0,CEILING(MAX(0,ROUND(MOD($F312-$E312,1)*1440-N($G312),0)),N(IFERROR(INDEX(Clients!$D$4:$D$103,MATCH($B312,Clients!$A$4:$A$103,0)),""))),MAX(0,ROUND(MOD($F312-$E312,1)*1440-N($G312),0)))/60))</f>
        <v/>
      </c>
      <c r="L312" s="23" t="str">
        <f>IF($B312="","",IFERROR(INDEX(Clients!$B$4:$B$103,MATCH($B312,Clients!$A$4:$A$103,0)),"")&amp;"")</f>
        <v/>
      </c>
      <c r="M312" s="24" t="str">
        <f>IF($B312="","",IF($J312&lt;&gt;"",N($J312),N(IFERROR(INDEX(Clients!$C$4:$C$103,MATCH($B312,Clients!$A$4:$A$103,0)),""))))</f>
        <v/>
      </c>
      <c r="N312" s="24" t="str">
        <f t="shared" si="9"/>
        <v/>
      </c>
      <c r="O312" s="17"/>
      <c r="P312" s="23">
        <f>IF(AND(ISNUMBER($A312),$A312&gt;=Settings!$B$6,$A312&lt;=Settings!$B$7),1,0)</f>
        <v>0</v>
      </c>
      <c r="Q312" s="23" t="str">
        <f>IF(AND($P312=1,$B312&lt;&gt;"",$B312=Timesheet!$B$4),ROW(),"")</f>
        <v/>
      </c>
    </row>
    <row r="313" spans="1:17" x14ac:dyDescent="0.3">
      <c r="A313" s="19"/>
      <c r="B313" s="17"/>
      <c r="C313" s="17"/>
      <c r="D313" s="17"/>
      <c r="E313" s="20"/>
      <c r="F313" s="20"/>
      <c r="G313" s="21"/>
      <c r="H313" s="22" t="str">
        <f t="shared" si="8"/>
        <v/>
      </c>
      <c r="I313" s="17"/>
      <c r="J313" s="18"/>
      <c r="K313" s="22" t="str">
        <f>IF($H313="","",IF($I313="No",0,IF(N(IFERROR(INDEX(Clients!$D$4:$D$103,MATCH($B313,Clients!$A$4:$A$103,0)),""))&gt;0,CEILING(MAX(0,ROUND(MOD($F313-$E313,1)*1440-N($G313),0)),N(IFERROR(INDEX(Clients!$D$4:$D$103,MATCH($B313,Clients!$A$4:$A$103,0)),""))),MAX(0,ROUND(MOD($F313-$E313,1)*1440-N($G313),0)))/60))</f>
        <v/>
      </c>
      <c r="L313" s="23" t="str">
        <f>IF($B313="","",IFERROR(INDEX(Clients!$B$4:$B$103,MATCH($B313,Clients!$A$4:$A$103,0)),"")&amp;"")</f>
        <v/>
      </c>
      <c r="M313" s="24" t="str">
        <f>IF($B313="","",IF($J313&lt;&gt;"",N($J313),N(IFERROR(INDEX(Clients!$C$4:$C$103,MATCH($B313,Clients!$A$4:$A$103,0)),""))))</f>
        <v/>
      </c>
      <c r="N313" s="24" t="str">
        <f t="shared" si="9"/>
        <v/>
      </c>
      <c r="O313" s="17"/>
      <c r="P313" s="23">
        <f>IF(AND(ISNUMBER($A313),$A313&gt;=Settings!$B$6,$A313&lt;=Settings!$B$7),1,0)</f>
        <v>0</v>
      </c>
      <c r="Q313" s="23" t="str">
        <f>IF(AND($P313=1,$B313&lt;&gt;"",$B313=Timesheet!$B$4),ROW(),"")</f>
        <v/>
      </c>
    </row>
    <row r="314" spans="1:17" x14ac:dyDescent="0.3">
      <c r="A314" s="19"/>
      <c r="B314" s="17"/>
      <c r="C314" s="17"/>
      <c r="D314" s="17"/>
      <c r="E314" s="20"/>
      <c r="F314" s="20"/>
      <c r="G314" s="21"/>
      <c r="H314" s="22" t="str">
        <f t="shared" si="8"/>
        <v/>
      </c>
      <c r="I314" s="17"/>
      <c r="J314" s="18"/>
      <c r="K314" s="22" t="str">
        <f>IF($H314="","",IF($I314="No",0,IF(N(IFERROR(INDEX(Clients!$D$4:$D$103,MATCH($B314,Clients!$A$4:$A$103,0)),""))&gt;0,CEILING(MAX(0,ROUND(MOD($F314-$E314,1)*1440-N($G314),0)),N(IFERROR(INDEX(Clients!$D$4:$D$103,MATCH($B314,Clients!$A$4:$A$103,0)),""))),MAX(0,ROUND(MOD($F314-$E314,1)*1440-N($G314),0)))/60))</f>
        <v/>
      </c>
      <c r="L314" s="23" t="str">
        <f>IF($B314="","",IFERROR(INDEX(Clients!$B$4:$B$103,MATCH($B314,Clients!$A$4:$A$103,0)),"")&amp;"")</f>
        <v/>
      </c>
      <c r="M314" s="24" t="str">
        <f>IF($B314="","",IF($J314&lt;&gt;"",N($J314),N(IFERROR(INDEX(Clients!$C$4:$C$103,MATCH($B314,Clients!$A$4:$A$103,0)),""))))</f>
        <v/>
      </c>
      <c r="N314" s="24" t="str">
        <f t="shared" si="9"/>
        <v/>
      </c>
      <c r="O314" s="17"/>
      <c r="P314" s="23">
        <f>IF(AND(ISNUMBER($A314),$A314&gt;=Settings!$B$6,$A314&lt;=Settings!$B$7),1,0)</f>
        <v>0</v>
      </c>
      <c r="Q314" s="23" t="str">
        <f>IF(AND($P314=1,$B314&lt;&gt;"",$B314=Timesheet!$B$4),ROW(),"")</f>
        <v/>
      </c>
    </row>
    <row r="315" spans="1:17" x14ac:dyDescent="0.3">
      <c r="A315" s="19"/>
      <c r="B315" s="17"/>
      <c r="C315" s="17"/>
      <c r="D315" s="17"/>
      <c r="E315" s="20"/>
      <c r="F315" s="20"/>
      <c r="G315" s="21"/>
      <c r="H315" s="22" t="str">
        <f t="shared" si="8"/>
        <v/>
      </c>
      <c r="I315" s="17"/>
      <c r="J315" s="18"/>
      <c r="K315" s="22" t="str">
        <f>IF($H315="","",IF($I315="No",0,IF(N(IFERROR(INDEX(Clients!$D$4:$D$103,MATCH($B315,Clients!$A$4:$A$103,0)),""))&gt;0,CEILING(MAX(0,ROUND(MOD($F315-$E315,1)*1440-N($G315),0)),N(IFERROR(INDEX(Clients!$D$4:$D$103,MATCH($B315,Clients!$A$4:$A$103,0)),""))),MAX(0,ROUND(MOD($F315-$E315,1)*1440-N($G315),0)))/60))</f>
        <v/>
      </c>
      <c r="L315" s="23" t="str">
        <f>IF($B315="","",IFERROR(INDEX(Clients!$B$4:$B$103,MATCH($B315,Clients!$A$4:$A$103,0)),"")&amp;"")</f>
        <v/>
      </c>
      <c r="M315" s="24" t="str">
        <f>IF($B315="","",IF($J315&lt;&gt;"",N($J315),N(IFERROR(INDEX(Clients!$C$4:$C$103,MATCH($B315,Clients!$A$4:$A$103,0)),""))))</f>
        <v/>
      </c>
      <c r="N315" s="24" t="str">
        <f t="shared" si="9"/>
        <v/>
      </c>
      <c r="O315" s="17"/>
      <c r="P315" s="23">
        <f>IF(AND(ISNUMBER($A315),$A315&gt;=Settings!$B$6,$A315&lt;=Settings!$B$7),1,0)</f>
        <v>0</v>
      </c>
      <c r="Q315" s="23" t="str">
        <f>IF(AND($P315=1,$B315&lt;&gt;"",$B315=Timesheet!$B$4),ROW(),"")</f>
        <v/>
      </c>
    </row>
    <row r="316" spans="1:17" x14ac:dyDescent="0.3">
      <c r="A316" s="19"/>
      <c r="B316" s="17"/>
      <c r="C316" s="17"/>
      <c r="D316" s="17"/>
      <c r="E316" s="20"/>
      <c r="F316" s="20"/>
      <c r="G316" s="21"/>
      <c r="H316" s="22" t="str">
        <f t="shared" si="8"/>
        <v/>
      </c>
      <c r="I316" s="17"/>
      <c r="J316" s="18"/>
      <c r="K316" s="22" t="str">
        <f>IF($H316="","",IF($I316="No",0,IF(N(IFERROR(INDEX(Clients!$D$4:$D$103,MATCH($B316,Clients!$A$4:$A$103,0)),""))&gt;0,CEILING(MAX(0,ROUND(MOD($F316-$E316,1)*1440-N($G316),0)),N(IFERROR(INDEX(Clients!$D$4:$D$103,MATCH($B316,Clients!$A$4:$A$103,0)),""))),MAX(0,ROUND(MOD($F316-$E316,1)*1440-N($G316),0)))/60))</f>
        <v/>
      </c>
      <c r="L316" s="23" t="str">
        <f>IF($B316="","",IFERROR(INDEX(Clients!$B$4:$B$103,MATCH($B316,Clients!$A$4:$A$103,0)),"")&amp;"")</f>
        <v/>
      </c>
      <c r="M316" s="24" t="str">
        <f>IF($B316="","",IF($J316&lt;&gt;"",N($J316),N(IFERROR(INDEX(Clients!$C$4:$C$103,MATCH($B316,Clients!$A$4:$A$103,0)),""))))</f>
        <v/>
      </c>
      <c r="N316" s="24" t="str">
        <f t="shared" si="9"/>
        <v/>
      </c>
      <c r="O316" s="17"/>
      <c r="P316" s="23">
        <f>IF(AND(ISNUMBER($A316),$A316&gt;=Settings!$B$6,$A316&lt;=Settings!$B$7),1,0)</f>
        <v>0</v>
      </c>
      <c r="Q316" s="23" t="str">
        <f>IF(AND($P316=1,$B316&lt;&gt;"",$B316=Timesheet!$B$4),ROW(),"")</f>
        <v/>
      </c>
    </row>
    <row r="317" spans="1:17" x14ac:dyDescent="0.3">
      <c r="A317" s="19"/>
      <c r="B317" s="17"/>
      <c r="C317" s="17"/>
      <c r="D317" s="17"/>
      <c r="E317" s="20"/>
      <c r="F317" s="20"/>
      <c r="G317" s="21"/>
      <c r="H317" s="22" t="str">
        <f t="shared" si="8"/>
        <v/>
      </c>
      <c r="I317" s="17"/>
      <c r="J317" s="18"/>
      <c r="K317" s="22" t="str">
        <f>IF($H317="","",IF($I317="No",0,IF(N(IFERROR(INDEX(Clients!$D$4:$D$103,MATCH($B317,Clients!$A$4:$A$103,0)),""))&gt;0,CEILING(MAX(0,ROUND(MOD($F317-$E317,1)*1440-N($G317),0)),N(IFERROR(INDEX(Clients!$D$4:$D$103,MATCH($B317,Clients!$A$4:$A$103,0)),""))),MAX(0,ROUND(MOD($F317-$E317,1)*1440-N($G317),0)))/60))</f>
        <v/>
      </c>
      <c r="L317" s="23" t="str">
        <f>IF($B317="","",IFERROR(INDEX(Clients!$B$4:$B$103,MATCH($B317,Clients!$A$4:$A$103,0)),"")&amp;"")</f>
        <v/>
      </c>
      <c r="M317" s="24" t="str">
        <f>IF($B317="","",IF($J317&lt;&gt;"",N($J317),N(IFERROR(INDEX(Clients!$C$4:$C$103,MATCH($B317,Clients!$A$4:$A$103,0)),""))))</f>
        <v/>
      </c>
      <c r="N317" s="24" t="str">
        <f t="shared" si="9"/>
        <v/>
      </c>
      <c r="O317" s="17"/>
      <c r="P317" s="23">
        <f>IF(AND(ISNUMBER($A317),$A317&gt;=Settings!$B$6,$A317&lt;=Settings!$B$7),1,0)</f>
        <v>0</v>
      </c>
      <c r="Q317" s="23" t="str">
        <f>IF(AND($P317=1,$B317&lt;&gt;"",$B317=Timesheet!$B$4),ROW(),"")</f>
        <v/>
      </c>
    </row>
    <row r="318" spans="1:17" x14ac:dyDescent="0.3">
      <c r="A318" s="19"/>
      <c r="B318" s="17"/>
      <c r="C318" s="17"/>
      <c r="D318" s="17"/>
      <c r="E318" s="20"/>
      <c r="F318" s="20"/>
      <c r="G318" s="21"/>
      <c r="H318" s="22" t="str">
        <f t="shared" si="8"/>
        <v/>
      </c>
      <c r="I318" s="17"/>
      <c r="J318" s="18"/>
      <c r="K318" s="22" t="str">
        <f>IF($H318="","",IF($I318="No",0,IF(N(IFERROR(INDEX(Clients!$D$4:$D$103,MATCH($B318,Clients!$A$4:$A$103,0)),""))&gt;0,CEILING(MAX(0,ROUND(MOD($F318-$E318,1)*1440-N($G318),0)),N(IFERROR(INDEX(Clients!$D$4:$D$103,MATCH($B318,Clients!$A$4:$A$103,0)),""))),MAX(0,ROUND(MOD($F318-$E318,1)*1440-N($G318),0)))/60))</f>
        <v/>
      </c>
      <c r="L318" s="23" t="str">
        <f>IF($B318="","",IFERROR(INDEX(Clients!$B$4:$B$103,MATCH($B318,Clients!$A$4:$A$103,0)),"")&amp;"")</f>
        <v/>
      </c>
      <c r="M318" s="24" t="str">
        <f>IF($B318="","",IF($J318&lt;&gt;"",N($J318),N(IFERROR(INDEX(Clients!$C$4:$C$103,MATCH($B318,Clients!$A$4:$A$103,0)),""))))</f>
        <v/>
      </c>
      <c r="N318" s="24" t="str">
        <f t="shared" si="9"/>
        <v/>
      </c>
      <c r="O318" s="17"/>
      <c r="P318" s="23">
        <f>IF(AND(ISNUMBER($A318),$A318&gt;=Settings!$B$6,$A318&lt;=Settings!$B$7),1,0)</f>
        <v>0</v>
      </c>
      <c r="Q318" s="23" t="str">
        <f>IF(AND($P318=1,$B318&lt;&gt;"",$B318=Timesheet!$B$4),ROW(),"")</f>
        <v/>
      </c>
    </row>
    <row r="319" spans="1:17" x14ac:dyDescent="0.3">
      <c r="A319" s="19"/>
      <c r="B319" s="17"/>
      <c r="C319" s="17"/>
      <c r="D319" s="17"/>
      <c r="E319" s="20"/>
      <c r="F319" s="20"/>
      <c r="G319" s="21"/>
      <c r="H319" s="22" t="str">
        <f t="shared" si="8"/>
        <v/>
      </c>
      <c r="I319" s="17"/>
      <c r="J319" s="18"/>
      <c r="K319" s="22" t="str">
        <f>IF($H319="","",IF($I319="No",0,IF(N(IFERROR(INDEX(Clients!$D$4:$D$103,MATCH($B319,Clients!$A$4:$A$103,0)),""))&gt;0,CEILING(MAX(0,ROUND(MOD($F319-$E319,1)*1440-N($G319),0)),N(IFERROR(INDEX(Clients!$D$4:$D$103,MATCH($B319,Clients!$A$4:$A$103,0)),""))),MAX(0,ROUND(MOD($F319-$E319,1)*1440-N($G319),0)))/60))</f>
        <v/>
      </c>
      <c r="L319" s="23" t="str">
        <f>IF($B319="","",IFERROR(INDEX(Clients!$B$4:$B$103,MATCH($B319,Clients!$A$4:$A$103,0)),"")&amp;"")</f>
        <v/>
      </c>
      <c r="M319" s="24" t="str">
        <f>IF($B319="","",IF($J319&lt;&gt;"",N($J319),N(IFERROR(INDEX(Clients!$C$4:$C$103,MATCH($B319,Clients!$A$4:$A$103,0)),""))))</f>
        <v/>
      </c>
      <c r="N319" s="24" t="str">
        <f t="shared" si="9"/>
        <v/>
      </c>
      <c r="O319" s="17"/>
      <c r="P319" s="23">
        <f>IF(AND(ISNUMBER($A319),$A319&gt;=Settings!$B$6,$A319&lt;=Settings!$B$7),1,0)</f>
        <v>0</v>
      </c>
      <c r="Q319" s="23" t="str">
        <f>IF(AND($P319=1,$B319&lt;&gt;"",$B319=Timesheet!$B$4),ROW(),"")</f>
        <v/>
      </c>
    </row>
    <row r="320" spans="1:17" x14ac:dyDescent="0.3">
      <c r="A320" s="19"/>
      <c r="B320" s="17"/>
      <c r="C320" s="17"/>
      <c r="D320" s="17"/>
      <c r="E320" s="20"/>
      <c r="F320" s="20"/>
      <c r="G320" s="21"/>
      <c r="H320" s="22" t="str">
        <f t="shared" si="8"/>
        <v/>
      </c>
      <c r="I320" s="17"/>
      <c r="J320" s="18"/>
      <c r="K320" s="22" t="str">
        <f>IF($H320="","",IF($I320="No",0,IF(N(IFERROR(INDEX(Clients!$D$4:$D$103,MATCH($B320,Clients!$A$4:$A$103,0)),""))&gt;0,CEILING(MAX(0,ROUND(MOD($F320-$E320,1)*1440-N($G320),0)),N(IFERROR(INDEX(Clients!$D$4:$D$103,MATCH($B320,Clients!$A$4:$A$103,0)),""))),MAX(0,ROUND(MOD($F320-$E320,1)*1440-N($G320),0)))/60))</f>
        <v/>
      </c>
      <c r="L320" s="23" t="str">
        <f>IF($B320="","",IFERROR(INDEX(Clients!$B$4:$B$103,MATCH($B320,Clients!$A$4:$A$103,0)),"")&amp;"")</f>
        <v/>
      </c>
      <c r="M320" s="24" t="str">
        <f>IF($B320="","",IF($J320&lt;&gt;"",N($J320),N(IFERROR(INDEX(Clients!$C$4:$C$103,MATCH($B320,Clients!$A$4:$A$103,0)),""))))</f>
        <v/>
      </c>
      <c r="N320" s="24" t="str">
        <f t="shared" si="9"/>
        <v/>
      </c>
      <c r="O320" s="17"/>
      <c r="P320" s="23">
        <f>IF(AND(ISNUMBER($A320),$A320&gt;=Settings!$B$6,$A320&lt;=Settings!$B$7),1,0)</f>
        <v>0</v>
      </c>
      <c r="Q320" s="23" t="str">
        <f>IF(AND($P320=1,$B320&lt;&gt;"",$B320=Timesheet!$B$4),ROW(),"")</f>
        <v/>
      </c>
    </row>
    <row r="321" spans="1:17" x14ac:dyDescent="0.3">
      <c r="A321" s="19"/>
      <c r="B321" s="17"/>
      <c r="C321" s="17"/>
      <c r="D321" s="17"/>
      <c r="E321" s="20"/>
      <c r="F321" s="20"/>
      <c r="G321" s="21"/>
      <c r="H321" s="22" t="str">
        <f t="shared" si="8"/>
        <v/>
      </c>
      <c r="I321" s="17"/>
      <c r="J321" s="18"/>
      <c r="K321" s="22" t="str">
        <f>IF($H321="","",IF($I321="No",0,IF(N(IFERROR(INDEX(Clients!$D$4:$D$103,MATCH($B321,Clients!$A$4:$A$103,0)),""))&gt;0,CEILING(MAX(0,ROUND(MOD($F321-$E321,1)*1440-N($G321),0)),N(IFERROR(INDEX(Clients!$D$4:$D$103,MATCH($B321,Clients!$A$4:$A$103,0)),""))),MAX(0,ROUND(MOD($F321-$E321,1)*1440-N($G321),0)))/60))</f>
        <v/>
      </c>
      <c r="L321" s="23" t="str">
        <f>IF($B321="","",IFERROR(INDEX(Clients!$B$4:$B$103,MATCH($B321,Clients!$A$4:$A$103,0)),"")&amp;"")</f>
        <v/>
      </c>
      <c r="M321" s="24" t="str">
        <f>IF($B321="","",IF($J321&lt;&gt;"",N($J321),N(IFERROR(INDEX(Clients!$C$4:$C$103,MATCH($B321,Clients!$A$4:$A$103,0)),""))))</f>
        <v/>
      </c>
      <c r="N321" s="24" t="str">
        <f t="shared" si="9"/>
        <v/>
      </c>
      <c r="O321" s="17"/>
      <c r="P321" s="23">
        <f>IF(AND(ISNUMBER($A321),$A321&gt;=Settings!$B$6,$A321&lt;=Settings!$B$7),1,0)</f>
        <v>0</v>
      </c>
      <c r="Q321" s="23" t="str">
        <f>IF(AND($P321=1,$B321&lt;&gt;"",$B321=Timesheet!$B$4),ROW(),"")</f>
        <v/>
      </c>
    </row>
    <row r="322" spans="1:17" x14ac:dyDescent="0.3">
      <c r="A322" s="19"/>
      <c r="B322" s="17"/>
      <c r="C322" s="17"/>
      <c r="D322" s="17"/>
      <c r="E322" s="20"/>
      <c r="F322" s="20"/>
      <c r="G322" s="21"/>
      <c r="H322" s="22" t="str">
        <f t="shared" si="8"/>
        <v/>
      </c>
      <c r="I322" s="17"/>
      <c r="J322" s="18"/>
      <c r="K322" s="22" t="str">
        <f>IF($H322="","",IF($I322="No",0,IF(N(IFERROR(INDEX(Clients!$D$4:$D$103,MATCH($B322,Clients!$A$4:$A$103,0)),""))&gt;0,CEILING(MAX(0,ROUND(MOD($F322-$E322,1)*1440-N($G322),0)),N(IFERROR(INDEX(Clients!$D$4:$D$103,MATCH($B322,Clients!$A$4:$A$103,0)),""))),MAX(0,ROUND(MOD($F322-$E322,1)*1440-N($G322),0)))/60))</f>
        <v/>
      </c>
      <c r="L322" s="23" t="str">
        <f>IF($B322="","",IFERROR(INDEX(Clients!$B$4:$B$103,MATCH($B322,Clients!$A$4:$A$103,0)),"")&amp;"")</f>
        <v/>
      </c>
      <c r="M322" s="24" t="str">
        <f>IF($B322="","",IF($J322&lt;&gt;"",N($J322),N(IFERROR(INDEX(Clients!$C$4:$C$103,MATCH($B322,Clients!$A$4:$A$103,0)),""))))</f>
        <v/>
      </c>
      <c r="N322" s="24" t="str">
        <f t="shared" si="9"/>
        <v/>
      </c>
      <c r="O322" s="17"/>
      <c r="P322" s="23">
        <f>IF(AND(ISNUMBER($A322),$A322&gt;=Settings!$B$6,$A322&lt;=Settings!$B$7),1,0)</f>
        <v>0</v>
      </c>
      <c r="Q322" s="23" t="str">
        <f>IF(AND($P322=1,$B322&lt;&gt;"",$B322=Timesheet!$B$4),ROW(),"")</f>
        <v/>
      </c>
    </row>
    <row r="323" spans="1:17" x14ac:dyDescent="0.3">
      <c r="A323" s="19"/>
      <c r="B323" s="17"/>
      <c r="C323" s="17"/>
      <c r="D323" s="17"/>
      <c r="E323" s="20"/>
      <c r="F323" s="20"/>
      <c r="G323" s="21"/>
      <c r="H323" s="22" t="str">
        <f t="shared" si="8"/>
        <v/>
      </c>
      <c r="I323" s="17"/>
      <c r="J323" s="18"/>
      <c r="K323" s="22" t="str">
        <f>IF($H323="","",IF($I323="No",0,IF(N(IFERROR(INDEX(Clients!$D$4:$D$103,MATCH($B323,Clients!$A$4:$A$103,0)),""))&gt;0,CEILING(MAX(0,ROUND(MOD($F323-$E323,1)*1440-N($G323),0)),N(IFERROR(INDEX(Clients!$D$4:$D$103,MATCH($B323,Clients!$A$4:$A$103,0)),""))),MAX(0,ROUND(MOD($F323-$E323,1)*1440-N($G323),0)))/60))</f>
        <v/>
      </c>
      <c r="L323" s="23" t="str">
        <f>IF($B323="","",IFERROR(INDEX(Clients!$B$4:$B$103,MATCH($B323,Clients!$A$4:$A$103,0)),"")&amp;"")</f>
        <v/>
      </c>
      <c r="M323" s="24" t="str">
        <f>IF($B323="","",IF($J323&lt;&gt;"",N($J323),N(IFERROR(INDEX(Clients!$C$4:$C$103,MATCH($B323,Clients!$A$4:$A$103,0)),""))))</f>
        <v/>
      </c>
      <c r="N323" s="24" t="str">
        <f t="shared" si="9"/>
        <v/>
      </c>
      <c r="O323" s="17"/>
      <c r="P323" s="23">
        <f>IF(AND(ISNUMBER($A323),$A323&gt;=Settings!$B$6,$A323&lt;=Settings!$B$7),1,0)</f>
        <v>0</v>
      </c>
      <c r="Q323" s="23" t="str">
        <f>IF(AND($P323=1,$B323&lt;&gt;"",$B323=Timesheet!$B$4),ROW(),"")</f>
        <v/>
      </c>
    </row>
    <row r="324" spans="1:17" x14ac:dyDescent="0.3">
      <c r="A324" s="19"/>
      <c r="B324" s="17"/>
      <c r="C324" s="17"/>
      <c r="D324" s="17"/>
      <c r="E324" s="20"/>
      <c r="F324" s="20"/>
      <c r="G324" s="21"/>
      <c r="H324" s="22" t="str">
        <f t="shared" ref="H324:H387" si="10">IF(OR($E324="",$F324=""),"",MAX(0,ROUND((MOD($F324-$E324,1)*1440-N($G324))/60,2)))</f>
        <v/>
      </c>
      <c r="I324" s="17"/>
      <c r="J324" s="18"/>
      <c r="K324" s="22" t="str">
        <f>IF($H324="","",IF($I324="No",0,IF(N(IFERROR(INDEX(Clients!$D$4:$D$103,MATCH($B324,Clients!$A$4:$A$103,0)),""))&gt;0,CEILING(MAX(0,ROUND(MOD($F324-$E324,1)*1440-N($G324),0)),N(IFERROR(INDEX(Clients!$D$4:$D$103,MATCH($B324,Clients!$A$4:$A$103,0)),""))),MAX(0,ROUND(MOD($F324-$E324,1)*1440-N($G324),0)))/60))</f>
        <v/>
      </c>
      <c r="L324" s="23" t="str">
        <f>IF($B324="","",IFERROR(INDEX(Clients!$B$4:$B$103,MATCH($B324,Clients!$A$4:$A$103,0)),"")&amp;"")</f>
        <v/>
      </c>
      <c r="M324" s="24" t="str">
        <f>IF($B324="","",IF($J324&lt;&gt;"",N($J324),N(IFERROR(INDEX(Clients!$C$4:$C$103,MATCH($B324,Clients!$A$4:$A$103,0)),""))))</f>
        <v/>
      </c>
      <c r="N324" s="24" t="str">
        <f t="shared" ref="N324:N387" si="11">IF(OR($K324="",$M324=""),"",ROUND($K324*$M324,2))</f>
        <v/>
      </c>
      <c r="O324" s="17"/>
      <c r="P324" s="23">
        <f>IF(AND(ISNUMBER($A324),$A324&gt;=Settings!$B$6,$A324&lt;=Settings!$B$7),1,0)</f>
        <v>0</v>
      </c>
      <c r="Q324" s="23" t="str">
        <f>IF(AND($P324=1,$B324&lt;&gt;"",$B324=Timesheet!$B$4),ROW(),"")</f>
        <v/>
      </c>
    </row>
    <row r="325" spans="1:17" x14ac:dyDescent="0.3">
      <c r="A325" s="19"/>
      <c r="B325" s="17"/>
      <c r="C325" s="17"/>
      <c r="D325" s="17"/>
      <c r="E325" s="20"/>
      <c r="F325" s="20"/>
      <c r="G325" s="21"/>
      <c r="H325" s="22" t="str">
        <f t="shared" si="10"/>
        <v/>
      </c>
      <c r="I325" s="17"/>
      <c r="J325" s="18"/>
      <c r="K325" s="22" t="str">
        <f>IF($H325="","",IF($I325="No",0,IF(N(IFERROR(INDEX(Clients!$D$4:$D$103,MATCH($B325,Clients!$A$4:$A$103,0)),""))&gt;0,CEILING(MAX(0,ROUND(MOD($F325-$E325,1)*1440-N($G325),0)),N(IFERROR(INDEX(Clients!$D$4:$D$103,MATCH($B325,Clients!$A$4:$A$103,0)),""))),MAX(0,ROUND(MOD($F325-$E325,1)*1440-N($G325),0)))/60))</f>
        <v/>
      </c>
      <c r="L325" s="23" t="str">
        <f>IF($B325="","",IFERROR(INDEX(Clients!$B$4:$B$103,MATCH($B325,Clients!$A$4:$A$103,0)),"")&amp;"")</f>
        <v/>
      </c>
      <c r="M325" s="24" t="str">
        <f>IF($B325="","",IF($J325&lt;&gt;"",N($J325),N(IFERROR(INDEX(Clients!$C$4:$C$103,MATCH($B325,Clients!$A$4:$A$103,0)),""))))</f>
        <v/>
      </c>
      <c r="N325" s="24" t="str">
        <f t="shared" si="11"/>
        <v/>
      </c>
      <c r="O325" s="17"/>
      <c r="P325" s="23">
        <f>IF(AND(ISNUMBER($A325),$A325&gt;=Settings!$B$6,$A325&lt;=Settings!$B$7),1,0)</f>
        <v>0</v>
      </c>
      <c r="Q325" s="23" t="str">
        <f>IF(AND($P325=1,$B325&lt;&gt;"",$B325=Timesheet!$B$4),ROW(),"")</f>
        <v/>
      </c>
    </row>
    <row r="326" spans="1:17" x14ac:dyDescent="0.3">
      <c r="A326" s="19"/>
      <c r="B326" s="17"/>
      <c r="C326" s="17"/>
      <c r="D326" s="17"/>
      <c r="E326" s="20"/>
      <c r="F326" s="20"/>
      <c r="G326" s="21"/>
      <c r="H326" s="22" t="str">
        <f t="shared" si="10"/>
        <v/>
      </c>
      <c r="I326" s="17"/>
      <c r="J326" s="18"/>
      <c r="K326" s="22" t="str">
        <f>IF($H326="","",IF($I326="No",0,IF(N(IFERROR(INDEX(Clients!$D$4:$D$103,MATCH($B326,Clients!$A$4:$A$103,0)),""))&gt;0,CEILING(MAX(0,ROUND(MOD($F326-$E326,1)*1440-N($G326),0)),N(IFERROR(INDEX(Clients!$D$4:$D$103,MATCH($B326,Clients!$A$4:$A$103,0)),""))),MAX(0,ROUND(MOD($F326-$E326,1)*1440-N($G326),0)))/60))</f>
        <v/>
      </c>
      <c r="L326" s="23" t="str">
        <f>IF($B326="","",IFERROR(INDEX(Clients!$B$4:$B$103,MATCH($B326,Clients!$A$4:$A$103,0)),"")&amp;"")</f>
        <v/>
      </c>
      <c r="M326" s="24" t="str">
        <f>IF($B326="","",IF($J326&lt;&gt;"",N($J326),N(IFERROR(INDEX(Clients!$C$4:$C$103,MATCH($B326,Clients!$A$4:$A$103,0)),""))))</f>
        <v/>
      </c>
      <c r="N326" s="24" t="str">
        <f t="shared" si="11"/>
        <v/>
      </c>
      <c r="O326" s="17"/>
      <c r="P326" s="23">
        <f>IF(AND(ISNUMBER($A326),$A326&gt;=Settings!$B$6,$A326&lt;=Settings!$B$7),1,0)</f>
        <v>0</v>
      </c>
      <c r="Q326" s="23" t="str">
        <f>IF(AND($P326=1,$B326&lt;&gt;"",$B326=Timesheet!$B$4),ROW(),"")</f>
        <v/>
      </c>
    </row>
    <row r="327" spans="1:17" x14ac:dyDescent="0.3">
      <c r="A327" s="19"/>
      <c r="B327" s="17"/>
      <c r="C327" s="17"/>
      <c r="D327" s="17"/>
      <c r="E327" s="20"/>
      <c r="F327" s="20"/>
      <c r="G327" s="21"/>
      <c r="H327" s="22" t="str">
        <f t="shared" si="10"/>
        <v/>
      </c>
      <c r="I327" s="17"/>
      <c r="J327" s="18"/>
      <c r="K327" s="22" t="str">
        <f>IF($H327="","",IF($I327="No",0,IF(N(IFERROR(INDEX(Clients!$D$4:$D$103,MATCH($B327,Clients!$A$4:$A$103,0)),""))&gt;0,CEILING(MAX(0,ROUND(MOD($F327-$E327,1)*1440-N($G327),0)),N(IFERROR(INDEX(Clients!$D$4:$D$103,MATCH($B327,Clients!$A$4:$A$103,0)),""))),MAX(0,ROUND(MOD($F327-$E327,1)*1440-N($G327),0)))/60))</f>
        <v/>
      </c>
      <c r="L327" s="23" t="str">
        <f>IF($B327="","",IFERROR(INDEX(Clients!$B$4:$B$103,MATCH($B327,Clients!$A$4:$A$103,0)),"")&amp;"")</f>
        <v/>
      </c>
      <c r="M327" s="24" t="str">
        <f>IF($B327="","",IF($J327&lt;&gt;"",N($J327),N(IFERROR(INDEX(Clients!$C$4:$C$103,MATCH($B327,Clients!$A$4:$A$103,0)),""))))</f>
        <v/>
      </c>
      <c r="N327" s="24" t="str">
        <f t="shared" si="11"/>
        <v/>
      </c>
      <c r="O327" s="17"/>
      <c r="P327" s="23">
        <f>IF(AND(ISNUMBER($A327),$A327&gt;=Settings!$B$6,$A327&lt;=Settings!$B$7),1,0)</f>
        <v>0</v>
      </c>
      <c r="Q327" s="23" t="str">
        <f>IF(AND($P327=1,$B327&lt;&gt;"",$B327=Timesheet!$B$4),ROW(),"")</f>
        <v/>
      </c>
    </row>
    <row r="328" spans="1:17" x14ac:dyDescent="0.3">
      <c r="A328" s="19"/>
      <c r="B328" s="17"/>
      <c r="C328" s="17"/>
      <c r="D328" s="17"/>
      <c r="E328" s="20"/>
      <c r="F328" s="20"/>
      <c r="G328" s="21"/>
      <c r="H328" s="22" t="str">
        <f t="shared" si="10"/>
        <v/>
      </c>
      <c r="I328" s="17"/>
      <c r="J328" s="18"/>
      <c r="K328" s="22" t="str">
        <f>IF($H328="","",IF($I328="No",0,IF(N(IFERROR(INDEX(Clients!$D$4:$D$103,MATCH($B328,Clients!$A$4:$A$103,0)),""))&gt;0,CEILING(MAX(0,ROUND(MOD($F328-$E328,1)*1440-N($G328),0)),N(IFERROR(INDEX(Clients!$D$4:$D$103,MATCH($B328,Clients!$A$4:$A$103,0)),""))),MAX(0,ROUND(MOD($F328-$E328,1)*1440-N($G328),0)))/60))</f>
        <v/>
      </c>
      <c r="L328" s="23" t="str">
        <f>IF($B328="","",IFERROR(INDEX(Clients!$B$4:$B$103,MATCH($B328,Clients!$A$4:$A$103,0)),"")&amp;"")</f>
        <v/>
      </c>
      <c r="M328" s="24" t="str">
        <f>IF($B328="","",IF($J328&lt;&gt;"",N($J328),N(IFERROR(INDEX(Clients!$C$4:$C$103,MATCH($B328,Clients!$A$4:$A$103,0)),""))))</f>
        <v/>
      </c>
      <c r="N328" s="24" t="str">
        <f t="shared" si="11"/>
        <v/>
      </c>
      <c r="O328" s="17"/>
      <c r="P328" s="23">
        <f>IF(AND(ISNUMBER($A328),$A328&gt;=Settings!$B$6,$A328&lt;=Settings!$B$7),1,0)</f>
        <v>0</v>
      </c>
      <c r="Q328" s="23" t="str">
        <f>IF(AND($P328=1,$B328&lt;&gt;"",$B328=Timesheet!$B$4),ROW(),"")</f>
        <v/>
      </c>
    </row>
    <row r="329" spans="1:17" x14ac:dyDescent="0.3">
      <c r="A329" s="19"/>
      <c r="B329" s="17"/>
      <c r="C329" s="17"/>
      <c r="D329" s="17"/>
      <c r="E329" s="20"/>
      <c r="F329" s="20"/>
      <c r="G329" s="21"/>
      <c r="H329" s="22" t="str">
        <f t="shared" si="10"/>
        <v/>
      </c>
      <c r="I329" s="17"/>
      <c r="J329" s="18"/>
      <c r="K329" s="22" t="str">
        <f>IF($H329="","",IF($I329="No",0,IF(N(IFERROR(INDEX(Clients!$D$4:$D$103,MATCH($B329,Clients!$A$4:$A$103,0)),""))&gt;0,CEILING(MAX(0,ROUND(MOD($F329-$E329,1)*1440-N($G329),0)),N(IFERROR(INDEX(Clients!$D$4:$D$103,MATCH($B329,Clients!$A$4:$A$103,0)),""))),MAX(0,ROUND(MOD($F329-$E329,1)*1440-N($G329),0)))/60))</f>
        <v/>
      </c>
      <c r="L329" s="23" t="str">
        <f>IF($B329="","",IFERROR(INDEX(Clients!$B$4:$B$103,MATCH($B329,Clients!$A$4:$A$103,0)),"")&amp;"")</f>
        <v/>
      </c>
      <c r="M329" s="24" t="str">
        <f>IF($B329="","",IF($J329&lt;&gt;"",N($J329),N(IFERROR(INDEX(Clients!$C$4:$C$103,MATCH($B329,Clients!$A$4:$A$103,0)),""))))</f>
        <v/>
      </c>
      <c r="N329" s="24" t="str">
        <f t="shared" si="11"/>
        <v/>
      </c>
      <c r="O329" s="17"/>
      <c r="P329" s="23">
        <f>IF(AND(ISNUMBER($A329),$A329&gt;=Settings!$B$6,$A329&lt;=Settings!$B$7),1,0)</f>
        <v>0</v>
      </c>
      <c r="Q329" s="23" t="str">
        <f>IF(AND($P329=1,$B329&lt;&gt;"",$B329=Timesheet!$B$4),ROW(),"")</f>
        <v/>
      </c>
    </row>
    <row r="330" spans="1:17" x14ac:dyDescent="0.3">
      <c r="A330" s="19"/>
      <c r="B330" s="17"/>
      <c r="C330" s="17"/>
      <c r="D330" s="17"/>
      <c r="E330" s="20"/>
      <c r="F330" s="20"/>
      <c r="G330" s="21"/>
      <c r="H330" s="22" t="str">
        <f t="shared" si="10"/>
        <v/>
      </c>
      <c r="I330" s="17"/>
      <c r="J330" s="18"/>
      <c r="K330" s="22" t="str">
        <f>IF($H330="","",IF($I330="No",0,IF(N(IFERROR(INDEX(Clients!$D$4:$D$103,MATCH($B330,Clients!$A$4:$A$103,0)),""))&gt;0,CEILING(MAX(0,ROUND(MOD($F330-$E330,1)*1440-N($G330),0)),N(IFERROR(INDEX(Clients!$D$4:$D$103,MATCH($B330,Clients!$A$4:$A$103,0)),""))),MAX(0,ROUND(MOD($F330-$E330,1)*1440-N($G330),0)))/60))</f>
        <v/>
      </c>
      <c r="L330" s="23" t="str">
        <f>IF($B330="","",IFERROR(INDEX(Clients!$B$4:$B$103,MATCH($B330,Clients!$A$4:$A$103,0)),"")&amp;"")</f>
        <v/>
      </c>
      <c r="M330" s="24" t="str">
        <f>IF($B330="","",IF($J330&lt;&gt;"",N($J330),N(IFERROR(INDEX(Clients!$C$4:$C$103,MATCH($B330,Clients!$A$4:$A$103,0)),""))))</f>
        <v/>
      </c>
      <c r="N330" s="24" t="str">
        <f t="shared" si="11"/>
        <v/>
      </c>
      <c r="O330" s="17"/>
      <c r="P330" s="23">
        <f>IF(AND(ISNUMBER($A330),$A330&gt;=Settings!$B$6,$A330&lt;=Settings!$B$7),1,0)</f>
        <v>0</v>
      </c>
      <c r="Q330" s="23" t="str">
        <f>IF(AND($P330=1,$B330&lt;&gt;"",$B330=Timesheet!$B$4),ROW(),"")</f>
        <v/>
      </c>
    </row>
    <row r="331" spans="1:17" x14ac:dyDescent="0.3">
      <c r="A331" s="19"/>
      <c r="B331" s="17"/>
      <c r="C331" s="17"/>
      <c r="D331" s="17"/>
      <c r="E331" s="20"/>
      <c r="F331" s="20"/>
      <c r="G331" s="21"/>
      <c r="H331" s="22" t="str">
        <f t="shared" si="10"/>
        <v/>
      </c>
      <c r="I331" s="17"/>
      <c r="J331" s="18"/>
      <c r="K331" s="22" t="str">
        <f>IF($H331="","",IF($I331="No",0,IF(N(IFERROR(INDEX(Clients!$D$4:$D$103,MATCH($B331,Clients!$A$4:$A$103,0)),""))&gt;0,CEILING(MAX(0,ROUND(MOD($F331-$E331,1)*1440-N($G331),0)),N(IFERROR(INDEX(Clients!$D$4:$D$103,MATCH($B331,Clients!$A$4:$A$103,0)),""))),MAX(0,ROUND(MOD($F331-$E331,1)*1440-N($G331),0)))/60))</f>
        <v/>
      </c>
      <c r="L331" s="23" t="str">
        <f>IF($B331="","",IFERROR(INDEX(Clients!$B$4:$B$103,MATCH($B331,Clients!$A$4:$A$103,0)),"")&amp;"")</f>
        <v/>
      </c>
      <c r="M331" s="24" t="str">
        <f>IF($B331="","",IF($J331&lt;&gt;"",N($J331),N(IFERROR(INDEX(Clients!$C$4:$C$103,MATCH($B331,Clients!$A$4:$A$103,0)),""))))</f>
        <v/>
      </c>
      <c r="N331" s="24" t="str">
        <f t="shared" si="11"/>
        <v/>
      </c>
      <c r="O331" s="17"/>
      <c r="P331" s="23">
        <f>IF(AND(ISNUMBER($A331),$A331&gt;=Settings!$B$6,$A331&lt;=Settings!$B$7),1,0)</f>
        <v>0</v>
      </c>
      <c r="Q331" s="23" t="str">
        <f>IF(AND($P331=1,$B331&lt;&gt;"",$B331=Timesheet!$B$4),ROW(),"")</f>
        <v/>
      </c>
    </row>
    <row r="332" spans="1:17" x14ac:dyDescent="0.3">
      <c r="A332" s="19"/>
      <c r="B332" s="17"/>
      <c r="C332" s="17"/>
      <c r="D332" s="17"/>
      <c r="E332" s="20"/>
      <c r="F332" s="20"/>
      <c r="G332" s="21"/>
      <c r="H332" s="22" t="str">
        <f t="shared" si="10"/>
        <v/>
      </c>
      <c r="I332" s="17"/>
      <c r="J332" s="18"/>
      <c r="K332" s="22" t="str">
        <f>IF($H332="","",IF($I332="No",0,IF(N(IFERROR(INDEX(Clients!$D$4:$D$103,MATCH($B332,Clients!$A$4:$A$103,0)),""))&gt;0,CEILING(MAX(0,ROUND(MOD($F332-$E332,1)*1440-N($G332),0)),N(IFERROR(INDEX(Clients!$D$4:$D$103,MATCH($B332,Clients!$A$4:$A$103,0)),""))),MAX(0,ROUND(MOD($F332-$E332,1)*1440-N($G332),0)))/60))</f>
        <v/>
      </c>
      <c r="L332" s="23" t="str">
        <f>IF($B332="","",IFERROR(INDEX(Clients!$B$4:$B$103,MATCH($B332,Clients!$A$4:$A$103,0)),"")&amp;"")</f>
        <v/>
      </c>
      <c r="M332" s="24" t="str">
        <f>IF($B332="","",IF($J332&lt;&gt;"",N($J332),N(IFERROR(INDEX(Clients!$C$4:$C$103,MATCH($B332,Clients!$A$4:$A$103,0)),""))))</f>
        <v/>
      </c>
      <c r="N332" s="24" t="str">
        <f t="shared" si="11"/>
        <v/>
      </c>
      <c r="O332" s="17"/>
      <c r="P332" s="23">
        <f>IF(AND(ISNUMBER($A332),$A332&gt;=Settings!$B$6,$A332&lt;=Settings!$B$7),1,0)</f>
        <v>0</v>
      </c>
      <c r="Q332" s="23" t="str">
        <f>IF(AND($P332=1,$B332&lt;&gt;"",$B332=Timesheet!$B$4),ROW(),"")</f>
        <v/>
      </c>
    </row>
    <row r="333" spans="1:17" x14ac:dyDescent="0.3">
      <c r="A333" s="19"/>
      <c r="B333" s="17"/>
      <c r="C333" s="17"/>
      <c r="D333" s="17"/>
      <c r="E333" s="20"/>
      <c r="F333" s="20"/>
      <c r="G333" s="21"/>
      <c r="H333" s="22" t="str">
        <f t="shared" si="10"/>
        <v/>
      </c>
      <c r="I333" s="17"/>
      <c r="J333" s="18"/>
      <c r="K333" s="22" t="str">
        <f>IF($H333="","",IF($I333="No",0,IF(N(IFERROR(INDEX(Clients!$D$4:$D$103,MATCH($B333,Clients!$A$4:$A$103,0)),""))&gt;0,CEILING(MAX(0,ROUND(MOD($F333-$E333,1)*1440-N($G333),0)),N(IFERROR(INDEX(Clients!$D$4:$D$103,MATCH($B333,Clients!$A$4:$A$103,0)),""))),MAX(0,ROUND(MOD($F333-$E333,1)*1440-N($G333),0)))/60))</f>
        <v/>
      </c>
      <c r="L333" s="23" t="str">
        <f>IF($B333="","",IFERROR(INDEX(Clients!$B$4:$B$103,MATCH($B333,Clients!$A$4:$A$103,0)),"")&amp;"")</f>
        <v/>
      </c>
      <c r="M333" s="24" t="str">
        <f>IF($B333="","",IF($J333&lt;&gt;"",N($J333),N(IFERROR(INDEX(Clients!$C$4:$C$103,MATCH($B333,Clients!$A$4:$A$103,0)),""))))</f>
        <v/>
      </c>
      <c r="N333" s="24" t="str">
        <f t="shared" si="11"/>
        <v/>
      </c>
      <c r="O333" s="17"/>
      <c r="P333" s="23">
        <f>IF(AND(ISNUMBER($A333),$A333&gt;=Settings!$B$6,$A333&lt;=Settings!$B$7),1,0)</f>
        <v>0</v>
      </c>
      <c r="Q333" s="23" t="str">
        <f>IF(AND($P333=1,$B333&lt;&gt;"",$B333=Timesheet!$B$4),ROW(),"")</f>
        <v/>
      </c>
    </row>
    <row r="334" spans="1:17" x14ac:dyDescent="0.3">
      <c r="A334" s="19"/>
      <c r="B334" s="17"/>
      <c r="C334" s="17"/>
      <c r="D334" s="17"/>
      <c r="E334" s="20"/>
      <c r="F334" s="20"/>
      <c r="G334" s="21"/>
      <c r="H334" s="22" t="str">
        <f t="shared" si="10"/>
        <v/>
      </c>
      <c r="I334" s="17"/>
      <c r="J334" s="18"/>
      <c r="K334" s="22" t="str">
        <f>IF($H334="","",IF($I334="No",0,IF(N(IFERROR(INDEX(Clients!$D$4:$D$103,MATCH($B334,Clients!$A$4:$A$103,0)),""))&gt;0,CEILING(MAX(0,ROUND(MOD($F334-$E334,1)*1440-N($G334),0)),N(IFERROR(INDEX(Clients!$D$4:$D$103,MATCH($B334,Clients!$A$4:$A$103,0)),""))),MAX(0,ROUND(MOD($F334-$E334,1)*1440-N($G334),0)))/60))</f>
        <v/>
      </c>
      <c r="L334" s="23" t="str">
        <f>IF($B334="","",IFERROR(INDEX(Clients!$B$4:$B$103,MATCH($B334,Clients!$A$4:$A$103,0)),"")&amp;"")</f>
        <v/>
      </c>
      <c r="M334" s="24" t="str">
        <f>IF($B334="","",IF($J334&lt;&gt;"",N($J334),N(IFERROR(INDEX(Clients!$C$4:$C$103,MATCH($B334,Clients!$A$4:$A$103,0)),""))))</f>
        <v/>
      </c>
      <c r="N334" s="24" t="str">
        <f t="shared" si="11"/>
        <v/>
      </c>
      <c r="O334" s="17"/>
      <c r="P334" s="23">
        <f>IF(AND(ISNUMBER($A334),$A334&gt;=Settings!$B$6,$A334&lt;=Settings!$B$7),1,0)</f>
        <v>0</v>
      </c>
      <c r="Q334" s="23" t="str">
        <f>IF(AND($P334=1,$B334&lt;&gt;"",$B334=Timesheet!$B$4),ROW(),"")</f>
        <v/>
      </c>
    </row>
    <row r="335" spans="1:17" x14ac:dyDescent="0.3">
      <c r="A335" s="19"/>
      <c r="B335" s="17"/>
      <c r="C335" s="17"/>
      <c r="D335" s="17"/>
      <c r="E335" s="20"/>
      <c r="F335" s="20"/>
      <c r="G335" s="21"/>
      <c r="H335" s="22" t="str">
        <f t="shared" si="10"/>
        <v/>
      </c>
      <c r="I335" s="17"/>
      <c r="J335" s="18"/>
      <c r="K335" s="22" t="str">
        <f>IF($H335="","",IF($I335="No",0,IF(N(IFERROR(INDEX(Clients!$D$4:$D$103,MATCH($B335,Clients!$A$4:$A$103,0)),""))&gt;0,CEILING(MAX(0,ROUND(MOD($F335-$E335,1)*1440-N($G335),0)),N(IFERROR(INDEX(Clients!$D$4:$D$103,MATCH($B335,Clients!$A$4:$A$103,0)),""))),MAX(0,ROUND(MOD($F335-$E335,1)*1440-N($G335),0)))/60))</f>
        <v/>
      </c>
      <c r="L335" s="23" t="str">
        <f>IF($B335="","",IFERROR(INDEX(Clients!$B$4:$B$103,MATCH($B335,Clients!$A$4:$A$103,0)),"")&amp;"")</f>
        <v/>
      </c>
      <c r="M335" s="24" t="str">
        <f>IF($B335="","",IF($J335&lt;&gt;"",N($J335),N(IFERROR(INDEX(Clients!$C$4:$C$103,MATCH($B335,Clients!$A$4:$A$103,0)),""))))</f>
        <v/>
      </c>
      <c r="N335" s="24" t="str">
        <f t="shared" si="11"/>
        <v/>
      </c>
      <c r="O335" s="17"/>
      <c r="P335" s="23">
        <f>IF(AND(ISNUMBER($A335),$A335&gt;=Settings!$B$6,$A335&lt;=Settings!$B$7),1,0)</f>
        <v>0</v>
      </c>
      <c r="Q335" s="23" t="str">
        <f>IF(AND($P335=1,$B335&lt;&gt;"",$B335=Timesheet!$B$4),ROW(),"")</f>
        <v/>
      </c>
    </row>
    <row r="336" spans="1:17" x14ac:dyDescent="0.3">
      <c r="A336" s="19"/>
      <c r="B336" s="17"/>
      <c r="C336" s="17"/>
      <c r="D336" s="17"/>
      <c r="E336" s="20"/>
      <c r="F336" s="20"/>
      <c r="G336" s="21"/>
      <c r="H336" s="22" t="str">
        <f t="shared" si="10"/>
        <v/>
      </c>
      <c r="I336" s="17"/>
      <c r="J336" s="18"/>
      <c r="K336" s="22" t="str">
        <f>IF($H336="","",IF($I336="No",0,IF(N(IFERROR(INDEX(Clients!$D$4:$D$103,MATCH($B336,Clients!$A$4:$A$103,0)),""))&gt;0,CEILING(MAX(0,ROUND(MOD($F336-$E336,1)*1440-N($G336),0)),N(IFERROR(INDEX(Clients!$D$4:$D$103,MATCH($B336,Clients!$A$4:$A$103,0)),""))),MAX(0,ROUND(MOD($F336-$E336,1)*1440-N($G336),0)))/60))</f>
        <v/>
      </c>
      <c r="L336" s="23" t="str">
        <f>IF($B336="","",IFERROR(INDEX(Clients!$B$4:$B$103,MATCH($B336,Clients!$A$4:$A$103,0)),"")&amp;"")</f>
        <v/>
      </c>
      <c r="M336" s="24" t="str">
        <f>IF($B336="","",IF($J336&lt;&gt;"",N($J336),N(IFERROR(INDEX(Clients!$C$4:$C$103,MATCH($B336,Clients!$A$4:$A$103,0)),""))))</f>
        <v/>
      </c>
      <c r="N336" s="24" t="str">
        <f t="shared" si="11"/>
        <v/>
      </c>
      <c r="O336" s="17"/>
      <c r="P336" s="23">
        <f>IF(AND(ISNUMBER($A336),$A336&gt;=Settings!$B$6,$A336&lt;=Settings!$B$7),1,0)</f>
        <v>0</v>
      </c>
      <c r="Q336" s="23" t="str">
        <f>IF(AND($P336=1,$B336&lt;&gt;"",$B336=Timesheet!$B$4),ROW(),"")</f>
        <v/>
      </c>
    </row>
    <row r="337" spans="1:17" x14ac:dyDescent="0.3">
      <c r="A337" s="19"/>
      <c r="B337" s="17"/>
      <c r="C337" s="17"/>
      <c r="D337" s="17"/>
      <c r="E337" s="20"/>
      <c r="F337" s="20"/>
      <c r="G337" s="21"/>
      <c r="H337" s="22" t="str">
        <f t="shared" si="10"/>
        <v/>
      </c>
      <c r="I337" s="17"/>
      <c r="J337" s="18"/>
      <c r="K337" s="22" t="str">
        <f>IF($H337="","",IF($I337="No",0,IF(N(IFERROR(INDEX(Clients!$D$4:$D$103,MATCH($B337,Clients!$A$4:$A$103,0)),""))&gt;0,CEILING(MAX(0,ROUND(MOD($F337-$E337,1)*1440-N($G337),0)),N(IFERROR(INDEX(Clients!$D$4:$D$103,MATCH($B337,Clients!$A$4:$A$103,0)),""))),MAX(0,ROUND(MOD($F337-$E337,1)*1440-N($G337),0)))/60))</f>
        <v/>
      </c>
      <c r="L337" s="23" t="str">
        <f>IF($B337="","",IFERROR(INDEX(Clients!$B$4:$B$103,MATCH($B337,Clients!$A$4:$A$103,0)),"")&amp;"")</f>
        <v/>
      </c>
      <c r="M337" s="24" t="str">
        <f>IF($B337="","",IF($J337&lt;&gt;"",N($J337),N(IFERROR(INDEX(Clients!$C$4:$C$103,MATCH($B337,Clients!$A$4:$A$103,0)),""))))</f>
        <v/>
      </c>
      <c r="N337" s="24" t="str">
        <f t="shared" si="11"/>
        <v/>
      </c>
      <c r="O337" s="17"/>
      <c r="P337" s="23">
        <f>IF(AND(ISNUMBER($A337),$A337&gt;=Settings!$B$6,$A337&lt;=Settings!$B$7),1,0)</f>
        <v>0</v>
      </c>
      <c r="Q337" s="23" t="str">
        <f>IF(AND($P337=1,$B337&lt;&gt;"",$B337=Timesheet!$B$4),ROW(),"")</f>
        <v/>
      </c>
    </row>
    <row r="338" spans="1:17" x14ac:dyDescent="0.3">
      <c r="A338" s="19"/>
      <c r="B338" s="17"/>
      <c r="C338" s="17"/>
      <c r="D338" s="17"/>
      <c r="E338" s="20"/>
      <c r="F338" s="20"/>
      <c r="G338" s="21"/>
      <c r="H338" s="22" t="str">
        <f t="shared" si="10"/>
        <v/>
      </c>
      <c r="I338" s="17"/>
      <c r="J338" s="18"/>
      <c r="K338" s="22" t="str">
        <f>IF($H338="","",IF($I338="No",0,IF(N(IFERROR(INDEX(Clients!$D$4:$D$103,MATCH($B338,Clients!$A$4:$A$103,0)),""))&gt;0,CEILING(MAX(0,ROUND(MOD($F338-$E338,1)*1440-N($G338),0)),N(IFERROR(INDEX(Clients!$D$4:$D$103,MATCH($B338,Clients!$A$4:$A$103,0)),""))),MAX(0,ROUND(MOD($F338-$E338,1)*1440-N($G338),0)))/60))</f>
        <v/>
      </c>
      <c r="L338" s="23" t="str">
        <f>IF($B338="","",IFERROR(INDEX(Clients!$B$4:$B$103,MATCH($B338,Clients!$A$4:$A$103,0)),"")&amp;"")</f>
        <v/>
      </c>
      <c r="M338" s="24" t="str">
        <f>IF($B338="","",IF($J338&lt;&gt;"",N($J338),N(IFERROR(INDEX(Clients!$C$4:$C$103,MATCH($B338,Clients!$A$4:$A$103,0)),""))))</f>
        <v/>
      </c>
      <c r="N338" s="24" t="str">
        <f t="shared" si="11"/>
        <v/>
      </c>
      <c r="O338" s="17"/>
      <c r="P338" s="23">
        <f>IF(AND(ISNUMBER($A338),$A338&gt;=Settings!$B$6,$A338&lt;=Settings!$B$7),1,0)</f>
        <v>0</v>
      </c>
      <c r="Q338" s="23" t="str">
        <f>IF(AND($P338=1,$B338&lt;&gt;"",$B338=Timesheet!$B$4),ROW(),"")</f>
        <v/>
      </c>
    </row>
    <row r="339" spans="1:17" x14ac:dyDescent="0.3">
      <c r="A339" s="19"/>
      <c r="B339" s="17"/>
      <c r="C339" s="17"/>
      <c r="D339" s="17"/>
      <c r="E339" s="20"/>
      <c r="F339" s="20"/>
      <c r="G339" s="21"/>
      <c r="H339" s="22" t="str">
        <f t="shared" si="10"/>
        <v/>
      </c>
      <c r="I339" s="17"/>
      <c r="J339" s="18"/>
      <c r="K339" s="22" t="str">
        <f>IF($H339="","",IF($I339="No",0,IF(N(IFERROR(INDEX(Clients!$D$4:$D$103,MATCH($B339,Clients!$A$4:$A$103,0)),""))&gt;0,CEILING(MAX(0,ROUND(MOD($F339-$E339,1)*1440-N($G339),0)),N(IFERROR(INDEX(Clients!$D$4:$D$103,MATCH($B339,Clients!$A$4:$A$103,0)),""))),MAX(0,ROUND(MOD($F339-$E339,1)*1440-N($G339),0)))/60))</f>
        <v/>
      </c>
      <c r="L339" s="23" t="str">
        <f>IF($B339="","",IFERROR(INDEX(Clients!$B$4:$B$103,MATCH($B339,Clients!$A$4:$A$103,0)),"")&amp;"")</f>
        <v/>
      </c>
      <c r="M339" s="24" t="str">
        <f>IF($B339="","",IF($J339&lt;&gt;"",N($J339),N(IFERROR(INDEX(Clients!$C$4:$C$103,MATCH($B339,Clients!$A$4:$A$103,0)),""))))</f>
        <v/>
      </c>
      <c r="N339" s="24" t="str">
        <f t="shared" si="11"/>
        <v/>
      </c>
      <c r="O339" s="17"/>
      <c r="P339" s="23">
        <f>IF(AND(ISNUMBER($A339),$A339&gt;=Settings!$B$6,$A339&lt;=Settings!$B$7),1,0)</f>
        <v>0</v>
      </c>
      <c r="Q339" s="23" t="str">
        <f>IF(AND($P339=1,$B339&lt;&gt;"",$B339=Timesheet!$B$4),ROW(),"")</f>
        <v/>
      </c>
    </row>
    <row r="340" spans="1:17" x14ac:dyDescent="0.3">
      <c r="A340" s="19"/>
      <c r="B340" s="17"/>
      <c r="C340" s="17"/>
      <c r="D340" s="17"/>
      <c r="E340" s="20"/>
      <c r="F340" s="20"/>
      <c r="G340" s="21"/>
      <c r="H340" s="22" t="str">
        <f t="shared" si="10"/>
        <v/>
      </c>
      <c r="I340" s="17"/>
      <c r="J340" s="18"/>
      <c r="K340" s="22" t="str">
        <f>IF($H340="","",IF($I340="No",0,IF(N(IFERROR(INDEX(Clients!$D$4:$D$103,MATCH($B340,Clients!$A$4:$A$103,0)),""))&gt;0,CEILING(MAX(0,ROUND(MOD($F340-$E340,1)*1440-N($G340),0)),N(IFERROR(INDEX(Clients!$D$4:$D$103,MATCH($B340,Clients!$A$4:$A$103,0)),""))),MAX(0,ROUND(MOD($F340-$E340,1)*1440-N($G340),0)))/60))</f>
        <v/>
      </c>
      <c r="L340" s="23" t="str">
        <f>IF($B340="","",IFERROR(INDEX(Clients!$B$4:$B$103,MATCH($B340,Clients!$A$4:$A$103,0)),"")&amp;"")</f>
        <v/>
      </c>
      <c r="M340" s="24" t="str">
        <f>IF($B340="","",IF($J340&lt;&gt;"",N($J340),N(IFERROR(INDEX(Clients!$C$4:$C$103,MATCH($B340,Clients!$A$4:$A$103,0)),""))))</f>
        <v/>
      </c>
      <c r="N340" s="24" t="str">
        <f t="shared" si="11"/>
        <v/>
      </c>
      <c r="O340" s="17"/>
      <c r="P340" s="23">
        <f>IF(AND(ISNUMBER($A340),$A340&gt;=Settings!$B$6,$A340&lt;=Settings!$B$7),1,0)</f>
        <v>0</v>
      </c>
      <c r="Q340" s="23" t="str">
        <f>IF(AND($P340=1,$B340&lt;&gt;"",$B340=Timesheet!$B$4),ROW(),"")</f>
        <v/>
      </c>
    </row>
    <row r="341" spans="1:17" x14ac:dyDescent="0.3">
      <c r="A341" s="19"/>
      <c r="B341" s="17"/>
      <c r="C341" s="17"/>
      <c r="D341" s="17"/>
      <c r="E341" s="20"/>
      <c r="F341" s="20"/>
      <c r="G341" s="21"/>
      <c r="H341" s="22" t="str">
        <f t="shared" si="10"/>
        <v/>
      </c>
      <c r="I341" s="17"/>
      <c r="J341" s="18"/>
      <c r="K341" s="22" t="str">
        <f>IF($H341="","",IF($I341="No",0,IF(N(IFERROR(INDEX(Clients!$D$4:$D$103,MATCH($B341,Clients!$A$4:$A$103,0)),""))&gt;0,CEILING(MAX(0,ROUND(MOD($F341-$E341,1)*1440-N($G341),0)),N(IFERROR(INDEX(Clients!$D$4:$D$103,MATCH($B341,Clients!$A$4:$A$103,0)),""))),MAX(0,ROUND(MOD($F341-$E341,1)*1440-N($G341),0)))/60))</f>
        <v/>
      </c>
      <c r="L341" s="23" t="str">
        <f>IF($B341="","",IFERROR(INDEX(Clients!$B$4:$B$103,MATCH($B341,Clients!$A$4:$A$103,0)),"")&amp;"")</f>
        <v/>
      </c>
      <c r="M341" s="24" t="str">
        <f>IF($B341="","",IF($J341&lt;&gt;"",N($J341),N(IFERROR(INDEX(Clients!$C$4:$C$103,MATCH($B341,Clients!$A$4:$A$103,0)),""))))</f>
        <v/>
      </c>
      <c r="N341" s="24" t="str">
        <f t="shared" si="11"/>
        <v/>
      </c>
      <c r="O341" s="17"/>
      <c r="P341" s="23">
        <f>IF(AND(ISNUMBER($A341),$A341&gt;=Settings!$B$6,$A341&lt;=Settings!$B$7),1,0)</f>
        <v>0</v>
      </c>
      <c r="Q341" s="23" t="str">
        <f>IF(AND($P341=1,$B341&lt;&gt;"",$B341=Timesheet!$B$4),ROW(),"")</f>
        <v/>
      </c>
    </row>
    <row r="342" spans="1:17" x14ac:dyDescent="0.3">
      <c r="A342" s="19"/>
      <c r="B342" s="17"/>
      <c r="C342" s="17"/>
      <c r="D342" s="17"/>
      <c r="E342" s="20"/>
      <c r="F342" s="20"/>
      <c r="G342" s="21"/>
      <c r="H342" s="22" t="str">
        <f t="shared" si="10"/>
        <v/>
      </c>
      <c r="I342" s="17"/>
      <c r="J342" s="18"/>
      <c r="K342" s="22" t="str">
        <f>IF($H342="","",IF($I342="No",0,IF(N(IFERROR(INDEX(Clients!$D$4:$D$103,MATCH($B342,Clients!$A$4:$A$103,0)),""))&gt;0,CEILING(MAX(0,ROUND(MOD($F342-$E342,1)*1440-N($G342),0)),N(IFERROR(INDEX(Clients!$D$4:$D$103,MATCH($B342,Clients!$A$4:$A$103,0)),""))),MAX(0,ROUND(MOD($F342-$E342,1)*1440-N($G342),0)))/60))</f>
        <v/>
      </c>
      <c r="L342" s="23" t="str">
        <f>IF($B342="","",IFERROR(INDEX(Clients!$B$4:$B$103,MATCH($B342,Clients!$A$4:$A$103,0)),"")&amp;"")</f>
        <v/>
      </c>
      <c r="M342" s="24" t="str">
        <f>IF($B342="","",IF($J342&lt;&gt;"",N($J342),N(IFERROR(INDEX(Clients!$C$4:$C$103,MATCH($B342,Clients!$A$4:$A$103,0)),""))))</f>
        <v/>
      </c>
      <c r="N342" s="24" t="str">
        <f t="shared" si="11"/>
        <v/>
      </c>
      <c r="O342" s="17"/>
      <c r="P342" s="23">
        <f>IF(AND(ISNUMBER($A342),$A342&gt;=Settings!$B$6,$A342&lt;=Settings!$B$7),1,0)</f>
        <v>0</v>
      </c>
      <c r="Q342" s="23" t="str">
        <f>IF(AND($P342=1,$B342&lt;&gt;"",$B342=Timesheet!$B$4),ROW(),"")</f>
        <v/>
      </c>
    </row>
    <row r="343" spans="1:17" x14ac:dyDescent="0.3">
      <c r="A343" s="19"/>
      <c r="B343" s="17"/>
      <c r="C343" s="17"/>
      <c r="D343" s="17"/>
      <c r="E343" s="20"/>
      <c r="F343" s="20"/>
      <c r="G343" s="21"/>
      <c r="H343" s="22" t="str">
        <f t="shared" si="10"/>
        <v/>
      </c>
      <c r="I343" s="17"/>
      <c r="J343" s="18"/>
      <c r="K343" s="22" t="str">
        <f>IF($H343="","",IF($I343="No",0,IF(N(IFERROR(INDEX(Clients!$D$4:$D$103,MATCH($B343,Clients!$A$4:$A$103,0)),""))&gt;0,CEILING(MAX(0,ROUND(MOD($F343-$E343,1)*1440-N($G343),0)),N(IFERROR(INDEX(Clients!$D$4:$D$103,MATCH($B343,Clients!$A$4:$A$103,0)),""))),MAX(0,ROUND(MOD($F343-$E343,1)*1440-N($G343),0)))/60))</f>
        <v/>
      </c>
      <c r="L343" s="23" t="str">
        <f>IF($B343="","",IFERROR(INDEX(Clients!$B$4:$B$103,MATCH($B343,Clients!$A$4:$A$103,0)),"")&amp;"")</f>
        <v/>
      </c>
      <c r="M343" s="24" t="str">
        <f>IF($B343="","",IF($J343&lt;&gt;"",N($J343),N(IFERROR(INDEX(Clients!$C$4:$C$103,MATCH($B343,Clients!$A$4:$A$103,0)),""))))</f>
        <v/>
      </c>
      <c r="N343" s="24" t="str">
        <f t="shared" si="11"/>
        <v/>
      </c>
      <c r="O343" s="17"/>
      <c r="P343" s="23">
        <f>IF(AND(ISNUMBER($A343),$A343&gt;=Settings!$B$6,$A343&lt;=Settings!$B$7),1,0)</f>
        <v>0</v>
      </c>
      <c r="Q343" s="23" t="str">
        <f>IF(AND($P343=1,$B343&lt;&gt;"",$B343=Timesheet!$B$4),ROW(),"")</f>
        <v/>
      </c>
    </row>
    <row r="344" spans="1:17" x14ac:dyDescent="0.3">
      <c r="A344" s="19"/>
      <c r="B344" s="17"/>
      <c r="C344" s="17"/>
      <c r="D344" s="17"/>
      <c r="E344" s="20"/>
      <c r="F344" s="20"/>
      <c r="G344" s="21"/>
      <c r="H344" s="22" t="str">
        <f t="shared" si="10"/>
        <v/>
      </c>
      <c r="I344" s="17"/>
      <c r="J344" s="18"/>
      <c r="K344" s="22" t="str">
        <f>IF($H344="","",IF($I344="No",0,IF(N(IFERROR(INDEX(Clients!$D$4:$D$103,MATCH($B344,Clients!$A$4:$A$103,0)),""))&gt;0,CEILING(MAX(0,ROUND(MOD($F344-$E344,1)*1440-N($G344),0)),N(IFERROR(INDEX(Clients!$D$4:$D$103,MATCH($B344,Clients!$A$4:$A$103,0)),""))),MAX(0,ROUND(MOD($F344-$E344,1)*1440-N($G344),0)))/60))</f>
        <v/>
      </c>
      <c r="L344" s="23" t="str">
        <f>IF($B344="","",IFERROR(INDEX(Clients!$B$4:$B$103,MATCH($B344,Clients!$A$4:$A$103,0)),"")&amp;"")</f>
        <v/>
      </c>
      <c r="M344" s="24" t="str">
        <f>IF($B344="","",IF($J344&lt;&gt;"",N($J344),N(IFERROR(INDEX(Clients!$C$4:$C$103,MATCH($B344,Clients!$A$4:$A$103,0)),""))))</f>
        <v/>
      </c>
      <c r="N344" s="24" t="str">
        <f t="shared" si="11"/>
        <v/>
      </c>
      <c r="O344" s="17"/>
      <c r="P344" s="23">
        <f>IF(AND(ISNUMBER($A344),$A344&gt;=Settings!$B$6,$A344&lt;=Settings!$B$7),1,0)</f>
        <v>0</v>
      </c>
      <c r="Q344" s="23" t="str">
        <f>IF(AND($P344=1,$B344&lt;&gt;"",$B344=Timesheet!$B$4),ROW(),"")</f>
        <v/>
      </c>
    </row>
    <row r="345" spans="1:17" x14ac:dyDescent="0.3">
      <c r="A345" s="19"/>
      <c r="B345" s="17"/>
      <c r="C345" s="17"/>
      <c r="D345" s="17"/>
      <c r="E345" s="20"/>
      <c r="F345" s="20"/>
      <c r="G345" s="21"/>
      <c r="H345" s="22" t="str">
        <f t="shared" si="10"/>
        <v/>
      </c>
      <c r="I345" s="17"/>
      <c r="J345" s="18"/>
      <c r="K345" s="22" t="str">
        <f>IF($H345="","",IF($I345="No",0,IF(N(IFERROR(INDEX(Clients!$D$4:$D$103,MATCH($B345,Clients!$A$4:$A$103,0)),""))&gt;0,CEILING(MAX(0,ROUND(MOD($F345-$E345,1)*1440-N($G345),0)),N(IFERROR(INDEX(Clients!$D$4:$D$103,MATCH($B345,Clients!$A$4:$A$103,0)),""))),MAX(0,ROUND(MOD($F345-$E345,1)*1440-N($G345),0)))/60))</f>
        <v/>
      </c>
      <c r="L345" s="23" t="str">
        <f>IF($B345="","",IFERROR(INDEX(Clients!$B$4:$B$103,MATCH($B345,Clients!$A$4:$A$103,0)),"")&amp;"")</f>
        <v/>
      </c>
      <c r="M345" s="24" t="str">
        <f>IF($B345="","",IF($J345&lt;&gt;"",N($J345),N(IFERROR(INDEX(Clients!$C$4:$C$103,MATCH($B345,Clients!$A$4:$A$103,0)),""))))</f>
        <v/>
      </c>
      <c r="N345" s="24" t="str">
        <f t="shared" si="11"/>
        <v/>
      </c>
      <c r="O345" s="17"/>
      <c r="P345" s="23">
        <f>IF(AND(ISNUMBER($A345),$A345&gt;=Settings!$B$6,$A345&lt;=Settings!$B$7),1,0)</f>
        <v>0</v>
      </c>
      <c r="Q345" s="23" t="str">
        <f>IF(AND($P345=1,$B345&lt;&gt;"",$B345=Timesheet!$B$4),ROW(),"")</f>
        <v/>
      </c>
    </row>
    <row r="346" spans="1:17" x14ac:dyDescent="0.3">
      <c r="A346" s="19"/>
      <c r="B346" s="17"/>
      <c r="C346" s="17"/>
      <c r="D346" s="17"/>
      <c r="E346" s="20"/>
      <c r="F346" s="20"/>
      <c r="G346" s="21"/>
      <c r="H346" s="22" t="str">
        <f t="shared" si="10"/>
        <v/>
      </c>
      <c r="I346" s="17"/>
      <c r="J346" s="18"/>
      <c r="K346" s="22" t="str">
        <f>IF($H346="","",IF($I346="No",0,IF(N(IFERROR(INDEX(Clients!$D$4:$D$103,MATCH($B346,Clients!$A$4:$A$103,0)),""))&gt;0,CEILING(MAX(0,ROUND(MOD($F346-$E346,1)*1440-N($G346),0)),N(IFERROR(INDEX(Clients!$D$4:$D$103,MATCH($B346,Clients!$A$4:$A$103,0)),""))),MAX(0,ROUND(MOD($F346-$E346,1)*1440-N($G346),0)))/60))</f>
        <v/>
      </c>
      <c r="L346" s="23" t="str">
        <f>IF($B346="","",IFERROR(INDEX(Clients!$B$4:$B$103,MATCH($B346,Clients!$A$4:$A$103,0)),"")&amp;"")</f>
        <v/>
      </c>
      <c r="M346" s="24" t="str">
        <f>IF($B346="","",IF($J346&lt;&gt;"",N($J346),N(IFERROR(INDEX(Clients!$C$4:$C$103,MATCH($B346,Clients!$A$4:$A$103,0)),""))))</f>
        <v/>
      </c>
      <c r="N346" s="24" t="str">
        <f t="shared" si="11"/>
        <v/>
      </c>
      <c r="O346" s="17"/>
      <c r="P346" s="23">
        <f>IF(AND(ISNUMBER($A346),$A346&gt;=Settings!$B$6,$A346&lt;=Settings!$B$7),1,0)</f>
        <v>0</v>
      </c>
      <c r="Q346" s="23" t="str">
        <f>IF(AND($P346=1,$B346&lt;&gt;"",$B346=Timesheet!$B$4),ROW(),"")</f>
        <v/>
      </c>
    </row>
    <row r="347" spans="1:17" x14ac:dyDescent="0.3">
      <c r="A347" s="19"/>
      <c r="B347" s="17"/>
      <c r="C347" s="17"/>
      <c r="D347" s="17"/>
      <c r="E347" s="20"/>
      <c r="F347" s="20"/>
      <c r="G347" s="21"/>
      <c r="H347" s="22" t="str">
        <f t="shared" si="10"/>
        <v/>
      </c>
      <c r="I347" s="17"/>
      <c r="J347" s="18"/>
      <c r="K347" s="22" t="str">
        <f>IF($H347="","",IF($I347="No",0,IF(N(IFERROR(INDEX(Clients!$D$4:$D$103,MATCH($B347,Clients!$A$4:$A$103,0)),""))&gt;0,CEILING(MAX(0,ROUND(MOD($F347-$E347,1)*1440-N($G347),0)),N(IFERROR(INDEX(Clients!$D$4:$D$103,MATCH($B347,Clients!$A$4:$A$103,0)),""))),MAX(0,ROUND(MOD($F347-$E347,1)*1440-N($G347),0)))/60))</f>
        <v/>
      </c>
      <c r="L347" s="23" t="str">
        <f>IF($B347="","",IFERROR(INDEX(Clients!$B$4:$B$103,MATCH($B347,Clients!$A$4:$A$103,0)),"")&amp;"")</f>
        <v/>
      </c>
      <c r="M347" s="24" t="str">
        <f>IF($B347="","",IF($J347&lt;&gt;"",N($J347),N(IFERROR(INDEX(Clients!$C$4:$C$103,MATCH($B347,Clients!$A$4:$A$103,0)),""))))</f>
        <v/>
      </c>
      <c r="N347" s="24" t="str">
        <f t="shared" si="11"/>
        <v/>
      </c>
      <c r="O347" s="17"/>
      <c r="P347" s="23">
        <f>IF(AND(ISNUMBER($A347),$A347&gt;=Settings!$B$6,$A347&lt;=Settings!$B$7),1,0)</f>
        <v>0</v>
      </c>
      <c r="Q347" s="23" t="str">
        <f>IF(AND($P347=1,$B347&lt;&gt;"",$B347=Timesheet!$B$4),ROW(),"")</f>
        <v/>
      </c>
    </row>
    <row r="348" spans="1:17" x14ac:dyDescent="0.3">
      <c r="A348" s="19"/>
      <c r="B348" s="17"/>
      <c r="C348" s="17"/>
      <c r="D348" s="17"/>
      <c r="E348" s="20"/>
      <c r="F348" s="20"/>
      <c r="G348" s="21"/>
      <c r="H348" s="22" t="str">
        <f t="shared" si="10"/>
        <v/>
      </c>
      <c r="I348" s="17"/>
      <c r="J348" s="18"/>
      <c r="K348" s="22" t="str">
        <f>IF($H348="","",IF($I348="No",0,IF(N(IFERROR(INDEX(Clients!$D$4:$D$103,MATCH($B348,Clients!$A$4:$A$103,0)),""))&gt;0,CEILING(MAX(0,ROUND(MOD($F348-$E348,1)*1440-N($G348),0)),N(IFERROR(INDEX(Clients!$D$4:$D$103,MATCH($B348,Clients!$A$4:$A$103,0)),""))),MAX(0,ROUND(MOD($F348-$E348,1)*1440-N($G348),0)))/60))</f>
        <v/>
      </c>
      <c r="L348" s="23" t="str">
        <f>IF($B348="","",IFERROR(INDEX(Clients!$B$4:$B$103,MATCH($B348,Clients!$A$4:$A$103,0)),"")&amp;"")</f>
        <v/>
      </c>
      <c r="M348" s="24" t="str">
        <f>IF($B348="","",IF($J348&lt;&gt;"",N($J348),N(IFERROR(INDEX(Clients!$C$4:$C$103,MATCH($B348,Clients!$A$4:$A$103,0)),""))))</f>
        <v/>
      </c>
      <c r="N348" s="24" t="str">
        <f t="shared" si="11"/>
        <v/>
      </c>
      <c r="O348" s="17"/>
      <c r="P348" s="23">
        <f>IF(AND(ISNUMBER($A348),$A348&gt;=Settings!$B$6,$A348&lt;=Settings!$B$7),1,0)</f>
        <v>0</v>
      </c>
      <c r="Q348" s="23" t="str">
        <f>IF(AND($P348=1,$B348&lt;&gt;"",$B348=Timesheet!$B$4),ROW(),"")</f>
        <v/>
      </c>
    </row>
    <row r="349" spans="1:17" x14ac:dyDescent="0.3">
      <c r="A349" s="19"/>
      <c r="B349" s="17"/>
      <c r="C349" s="17"/>
      <c r="D349" s="17"/>
      <c r="E349" s="20"/>
      <c r="F349" s="20"/>
      <c r="G349" s="21"/>
      <c r="H349" s="22" t="str">
        <f t="shared" si="10"/>
        <v/>
      </c>
      <c r="I349" s="17"/>
      <c r="J349" s="18"/>
      <c r="K349" s="22" t="str">
        <f>IF($H349="","",IF($I349="No",0,IF(N(IFERROR(INDEX(Clients!$D$4:$D$103,MATCH($B349,Clients!$A$4:$A$103,0)),""))&gt;0,CEILING(MAX(0,ROUND(MOD($F349-$E349,1)*1440-N($G349),0)),N(IFERROR(INDEX(Clients!$D$4:$D$103,MATCH($B349,Clients!$A$4:$A$103,0)),""))),MAX(0,ROUND(MOD($F349-$E349,1)*1440-N($G349),0)))/60))</f>
        <v/>
      </c>
      <c r="L349" s="23" t="str">
        <f>IF($B349="","",IFERROR(INDEX(Clients!$B$4:$B$103,MATCH($B349,Clients!$A$4:$A$103,0)),"")&amp;"")</f>
        <v/>
      </c>
      <c r="M349" s="24" t="str">
        <f>IF($B349="","",IF($J349&lt;&gt;"",N($J349),N(IFERROR(INDEX(Clients!$C$4:$C$103,MATCH($B349,Clients!$A$4:$A$103,0)),""))))</f>
        <v/>
      </c>
      <c r="N349" s="24" t="str">
        <f t="shared" si="11"/>
        <v/>
      </c>
      <c r="O349" s="17"/>
      <c r="P349" s="23">
        <f>IF(AND(ISNUMBER($A349),$A349&gt;=Settings!$B$6,$A349&lt;=Settings!$B$7),1,0)</f>
        <v>0</v>
      </c>
      <c r="Q349" s="23" t="str">
        <f>IF(AND($P349=1,$B349&lt;&gt;"",$B349=Timesheet!$B$4),ROW(),"")</f>
        <v/>
      </c>
    </row>
    <row r="350" spans="1:17" x14ac:dyDescent="0.3">
      <c r="A350" s="19"/>
      <c r="B350" s="17"/>
      <c r="C350" s="17"/>
      <c r="D350" s="17"/>
      <c r="E350" s="20"/>
      <c r="F350" s="20"/>
      <c r="G350" s="21"/>
      <c r="H350" s="22" t="str">
        <f t="shared" si="10"/>
        <v/>
      </c>
      <c r="I350" s="17"/>
      <c r="J350" s="18"/>
      <c r="K350" s="22" t="str">
        <f>IF($H350="","",IF($I350="No",0,IF(N(IFERROR(INDEX(Clients!$D$4:$D$103,MATCH($B350,Clients!$A$4:$A$103,0)),""))&gt;0,CEILING(MAX(0,ROUND(MOD($F350-$E350,1)*1440-N($G350),0)),N(IFERROR(INDEX(Clients!$D$4:$D$103,MATCH($B350,Clients!$A$4:$A$103,0)),""))),MAX(0,ROUND(MOD($F350-$E350,1)*1440-N($G350),0)))/60))</f>
        <v/>
      </c>
      <c r="L350" s="23" t="str">
        <f>IF($B350="","",IFERROR(INDEX(Clients!$B$4:$B$103,MATCH($B350,Clients!$A$4:$A$103,0)),"")&amp;"")</f>
        <v/>
      </c>
      <c r="M350" s="24" t="str">
        <f>IF($B350="","",IF($J350&lt;&gt;"",N($J350),N(IFERROR(INDEX(Clients!$C$4:$C$103,MATCH($B350,Clients!$A$4:$A$103,0)),""))))</f>
        <v/>
      </c>
      <c r="N350" s="24" t="str">
        <f t="shared" si="11"/>
        <v/>
      </c>
      <c r="O350" s="17"/>
      <c r="P350" s="23">
        <f>IF(AND(ISNUMBER($A350),$A350&gt;=Settings!$B$6,$A350&lt;=Settings!$B$7),1,0)</f>
        <v>0</v>
      </c>
      <c r="Q350" s="23" t="str">
        <f>IF(AND($P350=1,$B350&lt;&gt;"",$B350=Timesheet!$B$4),ROW(),"")</f>
        <v/>
      </c>
    </row>
    <row r="351" spans="1:17" x14ac:dyDescent="0.3">
      <c r="A351" s="19"/>
      <c r="B351" s="17"/>
      <c r="C351" s="17"/>
      <c r="D351" s="17"/>
      <c r="E351" s="20"/>
      <c r="F351" s="20"/>
      <c r="G351" s="21"/>
      <c r="H351" s="22" t="str">
        <f t="shared" si="10"/>
        <v/>
      </c>
      <c r="I351" s="17"/>
      <c r="J351" s="18"/>
      <c r="K351" s="22" t="str">
        <f>IF($H351="","",IF($I351="No",0,IF(N(IFERROR(INDEX(Clients!$D$4:$D$103,MATCH($B351,Clients!$A$4:$A$103,0)),""))&gt;0,CEILING(MAX(0,ROUND(MOD($F351-$E351,1)*1440-N($G351),0)),N(IFERROR(INDEX(Clients!$D$4:$D$103,MATCH($B351,Clients!$A$4:$A$103,0)),""))),MAX(0,ROUND(MOD($F351-$E351,1)*1440-N($G351),0)))/60))</f>
        <v/>
      </c>
      <c r="L351" s="23" t="str">
        <f>IF($B351="","",IFERROR(INDEX(Clients!$B$4:$B$103,MATCH($B351,Clients!$A$4:$A$103,0)),"")&amp;"")</f>
        <v/>
      </c>
      <c r="M351" s="24" t="str">
        <f>IF($B351="","",IF($J351&lt;&gt;"",N($J351),N(IFERROR(INDEX(Clients!$C$4:$C$103,MATCH($B351,Clients!$A$4:$A$103,0)),""))))</f>
        <v/>
      </c>
      <c r="N351" s="24" t="str">
        <f t="shared" si="11"/>
        <v/>
      </c>
      <c r="O351" s="17"/>
      <c r="P351" s="23">
        <f>IF(AND(ISNUMBER($A351),$A351&gt;=Settings!$B$6,$A351&lt;=Settings!$B$7),1,0)</f>
        <v>0</v>
      </c>
      <c r="Q351" s="23" t="str">
        <f>IF(AND($P351=1,$B351&lt;&gt;"",$B351=Timesheet!$B$4),ROW(),"")</f>
        <v/>
      </c>
    </row>
    <row r="352" spans="1:17" x14ac:dyDescent="0.3">
      <c r="A352" s="19"/>
      <c r="B352" s="17"/>
      <c r="C352" s="17"/>
      <c r="D352" s="17"/>
      <c r="E352" s="20"/>
      <c r="F352" s="20"/>
      <c r="G352" s="21"/>
      <c r="H352" s="22" t="str">
        <f t="shared" si="10"/>
        <v/>
      </c>
      <c r="I352" s="17"/>
      <c r="J352" s="18"/>
      <c r="K352" s="22" t="str">
        <f>IF($H352="","",IF($I352="No",0,IF(N(IFERROR(INDEX(Clients!$D$4:$D$103,MATCH($B352,Clients!$A$4:$A$103,0)),""))&gt;0,CEILING(MAX(0,ROUND(MOD($F352-$E352,1)*1440-N($G352),0)),N(IFERROR(INDEX(Clients!$D$4:$D$103,MATCH($B352,Clients!$A$4:$A$103,0)),""))),MAX(0,ROUND(MOD($F352-$E352,1)*1440-N($G352),0)))/60))</f>
        <v/>
      </c>
      <c r="L352" s="23" t="str">
        <f>IF($B352="","",IFERROR(INDEX(Clients!$B$4:$B$103,MATCH($B352,Clients!$A$4:$A$103,0)),"")&amp;"")</f>
        <v/>
      </c>
      <c r="M352" s="24" t="str">
        <f>IF($B352="","",IF($J352&lt;&gt;"",N($J352),N(IFERROR(INDEX(Clients!$C$4:$C$103,MATCH($B352,Clients!$A$4:$A$103,0)),""))))</f>
        <v/>
      </c>
      <c r="N352" s="24" t="str">
        <f t="shared" si="11"/>
        <v/>
      </c>
      <c r="O352" s="17"/>
      <c r="P352" s="23">
        <f>IF(AND(ISNUMBER($A352),$A352&gt;=Settings!$B$6,$A352&lt;=Settings!$B$7),1,0)</f>
        <v>0</v>
      </c>
      <c r="Q352" s="23" t="str">
        <f>IF(AND($P352=1,$B352&lt;&gt;"",$B352=Timesheet!$B$4),ROW(),"")</f>
        <v/>
      </c>
    </row>
    <row r="353" spans="1:17" x14ac:dyDescent="0.3">
      <c r="A353" s="19"/>
      <c r="B353" s="17"/>
      <c r="C353" s="17"/>
      <c r="D353" s="17"/>
      <c r="E353" s="20"/>
      <c r="F353" s="20"/>
      <c r="G353" s="21"/>
      <c r="H353" s="22" t="str">
        <f t="shared" si="10"/>
        <v/>
      </c>
      <c r="I353" s="17"/>
      <c r="J353" s="18"/>
      <c r="K353" s="22" t="str">
        <f>IF($H353="","",IF($I353="No",0,IF(N(IFERROR(INDEX(Clients!$D$4:$D$103,MATCH($B353,Clients!$A$4:$A$103,0)),""))&gt;0,CEILING(MAX(0,ROUND(MOD($F353-$E353,1)*1440-N($G353),0)),N(IFERROR(INDEX(Clients!$D$4:$D$103,MATCH($B353,Clients!$A$4:$A$103,0)),""))),MAX(0,ROUND(MOD($F353-$E353,1)*1440-N($G353),0)))/60))</f>
        <v/>
      </c>
      <c r="L353" s="23" t="str">
        <f>IF($B353="","",IFERROR(INDEX(Clients!$B$4:$B$103,MATCH($B353,Clients!$A$4:$A$103,0)),"")&amp;"")</f>
        <v/>
      </c>
      <c r="M353" s="24" t="str">
        <f>IF($B353="","",IF($J353&lt;&gt;"",N($J353),N(IFERROR(INDEX(Clients!$C$4:$C$103,MATCH($B353,Clients!$A$4:$A$103,0)),""))))</f>
        <v/>
      </c>
      <c r="N353" s="24" t="str">
        <f t="shared" si="11"/>
        <v/>
      </c>
      <c r="O353" s="17"/>
      <c r="P353" s="23">
        <f>IF(AND(ISNUMBER($A353),$A353&gt;=Settings!$B$6,$A353&lt;=Settings!$B$7),1,0)</f>
        <v>0</v>
      </c>
      <c r="Q353" s="23" t="str">
        <f>IF(AND($P353=1,$B353&lt;&gt;"",$B353=Timesheet!$B$4),ROW(),"")</f>
        <v/>
      </c>
    </row>
    <row r="354" spans="1:17" x14ac:dyDescent="0.3">
      <c r="A354" s="19"/>
      <c r="B354" s="17"/>
      <c r="C354" s="17"/>
      <c r="D354" s="17"/>
      <c r="E354" s="20"/>
      <c r="F354" s="20"/>
      <c r="G354" s="21"/>
      <c r="H354" s="22" t="str">
        <f t="shared" si="10"/>
        <v/>
      </c>
      <c r="I354" s="17"/>
      <c r="J354" s="18"/>
      <c r="K354" s="22" t="str">
        <f>IF($H354="","",IF($I354="No",0,IF(N(IFERROR(INDEX(Clients!$D$4:$D$103,MATCH($B354,Clients!$A$4:$A$103,0)),""))&gt;0,CEILING(MAX(0,ROUND(MOD($F354-$E354,1)*1440-N($G354),0)),N(IFERROR(INDEX(Clients!$D$4:$D$103,MATCH($B354,Clients!$A$4:$A$103,0)),""))),MAX(0,ROUND(MOD($F354-$E354,1)*1440-N($G354),0)))/60))</f>
        <v/>
      </c>
      <c r="L354" s="23" t="str">
        <f>IF($B354="","",IFERROR(INDEX(Clients!$B$4:$B$103,MATCH($B354,Clients!$A$4:$A$103,0)),"")&amp;"")</f>
        <v/>
      </c>
      <c r="M354" s="24" t="str">
        <f>IF($B354="","",IF($J354&lt;&gt;"",N($J354),N(IFERROR(INDEX(Clients!$C$4:$C$103,MATCH($B354,Clients!$A$4:$A$103,0)),""))))</f>
        <v/>
      </c>
      <c r="N354" s="24" t="str">
        <f t="shared" si="11"/>
        <v/>
      </c>
      <c r="O354" s="17"/>
      <c r="P354" s="23">
        <f>IF(AND(ISNUMBER($A354),$A354&gt;=Settings!$B$6,$A354&lt;=Settings!$B$7),1,0)</f>
        <v>0</v>
      </c>
      <c r="Q354" s="23" t="str">
        <f>IF(AND($P354=1,$B354&lt;&gt;"",$B354=Timesheet!$B$4),ROW(),"")</f>
        <v/>
      </c>
    </row>
    <row r="355" spans="1:17" x14ac:dyDescent="0.3">
      <c r="A355" s="19"/>
      <c r="B355" s="17"/>
      <c r="C355" s="17"/>
      <c r="D355" s="17"/>
      <c r="E355" s="20"/>
      <c r="F355" s="20"/>
      <c r="G355" s="21"/>
      <c r="H355" s="22" t="str">
        <f t="shared" si="10"/>
        <v/>
      </c>
      <c r="I355" s="17"/>
      <c r="J355" s="18"/>
      <c r="K355" s="22" t="str">
        <f>IF($H355="","",IF($I355="No",0,IF(N(IFERROR(INDEX(Clients!$D$4:$D$103,MATCH($B355,Clients!$A$4:$A$103,0)),""))&gt;0,CEILING(MAX(0,ROUND(MOD($F355-$E355,1)*1440-N($G355),0)),N(IFERROR(INDEX(Clients!$D$4:$D$103,MATCH($B355,Clients!$A$4:$A$103,0)),""))),MAX(0,ROUND(MOD($F355-$E355,1)*1440-N($G355),0)))/60))</f>
        <v/>
      </c>
      <c r="L355" s="23" t="str">
        <f>IF($B355="","",IFERROR(INDEX(Clients!$B$4:$B$103,MATCH($B355,Clients!$A$4:$A$103,0)),"")&amp;"")</f>
        <v/>
      </c>
      <c r="M355" s="24" t="str">
        <f>IF($B355="","",IF($J355&lt;&gt;"",N($J355),N(IFERROR(INDEX(Clients!$C$4:$C$103,MATCH($B355,Clients!$A$4:$A$103,0)),""))))</f>
        <v/>
      </c>
      <c r="N355" s="24" t="str">
        <f t="shared" si="11"/>
        <v/>
      </c>
      <c r="O355" s="17"/>
      <c r="P355" s="23">
        <f>IF(AND(ISNUMBER($A355),$A355&gt;=Settings!$B$6,$A355&lt;=Settings!$B$7),1,0)</f>
        <v>0</v>
      </c>
      <c r="Q355" s="23" t="str">
        <f>IF(AND($P355=1,$B355&lt;&gt;"",$B355=Timesheet!$B$4),ROW(),"")</f>
        <v/>
      </c>
    </row>
    <row r="356" spans="1:17" x14ac:dyDescent="0.3">
      <c r="A356" s="19"/>
      <c r="B356" s="17"/>
      <c r="C356" s="17"/>
      <c r="D356" s="17"/>
      <c r="E356" s="20"/>
      <c r="F356" s="20"/>
      <c r="G356" s="21"/>
      <c r="H356" s="22" t="str">
        <f t="shared" si="10"/>
        <v/>
      </c>
      <c r="I356" s="17"/>
      <c r="J356" s="18"/>
      <c r="K356" s="22" t="str">
        <f>IF($H356="","",IF($I356="No",0,IF(N(IFERROR(INDEX(Clients!$D$4:$D$103,MATCH($B356,Clients!$A$4:$A$103,0)),""))&gt;0,CEILING(MAX(0,ROUND(MOD($F356-$E356,1)*1440-N($G356),0)),N(IFERROR(INDEX(Clients!$D$4:$D$103,MATCH($B356,Clients!$A$4:$A$103,0)),""))),MAX(0,ROUND(MOD($F356-$E356,1)*1440-N($G356),0)))/60))</f>
        <v/>
      </c>
      <c r="L356" s="23" t="str">
        <f>IF($B356="","",IFERROR(INDEX(Clients!$B$4:$B$103,MATCH($B356,Clients!$A$4:$A$103,0)),"")&amp;"")</f>
        <v/>
      </c>
      <c r="M356" s="24" t="str">
        <f>IF($B356="","",IF($J356&lt;&gt;"",N($J356),N(IFERROR(INDEX(Clients!$C$4:$C$103,MATCH($B356,Clients!$A$4:$A$103,0)),""))))</f>
        <v/>
      </c>
      <c r="N356" s="24" t="str">
        <f t="shared" si="11"/>
        <v/>
      </c>
      <c r="O356" s="17"/>
      <c r="P356" s="23">
        <f>IF(AND(ISNUMBER($A356),$A356&gt;=Settings!$B$6,$A356&lt;=Settings!$B$7),1,0)</f>
        <v>0</v>
      </c>
      <c r="Q356" s="23" t="str">
        <f>IF(AND($P356=1,$B356&lt;&gt;"",$B356=Timesheet!$B$4),ROW(),"")</f>
        <v/>
      </c>
    </row>
    <row r="357" spans="1:17" x14ac:dyDescent="0.3">
      <c r="A357" s="19"/>
      <c r="B357" s="17"/>
      <c r="C357" s="17"/>
      <c r="D357" s="17"/>
      <c r="E357" s="20"/>
      <c r="F357" s="20"/>
      <c r="G357" s="21"/>
      <c r="H357" s="22" t="str">
        <f t="shared" si="10"/>
        <v/>
      </c>
      <c r="I357" s="17"/>
      <c r="J357" s="18"/>
      <c r="K357" s="22" t="str">
        <f>IF($H357="","",IF($I357="No",0,IF(N(IFERROR(INDEX(Clients!$D$4:$D$103,MATCH($B357,Clients!$A$4:$A$103,0)),""))&gt;0,CEILING(MAX(0,ROUND(MOD($F357-$E357,1)*1440-N($G357),0)),N(IFERROR(INDEX(Clients!$D$4:$D$103,MATCH($B357,Clients!$A$4:$A$103,0)),""))),MAX(0,ROUND(MOD($F357-$E357,1)*1440-N($G357),0)))/60))</f>
        <v/>
      </c>
      <c r="L357" s="23" t="str">
        <f>IF($B357="","",IFERROR(INDEX(Clients!$B$4:$B$103,MATCH($B357,Clients!$A$4:$A$103,0)),"")&amp;"")</f>
        <v/>
      </c>
      <c r="M357" s="24" t="str">
        <f>IF($B357="","",IF($J357&lt;&gt;"",N($J357),N(IFERROR(INDEX(Clients!$C$4:$C$103,MATCH($B357,Clients!$A$4:$A$103,0)),""))))</f>
        <v/>
      </c>
      <c r="N357" s="24" t="str">
        <f t="shared" si="11"/>
        <v/>
      </c>
      <c r="O357" s="17"/>
      <c r="P357" s="23">
        <f>IF(AND(ISNUMBER($A357),$A357&gt;=Settings!$B$6,$A357&lt;=Settings!$B$7),1,0)</f>
        <v>0</v>
      </c>
      <c r="Q357" s="23" t="str">
        <f>IF(AND($P357=1,$B357&lt;&gt;"",$B357=Timesheet!$B$4),ROW(),"")</f>
        <v/>
      </c>
    </row>
    <row r="358" spans="1:17" x14ac:dyDescent="0.3">
      <c r="A358" s="19"/>
      <c r="B358" s="17"/>
      <c r="C358" s="17"/>
      <c r="D358" s="17"/>
      <c r="E358" s="20"/>
      <c r="F358" s="20"/>
      <c r="G358" s="21"/>
      <c r="H358" s="22" t="str">
        <f t="shared" si="10"/>
        <v/>
      </c>
      <c r="I358" s="17"/>
      <c r="J358" s="18"/>
      <c r="K358" s="22" t="str">
        <f>IF($H358="","",IF($I358="No",0,IF(N(IFERROR(INDEX(Clients!$D$4:$D$103,MATCH($B358,Clients!$A$4:$A$103,0)),""))&gt;0,CEILING(MAX(0,ROUND(MOD($F358-$E358,1)*1440-N($G358),0)),N(IFERROR(INDEX(Clients!$D$4:$D$103,MATCH($B358,Clients!$A$4:$A$103,0)),""))),MAX(0,ROUND(MOD($F358-$E358,1)*1440-N($G358),0)))/60))</f>
        <v/>
      </c>
      <c r="L358" s="23" t="str">
        <f>IF($B358="","",IFERROR(INDEX(Clients!$B$4:$B$103,MATCH($B358,Clients!$A$4:$A$103,0)),"")&amp;"")</f>
        <v/>
      </c>
      <c r="M358" s="24" t="str">
        <f>IF($B358="","",IF($J358&lt;&gt;"",N($J358),N(IFERROR(INDEX(Clients!$C$4:$C$103,MATCH($B358,Clients!$A$4:$A$103,0)),""))))</f>
        <v/>
      </c>
      <c r="N358" s="24" t="str">
        <f t="shared" si="11"/>
        <v/>
      </c>
      <c r="O358" s="17"/>
      <c r="P358" s="23">
        <f>IF(AND(ISNUMBER($A358),$A358&gt;=Settings!$B$6,$A358&lt;=Settings!$B$7),1,0)</f>
        <v>0</v>
      </c>
      <c r="Q358" s="23" t="str">
        <f>IF(AND($P358=1,$B358&lt;&gt;"",$B358=Timesheet!$B$4),ROW(),"")</f>
        <v/>
      </c>
    </row>
    <row r="359" spans="1:17" x14ac:dyDescent="0.3">
      <c r="A359" s="19"/>
      <c r="B359" s="17"/>
      <c r="C359" s="17"/>
      <c r="D359" s="17"/>
      <c r="E359" s="20"/>
      <c r="F359" s="20"/>
      <c r="G359" s="21"/>
      <c r="H359" s="22" t="str">
        <f t="shared" si="10"/>
        <v/>
      </c>
      <c r="I359" s="17"/>
      <c r="J359" s="18"/>
      <c r="K359" s="22" t="str">
        <f>IF($H359="","",IF($I359="No",0,IF(N(IFERROR(INDEX(Clients!$D$4:$D$103,MATCH($B359,Clients!$A$4:$A$103,0)),""))&gt;0,CEILING(MAX(0,ROUND(MOD($F359-$E359,1)*1440-N($G359),0)),N(IFERROR(INDEX(Clients!$D$4:$D$103,MATCH($B359,Clients!$A$4:$A$103,0)),""))),MAX(0,ROUND(MOD($F359-$E359,1)*1440-N($G359),0)))/60))</f>
        <v/>
      </c>
      <c r="L359" s="23" t="str">
        <f>IF($B359="","",IFERROR(INDEX(Clients!$B$4:$B$103,MATCH($B359,Clients!$A$4:$A$103,0)),"")&amp;"")</f>
        <v/>
      </c>
      <c r="M359" s="24" t="str">
        <f>IF($B359="","",IF($J359&lt;&gt;"",N($J359),N(IFERROR(INDEX(Clients!$C$4:$C$103,MATCH($B359,Clients!$A$4:$A$103,0)),""))))</f>
        <v/>
      </c>
      <c r="N359" s="24" t="str">
        <f t="shared" si="11"/>
        <v/>
      </c>
      <c r="O359" s="17"/>
      <c r="P359" s="23">
        <f>IF(AND(ISNUMBER($A359),$A359&gt;=Settings!$B$6,$A359&lt;=Settings!$B$7),1,0)</f>
        <v>0</v>
      </c>
      <c r="Q359" s="23" t="str">
        <f>IF(AND($P359=1,$B359&lt;&gt;"",$B359=Timesheet!$B$4),ROW(),"")</f>
        <v/>
      </c>
    </row>
    <row r="360" spans="1:17" x14ac:dyDescent="0.3">
      <c r="A360" s="19"/>
      <c r="B360" s="17"/>
      <c r="C360" s="17"/>
      <c r="D360" s="17"/>
      <c r="E360" s="20"/>
      <c r="F360" s="20"/>
      <c r="G360" s="21"/>
      <c r="H360" s="22" t="str">
        <f t="shared" si="10"/>
        <v/>
      </c>
      <c r="I360" s="17"/>
      <c r="J360" s="18"/>
      <c r="K360" s="22" t="str">
        <f>IF($H360="","",IF($I360="No",0,IF(N(IFERROR(INDEX(Clients!$D$4:$D$103,MATCH($B360,Clients!$A$4:$A$103,0)),""))&gt;0,CEILING(MAX(0,ROUND(MOD($F360-$E360,1)*1440-N($G360),0)),N(IFERROR(INDEX(Clients!$D$4:$D$103,MATCH($B360,Clients!$A$4:$A$103,0)),""))),MAX(0,ROUND(MOD($F360-$E360,1)*1440-N($G360),0)))/60))</f>
        <v/>
      </c>
      <c r="L360" s="23" t="str">
        <f>IF($B360="","",IFERROR(INDEX(Clients!$B$4:$B$103,MATCH($B360,Clients!$A$4:$A$103,0)),"")&amp;"")</f>
        <v/>
      </c>
      <c r="M360" s="24" t="str">
        <f>IF($B360="","",IF($J360&lt;&gt;"",N($J360),N(IFERROR(INDEX(Clients!$C$4:$C$103,MATCH($B360,Clients!$A$4:$A$103,0)),""))))</f>
        <v/>
      </c>
      <c r="N360" s="24" t="str">
        <f t="shared" si="11"/>
        <v/>
      </c>
      <c r="O360" s="17"/>
      <c r="P360" s="23">
        <f>IF(AND(ISNUMBER($A360),$A360&gt;=Settings!$B$6,$A360&lt;=Settings!$B$7),1,0)</f>
        <v>0</v>
      </c>
      <c r="Q360" s="23" t="str">
        <f>IF(AND($P360=1,$B360&lt;&gt;"",$B360=Timesheet!$B$4),ROW(),"")</f>
        <v/>
      </c>
    </row>
    <row r="361" spans="1:17" x14ac:dyDescent="0.3">
      <c r="A361" s="19"/>
      <c r="B361" s="17"/>
      <c r="C361" s="17"/>
      <c r="D361" s="17"/>
      <c r="E361" s="20"/>
      <c r="F361" s="20"/>
      <c r="G361" s="21"/>
      <c r="H361" s="22" t="str">
        <f t="shared" si="10"/>
        <v/>
      </c>
      <c r="I361" s="17"/>
      <c r="J361" s="18"/>
      <c r="K361" s="22" t="str">
        <f>IF($H361="","",IF($I361="No",0,IF(N(IFERROR(INDEX(Clients!$D$4:$D$103,MATCH($B361,Clients!$A$4:$A$103,0)),""))&gt;0,CEILING(MAX(0,ROUND(MOD($F361-$E361,1)*1440-N($G361),0)),N(IFERROR(INDEX(Clients!$D$4:$D$103,MATCH($B361,Clients!$A$4:$A$103,0)),""))),MAX(0,ROUND(MOD($F361-$E361,1)*1440-N($G361),0)))/60))</f>
        <v/>
      </c>
      <c r="L361" s="23" t="str">
        <f>IF($B361="","",IFERROR(INDEX(Clients!$B$4:$B$103,MATCH($B361,Clients!$A$4:$A$103,0)),"")&amp;"")</f>
        <v/>
      </c>
      <c r="M361" s="24" t="str">
        <f>IF($B361="","",IF($J361&lt;&gt;"",N($J361),N(IFERROR(INDEX(Clients!$C$4:$C$103,MATCH($B361,Clients!$A$4:$A$103,0)),""))))</f>
        <v/>
      </c>
      <c r="N361" s="24" t="str">
        <f t="shared" si="11"/>
        <v/>
      </c>
      <c r="O361" s="17"/>
      <c r="P361" s="23">
        <f>IF(AND(ISNUMBER($A361),$A361&gt;=Settings!$B$6,$A361&lt;=Settings!$B$7),1,0)</f>
        <v>0</v>
      </c>
      <c r="Q361" s="23" t="str">
        <f>IF(AND($P361=1,$B361&lt;&gt;"",$B361=Timesheet!$B$4),ROW(),"")</f>
        <v/>
      </c>
    </row>
    <row r="362" spans="1:17" x14ac:dyDescent="0.3">
      <c r="A362" s="19"/>
      <c r="B362" s="17"/>
      <c r="C362" s="17"/>
      <c r="D362" s="17"/>
      <c r="E362" s="20"/>
      <c r="F362" s="20"/>
      <c r="G362" s="21"/>
      <c r="H362" s="22" t="str">
        <f t="shared" si="10"/>
        <v/>
      </c>
      <c r="I362" s="17"/>
      <c r="J362" s="18"/>
      <c r="K362" s="22" t="str">
        <f>IF($H362="","",IF($I362="No",0,IF(N(IFERROR(INDEX(Clients!$D$4:$D$103,MATCH($B362,Clients!$A$4:$A$103,0)),""))&gt;0,CEILING(MAX(0,ROUND(MOD($F362-$E362,1)*1440-N($G362),0)),N(IFERROR(INDEX(Clients!$D$4:$D$103,MATCH($B362,Clients!$A$4:$A$103,0)),""))),MAX(0,ROUND(MOD($F362-$E362,1)*1440-N($G362),0)))/60))</f>
        <v/>
      </c>
      <c r="L362" s="23" t="str">
        <f>IF($B362="","",IFERROR(INDEX(Clients!$B$4:$B$103,MATCH($B362,Clients!$A$4:$A$103,0)),"")&amp;"")</f>
        <v/>
      </c>
      <c r="M362" s="24" t="str">
        <f>IF($B362="","",IF($J362&lt;&gt;"",N($J362),N(IFERROR(INDEX(Clients!$C$4:$C$103,MATCH($B362,Clients!$A$4:$A$103,0)),""))))</f>
        <v/>
      </c>
      <c r="N362" s="24" t="str">
        <f t="shared" si="11"/>
        <v/>
      </c>
      <c r="O362" s="17"/>
      <c r="P362" s="23">
        <f>IF(AND(ISNUMBER($A362),$A362&gt;=Settings!$B$6,$A362&lt;=Settings!$B$7),1,0)</f>
        <v>0</v>
      </c>
      <c r="Q362" s="23" t="str">
        <f>IF(AND($P362=1,$B362&lt;&gt;"",$B362=Timesheet!$B$4),ROW(),"")</f>
        <v/>
      </c>
    </row>
    <row r="363" spans="1:17" x14ac:dyDescent="0.3">
      <c r="A363" s="19"/>
      <c r="B363" s="17"/>
      <c r="C363" s="17"/>
      <c r="D363" s="17"/>
      <c r="E363" s="20"/>
      <c r="F363" s="20"/>
      <c r="G363" s="21"/>
      <c r="H363" s="22" t="str">
        <f t="shared" si="10"/>
        <v/>
      </c>
      <c r="I363" s="17"/>
      <c r="J363" s="18"/>
      <c r="K363" s="22" t="str">
        <f>IF($H363="","",IF($I363="No",0,IF(N(IFERROR(INDEX(Clients!$D$4:$D$103,MATCH($B363,Clients!$A$4:$A$103,0)),""))&gt;0,CEILING(MAX(0,ROUND(MOD($F363-$E363,1)*1440-N($G363),0)),N(IFERROR(INDEX(Clients!$D$4:$D$103,MATCH($B363,Clients!$A$4:$A$103,0)),""))),MAX(0,ROUND(MOD($F363-$E363,1)*1440-N($G363),0)))/60))</f>
        <v/>
      </c>
      <c r="L363" s="23" t="str">
        <f>IF($B363="","",IFERROR(INDEX(Clients!$B$4:$B$103,MATCH($B363,Clients!$A$4:$A$103,0)),"")&amp;"")</f>
        <v/>
      </c>
      <c r="M363" s="24" t="str">
        <f>IF($B363="","",IF($J363&lt;&gt;"",N($J363),N(IFERROR(INDEX(Clients!$C$4:$C$103,MATCH($B363,Clients!$A$4:$A$103,0)),""))))</f>
        <v/>
      </c>
      <c r="N363" s="24" t="str">
        <f t="shared" si="11"/>
        <v/>
      </c>
      <c r="O363" s="17"/>
      <c r="P363" s="23">
        <f>IF(AND(ISNUMBER($A363),$A363&gt;=Settings!$B$6,$A363&lt;=Settings!$B$7),1,0)</f>
        <v>0</v>
      </c>
      <c r="Q363" s="23" t="str">
        <f>IF(AND($P363=1,$B363&lt;&gt;"",$B363=Timesheet!$B$4),ROW(),"")</f>
        <v/>
      </c>
    </row>
    <row r="364" spans="1:17" x14ac:dyDescent="0.3">
      <c r="A364" s="19"/>
      <c r="B364" s="17"/>
      <c r="C364" s="17"/>
      <c r="D364" s="17"/>
      <c r="E364" s="20"/>
      <c r="F364" s="20"/>
      <c r="G364" s="21"/>
      <c r="H364" s="22" t="str">
        <f t="shared" si="10"/>
        <v/>
      </c>
      <c r="I364" s="17"/>
      <c r="J364" s="18"/>
      <c r="K364" s="22" t="str">
        <f>IF($H364="","",IF($I364="No",0,IF(N(IFERROR(INDEX(Clients!$D$4:$D$103,MATCH($B364,Clients!$A$4:$A$103,0)),""))&gt;0,CEILING(MAX(0,ROUND(MOD($F364-$E364,1)*1440-N($G364),0)),N(IFERROR(INDEX(Clients!$D$4:$D$103,MATCH($B364,Clients!$A$4:$A$103,0)),""))),MAX(0,ROUND(MOD($F364-$E364,1)*1440-N($G364),0)))/60))</f>
        <v/>
      </c>
      <c r="L364" s="23" t="str">
        <f>IF($B364="","",IFERROR(INDEX(Clients!$B$4:$B$103,MATCH($B364,Clients!$A$4:$A$103,0)),"")&amp;"")</f>
        <v/>
      </c>
      <c r="M364" s="24" t="str">
        <f>IF($B364="","",IF($J364&lt;&gt;"",N($J364),N(IFERROR(INDEX(Clients!$C$4:$C$103,MATCH($B364,Clients!$A$4:$A$103,0)),""))))</f>
        <v/>
      </c>
      <c r="N364" s="24" t="str">
        <f t="shared" si="11"/>
        <v/>
      </c>
      <c r="O364" s="17"/>
      <c r="P364" s="23">
        <f>IF(AND(ISNUMBER($A364),$A364&gt;=Settings!$B$6,$A364&lt;=Settings!$B$7),1,0)</f>
        <v>0</v>
      </c>
      <c r="Q364" s="23" t="str">
        <f>IF(AND($P364=1,$B364&lt;&gt;"",$B364=Timesheet!$B$4),ROW(),"")</f>
        <v/>
      </c>
    </row>
    <row r="365" spans="1:17" x14ac:dyDescent="0.3">
      <c r="A365" s="19"/>
      <c r="B365" s="17"/>
      <c r="C365" s="17"/>
      <c r="D365" s="17"/>
      <c r="E365" s="20"/>
      <c r="F365" s="20"/>
      <c r="G365" s="21"/>
      <c r="H365" s="22" t="str">
        <f t="shared" si="10"/>
        <v/>
      </c>
      <c r="I365" s="17"/>
      <c r="J365" s="18"/>
      <c r="K365" s="22" t="str">
        <f>IF($H365="","",IF($I365="No",0,IF(N(IFERROR(INDEX(Clients!$D$4:$D$103,MATCH($B365,Clients!$A$4:$A$103,0)),""))&gt;0,CEILING(MAX(0,ROUND(MOD($F365-$E365,1)*1440-N($G365),0)),N(IFERROR(INDEX(Clients!$D$4:$D$103,MATCH($B365,Clients!$A$4:$A$103,0)),""))),MAX(0,ROUND(MOD($F365-$E365,1)*1440-N($G365),0)))/60))</f>
        <v/>
      </c>
      <c r="L365" s="23" t="str">
        <f>IF($B365="","",IFERROR(INDEX(Clients!$B$4:$B$103,MATCH($B365,Clients!$A$4:$A$103,0)),"")&amp;"")</f>
        <v/>
      </c>
      <c r="M365" s="24" t="str">
        <f>IF($B365="","",IF($J365&lt;&gt;"",N($J365),N(IFERROR(INDEX(Clients!$C$4:$C$103,MATCH($B365,Clients!$A$4:$A$103,0)),""))))</f>
        <v/>
      </c>
      <c r="N365" s="24" t="str">
        <f t="shared" si="11"/>
        <v/>
      </c>
      <c r="O365" s="17"/>
      <c r="P365" s="23">
        <f>IF(AND(ISNUMBER($A365),$A365&gt;=Settings!$B$6,$A365&lt;=Settings!$B$7),1,0)</f>
        <v>0</v>
      </c>
      <c r="Q365" s="23" t="str">
        <f>IF(AND($P365=1,$B365&lt;&gt;"",$B365=Timesheet!$B$4),ROW(),"")</f>
        <v/>
      </c>
    </row>
    <row r="366" spans="1:17" x14ac:dyDescent="0.3">
      <c r="A366" s="19"/>
      <c r="B366" s="17"/>
      <c r="C366" s="17"/>
      <c r="D366" s="17"/>
      <c r="E366" s="20"/>
      <c r="F366" s="20"/>
      <c r="G366" s="21"/>
      <c r="H366" s="22" t="str">
        <f t="shared" si="10"/>
        <v/>
      </c>
      <c r="I366" s="17"/>
      <c r="J366" s="18"/>
      <c r="K366" s="22" t="str">
        <f>IF($H366="","",IF($I366="No",0,IF(N(IFERROR(INDEX(Clients!$D$4:$D$103,MATCH($B366,Clients!$A$4:$A$103,0)),""))&gt;0,CEILING(MAX(0,ROUND(MOD($F366-$E366,1)*1440-N($G366),0)),N(IFERROR(INDEX(Clients!$D$4:$D$103,MATCH($B366,Clients!$A$4:$A$103,0)),""))),MAX(0,ROUND(MOD($F366-$E366,1)*1440-N($G366),0)))/60))</f>
        <v/>
      </c>
      <c r="L366" s="23" t="str">
        <f>IF($B366="","",IFERROR(INDEX(Clients!$B$4:$B$103,MATCH($B366,Clients!$A$4:$A$103,0)),"")&amp;"")</f>
        <v/>
      </c>
      <c r="M366" s="24" t="str">
        <f>IF($B366="","",IF($J366&lt;&gt;"",N($J366),N(IFERROR(INDEX(Clients!$C$4:$C$103,MATCH($B366,Clients!$A$4:$A$103,0)),""))))</f>
        <v/>
      </c>
      <c r="N366" s="24" t="str">
        <f t="shared" si="11"/>
        <v/>
      </c>
      <c r="O366" s="17"/>
      <c r="P366" s="23">
        <f>IF(AND(ISNUMBER($A366),$A366&gt;=Settings!$B$6,$A366&lt;=Settings!$B$7),1,0)</f>
        <v>0</v>
      </c>
      <c r="Q366" s="23" t="str">
        <f>IF(AND($P366=1,$B366&lt;&gt;"",$B366=Timesheet!$B$4),ROW(),"")</f>
        <v/>
      </c>
    </row>
    <row r="367" spans="1:17" x14ac:dyDescent="0.3">
      <c r="A367" s="19"/>
      <c r="B367" s="17"/>
      <c r="C367" s="17"/>
      <c r="D367" s="17"/>
      <c r="E367" s="20"/>
      <c r="F367" s="20"/>
      <c r="G367" s="21"/>
      <c r="H367" s="22" t="str">
        <f t="shared" si="10"/>
        <v/>
      </c>
      <c r="I367" s="17"/>
      <c r="J367" s="18"/>
      <c r="K367" s="22" t="str">
        <f>IF($H367="","",IF($I367="No",0,IF(N(IFERROR(INDEX(Clients!$D$4:$D$103,MATCH($B367,Clients!$A$4:$A$103,0)),""))&gt;0,CEILING(MAX(0,ROUND(MOD($F367-$E367,1)*1440-N($G367),0)),N(IFERROR(INDEX(Clients!$D$4:$D$103,MATCH($B367,Clients!$A$4:$A$103,0)),""))),MAX(0,ROUND(MOD($F367-$E367,1)*1440-N($G367),0)))/60))</f>
        <v/>
      </c>
      <c r="L367" s="23" t="str">
        <f>IF($B367="","",IFERROR(INDEX(Clients!$B$4:$B$103,MATCH($B367,Clients!$A$4:$A$103,0)),"")&amp;"")</f>
        <v/>
      </c>
      <c r="M367" s="24" t="str">
        <f>IF($B367="","",IF($J367&lt;&gt;"",N($J367),N(IFERROR(INDEX(Clients!$C$4:$C$103,MATCH($B367,Clients!$A$4:$A$103,0)),""))))</f>
        <v/>
      </c>
      <c r="N367" s="24" t="str">
        <f t="shared" si="11"/>
        <v/>
      </c>
      <c r="O367" s="17"/>
      <c r="P367" s="23">
        <f>IF(AND(ISNUMBER($A367),$A367&gt;=Settings!$B$6,$A367&lt;=Settings!$B$7),1,0)</f>
        <v>0</v>
      </c>
      <c r="Q367" s="23" t="str">
        <f>IF(AND($P367=1,$B367&lt;&gt;"",$B367=Timesheet!$B$4),ROW(),"")</f>
        <v/>
      </c>
    </row>
    <row r="368" spans="1:17" x14ac:dyDescent="0.3">
      <c r="A368" s="19"/>
      <c r="B368" s="17"/>
      <c r="C368" s="17"/>
      <c r="D368" s="17"/>
      <c r="E368" s="20"/>
      <c r="F368" s="20"/>
      <c r="G368" s="21"/>
      <c r="H368" s="22" t="str">
        <f t="shared" si="10"/>
        <v/>
      </c>
      <c r="I368" s="17"/>
      <c r="J368" s="18"/>
      <c r="K368" s="22" t="str">
        <f>IF($H368="","",IF($I368="No",0,IF(N(IFERROR(INDEX(Clients!$D$4:$D$103,MATCH($B368,Clients!$A$4:$A$103,0)),""))&gt;0,CEILING(MAX(0,ROUND(MOD($F368-$E368,1)*1440-N($G368),0)),N(IFERROR(INDEX(Clients!$D$4:$D$103,MATCH($B368,Clients!$A$4:$A$103,0)),""))),MAX(0,ROUND(MOD($F368-$E368,1)*1440-N($G368),0)))/60))</f>
        <v/>
      </c>
      <c r="L368" s="23" t="str">
        <f>IF($B368="","",IFERROR(INDEX(Clients!$B$4:$B$103,MATCH($B368,Clients!$A$4:$A$103,0)),"")&amp;"")</f>
        <v/>
      </c>
      <c r="M368" s="24" t="str">
        <f>IF($B368="","",IF($J368&lt;&gt;"",N($J368),N(IFERROR(INDEX(Clients!$C$4:$C$103,MATCH($B368,Clients!$A$4:$A$103,0)),""))))</f>
        <v/>
      </c>
      <c r="N368" s="24" t="str">
        <f t="shared" si="11"/>
        <v/>
      </c>
      <c r="O368" s="17"/>
      <c r="P368" s="23">
        <f>IF(AND(ISNUMBER($A368),$A368&gt;=Settings!$B$6,$A368&lt;=Settings!$B$7),1,0)</f>
        <v>0</v>
      </c>
      <c r="Q368" s="23" t="str">
        <f>IF(AND($P368=1,$B368&lt;&gt;"",$B368=Timesheet!$B$4),ROW(),"")</f>
        <v/>
      </c>
    </row>
    <row r="369" spans="1:17" x14ac:dyDescent="0.3">
      <c r="A369" s="19"/>
      <c r="B369" s="17"/>
      <c r="C369" s="17"/>
      <c r="D369" s="17"/>
      <c r="E369" s="20"/>
      <c r="F369" s="20"/>
      <c r="G369" s="21"/>
      <c r="H369" s="22" t="str">
        <f t="shared" si="10"/>
        <v/>
      </c>
      <c r="I369" s="17"/>
      <c r="J369" s="18"/>
      <c r="K369" s="22" t="str">
        <f>IF($H369="","",IF($I369="No",0,IF(N(IFERROR(INDEX(Clients!$D$4:$D$103,MATCH($B369,Clients!$A$4:$A$103,0)),""))&gt;0,CEILING(MAX(0,ROUND(MOD($F369-$E369,1)*1440-N($G369),0)),N(IFERROR(INDEX(Clients!$D$4:$D$103,MATCH($B369,Clients!$A$4:$A$103,0)),""))),MAX(0,ROUND(MOD($F369-$E369,1)*1440-N($G369),0)))/60))</f>
        <v/>
      </c>
      <c r="L369" s="23" t="str">
        <f>IF($B369="","",IFERROR(INDEX(Clients!$B$4:$B$103,MATCH($B369,Clients!$A$4:$A$103,0)),"")&amp;"")</f>
        <v/>
      </c>
      <c r="M369" s="24" t="str">
        <f>IF($B369="","",IF($J369&lt;&gt;"",N($J369),N(IFERROR(INDEX(Clients!$C$4:$C$103,MATCH($B369,Clients!$A$4:$A$103,0)),""))))</f>
        <v/>
      </c>
      <c r="N369" s="24" t="str">
        <f t="shared" si="11"/>
        <v/>
      </c>
      <c r="O369" s="17"/>
      <c r="P369" s="23">
        <f>IF(AND(ISNUMBER($A369),$A369&gt;=Settings!$B$6,$A369&lt;=Settings!$B$7),1,0)</f>
        <v>0</v>
      </c>
      <c r="Q369" s="23" t="str">
        <f>IF(AND($P369=1,$B369&lt;&gt;"",$B369=Timesheet!$B$4),ROW(),"")</f>
        <v/>
      </c>
    </row>
    <row r="370" spans="1:17" x14ac:dyDescent="0.3">
      <c r="A370" s="19"/>
      <c r="B370" s="17"/>
      <c r="C370" s="17"/>
      <c r="D370" s="17"/>
      <c r="E370" s="20"/>
      <c r="F370" s="20"/>
      <c r="G370" s="21"/>
      <c r="H370" s="22" t="str">
        <f t="shared" si="10"/>
        <v/>
      </c>
      <c r="I370" s="17"/>
      <c r="J370" s="18"/>
      <c r="K370" s="22" t="str">
        <f>IF($H370="","",IF($I370="No",0,IF(N(IFERROR(INDEX(Clients!$D$4:$D$103,MATCH($B370,Clients!$A$4:$A$103,0)),""))&gt;0,CEILING(MAX(0,ROUND(MOD($F370-$E370,1)*1440-N($G370),0)),N(IFERROR(INDEX(Clients!$D$4:$D$103,MATCH($B370,Clients!$A$4:$A$103,0)),""))),MAX(0,ROUND(MOD($F370-$E370,1)*1440-N($G370),0)))/60))</f>
        <v/>
      </c>
      <c r="L370" s="23" t="str">
        <f>IF($B370="","",IFERROR(INDEX(Clients!$B$4:$B$103,MATCH($B370,Clients!$A$4:$A$103,0)),"")&amp;"")</f>
        <v/>
      </c>
      <c r="M370" s="24" t="str">
        <f>IF($B370="","",IF($J370&lt;&gt;"",N($J370),N(IFERROR(INDEX(Clients!$C$4:$C$103,MATCH($B370,Clients!$A$4:$A$103,0)),""))))</f>
        <v/>
      </c>
      <c r="N370" s="24" t="str">
        <f t="shared" si="11"/>
        <v/>
      </c>
      <c r="O370" s="17"/>
      <c r="P370" s="23">
        <f>IF(AND(ISNUMBER($A370),$A370&gt;=Settings!$B$6,$A370&lt;=Settings!$B$7),1,0)</f>
        <v>0</v>
      </c>
      <c r="Q370" s="23" t="str">
        <f>IF(AND($P370=1,$B370&lt;&gt;"",$B370=Timesheet!$B$4),ROW(),"")</f>
        <v/>
      </c>
    </row>
    <row r="371" spans="1:17" x14ac:dyDescent="0.3">
      <c r="A371" s="19"/>
      <c r="B371" s="17"/>
      <c r="C371" s="17"/>
      <c r="D371" s="17"/>
      <c r="E371" s="20"/>
      <c r="F371" s="20"/>
      <c r="G371" s="21"/>
      <c r="H371" s="22" t="str">
        <f t="shared" si="10"/>
        <v/>
      </c>
      <c r="I371" s="17"/>
      <c r="J371" s="18"/>
      <c r="K371" s="22" t="str">
        <f>IF($H371="","",IF($I371="No",0,IF(N(IFERROR(INDEX(Clients!$D$4:$D$103,MATCH($B371,Clients!$A$4:$A$103,0)),""))&gt;0,CEILING(MAX(0,ROUND(MOD($F371-$E371,1)*1440-N($G371),0)),N(IFERROR(INDEX(Clients!$D$4:$D$103,MATCH($B371,Clients!$A$4:$A$103,0)),""))),MAX(0,ROUND(MOD($F371-$E371,1)*1440-N($G371),0)))/60))</f>
        <v/>
      </c>
      <c r="L371" s="23" t="str">
        <f>IF($B371="","",IFERROR(INDEX(Clients!$B$4:$B$103,MATCH($B371,Clients!$A$4:$A$103,0)),"")&amp;"")</f>
        <v/>
      </c>
      <c r="M371" s="24" t="str">
        <f>IF($B371="","",IF($J371&lt;&gt;"",N($J371),N(IFERROR(INDEX(Clients!$C$4:$C$103,MATCH($B371,Clients!$A$4:$A$103,0)),""))))</f>
        <v/>
      </c>
      <c r="N371" s="24" t="str">
        <f t="shared" si="11"/>
        <v/>
      </c>
      <c r="O371" s="17"/>
      <c r="P371" s="23">
        <f>IF(AND(ISNUMBER($A371),$A371&gt;=Settings!$B$6,$A371&lt;=Settings!$B$7),1,0)</f>
        <v>0</v>
      </c>
      <c r="Q371" s="23" t="str">
        <f>IF(AND($P371=1,$B371&lt;&gt;"",$B371=Timesheet!$B$4),ROW(),"")</f>
        <v/>
      </c>
    </row>
    <row r="372" spans="1:17" x14ac:dyDescent="0.3">
      <c r="A372" s="19"/>
      <c r="B372" s="17"/>
      <c r="C372" s="17"/>
      <c r="D372" s="17"/>
      <c r="E372" s="20"/>
      <c r="F372" s="20"/>
      <c r="G372" s="21"/>
      <c r="H372" s="22" t="str">
        <f t="shared" si="10"/>
        <v/>
      </c>
      <c r="I372" s="17"/>
      <c r="J372" s="18"/>
      <c r="K372" s="22" t="str">
        <f>IF($H372="","",IF($I372="No",0,IF(N(IFERROR(INDEX(Clients!$D$4:$D$103,MATCH($B372,Clients!$A$4:$A$103,0)),""))&gt;0,CEILING(MAX(0,ROUND(MOD($F372-$E372,1)*1440-N($G372),0)),N(IFERROR(INDEX(Clients!$D$4:$D$103,MATCH($B372,Clients!$A$4:$A$103,0)),""))),MAX(0,ROUND(MOD($F372-$E372,1)*1440-N($G372),0)))/60))</f>
        <v/>
      </c>
      <c r="L372" s="23" t="str">
        <f>IF($B372="","",IFERROR(INDEX(Clients!$B$4:$B$103,MATCH($B372,Clients!$A$4:$A$103,0)),"")&amp;"")</f>
        <v/>
      </c>
      <c r="M372" s="24" t="str">
        <f>IF($B372="","",IF($J372&lt;&gt;"",N($J372),N(IFERROR(INDEX(Clients!$C$4:$C$103,MATCH($B372,Clients!$A$4:$A$103,0)),""))))</f>
        <v/>
      </c>
      <c r="N372" s="24" t="str">
        <f t="shared" si="11"/>
        <v/>
      </c>
      <c r="O372" s="17"/>
      <c r="P372" s="23">
        <f>IF(AND(ISNUMBER($A372),$A372&gt;=Settings!$B$6,$A372&lt;=Settings!$B$7),1,0)</f>
        <v>0</v>
      </c>
      <c r="Q372" s="23" t="str">
        <f>IF(AND($P372=1,$B372&lt;&gt;"",$B372=Timesheet!$B$4),ROW(),"")</f>
        <v/>
      </c>
    </row>
    <row r="373" spans="1:17" x14ac:dyDescent="0.3">
      <c r="A373" s="19"/>
      <c r="B373" s="17"/>
      <c r="C373" s="17"/>
      <c r="D373" s="17"/>
      <c r="E373" s="20"/>
      <c r="F373" s="20"/>
      <c r="G373" s="21"/>
      <c r="H373" s="22" t="str">
        <f t="shared" si="10"/>
        <v/>
      </c>
      <c r="I373" s="17"/>
      <c r="J373" s="18"/>
      <c r="K373" s="22" t="str">
        <f>IF($H373="","",IF($I373="No",0,IF(N(IFERROR(INDEX(Clients!$D$4:$D$103,MATCH($B373,Clients!$A$4:$A$103,0)),""))&gt;0,CEILING(MAX(0,ROUND(MOD($F373-$E373,1)*1440-N($G373),0)),N(IFERROR(INDEX(Clients!$D$4:$D$103,MATCH($B373,Clients!$A$4:$A$103,0)),""))),MAX(0,ROUND(MOD($F373-$E373,1)*1440-N($G373),0)))/60))</f>
        <v/>
      </c>
      <c r="L373" s="23" t="str">
        <f>IF($B373="","",IFERROR(INDEX(Clients!$B$4:$B$103,MATCH($B373,Clients!$A$4:$A$103,0)),"")&amp;"")</f>
        <v/>
      </c>
      <c r="M373" s="24" t="str">
        <f>IF($B373="","",IF($J373&lt;&gt;"",N($J373),N(IFERROR(INDEX(Clients!$C$4:$C$103,MATCH($B373,Clients!$A$4:$A$103,0)),""))))</f>
        <v/>
      </c>
      <c r="N373" s="24" t="str">
        <f t="shared" si="11"/>
        <v/>
      </c>
      <c r="O373" s="17"/>
      <c r="P373" s="23">
        <f>IF(AND(ISNUMBER($A373),$A373&gt;=Settings!$B$6,$A373&lt;=Settings!$B$7),1,0)</f>
        <v>0</v>
      </c>
      <c r="Q373" s="23" t="str">
        <f>IF(AND($P373=1,$B373&lt;&gt;"",$B373=Timesheet!$B$4),ROW(),"")</f>
        <v/>
      </c>
    </row>
    <row r="374" spans="1:17" x14ac:dyDescent="0.3">
      <c r="A374" s="19"/>
      <c r="B374" s="17"/>
      <c r="C374" s="17"/>
      <c r="D374" s="17"/>
      <c r="E374" s="20"/>
      <c r="F374" s="20"/>
      <c r="G374" s="21"/>
      <c r="H374" s="22" t="str">
        <f t="shared" si="10"/>
        <v/>
      </c>
      <c r="I374" s="17"/>
      <c r="J374" s="18"/>
      <c r="K374" s="22" t="str">
        <f>IF($H374="","",IF($I374="No",0,IF(N(IFERROR(INDEX(Clients!$D$4:$D$103,MATCH($B374,Clients!$A$4:$A$103,0)),""))&gt;0,CEILING(MAX(0,ROUND(MOD($F374-$E374,1)*1440-N($G374),0)),N(IFERROR(INDEX(Clients!$D$4:$D$103,MATCH($B374,Clients!$A$4:$A$103,0)),""))),MAX(0,ROUND(MOD($F374-$E374,1)*1440-N($G374),0)))/60))</f>
        <v/>
      </c>
      <c r="L374" s="23" t="str">
        <f>IF($B374="","",IFERROR(INDEX(Clients!$B$4:$B$103,MATCH($B374,Clients!$A$4:$A$103,0)),"")&amp;"")</f>
        <v/>
      </c>
      <c r="M374" s="24" t="str">
        <f>IF($B374="","",IF($J374&lt;&gt;"",N($J374),N(IFERROR(INDEX(Clients!$C$4:$C$103,MATCH($B374,Clients!$A$4:$A$103,0)),""))))</f>
        <v/>
      </c>
      <c r="N374" s="24" t="str">
        <f t="shared" si="11"/>
        <v/>
      </c>
      <c r="O374" s="17"/>
      <c r="P374" s="23">
        <f>IF(AND(ISNUMBER($A374),$A374&gt;=Settings!$B$6,$A374&lt;=Settings!$B$7),1,0)</f>
        <v>0</v>
      </c>
      <c r="Q374" s="23" t="str">
        <f>IF(AND($P374=1,$B374&lt;&gt;"",$B374=Timesheet!$B$4),ROW(),"")</f>
        <v/>
      </c>
    </row>
    <row r="375" spans="1:17" x14ac:dyDescent="0.3">
      <c r="A375" s="19"/>
      <c r="B375" s="17"/>
      <c r="C375" s="17"/>
      <c r="D375" s="17"/>
      <c r="E375" s="20"/>
      <c r="F375" s="20"/>
      <c r="G375" s="21"/>
      <c r="H375" s="22" t="str">
        <f t="shared" si="10"/>
        <v/>
      </c>
      <c r="I375" s="17"/>
      <c r="J375" s="18"/>
      <c r="K375" s="22" t="str">
        <f>IF($H375="","",IF($I375="No",0,IF(N(IFERROR(INDEX(Clients!$D$4:$D$103,MATCH($B375,Clients!$A$4:$A$103,0)),""))&gt;0,CEILING(MAX(0,ROUND(MOD($F375-$E375,1)*1440-N($G375),0)),N(IFERROR(INDEX(Clients!$D$4:$D$103,MATCH($B375,Clients!$A$4:$A$103,0)),""))),MAX(0,ROUND(MOD($F375-$E375,1)*1440-N($G375),0)))/60))</f>
        <v/>
      </c>
      <c r="L375" s="23" t="str">
        <f>IF($B375="","",IFERROR(INDEX(Clients!$B$4:$B$103,MATCH($B375,Clients!$A$4:$A$103,0)),"")&amp;"")</f>
        <v/>
      </c>
      <c r="M375" s="24" t="str">
        <f>IF($B375="","",IF($J375&lt;&gt;"",N($J375),N(IFERROR(INDEX(Clients!$C$4:$C$103,MATCH($B375,Clients!$A$4:$A$103,0)),""))))</f>
        <v/>
      </c>
      <c r="N375" s="24" t="str">
        <f t="shared" si="11"/>
        <v/>
      </c>
      <c r="O375" s="17"/>
      <c r="P375" s="23">
        <f>IF(AND(ISNUMBER($A375),$A375&gt;=Settings!$B$6,$A375&lt;=Settings!$B$7),1,0)</f>
        <v>0</v>
      </c>
      <c r="Q375" s="23" t="str">
        <f>IF(AND($P375=1,$B375&lt;&gt;"",$B375=Timesheet!$B$4),ROW(),"")</f>
        <v/>
      </c>
    </row>
    <row r="376" spans="1:17" x14ac:dyDescent="0.3">
      <c r="A376" s="19"/>
      <c r="B376" s="17"/>
      <c r="C376" s="17"/>
      <c r="D376" s="17"/>
      <c r="E376" s="20"/>
      <c r="F376" s="20"/>
      <c r="G376" s="21"/>
      <c r="H376" s="22" t="str">
        <f t="shared" si="10"/>
        <v/>
      </c>
      <c r="I376" s="17"/>
      <c r="J376" s="18"/>
      <c r="K376" s="22" t="str">
        <f>IF($H376="","",IF($I376="No",0,IF(N(IFERROR(INDEX(Clients!$D$4:$D$103,MATCH($B376,Clients!$A$4:$A$103,0)),""))&gt;0,CEILING(MAX(0,ROUND(MOD($F376-$E376,1)*1440-N($G376),0)),N(IFERROR(INDEX(Clients!$D$4:$D$103,MATCH($B376,Clients!$A$4:$A$103,0)),""))),MAX(0,ROUND(MOD($F376-$E376,1)*1440-N($G376),0)))/60))</f>
        <v/>
      </c>
      <c r="L376" s="23" t="str">
        <f>IF($B376="","",IFERROR(INDEX(Clients!$B$4:$B$103,MATCH($B376,Clients!$A$4:$A$103,0)),"")&amp;"")</f>
        <v/>
      </c>
      <c r="M376" s="24" t="str">
        <f>IF($B376="","",IF($J376&lt;&gt;"",N($J376),N(IFERROR(INDEX(Clients!$C$4:$C$103,MATCH($B376,Clients!$A$4:$A$103,0)),""))))</f>
        <v/>
      </c>
      <c r="N376" s="24" t="str">
        <f t="shared" si="11"/>
        <v/>
      </c>
      <c r="O376" s="17"/>
      <c r="P376" s="23">
        <f>IF(AND(ISNUMBER($A376),$A376&gt;=Settings!$B$6,$A376&lt;=Settings!$B$7),1,0)</f>
        <v>0</v>
      </c>
      <c r="Q376" s="23" t="str">
        <f>IF(AND($P376=1,$B376&lt;&gt;"",$B376=Timesheet!$B$4),ROW(),"")</f>
        <v/>
      </c>
    </row>
    <row r="377" spans="1:17" x14ac:dyDescent="0.3">
      <c r="A377" s="19"/>
      <c r="B377" s="17"/>
      <c r="C377" s="17"/>
      <c r="D377" s="17"/>
      <c r="E377" s="20"/>
      <c r="F377" s="20"/>
      <c r="G377" s="21"/>
      <c r="H377" s="22" t="str">
        <f t="shared" si="10"/>
        <v/>
      </c>
      <c r="I377" s="17"/>
      <c r="J377" s="18"/>
      <c r="K377" s="22" t="str">
        <f>IF($H377="","",IF($I377="No",0,IF(N(IFERROR(INDEX(Clients!$D$4:$D$103,MATCH($B377,Clients!$A$4:$A$103,0)),""))&gt;0,CEILING(MAX(0,ROUND(MOD($F377-$E377,1)*1440-N($G377),0)),N(IFERROR(INDEX(Clients!$D$4:$D$103,MATCH($B377,Clients!$A$4:$A$103,0)),""))),MAX(0,ROUND(MOD($F377-$E377,1)*1440-N($G377),0)))/60))</f>
        <v/>
      </c>
      <c r="L377" s="23" t="str">
        <f>IF($B377="","",IFERROR(INDEX(Clients!$B$4:$B$103,MATCH($B377,Clients!$A$4:$A$103,0)),"")&amp;"")</f>
        <v/>
      </c>
      <c r="M377" s="24" t="str">
        <f>IF($B377="","",IF($J377&lt;&gt;"",N($J377),N(IFERROR(INDEX(Clients!$C$4:$C$103,MATCH($B377,Clients!$A$4:$A$103,0)),""))))</f>
        <v/>
      </c>
      <c r="N377" s="24" t="str">
        <f t="shared" si="11"/>
        <v/>
      </c>
      <c r="O377" s="17"/>
      <c r="P377" s="23">
        <f>IF(AND(ISNUMBER($A377),$A377&gt;=Settings!$B$6,$A377&lt;=Settings!$B$7),1,0)</f>
        <v>0</v>
      </c>
      <c r="Q377" s="23" t="str">
        <f>IF(AND($P377=1,$B377&lt;&gt;"",$B377=Timesheet!$B$4),ROW(),"")</f>
        <v/>
      </c>
    </row>
    <row r="378" spans="1:17" x14ac:dyDescent="0.3">
      <c r="A378" s="19"/>
      <c r="B378" s="17"/>
      <c r="C378" s="17"/>
      <c r="D378" s="17"/>
      <c r="E378" s="20"/>
      <c r="F378" s="20"/>
      <c r="G378" s="21"/>
      <c r="H378" s="22" t="str">
        <f t="shared" si="10"/>
        <v/>
      </c>
      <c r="I378" s="17"/>
      <c r="J378" s="18"/>
      <c r="K378" s="22" t="str">
        <f>IF($H378="","",IF($I378="No",0,IF(N(IFERROR(INDEX(Clients!$D$4:$D$103,MATCH($B378,Clients!$A$4:$A$103,0)),""))&gt;0,CEILING(MAX(0,ROUND(MOD($F378-$E378,1)*1440-N($G378),0)),N(IFERROR(INDEX(Clients!$D$4:$D$103,MATCH($B378,Clients!$A$4:$A$103,0)),""))),MAX(0,ROUND(MOD($F378-$E378,1)*1440-N($G378),0)))/60))</f>
        <v/>
      </c>
      <c r="L378" s="23" t="str">
        <f>IF($B378="","",IFERROR(INDEX(Clients!$B$4:$B$103,MATCH($B378,Clients!$A$4:$A$103,0)),"")&amp;"")</f>
        <v/>
      </c>
      <c r="M378" s="24" t="str">
        <f>IF($B378="","",IF($J378&lt;&gt;"",N($J378),N(IFERROR(INDEX(Clients!$C$4:$C$103,MATCH($B378,Clients!$A$4:$A$103,0)),""))))</f>
        <v/>
      </c>
      <c r="N378" s="24" t="str">
        <f t="shared" si="11"/>
        <v/>
      </c>
      <c r="O378" s="17"/>
      <c r="P378" s="23">
        <f>IF(AND(ISNUMBER($A378),$A378&gt;=Settings!$B$6,$A378&lt;=Settings!$B$7),1,0)</f>
        <v>0</v>
      </c>
      <c r="Q378" s="23" t="str">
        <f>IF(AND($P378=1,$B378&lt;&gt;"",$B378=Timesheet!$B$4),ROW(),"")</f>
        <v/>
      </c>
    </row>
    <row r="379" spans="1:17" x14ac:dyDescent="0.3">
      <c r="A379" s="19"/>
      <c r="B379" s="17"/>
      <c r="C379" s="17"/>
      <c r="D379" s="17"/>
      <c r="E379" s="20"/>
      <c r="F379" s="20"/>
      <c r="G379" s="21"/>
      <c r="H379" s="22" t="str">
        <f t="shared" si="10"/>
        <v/>
      </c>
      <c r="I379" s="17"/>
      <c r="J379" s="18"/>
      <c r="K379" s="22" t="str">
        <f>IF($H379="","",IF($I379="No",0,IF(N(IFERROR(INDEX(Clients!$D$4:$D$103,MATCH($B379,Clients!$A$4:$A$103,0)),""))&gt;0,CEILING(MAX(0,ROUND(MOD($F379-$E379,1)*1440-N($G379),0)),N(IFERROR(INDEX(Clients!$D$4:$D$103,MATCH($B379,Clients!$A$4:$A$103,0)),""))),MAX(0,ROUND(MOD($F379-$E379,1)*1440-N($G379),0)))/60))</f>
        <v/>
      </c>
      <c r="L379" s="23" t="str">
        <f>IF($B379="","",IFERROR(INDEX(Clients!$B$4:$B$103,MATCH($B379,Clients!$A$4:$A$103,0)),"")&amp;"")</f>
        <v/>
      </c>
      <c r="M379" s="24" t="str">
        <f>IF($B379="","",IF($J379&lt;&gt;"",N($J379),N(IFERROR(INDEX(Clients!$C$4:$C$103,MATCH($B379,Clients!$A$4:$A$103,0)),""))))</f>
        <v/>
      </c>
      <c r="N379" s="24" t="str">
        <f t="shared" si="11"/>
        <v/>
      </c>
      <c r="O379" s="17"/>
      <c r="P379" s="23">
        <f>IF(AND(ISNUMBER($A379),$A379&gt;=Settings!$B$6,$A379&lt;=Settings!$B$7),1,0)</f>
        <v>0</v>
      </c>
      <c r="Q379" s="23" t="str">
        <f>IF(AND($P379=1,$B379&lt;&gt;"",$B379=Timesheet!$B$4),ROW(),"")</f>
        <v/>
      </c>
    </row>
    <row r="380" spans="1:17" x14ac:dyDescent="0.3">
      <c r="A380" s="19"/>
      <c r="B380" s="17"/>
      <c r="C380" s="17"/>
      <c r="D380" s="17"/>
      <c r="E380" s="20"/>
      <c r="F380" s="20"/>
      <c r="G380" s="21"/>
      <c r="H380" s="22" t="str">
        <f t="shared" si="10"/>
        <v/>
      </c>
      <c r="I380" s="17"/>
      <c r="J380" s="18"/>
      <c r="K380" s="22" t="str">
        <f>IF($H380="","",IF($I380="No",0,IF(N(IFERROR(INDEX(Clients!$D$4:$D$103,MATCH($B380,Clients!$A$4:$A$103,0)),""))&gt;0,CEILING(MAX(0,ROUND(MOD($F380-$E380,1)*1440-N($G380),0)),N(IFERROR(INDEX(Clients!$D$4:$D$103,MATCH($B380,Clients!$A$4:$A$103,0)),""))),MAX(0,ROUND(MOD($F380-$E380,1)*1440-N($G380),0)))/60))</f>
        <v/>
      </c>
      <c r="L380" s="23" t="str">
        <f>IF($B380="","",IFERROR(INDEX(Clients!$B$4:$B$103,MATCH($B380,Clients!$A$4:$A$103,0)),"")&amp;"")</f>
        <v/>
      </c>
      <c r="M380" s="24" t="str">
        <f>IF($B380="","",IF($J380&lt;&gt;"",N($J380),N(IFERROR(INDEX(Clients!$C$4:$C$103,MATCH($B380,Clients!$A$4:$A$103,0)),""))))</f>
        <v/>
      </c>
      <c r="N380" s="24" t="str">
        <f t="shared" si="11"/>
        <v/>
      </c>
      <c r="O380" s="17"/>
      <c r="P380" s="23">
        <f>IF(AND(ISNUMBER($A380),$A380&gt;=Settings!$B$6,$A380&lt;=Settings!$B$7),1,0)</f>
        <v>0</v>
      </c>
      <c r="Q380" s="23" t="str">
        <f>IF(AND($P380=1,$B380&lt;&gt;"",$B380=Timesheet!$B$4),ROW(),"")</f>
        <v/>
      </c>
    </row>
    <row r="381" spans="1:17" x14ac:dyDescent="0.3">
      <c r="A381" s="19"/>
      <c r="B381" s="17"/>
      <c r="C381" s="17"/>
      <c r="D381" s="17"/>
      <c r="E381" s="20"/>
      <c r="F381" s="20"/>
      <c r="G381" s="21"/>
      <c r="H381" s="22" t="str">
        <f t="shared" si="10"/>
        <v/>
      </c>
      <c r="I381" s="17"/>
      <c r="J381" s="18"/>
      <c r="K381" s="22" t="str">
        <f>IF($H381="","",IF($I381="No",0,IF(N(IFERROR(INDEX(Clients!$D$4:$D$103,MATCH($B381,Clients!$A$4:$A$103,0)),""))&gt;0,CEILING(MAX(0,ROUND(MOD($F381-$E381,1)*1440-N($G381),0)),N(IFERROR(INDEX(Clients!$D$4:$D$103,MATCH($B381,Clients!$A$4:$A$103,0)),""))),MAX(0,ROUND(MOD($F381-$E381,1)*1440-N($G381),0)))/60))</f>
        <v/>
      </c>
      <c r="L381" s="23" t="str">
        <f>IF($B381="","",IFERROR(INDEX(Clients!$B$4:$B$103,MATCH($B381,Clients!$A$4:$A$103,0)),"")&amp;"")</f>
        <v/>
      </c>
      <c r="M381" s="24" t="str">
        <f>IF($B381="","",IF($J381&lt;&gt;"",N($J381),N(IFERROR(INDEX(Clients!$C$4:$C$103,MATCH($B381,Clients!$A$4:$A$103,0)),""))))</f>
        <v/>
      </c>
      <c r="N381" s="24" t="str">
        <f t="shared" si="11"/>
        <v/>
      </c>
      <c r="O381" s="17"/>
      <c r="P381" s="23">
        <f>IF(AND(ISNUMBER($A381),$A381&gt;=Settings!$B$6,$A381&lt;=Settings!$B$7),1,0)</f>
        <v>0</v>
      </c>
      <c r="Q381" s="23" t="str">
        <f>IF(AND($P381=1,$B381&lt;&gt;"",$B381=Timesheet!$B$4),ROW(),"")</f>
        <v/>
      </c>
    </row>
    <row r="382" spans="1:17" x14ac:dyDescent="0.3">
      <c r="A382" s="19"/>
      <c r="B382" s="17"/>
      <c r="C382" s="17"/>
      <c r="D382" s="17"/>
      <c r="E382" s="20"/>
      <c r="F382" s="20"/>
      <c r="G382" s="21"/>
      <c r="H382" s="22" t="str">
        <f t="shared" si="10"/>
        <v/>
      </c>
      <c r="I382" s="17"/>
      <c r="J382" s="18"/>
      <c r="K382" s="22" t="str">
        <f>IF($H382="","",IF($I382="No",0,IF(N(IFERROR(INDEX(Clients!$D$4:$D$103,MATCH($B382,Clients!$A$4:$A$103,0)),""))&gt;0,CEILING(MAX(0,ROUND(MOD($F382-$E382,1)*1440-N($G382),0)),N(IFERROR(INDEX(Clients!$D$4:$D$103,MATCH($B382,Clients!$A$4:$A$103,0)),""))),MAX(0,ROUND(MOD($F382-$E382,1)*1440-N($G382),0)))/60))</f>
        <v/>
      </c>
      <c r="L382" s="23" t="str">
        <f>IF($B382="","",IFERROR(INDEX(Clients!$B$4:$B$103,MATCH($B382,Clients!$A$4:$A$103,0)),"")&amp;"")</f>
        <v/>
      </c>
      <c r="M382" s="24" t="str">
        <f>IF($B382="","",IF($J382&lt;&gt;"",N($J382),N(IFERROR(INDEX(Clients!$C$4:$C$103,MATCH($B382,Clients!$A$4:$A$103,0)),""))))</f>
        <v/>
      </c>
      <c r="N382" s="24" t="str">
        <f t="shared" si="11"/>
        <v/>
      </c>
      <c r="O382" s="17"/>
      <c r="P382" s="23">
        <f>IF(AND(ISNUMBER($A382),$A382&gt;=Settings!$B$6,$A382&lt;=Settings!$B$7),1,0)</f>
        <v>0</v>
      </c>
      <c r="Q382" s="23" t="str">
        <f>IF(AND($P382=1,$B382&lt;&gt;"",$B382=Timesheet!$B$4),ROW(),"")</f>
        <v/>
      </c>
    </row>
    <row r="383" spans="1:17" x14ac:dyDescent="0.3">
      <c r="A383" s="19"/>
      <c r="B383" s="17"/>
      <c r="C383" s="17"/>
      <c r="D383" s="17"/>
      <c r="E383" s="20"/>
      <c r="F383" s="20"/>
      <c r="G383" s="21"/>
      <c r="H383" s="22" t="str">
        <f t="shared" si="10"/>
        <v/>
      </c>
      <c r="I383" s="17"/>
      <c r="J383" s="18"/>
      <c r="K383" s="22" t="str">
        <f>IF($H383="","",IF($I383="No",0,IF(N(IFERROR(INDEX(Clients!$D$4:$D$103,MATCH($B383,Clients!$A$4:$A$103,0)),""))&gt;0,CEILING(MAX(0,ROUND(MOD($F383-$E383,1)*1440-N($G383),0)),N(IFERROR(INDEX(Clients!$D$4:$D$103,MATCH($B383,Clients!$A$4:$A$103,0)),""))),MAX(0,ROUND(MOD($F383-$E383,1)*1440-N($G383),0)))/60))</f>
        <v/>
      </c>
      <c r="L383" s="23" t="str">
        <f>IF($B383="","",IFERROR(INDEX(Clients!$B$4:$B$103,MATCH($B383,Clients!$A$4:$A$103,0)),"")&amp;"")</f>
        <v/>
      </c>
      <c r="M383" s="24" t="str">
        <f>IF($B383="","",IF($J383&lt;&gt;"",N($J383),N(IFERROR(INDEX(Clients!$C$4:$C$103,MATCH($B383,Clients!$A$4:$A$103,0)),""))))</f>
        <v/>
      </c>
      <c r="N383" s="24" t="str">
        <f t="shared" si="11"/>
        <v/>
      </c>
      <c r="O383" s="17"/>
      <c r="P383" s="23">
        <f>IF(AND(ISNUMBER($A383),$A383&gt;=Settings!$B$6,$A383&lt;=Settings!$B$7),1,0)</f>
        <v>0</v>
      </c>
      <c r="Q383" s="23" t="str">
        <f>IF(AND($P383=1,$B383&lt;&gt;"",$B383=Timesheet!$B$4),ROW(),"")</f>
        <v/>
      </c>
    </row>
    <row r="384" spans="1:17" x14ac:dyDescent="0.3">
      <c r="A384" s="19"/>
      <c r="B384" s="17"/>
      <c r="C384" s="17"/>
      <c r="D384" s="17"/>
      <c r="E384" s="20"/>
      <c r="F384" s="20"/>
      <c r="G384" s="21"/>
      <c r="H384" s="22" t="str">
        <f t="shared" si="10"/>
        <v/>
      </c>
      <c r="I384" s="17"/>
      <c r="J384" s="18"/>
      <c r="K384" s="22" t="str">
        <f>IF($H384="","",IF($I384="No",0,IF(N(IFERROR(INDEX(Clients!$D$4:$D$103,MATCH($B384,Clients!$A$4:$A$103,0)),""))&gt;0,CEILING(MAX(0,ROUND(MOD($F384-$E384,1)*1440-N($G384),0)),N(IFERROR(INDEX(Clients!$D$4:$D$103,MATCH($B384,Clients!$A$4:$A$103,0)),""))),MAX(0,ROUND(MOD($F384-$E384,1)*1440-N($G384),0)))/60))</f>
        <v/>
      </c>
      <c r="L384" s="23" t="str">
        <f>IF($B384="","",IFERROR(INDEX(Clients!$B$4:$B$103,MATCH($B384,Clients!$A$4:$A$103,0)),"")&amp;"")</f>
        <v/>
      </c>
      <c r="M384" s="24" t="str">
        <f>IF($B384="","",IF($J384&lt;&gt;"",N($J384),N(IFERROR(INDEX(Clients!$C$4:$C$103,MATCH($B384,Clients!$A$4:$A$103,0)),""))))</f>
        <v/>
      </c>
      <c r="N384" s="24" t="str">
        <f t="shared" si="11"/>
        <v/>
      </c>
      <c r="O384" s="17"/>
      <c r="P384" s="23">
        <f>IF(AND(ISNUMBER($A384),$A384&gt;=Settings!$B$6,$A384&lt;=Settings!$B$7),1,0)</f>
        <v>0</v>
      </c>
      <c r="Q384" s="23" t="str">
        <f>IF(AND($P384=1,$B384&lt;&gt;"",$B384=Timesheet!$B$4),ROW(),"")</f>
        <v/>
      </c>
    </row>
    <row r="385" spans="1:17" x14ac:dyDescent="0.3">
      <c r="A385" s="19"/>
      <c r="B385" s="17"/>
      <c r="C385" s="17"/>
      <c r="D385" s="17"/>
      <c r="E385" s="20"/>
      <c r="F385" s="20"/>
      <c r="G385" s="21"/>
      <c r="H385" s="22" t="str">
        <f t="shared" si="10"/>
        <v/>
      </c>
      <c r="I385" s="17"/>
      <c r="J385" s="18"/>
      <c r="K385" s="22" t="str">
        <f>IF($H385="","",IF($I385="No",0,IF(N(IFERROR(INDEX(Clients!$D$4:$D$103,MATCH($B385,Clients!$A$4:$A$103,0)),""))&gt;0,CEILING(MAX(0,ROUND(MOD($F385-$E385,1)*1440-N($G385),0)),N(IFERROR(INDEX(Clients!$D$4:$D$103,MATCH($B385,Clients!$A$4:$A$103,0)),""))),MAX(0,ROUND(MOD($F385-$E385,1)*1440-N($G385),0)))/60))</f>
        <v/>
      </c>
      <c r="L385" s="23" t="str">
        <f>IF($B385="","",IFERROR(INDEX(Clients!$B$4:$B$103,MATCH($B385,Clients!$A$4:$A$103,0)),"")&amp;"")</f>
        <v/>
      </c>
      <c r="M385" s="24" t="str">
        <f>IF($B385="","",IF($J385&lt;&gt;"",N($J385),N(IFERROR(INDEX(Clients!$C$4:$C$103,MATCH($B385,Clients!$A$4:$A$103,0)),""))))</f>
        <v/>
      </c>
      <c r="N385" s="24" t="str">
        <f t="shared" si="11"/>
        <v/>
      </c>
      <c r="O385" s="17"/>
      <c r="P385" s="23">
        <f>IF(AND(ISNUMBER($A385),$A385&gt;=Settings!$B$6,$A385&lt;=Settings!$B$7),1,0)</f>
        <v>0</v>
      </c>
      <c r="Q385" s="23" t="str">
        <f>IF(AND($P385=1,$B385&lt;&gt;"",$B385=Timesheet!$B$4),ROW(),"")</f>
        <v/>
      </c>
    </row>
    <row r="386" spans="1:17" x14ac:dyDescent="0.3">
      <c r="A386" s="19"/>
      <c r="B386" s="17"/>
      <c r="C386" s="17"/>
      <c r="D386" s="17"/>
      <c r="E386" s="20"/>
      <c r="F386" s="20"/>
      <c r="G386" s="21"/>
      <c r="H386" s="22" t="str">
        <f t="shared" si="10"/>
        <v/>
      </c>
      <c r="I386" s="17"/>
      <c r="J386" s="18"/>
      <c r="K386" s="22" t="str">
        <f>IF($H386="","",IF($I386="No",0,IF(N(IFERROR(INDEX(Clients!$D$4:$D$103,MATCH($B386,Clients!$A$4:$A$103,0)),""))&gt;0,CEILING(MAX(0,ROUND(MOD($F386-$E386,1)*1440-N($G386),0)),N(IFERROR(INDEX(Clients!$D$4:$D$103,MATCH($B386,Clients!$A$4:$A$103,0)),""))),MAX(0,ROUND(MOD($F386-$E386,1)*1440-N($G386),0)))/60))</f>
        <v/>
      </c>
      <c r="L386" s="23" t="str">
        <f>IF($B386="","",IFERROR(INDEX(Clients!$B$4:$B$103,MATCH($B386,Clients!$A$4:$A$103,0)),"")&amp;"")</f>
        <v/>
      </c>
      <c r="M386" s="24" t="str">
        <f>IF($B386="","",IF($J386&lt;&gt;"",N($J386),N(IFERROR(INDEX(Clients!$C$4:$C$103,MATCH($B386,Clients!$A$4:$A$103,0)),""))))</f>
        <v/>
      </c>
      <c r="N386" s="24" t="str">
        <f t="shared" si="11"/>
        <v/>
      </c>
      <c r="O386" s="17"/>
      <c r="P386" s="23">
        <f>IF(AND(ISNUMBER($A386),$A386&gt;=Settings!$B$6,$A386&lt;=Settings!$B$7),1,0)</f>
        <v>0</v>
      </c>
      <c r="Q386" s="23" t="str">
        <f>IF(AND($P386=1,$B386&lt;&gt;"",$B386=Timesheet!$B$4),ROW(),"")</f>
        <v/>
      </c>
    </row>
    <row r="387" spans="1:17" x14ac:dyDescent="0.3">
      <c r="A387" s="19"/>
      <c r="B387" s="17"/>
      <c r="C387" s="17"/>
      <c r="D387" s="17"/>
      <c r="E387" s="20"/>
      <c r="F387" s="20"/>
      <c r="G387" s="21"/>
      <c r="H387" s="22" t="str">
        <f t="shared" si="10"/>
        <v/>
      </c>
      <c r="I387" s="17"/>
      <c r="J387" s="18"/>
      <c r="K387" s="22" t="str">
        <f>IF($H387="","",IF($I387="No",0,IF(N(IFERROR(INDEX(Clients!$D$4:$D$103,MATCH($B387,Clients!$A$4:$A$103,0)),""))&gt;0,CEILING(MAX(0,ROUND(MOD($F387-$E387,1)*1440-N($G387),0)),N(IFERROR(INDEX(Clients!$D$4:$D$103,MATCH($B387,Clients!$A$4:$A$103,0)),""))),MAX(0,ROUND(MOD($F387-$E387,1)*1440-N($G387),0)))/60))</f>
        <v/>
      </c>
      <c r="L387" s="23" t="str">
        <f>IF($B387="","",IFERROR(INDEX(Clients!$B$4:$B$103,MATCH($B387,Clients!$A$4:$A$103,0)),"")&amp;"")</f>
        <v/>
      </c>
      <c r="M387" s="24" t="str">
        <f>IF($B387="","",IF($J387&lt;&gt;"",N($J387),N(IFERROR(INDEX(Clients!$C$4:$C$103,MATCH($B387,Clients!$A$4:$A$103,0)),""))))</f>
        <v/>
      </c>
      <c r="N387" s="24" t="str">
        <f t="shared" si="11"/>
        <v/>
      </c>
      <c r="O387" s="17"/>
      <c r="P387" s="23">
        <f>IF(AND(ISNUMBER($A387),$A387&gt;=Settings!$B$6,$A387&lt;=Settings!$B$7),1,0)</f>
        <v>0</v>
      </c>
      <c r="Q387" s="23" t="str">
        <f>IF(AND($P387=1,$B387&lt;&gt;"",$B387=Timesheet!$B$4),ROW(),"")</f>
        <v/>
      </c>
    </row>
    <row r="388" spans="1:17" x14ac:dyDescent="0.3">
      <c r="A388" s="19"/>
      <c r="B388" s="17"/>
      <c r="C388" s="17"/>
      <c r="D388" s="17"/>
      <c r="E388" s="20"/>
      <c r="F388" s="20"/>
      <c r="G388" s="21"/>
      <c r="H388" s="22" t="str">
        <f t="shared" ref="H388:H451" si="12">IF(OR($E388="",$F388=""),"",MAX(0,ROUND((MOD($F388-$E388,1)*1440-N($G388))/60,2)))</f>
        <v/>
      </c>
      <c r="I388" s="17"/>
      <c r="J388" s="18"/>
      <c r="K388" s="22" t="str">
        <f>IF($H388="","",IF($I388="No",0,IF(N(IFERROR(INDEX(Clients!$D$4:$D$103,MATCH($B388,Clients!$A$4:$A$103,0)),""))&gt;0,CEILING(MAX(0,ROUND(MOD($F388-$E388,1)*1440-N($G388),0)),N(IFERROR(INDEX(Clients!$D$4:$D$103,MATCH($B388,Clients!$A$4:$A$103,0)),""))),MAX(0,ROUND(MOD($F388-$E388,1)*1440-N($G388),0)))/60))</f>
        <v/>
      </c>
      <c r="L388" s="23" t="str">
        <f>IF($B388="","",IFERROR(INDEX(Clients!$B$4:$B$103,MATCH($B388,Clients!$A$4:$A$103,0)),"")&amp;"")</f>
        <v/>
      </c>
      <c r="M388" s="24" t="str">
        <f>IF($B388="","",IF($J388&lt;&gt;"",N($J388),N(IFERROR(INDEX(Clients!$C$4:$C$103,MATCH($B388,Clients!$A$4:$A$103,0)),""))))</f>
        <v/>
      </c>
      <c r="N388" s="24" t="str">
        <f t="shared" ref="N388:N451" si="13">IF(OR($K388="",$M388=""),"",ROUND($K388*$M388,2))</f>
        <v/>
      </c>
      <c r="O388" s="17"/>
      <c r="P388" s="23">
        <f>IF(AND(ISNUMBER($A388),$A388&gt;=Settings!$B$6,$A388&lt;=Settings!$B$7),1,0)</f>
        <v>0</v>
      </c>
      <c r="Q388" s="23" t="str">
        <f>IF(AND($P388=1,$B388&lt;&gt;"",$B388=Timesheet!$B$4),ROW(),"")</f>
        <v/>
      </c>
    </row>
    <row r="389" spans="1:17" x14ac:dyDescent="0.3">
      <c r="A389" s="19"/>
      <c r="B389" s="17"/>
      <c r="C389" s="17"/>
      <c r="D389" s="17"/>
      <c r="E389" s="20"/>
      <c r="F389" s="20"/>
      <c r="G389" s="21"/>
      <c r="H389" s="22" t="str">
        <f t="shared" si="12"/>
        <v/>
      </c>
      <c r="I389" s="17"/>
      <c r="J389" s="18"/>
      <c r="K389" s="22" t="str">
        <f>IF($H389="","",IF($I389="No",0,IF(N(IFERROR(INDEX(Clients!$D$4:$D$103,MATCH($B389,Clients!$A$4:$A$103,0)),""))&gt;0,CEILING(MAX(0,ROUND(MOD($F389-$E389,1)*1440-N($G389),0)),N(IFERROR(INDEX(Clients!$D$4:$D$103,MATCH($B389,Clients!$A$4:$A$103,0)),""))),MAX(0,ROUND(MOD($F389-$E389,1)*1440-N($G389),0)))/60))</f>
        <v/>
      </c>
      <c r="L389" s="23" t="str">
        <f>IF($B389="","",IFERROR(INDEX(Clients!$B$4:$B$103,MATCH($B389,Clients!$A$4:$A$103,0)),"")&amp;"")</f>
        <v/>
      </c>
      <c r="M389" s="24" t="str">
        <f>IF($B389="","",IF($J389&lt;&gt;"",N($J389),N(IFERROR(INDEX(Clients!$C$4:$C$103,MATCH($B389,Clients!$A$4:$A$103,0)),""))))</f>
        <v/>
      </c>
      <c r="N389" s="24" t="str">
        <f t="shared" si="13"/>
        <v/>
      </c>
      <c r="O389" s="17"/>
      <c r="P389" s="23">
        <f>IF(AND(ISNUMBER($A389),$A389&gt;=Settings!$B$6,$A389&lt;=Settings!$B$7),1,0)</f>
        <v>0</v>
      </c>
      <c r="Q389" s="23" t="str">
        <f>IF(AND($P389=1,$B389&lt;&gt;"",$B389=Timesheet!$B$4),ROW(),"")</f>
        <v/>
      </c>
    </row>
    <row r="390" spans="1:17" x14ac:dyDescent="0.3">
      <c r="A390" s="19"/>
      <c r="B390" s="17"/>
      <c r="C390" s="17"/>
      <c r="D390" s="17"/>
      <c r="E390" s="20"/>
      <c r="F390" s="20"/>
      <c r="G390" s="21"/>
      <c r="H390" s="22" t="str">
        <f t="shared" si="12"/>
        <v/>
      </c>
      <c r="I390" s="17"/>
      <c r="J390" s="18"/>
      <c r="K390" s="22" t="str">
        <f>IF($H390="","",IF($I390="No",0,IF(N(IFERROR(INDEX(Clients!$D$4:$D$103,MATCH($B390,Clients!$A$4:$A$103,0)),""))&gt;0,CEILING(MAX(0,ROUND(MOD($F390-$E390,1)*1440-N($G390),0)),N(IFERROR(INDEX(Clients!$D$4:$D$103,MATCH($B390,Clients!$A$4:$A$103,0)),""))),MAX(0,ROUND(MOD($F390-$E390,1)*1440-N($G390),0)))/60))</f>
        <v/>
      </c>
      <c r="L390" s="23" t="str">
        <f>IF($B390="","",IFERROR(INDEX(Clients!$B$4:$B$103,MATCH($B390,Clients!$A$4:$A$103,0)),"")&amp;"")</f>
        <v/>
      </c>
      <c r="M390" s="24" t="str">
        <f>IF($B390="","",IF($J390&lt;&gt;"",N($J390),N(IFERROR(INDEX(Clients!$C$4:$C$103,MATCH($B390,Clients!$A$4:$A$103,0)),""))))</f>
        <v/>
      </c>
      <c r="N390" s="24" t="str">
        <f t="shared" si="13"/>
        <v/>
      </c>
      <c r="O390" s="17"/>
      <c r="P390" s="23">
        <f>IF(AND(ISNUMBER($A390),$A390&gt;=Settings!$B$6,$A390&lt;=Settings!$B$7),1,0)</f>
        <v>0</v>
      </c>
      <c r="Q390" s="23" t="str">
        <f>IF(AND($P390=1,$B390&lt;&gt;"",$B390=Timesheet!$B$4),ROW(),"")</f>
        <v/>
      </c>
    </row>
    <row r="391" spans="1:17" x14ac:dyDescent="0.3">
      <c r="A391" s="19"/>
      <c r="B391" s="17"/>
      <c r="C391" s="17"/>
      <c r="D391" s="17"/>
      <c r="E391" s="20"/>
      <c r="F391" s="20"/>
      <c r="G391" s="21"/>
      <c r="H391" s="22" t="str">
        <f t="shared" si="12"/>
        <v/>
      </c>
      <c r="I391" s="17"/>
      <c r="J391" s="18"/>
      <c r="K391" s="22" t="str">
        <f>IF($H391="","",IF($I391="No",0,IF(N(IFERROR(INDEX(Clients!$D$4:$D$103,MATCH($B391,Clients!$A$4:$A$103,0)),""))&gt;0,CEILING(MAX(0,ROUND(MOD($F391-$E391,1)*1440-N($G391),0)),N(IFERROR(INDEX(Clients!$D$4:$D$103,MATCH($B391,Clients!$A$4:$A$103,0)),""))),MAX(0,ROUND(MOD($F391-$E391,1)*1440-N($G391),0)))/60))</f>
        <v/>
      </c>
      <c r="L391" s="23" t="str">
        <f>IF($B391="","",IFERROR(INDEX(Clients!$B$4:$B$103,MATCH($B391,Clients!$A$4:$A$103,0)),"")&amp;"")</f>
        <v/>
      </c>
      <c r="M391" s="24" t="str">
        <f>IF($B391="","",IF($J391&lt;&gt;"",N($J391),N(IFERROR(INDEX(Clients!$C$4:$C$103,MATCH($B391,Clients!$A$4:$A$103,0)),""))))</f>
        <v/>
      </c>
      <c r="N391" s="24" t="str">
        <f t="shared" si="13"/>
        <v/>
      </c>
      <c r="O391" s="17"/>
      <c r="P391" s="23">
        <f>IF(AND(ISNUMBER($A391),$A391&gt;=Settings!$B$6,$A391&lt;=Settings!$B$7),1,0)</f>
        <v>0</v>
      </c>
      <c r="Q391" s="23" t="str">
        <f>IF(AND($P391=1,$B391&lt;&gt;"",$B391=Timesheet!$B$4),ROW(),"")</f>
        <v/>
      </c>
    </row>
    <row r="392" spans="1:17" x14ac:dyDescent="0.3">
      <c r="A392" s="19"/>
      <c r="B392" s="17"/>
      <c r="C392" s="17"/>
      <c r="D392" s="17"/>
      <c r="E392" s="20"/>
      <c r="F392" s="20"/>
      <c r="G392" s="21"/>
      <c r="H392" s="22" t="str">
        <f t="shared" si="12"/>
        <v/>
      </c>
      <c r="I392" s="17"/>
      <c r="J392" s="18"/>
      <c r="K392" s="22" t="str">
        <f>IF($H392="","",IF($I392="No",0,IF(N(IFERROR(INDEX(Clients!$D$4:$D$103,MATCH($B392,Clients!$A$4:$A$103,0)),""))&gt;0,CEILING(MAX(0,ROUND(MOD($F392-$E392,1)*1440-N($G392),0)),N(IFERROR(INDEX(Clients!$D$4:$D$103,MATCH($B392,Clients!$A$4:$A$103,0)),""))),MAX(0,ROUND(MOD($F392-$E392,1)*1440-N($G392),0)))/60))</f>
        <v/>
      </c>
      <c r="L392" s="23" t="str">
        <f>IF($B392="","",IFERROR(INDEX(Clients!$B$4:$B$103,MATCH($B392,Clients!$A$4:$A$103,0)),"")&amp;"")</f>
        <v/>
      </c>
      <c r="M392" s="24" t="str">
        <f>IF($B392="","",IF($J392&lt;&gt;"",N($J392),N(IFERROR(INDEX(Clients!$C$4:$C$103,MATCH($B392,Clients!$A$4:$A$103,0)),""))))</f>
        <v/>
      </c>
      <c r="N392" s="24" t="str">
        <f t="shared" si="13"/>
        <v/>
      </c>
      <c r="O392" s="17"/>
      <c r="P392" s="23">
        <f>IF(AND(ISNUMBER($A392),$A392&gt;=Settings!$B$6,$A392&lt;=Settings!$B$7),1,0)</f>
        <v>0</v>
      </c>
      <c r="Q392" s="23" t="str">
        <f>IF(AND($P392=1,$B392&lt;&gt;"",$B392=Timesheet!$B$4),ROW(),"")</f>
        <v/>
      </c>
    </row>
    <row r="393" spans="1:17" x14ac:dyDescent="0.3">
      <c r="A393" s="19"/>
      <c r="B393" s="17"/>
      <c r="C393" s="17"/>
      <c r="D393" s="17"/>
      <c r="E393" s="20"/>
      <c r="F393" s="20"/>
      <c r="G393" s="21"/>
      <c r="H393" s="22" t="str">
        <f t="shared" si="12"/>
        <v/>
      </c>
      <c r="I393" s="17"/>
      <c r="J393" s="18"/>
      <c r="K393" s="22" t="str">
        <f>IF($H393="","",IF($I393="No",0,IF(N(IFERROR(INDEX(Clients!$D$4:$D$103,MATCH($B393,Clients!$A$4:$A$103,0)),""))&gt;0,CEILING(MAX(0,ROUND(MOD($F393-$E393,1)*1440-N($G393),0)),N(IFERROR(INDEX(Clients!$D$4:$D$103,MATCH($B393,Clients!$A$4:$A$103,0)),""))),MAX(0,ROUND(MOD($F393-$E393,1)*1440-N($G393),0)))/60))</f>
        <v/>
      </c>
      <c r="L393" s="23" t="str">
        <f>IF($B393="","",IFERROR(INDEX(Clients!$B$4:$B$103,MATCH($B393,Clients!$A$4:$A$103,0)),"")&amp;"")</f>
        <v/>
      </c>
      <c r="M393" s="24" t="str">
        <f>IF($B393="","",IF($J393&lt;&gt;"",N($J393),N(IFERROR(INDEX(Clients!$C$4:$C$103,MATCH($B393,Clients!$A$4:$A$103,0)),""))))</f>
        <v/>
      </c>
      <c r="N393" s="24" t="str">
        <f t="shared" si="13"/>
        <v/>
      </c>
      <c r="O393" s="17"/>
      <c r="P393" s="23">
        <f>IF(AND(ISNUMBER($A393),$A393&gt;=Settings!$B$6,$A393&lt;=Settings!$B$7),1,0)</f>
        <v>0</v>
      </c>
      <c r="Q393" s="23" t="str">
        <f>IF(AND($P393=1,$B393&lt;&gt;"",$B393=Timesheet!$B$4),ROW(),"")</f>
        <v/>
      </c>
    </row>
    <row r="394" spans="1:17" x14ac:dyDescent="0.3">
      <c r="A394" s="19"/>
      <c r="B394" s="17"/>
      <c r="C394" s="17"/>
      <c r="D394" s="17"/>
      <c r="E394" s="20"/>
      <c r="F394" s="20"/>
      <c r="G394" s="21"/>
      <c r="H394" s="22" t="str">
        <f t="shared" si="12"/>
        <v/>
      </c>
      <c r="I394" s="17"/>
      <c r="J394" s="18"/>
      <c r="K394" s="22" t="str">
        <f>IF($H394="","",IF($I394="No",0,IF(N(IFERROR(INDEX(Clients!$D$4:$D$103,MATCH($B394,Clients!$A$4:$A$103,0)),""))&gt;0,CEILING(MAX(0,ROUND(MOD($F394-$E394,1)*1440-N($G394),0)),N(IFERROR(INDEX(Clients!$D$4:$D$103,MATCH($B394,Clients!$A$4:$A$103,0)),""))),MAX(0,ROUND(MOD($F394-$E394,1)*1440-N($G394),0)))/60))</f>
        <v/>
      </c>
      <c r="L394" s="23" t="str">
        <f>IF($B394="","",IFERROR(INDEX(Clients!$B$4:$B$103,MATCH($B394,Clients!$A$4:$A$103,0)),"")&amp;"")</f>
        <v/>
      </c>
      <c r="M394" s="24" t="str">
        <f>IF($B394="","",IF($J394&lt;&gt;"",N($J394),N(IFERROR(INDEX(Clients!$C$4:$C$103,MATCH($B394,Clients!$A$4:$A$103,0)),""))))</f>
        <v/>
      </c>
      <c r="N394" s="24" t="str">
        <f t="shared" si="13"/>
        <v/>
      </c>
      <c r="O394" s="17"/>
      <c r="P394" s="23">
        <f>IF(AND(ISNUMBER($A394),$A394&gt;=Settings!$B$6,$A394&lt;=Settings!$B$7),1,0)</f>
        <v>0</v>
      </c>
      <c r="Q394" s="23" t="str">
        <f>IF(AND($P394=1,$B394&lt;&gt;"",$B394=Timesheet!$B$4),ROW(),"")</f>
        <v/>
      </c>
    </row>
    <row r="395" spans="1:17" x14ac:dyDescent="0.3">
      <c r="A395" s="19"/>
      <c r="B395" s="17"/>
      <c r="C395" s="17"/>
      <c r="D395" s="17"/>
      <c r="E395" s="20"/>
      <c r="F395" s="20"/>
      <c r="G395" s="21"/>
      <c r="H395" s="22" t="str">
        <f t="shared" si="12"/>
        <v/>
      </c>
      <c r="I395" s="17"/>
      <c r="J395" s="18"/>
      <c r="K395" s="22" t="str">
        <f>IF($H395="","",IF($I395="No",0,IF(N(IFERROR(INDEX(Clients!$D$4:$D$103,MATCH($B395,Clients!$A$4:$A$103,0)),""))&gt;0,CEILING(MAX(0,ROUND(MOD($F395-$E395,1)*1440-N($G395),0)),N(IFERROR(INDEX(Clients!$D$4:$D$103,MATCH($B395,Clients!$A$4:$A$103,0)),""))),MAX(0,ROUND(MOD($F395-$E395,1)*1440-N($G395),0)))/60))</f>
        <v/>
      </c>
      <c r="L395" s="23" t="str">
        <f>IF($B395="","",IFERROR(INDEX(Clients!$B$4:$B$103,MATCH($B395,Clients!$A$4:$A$103,0)),"")&amp;"")</f>
        <v/>
      </c>
      <c r="M395" s="24" t="str">
        <f>IF($B395="","",IF($J395&lt;&gt;"",N($J395),N(IFERROR(INDEX(Clients!$C$4:$C$103,MATCH($B395,Clients!$A$4:$A$103,0)),""))))</f>
        <v/>
      </c>
      <c r="N395" s="24" t="str">
        <f t="shared" si="13"/>
        <v/>
      </c>
      <c r="O395" s="17"/>
      <c r="P395" s="23">
        <f>IF(AND(ISNUMBER($A395),$A395&gt;=Settings!$B$6,$A395&lt;=Settings!$B$7),1,0)</f>
        <v>0</v>
      </c>
      <c r="Q395" s="23" t="str">
        <f>IF(AND($P395=1,$B395&lt;&gt;"",$B395=Timesheet!$B$4),ROW(),"")</f>
        <v/>
      </c>
    </row>
    <row r="396" spans="1:17" x14ac:dyDescent="0.3">
      <c r="A396" s="19"/>
      <c r="B396" s="17"/>
      <c r="C396" s="17"/>
      <c r="D396" s="17"/>
      <c r="E396" s="20"/>
      <c r="F396" s="20"/>
      <c r="G396" s="21"/>
      <c r="H396" s="22" t="str">
        <f t="shared" si="12"/>
        <v/>
      </c>
      <c r="I396" s="17"/>
      <c r="J396" s="18"/>
      <c r="K396" s="22" t="str">
        <f>IF($H396="","",IF($I396="No",0,IF(N(IFERROR(INDEX(Clients!$D$4:$D$103,MATCH($B396,Clients!$A$4:$A$103,0)),""))&gt;0,CEILING(MAX(0,ROUND(MOD($F396-$E396,1)*1440-N($G396),0)),N(IFERROR(INDEX(Clients!$D$4:$D$103,MATCH($B396,Clients!$A$4:$A$103,0)),""))),MAX(0,ROUND(MOD($F396-$E396,1)*1440-N($G396),0)))/60))</f>
        <v/>
      </c>
      <c r="L396" s="23" t="str">
        <f>IF($B396="","",IFERROR(INDEX(Clients!$B$4:$B$103,MATCH($B396,Clients!$A$4:$A$103,0)),"")&amp;"")</f>
        <v/>
      </c>
      <c r="M396" s="24" t="str">
        <f>IF($B396="","",IF($J396&lt;&gt;"",N($J396),N(IFERROR(INDEX(Clients!$C$4:$C$103,MATCH($B396,Clients!$A$4:$A$103,0)),""))))</f>
        <v/>
      </c>
      <c r="N396" s="24" t="str">
        <f t="shared" si="13"/>
        <v/>
      </c>
      <c r="O396" s="17"/>
      <c r="P396" s="23">
        <f>IF(AND(ISNUMBER($A396),$A396&gt;=Settings!$B$6,$A396&lt;=Settings!$B$7),1,0)</f>
        <v>0</v>
      </c>
      <c r="Q396" s="23" t="str">
        <f>IF(AND($P396=1,$B396&lt;&gt;"",$B396=Timesheet!$B$4),ROW(),"")</f>
        <v/>
      </c>
    </row>
    <row r="397" spans="1:17" x14ac:dyDescent="0.3">
      <c r="A397" s="19"/>
      <c r="B397" s="17"/>
      <c r="C397" s="17"/>
      <c r="D397" s="17"/>
      <c r="E397" s="20"/>
      <c r="F397" s="20"/>
      <c r="G397" s="21"/>
      <c r="H397" s="22" t="str">
        <f t="shared" si="12"/>
        <v/>
      </c>
      <c r="I397" s="17"/>
      <c r="J397" s="18"/>
      <c r="K397" s="22" t="str">
        <f>IF($H397="","",IF($I397="No",0,IF(N(IFERROR(INDEX(Clients!$D$4:$D$103,MATCH($B397,Clients!$A$4:$A$103,0)),""))&gt;0,CEILING(MAX(0,ROUND(MOD($F397-$E397,1)*1440-N($G397),0)),N(IFERROR(INDEX(Clients!$D$4:$D$103,MATCH($B397,Clients!$A$4:$A$103,0)),""))),MAX(0,ROUND(MOD($F397-$E397,1)*1440-N($G397),0)))/60))</f>
        <v/>
      </c>
      <c r="L397" s="23" t="str">
        <f>IF($B397="","",IFERROR(INDEX(Clients!$B$4:$B$103,MATCH($B397,Clients!$A$4:$A$103,0)),"")&amp;"")</f>
        <v/>
      </c>
      <c r="M397" s="24" t="str">
        <f>IF($B397="","",IF($J397&lt;&gt;"",N($J397),N(IFERROR(INDEX(Clients!$C$4:$C$103,MATCH($B397,Clients!$A$4:$A$103,0)),""))))</f>
        <v/>
      </c>
      <c r="N397" s="24" t="str">
        <f t="shared" si="13"/>
        <v/>
      </c>
      <c r="O397" s="17"/>
      <c r="P397" s="23">
        <f>IF(AND(ISNUMBER($A397),$A397&gt;=Settings!$B$6,$A397&lt;=Settings!$B$7),1,0)</f>
        <v>0</v>
      </c>
      <c r="Q397" s="23" t="str">
        <f>IF(AND($P397=1,$B397&lt;&gt;"",$B397=Timesheet!$B$4),ROW(),"")</f>
        <v/>
      </c>
    </row>
    <row r="398" spans="1:17" x14ac:dyDescent="0.3">
      <c r="A398" s="19"/>
      <c r="B398" s="17"/>
      <c r="C398" s="17"/>
      <c r="D398" s="17"/>
      <c r="E398" s="20"/>
      <c r="F398" s="20"/>
      <c r="G398" s="21"/>
      <c r="H398" s="22" t="str">
        <f t="shared" si="12"/>
        <v/>
      </c>
      <c r="I398" s="17"/>
      <c r="J398" s="18"/>
      <c r="K398" s="22" t="str">
        <f>IF($H398="","",IF($I398="No",0,IF(N(IFERROR(INDEX(Clients!$D$4:$D$103,MATCH($B398,Clients!$A$4:$A$103,0)),""))&gt;0,CEILING(MAX(0,ROUND(MOD($F398-$E398,1)*1440-N($G398),0)),N(IFERROR(INDEX(Clients!$D$4:$D$103,MATCH($B398,Clients!$A$4:$A$103,0)),""))),MAX(0,ROUND(MOD($F398-$E398,1)*1440-N($G398),0)))/60))</f>
        <v/>
      </c>
      <c r="L398" s="23" t="str">
        <f>IF($B398="","",IFERROR(INDEX(Clients!$B$4:$B$103,MATCH($B398,Clients!$A$4:$A$103,0)),"")&amp;"")</f>
        <v/>
      </c>
      <c r="M398" s="24" t="str">
        <f>IF($B398="","",IF($J398&lt;&gt;"",N($J398),N(IFERROR(INDEX(Clients!$C$4:$C$103,MATCH($B398,Clients!$A$4:$A$103,0)),""))))</f>
        <v/>
      </c>
      <c r="N398" s="24" t="str">
        <f t="shared" si="13"/>
        <v/>
      </c>
      <c r="O398" s="17"/>
      <c r="P398" s="23">
        <f>IF(AND(ISNUMBER($A398),$A398&gt;=Settings!$B$6,$A398&lt;=Settings!$B$7),1,0)</f>
        <v>0</v>
      </c>
      <c r="Q398" s="23" t="str">
        <f>IF(AND($P398=1,$B398&lt;&gt;"",$B398=Timesheet!$B$4),ROW(),"")</f>
        <v/>
      </c>
    </row>
    <row r="399" spans="1:17" x14ac:dyDescent="0.3">
      <c r="A399" s="19"/>
      <c r="B399" s="17"/>
      <c r="C399" s="17"/>
      <c r="D399" s="17"/>
      <c r="E399" s="20"/>
      <c r="F399" s="20"/>
      <c r="G399" s="21"/>
      <c r="H399" s="22" t="str">
        <f t="shared" si="12"/>
        <v/>
      </c>
      <c r="I399" s="17"/>
      <c r="J399" s="18"/>
      <c r="K399" s="22" t="str">
        <f>IF($H399="","",IF($I399="No",0,IF(N(IFERROR(INDEX(Clients!$D$4:$D$103,MATCH($B399,Clients!$A$4:$A$103,0)),""))&gt;0,CEILING(MAX(0,ROUND(MOD($F399-$E399,1)*1440-N($G399),0)),N(IFERROR(INDEX(Clients!$D$4:$D$103,MATCH($B399,Clients!$A$4:$A$103,0)),""))),MAX(0,ROUND(MOD($F399-$E399,1)*1440-N($G399),0)))/60))</f>
        <v/>
      </c>
      <c r="L399" s="23" t="str">
        <f>IF($B399="","",IFERROR(INDEX(Clients!$B$4:$B$103,MATCH($B399,Clients!$A$4:$A$103,0)),"")&amp;"")</f>
        <v/>
      </c>
      <c r="M399" s="24" t="str">
        <f>IF($B399="","",IF($J399&lt;&gt;"",N($J399),N(IFERROR(INDEX(Clients!$C$4:$C$103,MATCH($B399,Clients!$A$4:$A$103,0)),""))))</f>
        <v/>
      </c>
      <c r="N399" s="24" t="str">
        <f t="shared" si="13"/>
        <v/>
      </c>
      <c r="O399" s="17"/>
      <c r="P399" s="23">
        <f>IF(AND(ISNUMBER($A399),$A399&gt;=Settings!$B$6,$A399&lt;=Settings!$B$7),1,0)</f>
        <v>0</v>
      </c>
      <c r="Q399" s="23" t="str">
        <f>IF(AND($P399=1,$B399&lt;&gt;"",$B399=Timesheet!$B$4),ROW(),"")</f>
        <v/>
      </c>
    </row>
    <row r="400" spans="1:17" x14ac:dyDescent="0.3">
      <c r="A400" s="19"/>
      <c r="B400" s="17"/>
      <c r="C400" s="17"/>
      <c r="D400" s="17"/>
      <c r="E400" s="20"/>
      <c r="F400" s="20"/>
      <c r="G400" s="21"/>
      <c r="H400" s="22" t="str">
        <f t="shared" si="12"/>
        <v/>
      </c>
      <c r="I400" s="17"/>
      <c r="J400" s="18"/>
      <c r="K400" s="22" t="str">
        <f>IF($H400="","",IF($I400="No",0,IF(N(IFERROR(INDEX(Clients!$D$4:$D$103,MATCH($B400,Clients!$A$4:$A$103,0)),""))&gt;0,CEILING(MAX(0,ROUND(MOD($F400-$E400,1)*1440-N($G400),0)),N(IFERROR(INDEX(Clients!$D$4:$D$103,MATCH($B400,Clients!$A$4:$A$103,0)),""))),MAX(0,ROUND(MOD($F400-$E400,1)*1440-N($G400),0)))/60))</f>
        <v/>
      </c>
      <c r="L400" s="23" t="str">
        <f>IF($B400="","",IFERROR(INDEX(Clients!$B$4:$B$103,MATCH($B400,Clients!$A$4:$A$103,0)),"")&amp;"")</f>
        <v/>
      </c>
      <c r="M400" s="24" t="str">
        <f>IF($B400="","",IF($J400&lt;&gt;"",N($J400),N(IFERROR(INDEX(Clients!$C$4:$C$103,MATCH($B400,Clients!$A$4:$A$103,0)),""))))</f>
        <v/>
      </c>
      <c r="N400" s="24" t="str">
        <f t="shared" si="13"/>
        <v/>
      </c>
      <c r="O400" s="17"/>
      <c r="P400" s="23">
        <f>IF(AND(ISNUMBER($A400),$A400&gt;=Settings!$B$6,$A400&lt;=Settings!$B$7),1,0)</f>
        <v>0</v>
      </c>
      <c r="Q400" s="23" t="str">
        <f>IF(AND($P400=1,$B400&lt;&gt;"",$B400=Timesheet!$B$4),ROW(),"")</f>
        <v/>
      </c>
    </row>
    <row r="401" spans="1:17" x14ac:dyDescent="0.3">
      <c r="A401" s="19"/>
      <c r="B401" s="17"/>
      <c r="C401" s="17"/>
      <c r="D401" s="17"/>
      <c r="E401" s="20"/>
      <c r="F401" s="20"/>
      <c r="G401" s="21"/>
      <c r="H401" s="22" t="str">
        <f t="shared" si="12"/>
        <v/>
      </c>
      <c r="I401" s="17"/>
      <c r="J401" s="18"/>
      <c r="K401" s="22" t="str">
        <f>IF($H401="","",IF($I401="No",0,IF(N(IFERROR(INDEX(Clients!$D$4:$D$103,MATCH($B401,Clients!$A$4:$A$103,0)),""))&gt;0,CEILING(MAX(0,ROUND(MOD($F401-$E401,1)*1440-N($G401),0)),N(IFERROR(INDEX(Clients!$D$4:$D$103,MATCH($B401,Clients!$A$4:$A$103,0)),""))),MAX(0,ROUND(MOD($F401-$E401,1)*1440-N($G401),0)))/60))</f>
        <v/>
      </c>
      <c r="L401" s="23" t="str">
        <f>IF($B401="","",IFERROR(INDEX(Clients!$B$4:$B$103,MATCH($B401,Clients!$A$4:$A$103,0)),"")&amp;"")</f>
        <v/>
      </c>
      <c r="M401" s="24" t="str">
        <f>IF($B401="","",IF($J401&lt;&gt;"",N($J401),N(IFERROR(INDEX(Clients!$C$4:$C$103,MATCH($B401,Clients!$A$4:$A$103,0)),""))))</f>
        <v/>
      </c>
      <c r="N401" s="24" t="str">
        <f t="shared" si="13"/>
        <v/>
      </c>
      <c r="O401" s="17"/>
      <c r="P401" s="23">
        <f>IF(AND(ISNUMBER($A401),$A401&gt;=Settings!$B$6,$A401&lt;=Settings!$B$7),1,0)</f>
        <v>0</v>
      </c>
      <c r="Q401" s="23" t="str">
        <f>IF(AND($P401=1,$B401&lt;&gt;"",$B401=Timesheet!$B$4),ROW(),"")</f>
        <v/>
      </c>
    </row>
    <row r="402" spans="1:17" x14ac:dyDescent="0.3">
      <c r="A402" s="19"/>
      <c r="B402" s="17"/>
      <c r="C402" s="17"/>
      <c r="D402" s="17"/>
      <c r="E402" s="20"/>
      <c r="F402" s="20"/>
      <c r="G402" s="21"/>
      <c r="H402" s="22" t="str">
        <f t="shared" si="12"/>
        <v/>
      </c>
      <c r="I402" s="17"/>
      <c r="J402" s="18"/>
      <c r="K402" s="22" t="str">
        <f>IF($H402="","",IF($I402="No",0,IF(N(IFERROR(INDEX(Clients!$D$4:$D$103,MATCH($B402,Clients!$A$4:$A$103,0)),""))&gt;0,CEILING(MAX(0,ROUND(MOD($F402-$E402,1)*1440-N($G402),0)),N(IFERROR(INDEX(Clients!$D$4:$D$103,MATCH($B402,Clients!$A$4:$A$103,0)),""))),MAX(0,ROUND(MOD($F402-$E402,1)*1440-N($G402),0)))/60))</f>
        <v/>
      </c>
      <c r="L402" s="23" t="str">
        <f>IF($B402="","",IFERROR(INDEX(Clients!$B$4:$B$103,MATCH($B402,Clients!$A$4:$A$103,0)),"")&amp;"")</f>
        <v/>
      </c>
      <c r="M402" s="24" t="str">
        <f>IF($B402="","",IF($J402&lt;&gt;"",N($J402),N(IFERROR(INDEX(Clients!$C$4:$C$103,MATCH($B402,Clients!$A$4:$A$103,0)),""))))</f>
        <v/>
      </c>
      <c r="N402" s="24" t="str">
        <f t="shared" si="13"/>
        <v/>
      </c>
      <c r="O402" s="17"/>
      <c r="P402" s="23">
        <f>IF(AND(ISNUMBER($A402),$A402&gt;=Settings!$B$6,$A402&lt;=Settings!$B$7),1,0)</f>
        <v>0</v>
      </c>
      <c r="Q402" s="23" t="str">
        <f>IF(AND($P402=1,$B402&lt;&gt;"",$B402=Timesheet!$B$4),ROW(),"")</f>
        <v/>
      </c>
    </row>
    <row r="403" spans="1:17" x14ac:dyDescent="0.3">
      <c r="A403" s="19"/>
      <c r="B403" s="17"/>
      <c r="C403" s="17"/>
      <c r="D403" s="17"/>
      <c r="E403" s="20"/>
      <c r="F403" s="20"/>
      <c r="G403" s="21"/>
      <c r="H403" s="22" t="str">
        <f t="shared" si="12"/>
        <v/>
      </c>
      <c r="I403" s="17"/>
      <c r="J403" s="18"/>
      <c r="K403" s="22" t="str">
        <f>IF($H403="","",IF($I403="No",0,IF(N(IFERROR(INDEX(Clients!$D$4:$D$103,MATCH($B403,Clients!$A$4:$A$103,0)),""))&gt;0,CEILING(MAX(0,ROUND(MOD($F403-$E403,1)*1440-N($G403),0)),N(IFERROR(INDEX(Clients!$D$4:$D$103,MATCH($B403,Clients!$A$4:$A$103,0)),""))),MAX(0,ROUND(MOD($F403-$E403,1)*1440-N($G403),0)))/60))</f>
        <v/>
      </c>
      <c r="L403" s="23" t="str">
        <f>IF($B403="","",IFERROR(INDEX(Clients!$B$4:$B$103,MATCH($B403,Clients!$A$4:$A$103,0)),"")&amp;"")</f>
        <v/>
      </c>
      <c r="M403" s="24" t="str">
        <f>IF($B403="","",IF($J403&lt;&gt;"",N($J403),N(IFERROR(INDEX(Clients!$C$4:$C$103,MATCH($B403,Clients!$A$4:$A$103,0)),""))))</f>
        <v/>
      </c>
      <c r="N403" s="24" t="str">
        <f t="shared" si="13"/>
        <v/>
      </c>
      <c r="O403" s="17"/>
      <c r="P403" s="23">
        <f>IF(AND(ISNUMBER($A403),$A403&gt;=Settings!$B$6,$A403&lt;=Settings!$B$7),1,0)</f>
        <v>0</v>
      </c>
      <c r="Q403" s="23" t="str">
        <f>IF(AND($P403=1,$B403&lt;&gt;"",$B403=Timesheet!$B$4),ROW(),"")</f>
        <v/>
      </c>
    </row>
    <row r="404" spans="1:17" x14ac:dyDescent="0.3">
      <c r="A404" s="19"/>
      <c r="B404" s="17"/>
      <c r="C404" s="17"/>
      <c r="D404" s="17"/>
      <c r="E404" s="20"/>
      <c r="F404" s="20"/>
      <c r="G404" s="21"/>
      <c r="H404" s="22" t="str">
        <f t="shared" si="12"/>
        <v/>
      </c>
      <c r="I404" s="17"/>
      <c r="J404" s="18"/>
      <c r="K404" s="22" t="str">
        <f>IF($H404="","",IF($I404="No",0,IF(N(IFERROR(INDEX(Clients!$D$4:$D$103,MATCH($B404,Clients!$A$4:$A$103,0)),""))&gt;0,CEILING(MAX(0,ROUND(MOD($F404-$E404,1)*1440-N($G404),0)),N(IFERROR(INDEX(Clients!$D$4:$D$103,MATCH($B404,Clients!$A$4:$A$103,0)),""))),MAX(0,ROUND(MOD($F404-$E404,1)*1440-N($G404),0)))/60))</f>
        <v/>
      </c>
      <c r="L404" s="23" t="str">
        <f>IF($B404="","",IFERROR(INDEX(Clients!$B$4:$B$103,MATCH($B404,Clients!$A$4:$A$103,0)),"")&amp;"")</f>
        <v/>
      </c>
      <c r="M404" s="24" t="str">
        <f>IF($B404="","",IF($J404&lt;&gt;"",N($J404),N(IFERROR(INDEX(Clients!$C$4:$C$103,MATCH($B404,Clients!$A$4:$A$103,0)),""))))</f>
        <v/>
      </c>
      <c r="N404" s="24" t="str">
        <f t="shared" si="13"/>
        <v/>
      </c>
      <c r="O404" s="17"/>
      <c r="P404" s="23">
        <f>IF(AND(ISNUMBER($A404),$A404&gt;=Settings!$B$6,$A404&lt;=Settings!$B$7),1,0)</f>
        <v>0</v>
      </c>
      <c r="Q404" s="23" t="str">
        <f>IF(AND($P404=1,$B404&lt;&gt;"",$B404=Timesheet!$B$4),ROW(),"")</f>
        <v/>
      </c>
    </row>
    <row r="405" spans="1:17" x14ac:dyDescent="0.3">
      <c r="A405" s="19"/>
      <c r="B405" s="17"/>
      <c r="C405" s="17"/>
      <c r="D405" s="17"/>
      <c r="E405" s="20"/>
      <c r="F405" s="20"/>
      <c r="G405" s="21"/>
      <c r="H405" s="22" t="str">
        <f t="shared" si="12"/>
        <v/>
      </c>
      <c r="I405" s="17"/>
      <c r="J405" s="18"/>
      <c r="K405" s="22" t="str">
        <f>IF($H405="","",IF($I405="No",0,IF(N(IFERROR(INDEX(Clients!$D$4:$D$103,MATCH($B405,Clients!$A$4:$A$103,0)),""))&gt;0,CEILING(MAX(0,ROUND(MOD($F405-$E405,1)*1440-N($G405),0)),N(IFERROR(INDEX(Clients!$D$4:$D$103,MATCH($B405,Clients!$A$4:$A$103,0)),""))),MAX(0,ROUND(MOD($F405-$E405,1)*1440-N($G405),0)))/60))</f>
        <v/>
      </c>
      <c r="L405" s="23" t="str">
        <f>IF($B405="","",IFERROR(INDEX(Clients!$B$4:$B$103,MATCH($B405,Clients!$A$4:$A$103,0)),"")&amp;"")</f>
        <v/>
      </c>
      <c r="M405" s="24" t="str">
        <f>IF($B405="","",IF($J405&lt;&gt;"",N($J405),N(IFERROR(INDEX(Clients!$C$4:$C$103,MATCH($B405,Clients!$A$4:$A$103,0)),""))))</f>
        <v/>
      </c>
      <c r="N405" s="24" t="str">
        <f t="shared" si="13"/>
        <v/>
      </c>
      <c r="O405" s="17"/>
      <c r="P405" s="23">
        <f>IF(AND(ISNUMBER($A405),$A405&gt;=Settings!$B$6,$A405&lt;=Settings!$B$7),1,0)</f>
        <v>0</v>
      </c>
      <c r="Q405" s="23" t="str">
        <f>IF(AND($P405=1,$B405&lt;&gt;"",$B405=Timesheet!$B$4),ROW(),"")</f>
        <v/>
      </c>
    </row>
    <row r="406" spans="1:17" x14ac:dyDescent="0.3">
      <c r="A406" s="19"/>
      <c r="B406" s="17"/>
      <c r="C406" s="17"/>
      <c r="D406" s="17"/>
      <c r="E406" s="20"/>
      <c r="F406" s="20"/>
      <c r="G406" s="21"/>
      <c r="H406" s="22" t="str">
        <f t="shared" si="12"/>
        <v/>
      </c>
      <c r="I406" s="17"/>
      <c r="J406" s="18"/>
      <c r="K406" s="22" t="str">
        <f>IF($H406="","",IF($I406="No",0,IF(N(IFERROR(INDEX(Clients!$D$4:$D$103,MATCH($B406,Clients!$A$4:$A$103,0)),""))&gt;0,CEILING(MAX(0,ROUND(MOD($F406-$E406,1)*1440-N($G406),0)),N(IFERROR(INDEX(Clients!$D$4:$D$103,MATCH($B406,Clients!$A$4:$A$103,0)),""))),MAX(0,ROUND(MOD($F406-$E406,1)*1440-N($G406),0)))/60))</f>
        <v/>
      </c>
      <c r="L406" s="23" t="str">
        <f>IF($B406="","",IFERROR(INDEX(Clients!$B$4:$B$103,MATCH($B406,Clients!$A$4:$A$103,0)),"")&amp;"")</f>
        <v/>
      </c>
      <c r="M406" s="24" t="str">
        <f>IF($B406="","",IF($J406&lt;&gt;"",N($J406),N(IFERROR(INDEX(Clients!$C$4:$C$103,MATCH($B406,Clients!$A$4:$A$103,0)),""))))</f>
        <v/>
      </c>
      <c r="N406" s="24" t="str">
        <f t="shared" si="13"/>
        <v/>
      </c>
      <c r="O406" s="17"/>
      <c r="P406" s="23">
        <f>IF(AND(ISNUMBER($A406),$A406&gt;=Settings!$B$6,$A406&lt;=Settings!$B$7),1,0)</f>
        <v>0</v>
      </c>
      <c r="Q406" s="23" t="str">
        <f>IF(AND($P406=1,$B406&lt;&gt;"",$B406=Timesheet!$B$4),ROW(),"")</f>
        <v/>
      </c>
    </row>
    <row r="407" spans="1:17" x14ac:dyDescent="0.3">
      <c r="A407" s="19"/>
      <c r="B407" s="17"/>
      <c r="C407" s="17"/>
      <c r="D407" s="17"/>
      <c r="E407" s="20"/>
      <c r="F407" s="20"/>
      <c r="G407" s="21"/>
      <c r="H407" s="22" t="str">
        <f t="shared" si="12"/>
        <v/>
      </c>
      <c r="I407" s="17"/>
      <c r="J407" s="18"/>
      <c r="K407" s="22" t="str">
        <f>IF($H407="","",IF($I407="No",0,IF(N(IFERROR(INDEX(Clients!$D$4:$D$103,MATCH($B407,Clients!$A$4:$A$103,0)),""))&gt;0,CEILING(MAX(0,ROUND(MOD($F407-$E407,1)*1440-N($G407),0)),N(IFERROR(INDEX(Clients!$D$4:$D$103,MATCH($B407,Clients!$A$4:$A$103,0)),""))),MAX(0,ROUND(MOD($F407-$E407,1)*1440-N($G407),0)))/60))</f>
        <v/>
      </c>
      <c r="L407" s="23" t="str">
        <f>IF($B407="","",IFERROR(INDEX(Clients!$B$4:$B$103,MATCH($B407,Clients!$A$4:$A$103,0)),"")&amp;"")</f>
        <v/>
      </c>
      <c r="M407" s="24" t="str">
        <f>IF($B407="","",IF($J407&lt;&gt;"",N($J407),N(IFERROR(INDEX(Clients!$C$4:$C$103,MATCH($B407,Clients!$A$4:$A$103,0)),""))))</f>
        <v/>
      </c>
      <c r="N407" s="24" t="str">
        <f t="shared" si="13"/>
        <v/>
      </c>
      <c r="O407" s="17"/>
      <c r="P407" s="23">
        <f>IF(AND(ISNUMBER($A407),$A407&gt;=Settings!$B$6,$A407&lt;=Settings!$B$7),1,0)</f>
        <v>0</v>
      </c>
      <c r="Q407" s="23" t="str">
        <f>IF(AND($P407=1,$B407&lt;&gt;"",$B407=Timesheet!$B$4),ROW(),"")</f>
        <v/>
      </c>
    </row>
    <row r="408" spans="1:17" x14ac:dyDescent="0.3">
      <c r="A408" s="19"/>
      <c r="B408" s="17"/>
      <c r="C408" s="17"/>
      <c r="D408" s="17"/>
      <c r="E408" s="20"/>
      <c r="F408" s="20"/>
      <c r="G408" s="21"/>
      <c r="H408" s="22" t="str">
        <f t="shared" si="12"/>
        <v/>
      </c>
      <c r="I408" s="17"/>
      <c r="J408" s="18"/>
      <c r="K408" s="22" t="str">
        <f>IF($H408="","",IF($I408="No",0,IF(N(IFERROR(INDEX(Clients!$D$4:$D$103,MATCH($B408,Clients!$A$4:$A$103,0)),""))&gt;0,CEILING(MAX(0,ROUND(MOD($F408-$E408,1)*1440-N($G408),0)),N(IFERROR(INDEX(Clients!$D$4:$D$103,MATCH($B408,Clients!$A$4:$A$103,0)),""))),MAX(0,ROUND(MOD($F408-$E408,1)*1440-N($G408),0)))/60))</f>
        <v/>
      </c>
      <c r="L408" s="23" t="str">
        <f>IF($B408="","",IFERROR(INDEX(Clients!$B$4:$B$103,MATCH($B408,Clients!$A$4:$A$103,0)),"")&amp;"")</f>
        <v/>
      </c>
      <c r="M408" s="24" t="str">
        <f>IF($B408="","",IF($J408&lt;&gt;"",N($J408),N(IFERROR(INDEX(Clients!$C$4:$C$103,MATCH($B408,Clients!$A$4:$A$103,0)),""))))</f>
        <v/>
      </c>
      <c r="N408" s="24" t="str">
        <f t="shared" si="13"/>
        <v/>
      </c>
      <c r="O408" s="17"/>
      <c r="P408" s="23">
        <f>IF(AND(ISNUMBER($A408),$A408&gt;=Settings!$B$6,$A408&lt;=Settings!$B$7),1,0)</f>
        <v>0</v>
      </c>
      <c r="Q408" s="23" t="str">
        <f>IF(AND($P408=1,$B408&lt;&gt;"",$B408=Timesheet!$B$4),ROW(),"")</f>
        <v/>
      </c>
    </row>
    <row r="409" spans="1:17" x14ac:dyDescent="0.3">
      <c r="A409" s="19"/>
      <c r="B409" s="17"/>
      <c r="C409" s="17"/>
      <c r="D409" s="17"/>
      <c r="E409" s="20"/>
      <c r="F409" s="20"/>
      <c r="G409" s="21"/>
      <c r="H409" s="22" t="str">
        <f t="shared" si="12"/>
        <v/>
      </c>
      <c r="I409" s="17"/>
      <c r="J409" s="18"/>
      <c r="K409" s="22" t="str">
        <f>IF($H409="","",IF($I409="No",0,IF(N(IFERROR(INDEX(Clients!$D$4:$D$103,MATCH($B409,Clients!$A$4:$A$103,0)),""))&gt;0,CEILING(MAX(0,ROUND(MOD($F409-$E409,1)*1440-N($G409),0)),N(IFERROR(INDEX(Clients!$D$4:$D$103,MATCH($B409,Clients!$A$4:$A$103,0)),""))),MAX(0,ROUND(MOD($F409-$E409,1)*1440-N($G409),0)))/60))</f>
        <v/>
      </c>
      <c r="L409" s="23" t="str">
        <f>IF($B409="","",IFERROR(INDEX(Clients!$B$4:$B$103,MATCH($B409,Clients!$A$4:$A$103,0)),"")&amp;"")</f>
        <v/>
      </c>
      <c r="M409" s="24" t="str">
        <f>IF($B409="","",IF($J409&lt;&gt;"",N($J409),N(IFERROR(INDEX(Clients!$C$4:$C$103,MATCH($B409,Clients!$A$4:$A$103,0)),""))))</f>
        <v/>
      </c>
      <c r="N409" s="24" t="str">
        <f t="shared" si="13"/>
        <v/>
      </c>
      <c r="O409" s="17"/>
      <c r="P409" s="23">
        <f>IF(AND(ISNUMBER($A409),$A409&gt;=Settings!$B$6,$A409&lt;=Settings!$B$7),1,0)</f>
        <v>0</v>
      </c>
      <c r="Q409" s="23" t="str">
        <f>IF(AND($P409=1,$B409&lt;&gt;"",$B409=Timesheet!$B$4),ROW(),"")</f>
        <v/>
      </c>
    </row>
    <row r="410" spans="1:17" x14ac:dyDescent="0.3">
      <c r="A410" s="19"/>
      <c r="B410" s="17"/>
      <c r="C410" s="17"/>
      <c r="D410" s="17"/>
      <c r="E410" s="20"/>
      <c r="F410" s="20"/>
      <c r="G410" s="21"/>
      <c r="H410" s="22" t="str">
        <f t="shared" si="12"/>
        <v/>
      </c>
      <c r="I410" s="17"/>
      <c r="J410" s="18"/>
      <c r="K410" s="22" t="str">
        <f>IF($H410="","",IF($I410="No",0,IF(N(IFERROR(INDEX(Clients!$D$4:$D$103,MATCH($B410,Clients!$A$4:$A$103,0)),""))&gt;0,CEILING(MAX(0,ROUND(MOD($F410-$E410,1)*1440-N($G410),0)),N(IFERROR(INDEX(Clients!$D$4:$D$103,MATCH($B410,Clients!$A$4:$A$103,0)),""))),MAX(0,ROUND(MOD($F410-$E410,1)*1440-N($G410),0)))/60))</f>
        <v/>
      </c>
      <c r="L410" s="23" t="str">
        <f>IF($B410="","",IFERROR(INDEX(Clients!$B$4:$B$103,MATCH($B410,Clients!$A$4:$A$103,0)),"")&amp;"")</f>
        <v/>
      </c>
      <c r="M410" s="24" t="str">
        <f>IF($B410="","",IF($J410&lt;&gt;"",N($J410),N(IFERROR(INDEX(Clients!$C$4:$C$103,MATCH($B410,Clients!$A$4:$A$103,0)),""))))</f>
        <v/>
      </c>
      <c r="N410" s="24" t="str">
        <f t="shared" si="13"/>
        <v/>
      </c>
      <c r="O410" s="17"/>
      <c r="P410" s="23">
        <f>IF(AND(ISNUMBER($A410),$A410&gt;=Settings!$B$6,$A410&lt;=Settings!$B$7),1,0)</f>
        <v>0</v>
      </c>
      <c r="Q410" s="23" t="str">
        <f>IF(AND($P410=1,$B410&lt;&gt;"",$B410=Timesheet!$B$4),ROW(),"")</f>
        <v/>
      </c>
    </row>
    <row r="411" spans="1:17" x14ac:dyDescent="0.3">
      <c r="A411" s="19"/>
      <c r="B411" s="17"/>
      <c r="C411" s="17"/>
      <c r="D411" s="17"/>
      <c r="E411" s="20"/>
      <c r="F411" s="20"/>
      <c r="G411" s="21"/>
      <c r="H411" s="22" t="str">
        <f t="shared" si="12"/>
        <v/>
      </c>
      <c r="I411" s="17"/>
      <c r="J411" s="18"/>
      <c r="K411" s="22" t="str">
        <f>IF($H411="","",IF($I411="No",0,IF(N(IFERROR(INDEX(Clients!$D$4:$D$103,MATCH($B411,Clients!$A$4:$A$103,0)),""))&gt;0,CEILING(MAX(0,ROUND(MOD($F411-$E411,1)*1440-N($G411),0)),N(IFERROR(INDEX(Clients!$D$4:$D$103,MATCH($B411,Clients!$A$4:$A$103,0)),""))),MAX(0,ROUND(MOD($F411-$E411,1)*1440-N($G411),0)))/60))</f>
        <v/>
      </c>
      <c r="L411" s="23" t="str">
        <f>IF($B411="","",IFERROR(INDEX(Clients!$B$4:$B$103,MATCH($B411,Clients!$A$4:$A$103,0)),"")&amp;"")</f>
        <v/>
      </c>
      <c r="M411" s="24" t="str">
        <f>IF($B411="","",IF($J411&lt;&gt;"",N($J411),N(IFERROR(INDEX(Clients!$C$4:$C$103,MATCH($B411,Clients!$A$4:$A$103,0)),""))))</f>
        <v/>
      </c>
      <c r="N411" s="24" t="str">
        <f t="shared" si="13"/>
        <v/>
      </c>
      <c r="O411" s="17"/>
      <c r="P411" s="23">
        <f>IF(AND(ISNUMBER($A411),$A411&gt;=Settings!$B$6,$A411&lt;=Settings!$B$7),1,0)</f>
        <v>0</v>
      </c>
      <c r="Q411" s="23" t="str">
        <f>IF(AND($P411=1,$B411&lt;&gt;"",$B411=Timesheet!$B$4),ROW(),"")</f>
        <v/>
      </c>
    </row>
    <row r="412" spans="1:17" x14ac:dyDescent="0.3">
      <c r="A412" s="19"/>
      <c r="B412" s="17"/>
      <c r="C412" s="17"/>
      <c r="D412" s="17"/>
      <c r="E412" s="20"/>
      <c r="F412" s="20"/>
      <c r="G412" s="21"/>
      <c r="H412" s="22" t="str">
        <f t="shared" si="12"/>
        <v/>
      </c>
      <c r="I412" s="17"/>
      <c r="J412" s="18"/>
      <c r="K412" s="22" t="str">
        <f>IF($H412="","",IF($I412="No",0,IF(N(IFERROR(INDEX(Clients!$D$4:$D$103,MATCH($B412,Clients!$A$4:$A$103,0)),""))&gt;0,CEILING(MAX(0,ROUND(MOD($F412-$E412,1)*1440-N($G412),0)),N(IFERROR(INDEX(Clients!$D$4:$D$103,MATCH($B412,Clients!$A$4:$A$103,0)),""))),MAX(0,ROUND(MOD($F412-$E412,1)*1440-N($G412),0)))/60))</f>
        <v/>
      </c>
      <c r="L412" s="23" t="str">
        <f>IF($B412="","",IFERROR(INDEX(Clients!$B$4:$B$103,MATCH($B412,Clients!$A$4:$A$103,0)),"")&amp;"")</f>
        <v/>
      </c>
      <c r="M412" s="24" t="str">
        <f>IF($B412="","",IF($J412&lt;&gt;"",N($J412),N(IFERROR(INDEX(Clients!$C$4:$C$103,MATCH($B412,Clients!$A$4:$A$103,0)),""))))</f>
        <v/>
      </c>
      <c r="N412" s="24" t="str">
        <f t="shared" si="13"/>
        <v/>
      </c>
      <c r="O412" s="17"/>
      <c r="P412" s="23">
        <f>IF(AND(ISNUMBER($A412),$A412&gt;=Settings!$B$6,$A412&lt;=Settings!$B$7),1,0)</f>
        <v>0</v>
      </c>
      <c r="Q412" s="23" t="str">
        <f>IF(AND($P412=1,$B412&lt;&gt;"",$B412=Timesheet!$B$4),ROW(),"")</f>
        <v/>
      </c>
    </row>
    <row r="413" spans="1:17" x14ac:dyDescent="0.3">
      <c r="A413" s="19"/>
      <c r="B413" s="17"/>
      <c r="C413" s="17"/>
      <c r="D413" s="17"/>
      <c r="E413" s="20"/>
      <c r="F413" s="20"/>
      <c r="G413" s="21"/>
      <c r="H413" s="22" t="str">
        <f t="shared" si="12"/>
        <v/>
      </c>
      <c r="I413" s="17"/>
      <c r="J413" s="18"/>
      <c r="K413" s="22" t="str">
        <f>IF($H413="","",IF($I413="No",0,IF(N(IFERROR(INDEX(Clients!$D$4:$D$103,MATCH($B413,Clients!$A$4:$A$103,0)),""))&gt;0,CEILING(MAX(0,ROUND(MOD($F413-$E413,1)*1440-N($G413),0)),N(IFERROR(INDEX(Clients!$D$4:$D$103,MATCH($B413,Clients!$A$4:$A$103,0)),""))),MAX(0,ROUND(MOD($F413-$E413,1)*1440-N($G413),0)))/60))</f>
        <v/>
      </c>
      <c r="L413" s="23" t="str">
        <f>IF($B413="","",IFERROR(INDEX(Clients!$B$4:$B$103,MATCH($B413,Clients!$A$4:$A$103,0)),"")&amp;"")</f>
        <v/>
      </c>
      <c r="M413" s="24" t="str">
        <f>IF($B413="","",IF($J413&lt;&gt;"",N($J413),N(IFERROR(INDEX(Clients!$C$4:$C$103,MATCH($B413,Clients!$A$4:$A$103,0)),""))))</f>
        <v/>
      </c>
      <c r="N413" s="24" t="str">
        <f t="shared" si="13"/>
        <v/>
      </c>
      <c r="O413" s="17"/>
      <c r="P413" s="23">
        <f>IF(AND(ISNUMBER($A413),$A413&gt;=Settings!$B$6,$A413&lt;=Settings!$B$7),1,0)</f>
        <v>0</v>
      </c>
      <c r="Q413" s="23" t="str">
        <f>IF(AND($P413=1,$B413&lt;&gt;"",$B413=Timesheet!$B$4),ROW(),"")</f>
        <v/>
      </c>
    </row>
    <row r="414" spans="1:17" x14ac:dyDescent="0.3">
      <c r="A414" s="19"/>
      <c r="B414" s="17"/>
      <c r="C414" s="17"/>
      <c r="D414" s="17"/>
      <c r="E414" s="20"/>
      <c r="F414" s="20"/>
      <c r="G414" s="21"/>
      <c r="H414" s="22" t="str">
        <f t="shared" si="12"/>
        <v/>
      </c>
      <c r="I414" s="17"/>
      <c r="J414" s="18"/>
      <c r="K414" s="22" t="str">
        <f>IF($H414="","",IF($I414="No",0,IF(N(IFERROR(INDEX(Clients!$D$4:$D$103,MATCH($B414,Clients!$A$4:$A$103,0)),""))&gt;0,CEILING(MAX(0,ROUND(MOD($F414-$E414,1)*1440-N($G414),0)),N(IFERROR(INDEX(Clients!$D$4:$D$103,MATCH($B414,Clients!$A$4:$A$103,0)),""))),MAX(0,ROUND(MOD($F414-$E414,1)*1440-N($G414),0)))/60))</f>
        <v/>
      </c>
      <c r="L414" s="23" t="str">
        <f>IF($B414="","",IFERROR(INDEX(Clients!$B$4:$B$103,MATCH($B414,Clients!$A$4:$A$103,0)),"")&amp;"")</f>
        <v/>
      </c>
      <c r="M414" s="24" t="str">
        <f>IF($B414="","",IF($J414&lt;&gt;"",N($J414),N(IFERROR(INDEX(Clients!$C$4:$C$103,MATCH($B414,Clients!$A$4:$A$103,0)),""))))</f>
        <v/>
      </c>
      <c r="N414" s="24" t="str">
        <f t="shared" si="13"/>
        <v/>
      </c>
      <c r="O414" s="17"/>
      <c r="P414" s="23">
        <f>IF(AND(ISNUMBER($A414),$A414&gt;=Settings!$B$6,$A414&lt;=Settings!$B$7),1,0)</f>
        <v>0</v>
      </c>
      <c r="Q414" s="23" t="str">
        <f>IF(AND($P414=1,$B414&lt;&gt;"",$B414=Timesheet!$B$4),ROW(),"")</f>
        <v/>
      </c>
    </row>
    <row r="415" spans="1:17" x14ac:dyDescent="0.3">
      <c r="A415" s="19"/>
      <c r="B415" s="17"/>
      <c r="C415" s="17"/>
      <c r="D415" s="17"/>
      <c r="E415" s="20"/>
      <c r="F415" s="20"/>
      <c r="G415" s="21"/>
      <c r="H415" s="22" t="str">
        <f t="shared" si="12"/>
        <v/>
      </c>
      <c r="I415" s="17"/>
      <c r="J415" s="18"/>
      <c r="K415" s="22" t="str">
        <f>IF($H415="","",IF($I415="No",0,IF(N(IFERROR(INDEX(Clients!$D$4:$D$103,MATCH($B415,Clients!$A$4:$A$103,0)),""))&gt;0,CEILING(MAX(0,ROUND(MOD($F415-$E415,1)*1440-N($G415),0)),N(IFERROR(INDEX(Clients!$D$4:$D$103,MATCH($B415,Clients!$A$4:$A$103,0)),""))),MAX(0,ROUND(MOD($F415-$E415,1)*1440-N($G415),0)))/60))</f>
        <v/>
      </c>
      <c r="L415" s="23" t="str">
        <f>IF($B415="","",IFERROR(INDEX(Clients!$B$4:$B$103,MATCH($B415,Clients!$A$4:$A$103,0)),"")&amp;"")</f>
        <v/>
      </c>
      <c r="M415" s="24" t="str">
        <f>IF($B415="","",IF($J415&lt;&gt;"",N($J415),N(IFERROR(INDEX(Clients!$C$4:$C$103,MATCH($B415,Clients!$A$4:$A$103,0)),""))))</f>
        <v/>
      </c>
      <c r="N415" s="24" t="str">
        <f t="shared" si="13"/>
        <v/>
      </c>
      <c r="O415" s="17"/>
      <c r="P415" s="23">
        <f>IF(AND(ISNUMBER($A415),$A415&gt;=Settings!$B$6,$A415&lt;=Settings!$B$7),1,0)</f>
        <v>0</v>
      </c>
      <c r="Q415" s="23" t="str">
        <f>IF(AND($P415=1,$B415&lt;&gt;"",$B415=Timesheet!$B$4),ROW(),"")</f>
        <v/>
      </c>
    </row>
    <row r="416" spans="1:17" x14ac:dyDescent="0.3">
      <c r="A416" s="19"/>
      <c r="B416" s="17"/>
      <c r="C416" s="17"/>
      <c r="D416" s="17"/>
      <c r="E416" s="20"/>
      <c r="F416" s="20"/>
      <c r="G416" s="21"/>
      <c r="H416" s="22" t="str">
        <f t="shared" si="12"/>
        <v/>
      </c>
      <c r="I416" s="17"/>
      <c r="J416" s="18"/>
      <c r="K416" s="22" t="str">
        <f>IF($H416="","",IF($I416="No",0,IF(N(IFERROR(INDEX(Clients!$D$4:$D$103,MATCH($B416,Clients!$A$4:$A$103,0)),""))&gt;0,CEILING(MAX(0,ROUND(MOD($F416-$E416,1)*1440-N($G416),0)),N(IFERROR(INDEX(Clients!$D$4:$D$103,MATCH($B416,Clients!$A$4:$A$103,0)),""))),MAX(0,ROUND(MOD($F416-$E416,1)*1440-N($G416),0)))/60))</f>
        <v/>
      </c>
      <c r="L416" s="23" t="str">
        <f>IF($B416="","",IFERROR(INDEX(Clients!$B$4:$B$103,MATCH($B416,Clients!$A$4:$A$103,0)),"")&amp;"")</f>
        <v/>
      </c>
      <c r="M416" s="24" t="str">
        <f>IF($B416="","",IF($J416&lt;&gt;"",N($J416),N(IFERROR(INDEX(Clients!$C$4:$C$103,MATCH($B416,Clients!$A$4:$A$103,0)),""))))</f>
        <v/>
      </c>
      <c r="N416" s="24" t="str">
        <f t="shared" si="13"/>
        <v/>
      </c>
      <c r="O416" s="17"/>
      <c r="P416" s="23">
        <f>IF(AND(ISNUMBER($A416),$A416&gt;=Settings!$B$6,$A416&lt;=Settings!$B$7),1,0)</f>
        <v>0</v>
      </c>
      <c r="Q416" s="23" t="str">
        <f>IF(AND($P416=1,$B416&lt;&gt;"",$B416=Timesheet!$B$4),ROW(),"")</f>
        <v/>
      </c>
    </row>
    <row r="417" spans="1:17" x14ac:dyDescent="0.3">
      <c r="A417" s="19"/>
      <c r="B417" s="17"/>
      <c r="C417" s="17"/>
      <c r="D417" s="17"/>
      <c r="E417" s="20"/>
      <c r="F417" s="20"/>
      <c r="G417" s="21"/>
      <c r="H417" s="22" t="str">
        <f t="shared" si="12"/>
        <v/>
      </c>
      <c r="I417" s="17"/>
      <c r="J417" s="18"/>
      <c r="K417" s="22" t="str">
        <f>IF($H417="","",IF($I417="No",0,IF(N(IFERROR(INDEX(Clients!$D$4:$D$103,MATCH($B417,Clients!$A$4:$A$103,0)),""))&gt;0,CEILING(MAX(0,ROUND(MOD($F417-$E417,1)*1440-N($G417),0)),N(IFERROR(INDEX(Clients!$D$4:$D$103,MATCH($B417,Clients!$A$4:$A$103,0)),""))),MAX(0,ROUND(MOD($F417-$E417,1)*1440-N($G417),0)))/60))</f>
        <v/>
      </c>
      <c r="L417" s="23" t="str">
        <f>IF($B417="","",IFERROR(INDEX(Clients!$B$4:$B$103,MATCH($B417,Clients!$A$4:$A$103,0)),"")&amp;"")</f>
        <v/>
      </c>
      <c r="M417" s="24" t="str">
        <f>IF($B417="","",IF($J417&lt;&gt;"",N($J417),N(IFERROR(INDEX(Clients!$C$4:$C$103,MATCH($B417,Clients!$A$4:$A$103,0)),""))))</f>
        <v/>
      </c>
      <c r="N417" s="24" t="str">
        <f t="shared" si="13"/>
        <v/>
      </c>
      <c r="O417" s="17"/>
      <c r="P417" s="23">
        <f>IF(AND(ISNUMBER($A417),$A417&gt;=Settings!$B$6,$A417&lt;=Settings!$B$7),1,0)</f>
        <v>0</v>
      </c>
      <c r="Q417" s="23" t="str">
        <f>IF(AND($P417=1,$B417&lt;&gt;"",$B417=Timesheet!$B$4),ROW(),"")</f>
        <v/>
      </c>
    </row>
    <row r="418" spans="1:17" x14ac:dyDescent="0.3">
      <c r="A418" s="19"/>
      <c r="B418" s="17"/>
      <c r="C418" s="17"/>
      <c r="D418" s="17"/>
      <c r="E418" s="20"/>
      <c r="F418" s="20"/>
      <c r="G418" s="21"/>
      <c r="H418" s="22" t="str">
        <f t="shared" si="12"/>
        <v/>
      </c>
      <c r="I418" s="17"/>
      <c r="J418" s="18"/>
      <c r="K418" s="22" t="str">
        <f>IF($H418="","",IF($I418="No",0,IF(N(IFERROR(INDEX(Clients!$D$4:$D$103,MATCH($B418,Clients!$A$4:$A$103,0)),""))&gt;0,CEILING(MAX(0,ROUND(MOD($F418-$E418,1)*1440-N($G418),0)),N(IFERROR(INDEX(Clients!$D$4:$D$103,MATCH($B418,Clients!$A$4:$A$103,0)),""))),MAX(0,ROUND(MOD($F418-$E418,1)*1440-N($G418),0)))/60))</f>
        <v/>
      </c>
      <c r="L418" s="23" t="str">
        <f>IF($B418="","",IFERROR(INDEX(Clients!$B$4:$B$103,MATCH($B418,Clients!$A$4:$A$103,0)),"")&amp;"")</f>
        <v/>
      </c>
      <c r="M418" s="24" t="str">
        <f>IF($B418="","",IF($J418&lt;&gt;"",N($J418),N(IFERROR(INDEX(Clients!$C$4:$C$103,MATCH($B418,Clients!$A$4:$A$103,0)),""))))</f>
        <v/>
      </c>
      <c r="N418" s="24" t="str">
        <f t="shared" si="13"/>
        <v/>
      </c>
      <c r="O418" s="17"/>
      <c r="P418" s="23">
        <f>IF(AND(ISNUMBER($A418),$A418&gt;=Settings!$B$6,$A418&lt;=Settings!$B$7),1,0)</f>
        <v>0</v>
      </c>
      <c r="Q418" s="23" t="str">
        <f>IF(AND($P418=1,$B418&lt;&gt;"",$B418=Timesheet!$B$4),ROW(),"")</f>
        <v/>
      </c>
    </row>
    <row r="419" spans="1:17" x14ac:dyDescent="0.3">
      <c r="A419" s="19"/>
      <c r="B419" s="17"/>
      <c r="C419" s="17"/>
      <c r="D419" s="17"/>
      <c r="E419" s="20"/>
      <c r="F419" s="20"/>
      <c r="G419" s="21"/>
      <c r="H419" s="22" t="str">
        <f t="shared" si="12"/>
        <v/>
      </c>
      <c r="I419" s="17"/>
      <c r="J419" s="18"/>
      <c r="K419" s="22" t="str">
        <f>IF($H419="","",IF($I419="No",0,IF(N(IFERROR(INDEX(Clients!$D$4:$D$103,MATCH($B419,Clients!$A$4:$A$103,0)),""))&gt;0,CEILING(MAX(0,ROUND(MOD($F419-$E419,1)*1440-N($G419),0)),N(IFERROR(INDEX(Clients!$D$4:$D$103,MATCH($B419,Clients!$A$4:$A$103,0)),""))),MAX(0,ROUND(MOD($F419-$E419,1)*1440-N($G419),0)))/60))</f>
        <v/>
      </c>
      <c r="L419" s="23" t="str">
        <f>IF($B419="","",IFERROR(INDEX(Clients!$B$4:$B$103,MATCH($B419,Clients!$A$4:$A$103,0)),"")&amp;"")</f>
        <v/>
      </c>
      <c r="M419" s="24" t="str">
        <f>IF($B419="","",IF($J419&lt;&gt;"",N($J419),N(IFERROR(INDEX(Clients!$C$4:$C$103,MATCH($B419,Clients!$A$4:$A$103,0)),""))))</f>
        <v/>
      </c>
      <c r="N419" s="24" t="str">
        <f t="shared" si="13"/>
        <v/>
      </c>
      <c r="O419" s="17"/>
      <c r="P419" s="23">
        <f>IF(AND(ISNUMBER($A419),$A419&gt;=Settings!$B$6,$A419&lt;=Settings!$B$7),1,0)</f>
        <v>0</v>
      </c>
      <c r="Q419" s="23" t="str">
        <f>IF(AND($P419=1,$B419&lt;&gt;"",$B419=Timesheet!$B$4),ROW(),"")</f>
        <v/>
      </c>
    </row>
    <row r="420" spans="1:17" x14ac:dyDescent="0.3">
      <c r="A420" s="19"/>
      <c r="B420" s="17"/>
      <c r="C420" s="17"/>
      <c r="D420" s="17"/>
      <c r="E420" s="20"/>
      <c r="F420" s="20"/>
      <c r="G420" s="21"/>
      <c r="H420" s="22" t="str">
        <f t="shared" si="12"/>
        <v/>
      </c>
      <c r="I420" s="17"/>
      <c r="J420" s="18"/>
      <c r="K420" s="22" t="str">
        <f>IF($H420="","",IF($I420="No",0,IF(N(IFERROR(INDEX(Clients!$D$4:$D$103,MATCH($B420,Clients!$A$4:$A$103,0)),""))&gt;0,CEILING(MAX(0,ROUND(MOD($F420-$E420,1)*1440-N($G420),0)),N(IFERROR(INDEX(Clients!$D$4:$D$103,MATCH($B420,Clients!$A$4:$A$103,0)),""))),MAX(0,ROUND(MOD($F420-$E420,1)*1440-N($G420),0)))/60))</f>
        <v/>
      </c>
      <c r="L420" s="23" t="str">
        <f>IF($B420="","",IFERROR(INDEX(Clients!$B$4:$B$103,MATCH($B420,Clients!$A$4:$A$103,0)),"")&amp;"")</f>
        <v/>
      </c>
      <c r="M420" s="24" t="str">
        <f>IF($B420="","",IF($J420&lt;&gt;"",N($J420),N(IFERROR(INDEX(Clients!$C$4:$C$103,MATCH($B420,Clients!$A$4:$A$103,0)),""))))</f>
        <v/>
      </c>
      <c r="N420" s="24" t="str">
        <f t="shared" si="13"/>
        <v/>
      </c>
      <c r="O420" s="17"/>
      <c r="P420" s="23">
        <f>IF(AND(ISNUMBER($A420),$A420&gt;=Settings!$B$6,$A420&lt;=Settings!$B$7),1,0)</f>
        <v>0</v>
      </c>
      <c r="Q420" s="23" t="str">
        <f>IF(AND($P420=1,$B420&lt;&gt;"",$B420=Timesheet!$B$4),ROW(),"")</f>
        <v/>
      </c>
    </row>
    <row r="421" spans="1:17" x14ac:dyDescent="0.3">
      <c r="A421" s="19"/>
      <c r="B421" s="17"/>
      <c r="C421" s="17"/>
      <c r="D421" s="17"/>
      <c r="E421" s="20"/>
      <c r="F421" s="20"/>
      <c r="G421" s="21"/>
      <c r="H421" s="22" t="str">
        <f t="shared" si="12"/>
        <v/>
      </c>
      <c r="I421" s="17"/>
      <c r="J421" s="18"/>
      <c r="K421" s="22" t="str">
        <f>IF($H421="","",IF($I421="No",0,IF(N(IFERROR(INDEX(Clients!$D$4:$D$103,MATCH($B421,Clients!$A$4:$A$103,0)),""))&gt;0,CEILING(MAX(0,ROUND(MOD($F421-$E421,1)*1440-N($G421),0)),N(IFERROR(INDEX(Clients!$D$4:$D$103,MATCH($B421,Clients!$A$4:$A$103,0)),""))),MAX(0,ROUND(MOD($F421-$E421,1)*1440-N($G421),0)))/60))</f>
        <v/>
      </c>
      <c r="L421" s="23" t="str">
        <f>IF($B421="","",IFERROR(INDEX(Clients!$B$4:$B$103,MATCH($B421,Clients!$A$4:$A$103,0)),"")&amp;"")</f>
        <v/>
      </c>
      <c r="M421" s="24" t="str">
        <f>IF($B421="","",IF($J421&lt;&gt;"",N($J421),N(IFERROR(INDEX(Clients!$C$4:$C$103,MATCH($B421,Clients!$A$4:$A$103,0)),""))))</f>
        <v/>
      </c>
      <c r="N421" s="24" t="str">
        <f t="shared" si="13"/>
        <v/>
      </c>
      <c r="O421" s="17"/>
      <c r="P421" s="23">
        <f>IF(AND(ISNUMBER($A421),$A421&gt;=Settings!$B$6,$A421&lt;=Settings!$B$7),1,0)</f>
        <v>0</v>
      </c>
      <c r="Q421" s="23" t="str">
        <f>IF(AND($P421=1,$B421&lt;&gt;"",$B421=Timesheet!$B$4),ROW(),"")</f>
        <v/>
      </c>
    </row>
    <row r="422" spans="1:17" x14ac:dyDescent="0.3">
      <c r="A422" s="19"/>
      <c r="B422" s="17"/>
      <c r="C422" s="17"/>
      <c r="D422" s="17"/>
      <c r="E422" s="20"/>
      <c r="F422" s="20"/>
      <c r="G422" s="21"/>
      <c r="H422" s="22" t="str">
        <f t="shared" si="12"/>
        <v/>
      </c>
      <c r="I422" s="17"/>
      <c r="J422" s="18"/>
      <c r="K422" s="22" t="str">
        <f>IF($H422="","",IF($I422="No",0,IF(N(IFERROR(INDEX(Clients!$D$4:$D$103,MATCH($B422,Clients!$A$4:$A$103,0)),""))&gt;0,CEILING(MAX(0,ROUND(MOD($F422-$E422,1)*1440-N($G422),0)),N(IFERROR(INDEX(Clients!$D$4:$D$103,MATCH($B422,Clients!$A$4:$A$103,0)),""))),MAX(0,ROUND(MOD($F422-$E422,1)*1440-N($G422),0)))/60))</f>
        <v/>
      </c>
      <c r="L422" s="23" t="str">
        <f>IF($B422="","",IFERROR(INDEX(Clients!$B$4:$B$103,MATCH($B422,Clients!$A$4:$A$103,0)),"")&amp;"")</f>
        <v/>
      </c>
      <c r="M422" s="24" t="str">
        <f>IF($B422="","",IF($J422&lt;&gt;"",N($J422),N(IFERROR(INDEX(Clients!$C$4:$C$103,MATCH($B422,Clients!$A$4:$A$103,0)),""))))</f>
        <v/>
      </c>
      <c r="N422" s="24" t="str">
        <f t="shared" si="13"/>
        <v/>
      </c>
      <c r="O422" s="17"/>
      <c r="P422" s="23">
        <f>IF(AND(ISNUMBER($A422),$A422&gt;=Settings!$B$6,$A422&lt;=Settings!$B$7),1,0)</f>
        <v>0</v>
      </c>
      <c r="Q422" s="23" t="str">
        <f>IF(AND($P422=1,$B422&lt;&gt;"",$B422=Timesheet!$B$4),ROW(),"")</f>
        <v/>
      </c>
    </row>
    <row r="423" spans="1:17" x14ac:dyDescent="0.3">
      <c r="A423" s="19"/>
      <c r="B423" s="17"/>
      <c r="C423" s="17"/>
      <c r="D423" s="17"/>
      <c r="E423" s="20"/>
      <c r="F423" s="20"/>
      <c r="G423" s="21"/>
      <c r="H423" s="22" t="str">
        <f t="shared" si="12"/>
        <v/>
      </c>
      <c r="I423" s="17"/>
      <c r="J423" s="18"/>
      <c r="K423" s="22" t="str">
        <f>IF($H423="","",IF($I423="No",0,IF(N(IFERROR(INDEX(Clients!$D$4:$D$103,MATCH($B423,Clients!$A$4:$A$103,0)),""))&gt;0,CEILING(MAX(0,ROUND(MOD($F423-$E423,1)*1440-N($G423),0)),N(IFERROR(INDEX(Clients!$D$4:$D$103,MATCH($B423,Clients!$A$4:$A$103,0)),""))),MAX(0,ROUND(MOD($F423-$E423,1)*1440-N($G423),0)))/60))</f>
        <v/>
      </c>
      <c r="L423" s="23" t="str">
        <f>IF($B423="","",IFERROR(INDEX(Clients!$B$4:$B$103,MATCH($B423,Clients!$A$4:$A$103,0)),"")&amp;"")</f>
        <v/>
      </c>
      <c r="M423" s="24" t="str">
        <f>IF($B423="","",IF($J423&lt;&gt;"",N($J423),N(IFERROR(INDEX(Clients!$C$4:$C$103,MATCH($B423,Clients!$A$4:$A$103,0)),""))))</f>
        <v/>
      </c>
      <c r="N423" s="24" t="str">
        <f t="shared" si="13"/>
        <v/>
      </c>
      <c r="O423" s="17"/>
      <c r="P423" s="23">
        <f>IF(AND(ISNUMBER($A423),$A423&gt;=Settings!$B$6,$A423&lt;=Settings!$B$7),1,0)</f>
        <v>0</v>
      </c>
      <c r="Q423" s="23" t="str">
        <f>IF(AND($P423=1,$B423&lt;&gt;"",$B423=Timesheet!$B$4),ROW(),"")</f>
        <v/>
      </c>
    </row>
    <row r="424" spans="1:17" x14ac:dyDescent="0.3">
      <c r="A424" s="19"/>
      <c r="B424" s="17"/>
      <c r="C424" s="17"/>
      <c r="D424" s="17"/>
      <c r="E424" s="20"/>
      <c r="F424" s="20"/>
      <c r="G424" s="21"/>
      <c r="H424" s="22" t="str">
        <f t="shared" si="12"/>
        <v/>
      </c>
      <c r="I424" s="17"/>
      <c r="J424" s="18"/>
      <c r="K424" s="22" t="str">
        <f>IF($H424="","",IF($I424="No",0,IF(N(IFERROR(INDEX(Clients!$D$4:$D$103,MATCH($B424,Clients!$A$4:$A$103,0)),""))&gt;0,CEILING(MAX(0,ROUND(MOD($F424-$E424,1)*1440-N($G424),0)),N(IFERROR(INDEX(Clients!$D$4:$D$103,MATCH($B424,Clients!$A$4:$A$103,0)),""))),MAX(0,ROUND(MOD($F424-$E424,1)*1440-N($G424),0)))/60))</f>
        <v/>
      </c>
      <c r="L424" s="23" t="str">
        <f>IF($B424="","",IFERROR(INDEX(Clients!$B$4:$B$103,MATCH($B424,Clients!$A$4:$A$103,0)),"")&amp;"")</f>
        <v/>
      </c>
      <c r="M424" s="24" t="str">
        <f>IF($B424="","",IF($J424&lt;&gt;"",N($J424),N(IFERROR(INDEX(Clients!$C$4:$C$103,MATCH($B424,Clients!$A$4:$A$103,0)),""))))</f>
        <v/>
      </c>
      <c r="N424" s="24" t="str">
        <f t="shared" si="13"/>
        <v/>
      </c>
      <c r="O424" s="17"/>
      <c r="P424" s="23">
        <f>IF(AND(ISNUMBER($A424),$A424&gt;=Settings!$B$6,$A424&lt;=Settings!$B$7),1,0)</f>
        <v>0</v>
      </c>
      <c r="Q424" s="23" t="str">
        <f>IF(AND($P424=1,$B424&lt;&gt;"",$B424=Timesheet!$B$4),ROW(),"")</f>
        <v/>
      </c>
    </row>
    <row r="425" spans="1:17" x14ac:dyDescent="0.3">
      <c r="A425" s="19"/>
      <c r="B425" s="17"/>
      <c r="C425" s="17"/>
      <c r="D425" s="17"/>
      <c r="E425" s="20"/>
      <c r="F425" s="20"/>
      <c r="G425" s="21"/>
      <c r="H425" s="22" t="str">
        <f t="shared" si="12"/>
        <v/>
      </c>
      <c r="I425" s="17"/>
      <c r="J425" s="18"/>
      <c r="K425" s="22" t="str">
        <f>IF($H425="","",IF($I425="No",0,IF(N(IFERROR(INDEX(Clients!$D$4:$D$103,MATCH($B425,Clients!$A$4:$A$103,0)),""))&gt;0,CEILING(MAX(0,ROUND(MOD($F425-$E425,1)*1440-N($G425),0)),N(IFERROR(INDEX(Clients!$D$4:$D$103,MATCH($B425,Clients!$A$4:$A$103,0)),""))),MAX(0,ROUND(MOD($F425-$E425,1)*1440-N($G425),0)))/60))</f>
        <v/>
      </c>
      <c r="L425" s="23" t="str">
        <f>IF($B425="","",IFERROR(INDEX(Clients!$B$4:$B$103,MATCH($B425,Clients!$A$4:$A$103,0)),"")&amp;"")</f>
        <v/>
      </c>
      <c r="M425" s="24" t="str">
        <f>IF($B425="","",IF($J425&lt;&gt;"",N($J425),N(IFERROR(INDEX(Clients!$C$4:$C$103,MATCH($B425,Clients!$A$4:$A$103,0)),""))))</f>
        <v/>
      </c>
      <c r="N425" s="24" t="str">
        <f t="shared" si="13"/>
        <v/>
      </c>
      <c r="O425" s="17"/>
      <c r="P425" s="23">
        <f>IF(AND(ISNUMBER($A425),$A425&gt;=Settings!$B$6,$A425&lt;=Settings!$B$7),1,0)</f>
        <v>0</v>
      </c>
      <c r="Q425" s="23" t="str">
        <f>IF(AND($P425=1,$B425&lt;&gt;"",$B425=Timesheet!$B$4),ROW(),"")</f>
        <v/>
      </c>
    </row>
    <row r="426" spans="1:17" x14ac:dyDescent="0.3">
      <c r="A426" s="19"/>
      <c r="B426" s="17"/>
      <c r="C426" s="17"/>
      <c r="D426" s="17"/>
      <c r="E426" s="20"/>
      <c r="F426" s="20"/>
      <c r="G426" s="21"/>
      <c r="H426" s="22" t="str">
        <f t="shared" si="12"/>
        <v/>
      </c>
      <c r="I426" s="17"/>
      <c r="J426" s="18"/>
      <c r="K426" s="22" t="str">
        <f>IF($H426="","",IF($I426="No",0,IF(N(IFERROR(INDEX(Clients!$D$4:$D$103,MATCH($B426,Clients!$A$4:$A$103,0)),""))&gt;0,CEILING(MAX(0,ROUND(MOD($F426-$E426,1)*1440-N($G426),0)),N(IFERROR(INDEX(Clients!$D$4:$D$103,MATCH($B426,Clients!$A$4:$A$103,0)),""))),MAX(0,ROUND(MOD($F426-$E426,1)*1440-N($G426),0)))/60))</f>
        <v/>
      </c>
      <c r="L426" s="23" t="str">
        <f>IF($B426="","",IFERROR(INDEX(Clients!$B$4:$B$103,MATCH($B426,Clients!$A$4:$A$103,0)),"")&amp;"")</f>
        <v/>
      </c>
      <c r="M426" s="24" t="str">
        <f>IF($B426="","",IF($J426&lt;&gt;"",N($J426),N(IFERROR(INDEX(Clients!$C$4:$C$103,MATCH($B426,Clients!$A$4:$A$103,0)),""))))</f>
        <v/>
      </c>
      <c r="N426" s="24" t="str">
        <f t="shared" si="13"/>
        <v/>
      </c>
      <c r="O426" s="17"/>
      <c r="P426" s="23">
        <f>IF(AND(ISNUMBER($A426),$A426&gt;=Settings!$B$6,$A426&lt;=Settings!$B$7),1,0)</f>
        <v>0</v>
      </c>
      <c r="Q426" s="23" t="str">
        <f>IF(AND($P426=1,$B426&lt;&gt;"",$B426=Timesheet!$B$4),ROW(),"")</f>
        <v/>
      </c>
    </row>
    <row r="427" spans="1:17" x14ac:dyDescent="0.3">
      <c r="A427" s="19"/>
      <c r="B427" s="17"/>
      <c r="C427" s="17"/>
      <c r="D427" s="17"/>
      <c r="E427" s="20"/>
      <c r="F427" s="20"/>
      <c r="G427" s="21"/>
      <c r="H427" s="22" t="str">
        <f t="shared" si="12"/>
        <v/>
      </c>
      <c r="I427" s="17"/>
      <c r="J427" s="18"/>
      <c r="K427" s="22" t="str">
        <f>IF($H427="","",IF($I427="No",0,IF(N(IFERROR(INDEX(Clients!$D$4:$D$103,MATCH($B427,Clients!$A$4:$A$103,0)),""))&gt;0,CEILING(MAX(0,ROUND(MOD($F427-$E427,1)*1440-N($G427),0)),N(IFERROR(INDEX(Clients!$D$4:$D$103,MATCH($B427,Clients!$A$4:$A$103,0)),""))),MAX(0,ROUND(MOD($F427-$E427,1)*1440-N($G427),0)))/60))</f>
        <v/>
      </c>
      <c r="L427" s="23" t="str">
        <f>IF($B427="","",IFERROR(INDEX(Clients!$B$4:$B$103,MATCH($B427,Clients!$A$4:$A$103,0)),"")&amp;"")</f>
        <v/>
      </c>
      <c r="M427" s="24" t="str">
        <f>IF($B427="","",IF($J427&lt;&gt;"",N($J427),N(IFERROR(INDEX(Clients!$C$4:$C$103,MATCH($B427,Clients!$A$4:$A$103,0)),""))))</f>
        <v/>
      </c>
      <c r="N427" s="24" t="str">
        <f t="shared" si="13"/>
        <v/>
      </c>
      <c r="O427" s="17"/>
      <c r="P427" s="23">
        <f>IF(AND(ISNUMBER($A427),$A427&gt;=Settings!$B$6,$A427&lt;=Settings!$B$7),1,0)</f>
        <v>0</v>
      </c>
      <c r="Q427" s="23" t="str">
        <f>IF(AND($P427=1,$B427&lt;&gt;"",$B427=Timesheet!$B$4),ROW(),"")</f>
        <v/>
      </c>
    </row>
    <row r="428" spans="1:17" x14ac:dyDescent="0.3">
      <c r="A428" s="19"/>
      <c r="B428" s="17"/>
      <c r="C428" s="17"/>
      <c r="D428" s="17"/>
      <c r="E428" s="20"/>
      <c r="F428" s="20"/>
      <c r="G428" s="21"/>
      <c r="H428" s="22" t="str">
        <f t="shared" si="12"/>
        <v/>
      </c>
      <c r="I428" s="17"/>
      <c r="J428" s="18"/>
      <c r="K428" s="22" t="str">
        <f>IF($H428="","",IF($I428="No",0,IF(N(IFERROR(INDEX(Clients!$D$4:$D$103,MATCH($B428,Clients!$A$4:$A$103,0)),""))&gt;0,CEILING(MAX(0,ROUND(MOD($F428-$E428,1)*1440-N($G428),0)),N(IFERROR(INDEX(Clients!$D$4:$D$103,MATCH($B428,Clients!$A$4:$A$103,0)),""))),MAX(0,ROUND(MOD($F428-$E428,1)*1440-N($G428),0)))/60))</f>
        <v/>
      </c>
      <c r="L428" s="23" t="str">
        <f>IF($B428="","",IFERROR(INDEX(Clients!$B$4:$B$103,MATCH($B428,Clients!$A$4:$A$103,0)),"")&amp;"")</f>
        <v/>
      </c>
      <c r="M428" s="24" t="str">
        <f>IF($B428="","",IF($J428&lt;&gt;"",N($J428),N(IFERROR(INDEX(Clients!$C$4:$C$103,MATCH($B428,Clients!$A$4:$A$103,0)),""))))</f>
        <v/>
      </c>
      <c r="N428" s="24" t="str">
        <f t="shared" si="13"/>
        <v/>
      </c>
      <c r="O428" s="17"/>
      <c r="P428" s="23">
        <f>IF(AND(ISNUMBER($A428),$A428&gt;=Settings!$B$6,$A428&lt;=Settings!$B$7),1,0)</f>
        <v>0</v>
      </c>
      <c r="Q428" s="23" t="str">
        <f>IF(AND($P428=1,$B428&lt;&gt;"",$B428=Timesheet!$B$4),ROW(),"")</f>
        <v/>
      </c>
    </row>
    <row r="429" spans="1:17" x14ac:dyDescent="0.3">
      <c r="A429" s="19"/>
      <c r="B429" s="17"/>
      <c r="C429" s="17"/>
      <c r="D429" s="17"/>
      <c r="E429" s="20"/>
      <c r="F429" s="20"/>
      <c r="G429" s="21"/>
      <c r="H429" s="22" t="str">
        <f t="shared" si="12"/>
        <v/>
      </c>
      <c r="I429" s="17"/>
      <c r="J429" s="18"/>
      <c r="K429" s="22" t="str">
        <f>IF($H429="","",IF($I429="No",0,IF(N(IFERROR(INDEX(Clients!$D$4:$D$103,MATCH($B429,Clients!$A$4:$A$103,0)),""))&gt;0,CEILING(MAX(0,ROUND(MOD($F429-$E429,1)*1440-N($G429),0)),N(IFERROR(INDEX(Clients!$D$4:$D$103,MATCH($B429,Clients!$A$4:$A$103,0)),""))),MAX(0,ROUND(MOD($F429-$E429,1)*1440-N($G429),0)))/60))</f>
        <v/>
      </c>
      <c r="L429" s="23" t="str">
        <f>IF($B429="","",IFERROR(INDEX(Clients!$B$4:$B$103,MATCH($B429,Clients!$A$4:$A$103,0)),"")&amp;"")</f>
        <v/>
      </c>
      <c r="M429" s="24" t="str">
        <f>IF($B429="","",IF($J429&lt;&gt;"",N($J429),N(IFERROR(INDEX(Clients!$C$4:$C$103,MATCH($B429,Clients!$A$4:$A$103,0)),""))))</f>
        <v/>
      </c>
      <c r="N429" s="24" t="str">
        <f t="shared" si="13"/>
        <v/>
      </c>
      <c r="O429" s="17"/>
      <c r="P429" s="23">
        <f>IF(AND(ISNUMBER($A429),$A429&gt;=Settings!$B$6,$A429&lt;=Settings!$B$7),1,0)</f>
        <v>0</v>
      </c>
      <c r="Q429" s="23" t="str">
        <f>IF(AND($P429=1,$B429&lt;&gt;"",$B429=Timesheet!$B$4),ROW(),"")</f>
        <v/>
      </c>
    </row>
    <row r="430" spans="1:17" x14ac:dyDescent="0.3">
      <c r="A430" s="19"/>
      <c r="B430" s="17"/>
      <c r="C430" s="17"/>
      <c r="D430" s="17"/>
      <c r="E430" s="20"/>
      <c r="F430" s="20"/>
      <c r="G430" s="21"/>
      <c r="H430" s="22" t="str">
        <f t="shared" si="12"/>
        <v/>
      </c>
      <c r="I430" s="17"/>
      <c r="J430" s="18"/>
      <c r="K430" s="22" t="str">
        <f>IF($H430="","",IF($I430="No",0,IF(N(IFERROR(INDEX(Clients!$D$4:$D$103,MATCH($B430,Clients!$A$4:$A$103,0)),""))&gt;0,CEILING(MAX(0,ROUND(MOD($F430-$E430,1)*1440-N($G430),0)),N(IFERROR(INDEX(Clients!$D$4:$D$103,MATCH($B430,Clients!$A$4:$A$103,0)),""))),MAX(0,ROUND(MOD($F430-$E430,1)*1440-N($G430),0)))/60))</f>
        <v/>
      </c>
      <c r="L430" s="23" t="str">
        <f>IF($B430="","",IFERROR(INDEX(Clients!$B$4:$B$103,MATCH($B430,Clients!$A$4:$A$103,0)),"")&amp;"")</f>
        <v/>
      </c>
      <c r="M430" s="24" t="str">
        <f>IF($B430="","",IF($J430&lt;&gt;"",N($J430),N(IFERROR(INDEX(Clients!$C$4:$C$103,MATCH($B430,Clients!$A$4:$A$103,0)),""))))</f>
        <v/>
      </c>
      <c r="N430" s="24" t="str">
        <f t="shared" si="13"/>
        <v/>
      </c>
      <c r="O430" s="17"/>
      <c r="P430" s="23">
        <f>IF(AND(ISNUMBER($A430),$A430&gt;=Settings!$B$6,$A430&lt;=Settings!$B$7),1,0)</f>
        <v>0</v>
      </c>
      <c r="Q430" s="23" t="str">
        <f>IF(AND($P430=1,$B430&lt;&gt;"",$B430=Timesheet!$B$4),ROW(),"")</f>
        <v/>
      </c>
    </row>
    <row r="431" spans="1:17" x14ac:dyDescent="0.3">
      <c r="A431" s="19"/>
      <c r="B431" s="17"/>
      <c r="C431" s="17"/>
      <c r="D431" s="17"/>
      <c r="E431" s="20"/>
      <c r="F431" s="20"/>
      <c r="G431" s="21"/>
      <c r="H431" s="22" t="str">
        <f t="shared" si="12"/>
        <v/>
      </c>
      <c r="I431" s="17"/>
      <c r="J431" s="18"/>
      <c r="K431" s="22" t="str">
        <f>IF($H431="","",IF($I431="No",0,IF(N(IFERROR(INDEX(Clients!$D$4:$D$103,MATCH($B431,Clients!$A$4:$A$103,0)),""))&gt;0,CEILING(MAX(0,ROUND(MOD($F431-$E431,1)*1440-N($G431),0)),N(IFERROR(INDEX(Clients!$D$4:$D$103,MATCH($B431,Clients!$A$4:$A$103,0)),""))),MAX(0,ROUND(MOD($F431-$E431,1)*1440-N($G431),0)))/60))</f>
        <v/>
      </c>
      <c r="L431" s="23" t="str">
        <f>IF($B431="","",IFERROR(INDEX(Clients!$B$4:$B$103,MATCH($B431,Clients!$A$4:$A$103,0)),"")&amp;"")</f>
        <v/>
      </c>
      <c r="M431" s="24" t="str">
        <f>IF($B431="","",IF($J431&lt;&gt;"",N($J431),N(IFERROR(INDEX(Clients!$C$4:$C$103,MATCH($B431,Clients!$A$4:$A$103,0)),""))))</f>
        <v/>
      </c>
      <c r="N431" s="24" t="str">
        <f t="shared" si="13"/>
        <v/>
      </c>
      <c r="O431" s="17"/>
      <c r="P431" s="23">
        <f>IF(AND(ISNUMBER($A431),$A431&gt;=Settings!$B$6,$A431&lt;=Settings!$B$7),1,0)</f>
        <v>0</v>
      </c>
      <c r="Q431" s="23" t="str">
        <f>IF(AND($P431=1,$B431&lt;&gt;"",$B431=Timesheet!$B$4),ROW(),"")</f>
        <v/>
      </c>
    </row>
    <row r="432" spans="1:17" x14ac:dyDescent="0.3">
      <c r="A432" s="19"/>
      <c r="B432" s="17"/>
      <c r="C432" s="17"/>
      <c r="D432" s="17"/>
      <c r="E432" s="20"/>
      <c r="F432" s="20"/>
      <c r="G432" s="21"/>
      <c r="H432" s="22" t="str">
        <f t="shared" si="12"/>
        <v/>
      </c>
      <c r="I432" s="17"/>
      <c r="J432" s="18"/>
      <c r="K432" s="22" t="str">
        <f>IF($H432="","",IF($I432="No",0,IF(N(IFERROR(INDEX(Clients!$D$4:$D$103,MATCH($B432,Clients!$A$4:$A$103,0)),""))&gt;0,CEILING(MAX(0,ROUND(MOD($F432-$E432,1)*1440-N($G432),0)),N(IFERROR(INDEX(Clients!$D$4:$D$103,MATCH($B432,Clients!$A$4:$A$103,0)),""))),MAX(0,ROUND(MOD($F432-$E432,1)*1440-N($G432),0)))/60))</f>
        <v/>
      </c>
      <c r="L432" s="23" t="str">
        <f>IF($B432="","",IFERROR(INDEX(Clients!$B$4:$B$103,MATCH($B432,Clients!$A$4:$A$103,0)),"")&amp;"")</f>
        <v/>
      </c>
      <c r="M432" s="24" t="str">
        <f>IF($B432="","",IF($J432&lt;&gt;"",N($J432),N(IFERROR(INDEX(Clients!$C$4:$C$103,MATCH($B432,Clients!$A$4:$A$103,0)),""))))</f>
        <v/>
      </c>
      <c r="N432" s="24" t="str">
        <f t="shared" si="13"/>
        <v/>
      </c>
      <c r="O432" s="17"/>
      <c r="P432" s="23">
        <f>IF(AND(ISNUMBER($A432),$A432&gt;=Settings!$B$6,$A432&lt;=Settings!$B$7),1,0)</f>
        <v>0</v>
      </c>
      <c r="Q432" s="23" t="str">
        <f>IF(AND($P432=1,$B432&lt;&gt;"",$B432=Timesheet!$B$4),ROW(),"")</f>
        <v/>
      </c>
    </row>
    <row r="433" spans="1:17" x14ac:dyDescent="0.3">
      <c r="A433" s="19"/>
      <c r="B433" s="17"/>
      <c r="C433" s="17"/>
      <c r="D433" s="17"/>
      <c r="E433" s="20"/>
      <c r="F433" s="20"/>
      <c r="G433" s="21"/>
      <c r="H433" s="22" t="str">
        <f t="shared" si="12"/>
        <v/>
      </c>
      <c r="I433" s="17"/>
      <c r="J433" s="18"/>
      <c r="K433" s="22" t="str">
        <f>IF($H433="","",IF($I433="No",0,IF(N(IFERROR(INDEX(Clients!$D$4:$D$103,MATCH($B433,Clients!$A$4:$A$103,0)),""))&gt;0,CEILING(MAX(0,ROUND(MOD($F433-$E433,1)*1440-N($G433),0)),N(IFERROR(INDEX(Clients!$D$4:$D$103,MATCH($B433,Clients!$A$4:$A$103,0)),""))),MAX(0,ROUND(MOD($F433-$E433,1)*1440-N($G433),0)))/60))</f>
        <v/>
      </c>
      <c r="L433" s="23" t="str">
        <f>IF($B433="","",IFERROR(INDEX(Clients!$B$4:$B$103,MATCH($B433,Clients!$A$4:$A$103,0)),"")&amp;"")</f>
        <v/>
      </c>
      <c r="M433" s="24" t="str">
        <f>IF($B433="","",IF($J433&lt;&gt;"",N($J433),N(IFERROR(INDEX(Clients!$C$4:$C$103,MATCH($B433,Clients!$A$4:$A$103,0)),""))))</f>
        <v/>
      </c>
      <c r="N433" s="24" t="str">
        <f t="shared" si="13"/>
        <v/>
      </c>
      <c r="O433" s="17"/>
      <c r="P433" s="23">
        <f>IF(AND(ISNUMBER($A433),$A433&gt;=Settings!$B$6,$A433&lt;=Settings!$B$7),1,0)</f>
        <v>0</v>
      </c>
      <c r="Q433" s="23" t="str">
        <f>IF(AND($P433=1,$B433&lt;&gt;"",$B433=Timesheet!$B$4),ROW(),"")</f>
        <v/>
      </c>
    </row>
    <row r="434" spans="1:17" x14ac:dyDescent="0.3">
      <c r="A434" s="19"/>
      <c r="B434" s="17"/>
      <c r="C434" s="17"/>
      <c r="D434" s="17"/>
      <c r="E434" s="20"/>
      <c r="F434" s="20"/>
      <c r="G434" s="21"/>
      <c r="H434" s="22" t="str">
        <f t="shared" si="12"/>
        <v/>
      </c>
      <c r="I434" s="17"/>
      <c r="J434" s="18"/>
      <c r="K434" s="22" t="str">
        <f>IF($H434="","",IF($I434="No",0,IF(N(IFERROR(INDEX(Clients!$D$4:$D$103,MATCH($B434,Clients!$A$4:$A$103,0)),""))&gt;0,CEILING(MAX(0,ROUND(MOD($F434-$E434,1)*1440-N($G434),0)),N(IFERROR(INDEX(Clients!$D$4:$D$103,MATCH($B434,Clients!$A$4:$A$103,0)),""))),MAX(0,ROUND(MOD($F434-$E434,1)*1440-N($G434),0)))/60))</f>
        <v/>
      </c>
      <c r="L434" s="23" t="str">
        <f>IF($B434="","",IFERROR(INDEX(Clients!$B$4:$B$103,MATCH($B434,Clients!$A$4:$A$103,0)),"")&amp;"")</f>
        <v/>
      </c>
      <c r="M434" s="24" t="str">
        <f>IF($B434="","",IF($J434&lt;&gt;"",N($J434),N(IFERROR(INDEX(Clients!$C$4:$C$103,MATCH($B434,Clients!$A$4:$A$103,0)),""))))</f>
        <v/>
      </c>
      <c r="N434" s="24" t="str">
        <f t="shared" si="13"/>
        <v/>
      </c>
      <c r="O434" s="17"/>
      <c r="P434" s="23">
        <f>IF(AND(ISNUMBER($A434),$A434&gt;=Settings!$B$6,$A434&lt;=Settings!$B$7),1,0)</f>
        <v>0</v>
      </c>
      <c r="Q434" s="23" t="str">
        <f>IF(AND($P434=1,$B434&lt;&gt;"",$B434=Timesheet!$B$4),ROW(),"")</f>
        <v/>
      </c>
    </row>
    <row r="435" spans="1:17" x14ac:dyDescent="0.3">
      <c r="A435" s="19"/>
      <c r="B435" s="17"/>
      <c r="C435" s="17"/>
      <c r="D435" s="17"/>
      <c r="E435" s="20"/>
      <c r="F435" s="20"/>
      <c r="G435" s="21"/>
      <c r="H435" s="22" t="str">
        <f t="shared" si="12"/>
        <v/>
      </c>
      <c r="I435" s="17"/>
      <c r="J435" s="18"/>
      <c r="K435" s="22" t="str">
        <f>IF($H435="","",IF($I435="No",0,IF(N(IFERROR(INDEX(Clients!$D$4:$D$103,MATCH($B435,Clients!$A$4:$A$103,0)),""))&gt;0,CEILING(MAX(0,ROUND(MOD($F435-$E435,1)*1440-N($G435),0)),N(IFERROR(INDEX(Clients!$D$4:$D$103,MATCH($B435,Clients!$A$4:$A$103,0)),""))),MAX(0,ROUND(MOD($F435-$E435,1)*1440-N($G435),0)))/60))</f>
        <v/>
      </c>
      <c r="L435" s="23" t="str">
        <f>IF($B435="","",IFERROR(INDEX(Clients!$B$4:$B$103,MATCH($B435,Clients!$A$4:$A$103,0)),"")&amp;"")</f>
        <v/>
      </c>
      <c r="M435" s="24" t="str">
        <f>IF($B435="","",IF($J435&lt;&gt;"",N($J435),N(IFERROR(INDEX(Clients!$C$4:$C$103,MATCH($B435,Clients!$A$4:$A$103,0)),""))))</f>
        <v/>
      </c>
      <c r="N435" s="24" t="str">
        <f t="shared" si="13"/>
        <v/>
      </c>
      <c r="O435" s="17"/>
      <c r="P435" s="23">
        <f>IF(AND(ISNUMBER($A435),$A435&gt;=Settings!$B$6,$A435&lt;=Settings!$B$7),1,0)</f>
        <v>0</v>
      </c>
      <c r="Q435" s="23" t="str">
        <f>IF(AND($P435=1,$B435&lt;&gt;"",$B435=Timesheet!$B$4),ROW(),"")</f>
        <v/>
      </c>
    </row>
    <row r="436" spans="1:17" x14ac:dyDescent="0.3">
      <c r="A436" s="19"/>
      <c r="B436" s="17"/>
      <c r="C436" s="17"/>
      <c r="D436" s="17"/>
      <c r="E436" s="20"/>
      <c r="F436" s="20"/>
      <c r="G436" s="21"/>
      <c r="H436" s="22" t="str">
        <f t="shared" si="12"/>
        <v/>
      </c>
      <c r="I436" s="17"/>
      <c r="J436" s="18"/>
      <c r="K436" s="22" t="str">
        <f>IF($H436="","",IF($I436="No",0,IF(N(IFERROR(INDEX(Clients!$D$4:$D$103,MATCH($B436,Clients!$A$4:$A$103,0)),""))&gt;0,CEILING(MAX(0,ROUND(MOD($F436-$E436,1)*1440-N($G436),0)),N(IFERROR(INDEX(Clients!$D$4:$D$103,MATCH($B436,Clients!$A$4:$A$103,0)),""))),MAX(0,ROUND(MOD($F436-$E436,1)*1440-N($G436),0)))/60))</f>
        <v/>
      </c>
      <c r="L436" s="23" t="str">
        <f>IF($B436="","",IFERROR(INDEX(Clients!$B$4:$B$103,MATCH($B436,Clients!$A$4:$A$103,0)),"")&amp;"")</f>
        <v/>
      </c>
      <c r="M436" s="24" t="str">
        <f>IF($B436="","",IF($J436&lt;&gt;"",N($J436),N(IFERROR(INDEX(Clients!$C$4:$C$103,MATCH($B436,Clients!$A$4:$A$103,0)),""))))</f>
        <v/>
      </c>
      <c r="N436" s="24" t="str">
        <f t="shared" si="13"/>
        <v/>
      </c>
      <c r="O436" s="17"/>
      <c r="P436" s="23">
        <f>IF(AND(ISNUMBER($A436),$A436&gt;=Settings!$B$6,$A436&lt;=Settings!$B$7),1,0)</f>
        <v>0</v>
      </c>
      <c r="Q436" s="23" t="str">
        <f>IF(AND($P436=1,$B436&lt;&gt;"",$B436=Timesheet!$B$4),ROW(),"")</f>
        <v/>
      </c>
    </row>
    <row r="437" spans="1:17" x14ac:dyDescent="0.3">
      <c r="A437" s="19"/>
      <c r="B437" s="17"/>
      <c r="C437" s="17"/>
      <c r="D437" s="17"/>
      <c r="E437" s="20"/>
      <c r="F437" s="20"/>
      <c r="G437" s="21"/>
      <c r="H437" s="22" t="str">
        <f t="shared" si="12"/>
        <v/>
      </c>
      <c r="I437" s="17"/>
      <c r="J437" s="18"/>
      <c r="K437" s="22" t="str">
        <f>IF($H437="","",IF($I437="No",0,IF(N(IFERROR(INDEX(Clients!$D$4:$D$103,MATCH($B437,Clients!$A$4:$A$103,0)),""))&gt;0,CEILING(MAX(0,ROUND(MOD($F437-$E437,1)*1440-N($G437),0)),N(IFERROR(INDEX(Clients!$D$4:$D$103,MATCH($B437,Clients!$A$4:$A$103,0)),""))),MAX(0,ROUND(MOD($F437-$E437,1)*1440-N($G437),0)))/60))</f>
        <v/>
      </c>
      <c r="L437" s="23" t="str">
        <f>IF($B437="","",IFERROR(INDEX(Clients!$B$4:$B$103,MATCH($B437,Clients!$A$4:$A$103,0)),"")&amp;"")</f>
        <v/>
      </c>
      <c r="M437" s="24" t="str">
        <f>IF($B437="","",IF($J437&lt;&gt;"",N($J437),N(IFERROR(INDEX(Clients!$C$4:$C$103,MATCH($B437,Clients!$A$4:$A$103,0)),""))))</f>
        <v/>
      </c>
      <c r="N437" s="24" t="str">
        <f t="shared" si="13"/>
        <v/>
      </c>
      <c r="O437" s="17"/>
      <c r="P437" s="23">
        <f>IF(AND(ISNUMBER($A437),$A437&gt;=Settings!$B$6,$A437&lt;=Settings!$B$7),1,0)</f>
        <v>0</v>
      </c>
      <c r="Q437" s="23" t="str">
        <f>IF(AND($P437=1,$B437&lt;&gt;"",$B437=Timesheet!$B$4),ROW(),"")</f>
        <v/>
      </c>
    </row>
    <row r="438" spans="1:17" x14ac:dyDescent="0.3">
      <c r="A438" s="19"/>
      <c r="B438" s="17"/>
      <c r="C438" s="17"/>
      <c r="D438" s="17"/>
      <c r="E438" s="20"/>
      <c r="F438" s="20"/>
      <c r="G438" s="21"/>
      <c r="H438" s="22" t="str">
        <f t="shared" si="12"/>
        <v/>
      </c>
      <c r="I438" s="17"/>
      <c r="J438" s="18"/>
      <c r="K438" s="22" t="str">
        <f>IF($H438="","",IF($I438="No",0,IF(N(IFERROR(INDEX(Clients!$D$4:$D$103,MATCH($B438,Clients!$A$4:$A$103,0)),""))&gt;0,CEILING(MAX(0,ROUND(MOD($F438-$E438,1)*1440-N($G438),0)),N(IFERROR(INDEX(Clients!$D$4:$D$103,MATCH($B438,Clients!$A$4:$A$103,0)),""))),MAX(0,ROUND(MOD($F438-$E438,1)*1440-N($G438),0)))/60))</f>
        <v/>
      </c>
      <c r="L438" s="23" t="str">
        <f>IF($B438="","",IFERROR(INDEX(Clients!$B$4:$B$103,MATCH($B438,Clients!$A$4:$A$103,0)),"")&amp;"")</f>
        <v/>
      </c>
      <c r="M438" s="24" t="str">
        <f>IF($B438="","",IF($J438&lt;&gt;"",N($J438),N(IFERROR(INDEX(Clients!$C$4:$C$103,MATCH($B438,Clients!$A$4:$A$103,0)),""))))</f>
        <v/>
      </c>
      <c r="N438" s="24" t="str">
        <f t="shared" si="13"/>
        <v/>
      </c>
      <c r="O438" s="17"/>
      <c r="P438" s="23">
        <f>IF(AND(ISNUMBER($A438),$A438&gt;=Settings!$B$6,$A438&lt;=Settings!$B$7),1,0)</f>
        <v>0</v>
      </c>
      <c r="Q438" s="23" t="str">
        <f>IF(AND($P438=1,$B438&lt;&gt;"",$B438=Timesheet!$B$4),ROW(),"")</f>
        <v/>
      </c>
    </row>
    <row r="439" spans="1:17" x14ac:dyDescent="0.3">
      <c r="A439" s="19"/>
      <c r="B439" s="17"/>
      <c r="C439" s="17"/>
      <c r="D439" s="17"/>
      <c r="E439" s="20"/>
      <c r="F439" s="20"/>
      <c r="G439" s="21"/>
      <c r="H439" s="22" t="str">
        <f t="shared" si="12"/>
        <v/>
      </c>
      <c r="I439" s="17"/>
      <c r="J439" s="18"/>
      <c r="K439" s="22" t="str">
        <f>IF($H439="","",IF($I439="No",0,IF(N(IFERROR(INDEX(Clients!$D$4:$D$103,MATCH($B439,Clients!$A$4:$A$103,0)),""))&gt;0,CEILING(MAX(0,ROUND(MOD($F439-$E439,1)*1440-N($G439),0)),N(IFERROR(INDEX(Clients!$D$4:$D$103,MATCH($B439,Clients!$A$4:$A$103,0)),""))),MAX(0,ROUND(MOD($F439-$E439,1)*1440-N($G439),0)))/60))</f>
        <v/>
      </c>
      <c r="L439" s="23" t="str">
        <f>IF($B439="","",IFERROR(INDEX(Clients!$B$4:$B$103,MATCH($B439,Clients!$A$4:$A$103,0)),"")&amp;"")</f>
        <v/>
      </c>
      <c r="M439" s="24" t="str">
        <f>IF($B439="","",IF($J439&lt;&gt;"",N($J439),N(IFERROR(INDEX(Clients!$C$4:$C$103,MATCH($B439,Clients!$A$4:$A$103,0)),""))))</f>
        <v/>
      </c>
      <c r="N439" s="24" t="str">
        <f t="shared" si="13"/>
        <v/>
      </c>
      <c r="O439" s="17"/>
      <c r="P439" s="23">
        <f>IF(AND(ISNUMBER($A439),$A439&gt;=Settings!$B$6,$A439&lt;=Settings!$B$7),1,0)</f>
        <v>0</v>
      </c>
      <c r="Q439" s="23" t="str">
        <f>IF(AND($P439=1,$B439&lt;&gt;"",$B439=Timesheet!$B$4),ROW(),"")</f>
        <v/>
      </c>
    </row>
    <row r="440" spans="1:17" x14ac:dyDescent="0.3">
      <c r="A440" s="19"/>
      <c r="B440" s="17"/>
      <c r="C440" s="17"/>
      <c r="D440" s="17"/>
      <c r="E440" s="20"/>
      <c r="F440" s="20"/>
      <c r="G440" s="21"/>
      <c r="H440" s="22" t="str">
        <f t="shared" si="12"/>
        <v/>
      </c>
      <c r="I440" s="17"/>
      <c r="J440" s="18"/>
      <c r="K440" s="22" t="str">
        <f>IF($H440="","",IF($I440="No",0,IF(N(IFERROR(INDEX(Clients!$D$4:$D$103,MATCH($B440,Clients!$A$4:$A$103,0)),""))&gt;0,CEILING(MAX(0,ROUND(MOD($F440-$E440,1)*1440-N($G440),0)),N(IFERROR(INDEX(Clients!$D$4:$D$103,MATCH($B440,Clients!$A$4:$A$103,0)),""))),MAX(0,ROUND(MOD($F440-$E440,1)*1440-N($G440),0)))/60))</f>
        <v/>
      </c>
      <c r="L440" s="23" t="str">
        <f>IF($B440="","",IFERROR(INDEX(Clients!$B$4:$B$103,MATCH($B440,Clients!$A$4:$A$103,0)),"")&amp;"")</f>
        <v/>
      </c>
      <c r="M440" s="24" t="str">
        <f>IF($B440="","",IF($J440&lt;&gt;"",N($J440),N(IFERROR(INDEX(Clients!$C$4:$C$103,MATCH($B440,Clients!$A$4:$A$103,0)),""))))</f>
        <v/>
      </c>
      <c r="N440" s="24" t="str">
        <f t="shared" si="13"/>
        <v/>
      </c>
      <c r="O440" s="17"/>
      <c r="P440" s="23">
        <f>IF(AND(ISNUMBER($A440),$A440&gt;=Settings!$B$6,$A440&lt;=Settings!$B$7),1,0)</f>
        <v>0</v>
      </c>
      <c r="Q440" s="23" t="str">
        <f>IF(AND($P440=1,$B440&lt;&gt;"",$B440=Timesheet!$B$4),ROW(),"")</f>
        <v/>
      </c>
    </row>
    <row r="441" spans="1:17" x14ac:dyDescent="0.3">
      <c r="A441" s="19"/>
      <c r="B441" s="17"/>
      <c r="C441" s="17"/>
      <c r="D441" s="17"/>
      <c r="E441" s="20"/>
      <c r="F441" s="20"/>
      <c r="G441" s="21"/>
      <c r="H441" s="22" t="str">
        <f t="shared" si="12"/>
        <v/>
      </c>
      <c r="I441" s="17"/>
      <c r="J441" s="18"/>
      <c r="K441" s="22" t="str">
        <f>IF($H441="","",IF($I441="No",0,IF(N(IFERROR(INDEX(Clients!$D$4:$D$103,MATCH($B441,Clients!$A$4:$A$103,0)),""))&gt;0,CEILING(MAX(0,ROUND(MOD($F441-$E441,1)*1440-N($G441),0)),N(IFERROR(INDEX(Clients!$D$4:$D$103,MATCH($B441,Clients!$A$4:$A$103,0)),""))),MAX(0,ROUND(MOD($F441-$E441,1)*1440-N($G441),0)))/60))</f>
        <v/>
      </c>
      <c r="L441" s="23" t="str">
        <f>IF($B441="","",IFERROR(INDEX(Clients!$B$4:$B$103,MATCH($B441,Clients!$A$4:$A$103,0)),"")&amp;"")</f>
        <v/>
      </c>
      <c r="M441" s="24" t="str">
        <f>IF($B441="","",IF($J441&lt;&gt;"",N($J441),N(IFERROR(INDEX(Clients!$C$4:$C$103,MATCH($B441,Clients!$A$4:$A$103,0)),""))))</f>
        <v/>
      </c>
      <c r="N441" s="24" t="str">
        <f t="shared" si="13"/>
        <v/>
      </c>
      <c r="O441" s="17"/>
      <c r="P441" s="23">
        <f>IF(AND(ISNUMBER($A441),$A441&gt;=Settings!$B$6,$A441&lt;=Settings!$B$7),1,0)</f>
        <v>0</v>
      </c>
      <c r="Q441" s="23" t="str">
        <f>IF(AND($P441=1,$B441&lt;&gt;"",$B441=Timesheet!$B$4),ROW(),"")</f>
        <v/>
      </c>
    </row>
    <row r="442" spans="1:17" x14ac:dyDescent="0.3">
      <c r="A442" s="19"/>
      <c r="B442" s="17"/>
      <c r="C442" s="17"/>
      <c r="D442" s="17"/>
      <c r="E442" s="20"/>
      <c r="F442" s="20"/>
      <c r="G442" s="21"/>
      <c r="H442" s="22" t="str">
        <f t="shared" si="12"/>
        <v/>
      </c>
      <c r="I442" s="17"/>
      <c r="J442" s="18"/>
      <c r="K442" s="22" t="str">
        <f>IF($H442="","",IF($I442="No",0,IF(N(IFERROR(INDEX(Clients!$D$4:$D$103,MATCH($B442,Clients!$A$4:$A$103,0)),""))&gt;0,CEILING(MAX(0,ROUND(MOD($F442-$E442,1)*1440-N($G442),0)),N(IFERROR(INDEX(Clients!$D$4:$D$103,MATCH($B442,Clients!$A$4:$A$103,0)),""))),MAX(0,ROUND(MOD($F442-$E442,1)*1440-N($G442),0)))/60))</f>
        <v/>
      </c>
      <c r="L442" s="23" t="str">
        <f>IF($B442="","",IFERROR(INDEX(Clients!$B$4:$B$103,MATCH($B442,Clients!$A$4:$A$103,0)),"")&amp;"")</f>
        <v/>
      </c>
      <c r="M442" s="24" t="str">
        <f>IF($B442="","",IF($J442&lt;&gt;"",N($J442),N(IFERROR(INDEX(Clients!$C$4:$C$103,MATCH($B442,Clients!$A$4:$A$103,0)),""))))</f>
        <v/>
      </c>
      <c r="N442" s="24" t="str">
        <f t="shared" si="13"/>
        <v/>
      </c>
      <c r="O442" s="17"/>
      <c r="P442" s="23">
        <f>IF(AND(ISNUMBER($A442),$A442&gt;=Settings!$B$6,$A442&lt;=Settings!$B$7),1,0)</f>
        <v>0</v>
      </c>
      <c r="Q442" s="23" t="str">
        <f>IF(AND($P442=1,$B442&lt;&gt;"",$B442=Timesheet!$B$4),ROW(),"")</f>
        <v/>
      </c>
    </row>
    <row r="443" spans="1:17" x14ac:dyDescent="0.3">
      <c r="A443" s="19"/>
      <c r="B443" s="17"/>
      <c r="C443" s="17"/>
      <c r="D443" s="17"/>
      <c r="E443" s="20"/>
      <c r="F443" s="20"/>
      <c r="G443" s="21"/>
      <c r="H443" s="22" t="str">
        <f t="shared" si="12"/>
        <v/>
      </c>
      <c r="I443" s="17"/>
      <c r="J443" s="18"/>
      <c r="K443" s="22" t="str">
        <f>IF($H443="","",IF($I443="No",0,IF(N(IFERROR(INDEX(Clients!$D$4:$D$103,MATCH($B443,Clients!$A$4:$A$103,0)),""))&gt;0,CEILING(MAX(0,ROUND(MOD($F443-$E443,1)*1440-N($G443),0)),N(IFERROR(INDEX(Clients!$D$4:$D$103,MATCH($B443,Clients!$A$4:$A$103,0)),""))),MAX(0,ROUND(MOD($F443-$E443,1)*1440-N($G443),0)))/60))</f>
        <v/>
      </c>
      <c r="L443" s="23" t="str">
        <f>IF($B443="","",IFERROR(INDEX(Clients!$B$4:$B$103,MATCH($B443,Clients!$A$4:$A$103,0)),"")&amp;"")</f>
        <v/>
      </c>
      <c r="M443" s="24" t="str">
        <f>IF($B443="","",IF($J443&lt;&gt;"",N($J443),N(IFERROR(INDEX(Clients!$C$4:$C$103,MATCH($B443,Clients!$A$4:$A$103,0)),""))))</f>
        <v/>
      </c>
      <c r="N443" s="24" t="str">
        <f t="shared" si="13"/>
        <v/>
      </c>
      <c r="O443" s="17"/>
      <c r="P443" s="23">
        <f>IF(AND(ISNUMBER($A443),$A443&gt;=Settings!$B$6,$A443&lt;=Settings!$B$7),1,0)</f>
        <v>0</v>
      </c>
      <c r="Q443" s="23" t="str">
        <f>IF(AND($P443=1,$B443&lt;&gt;"",$B443=Timesheet!$B$4),ROW(),"")</f>
        <v/>
      </c>
    </row>
    <row r="444" spans="1:17" x14ac:dyDescent="0.3">
      <c r="A444" s="19"/>
      <c r="B444" s="17"/>
      <c r="C444" s="17"/>
      <c r="D444" s="17"/>
      <c r="E444" s="20"/>
      <c r="F444" s="20"/>
      <c r="G444" s="21"/>
      <c r="H444" s="22" t="str">
        <f t="shared" si="12"/>
        <v/>
      </c>
      <c r="I444" s="17"/>
      <c r="J444" s="18"/>
      <c r="K444" s="22" t="str">
        <f>IF($H444="","",IF($I444="No",0,IF(N(IFERROR(INDEX(Clients!$D$4:$D$103,MATCH($B444,Clients!$A$4:$A$103,0)),""))&gt;0,CEILING(MAX(0,ROUND(MOD($F444-$E444,1)*1440-N($G444),0)),N(IFERROR(INDEX(Clients!$D$4:$D$103,MATCH($B444,Clients!$A$4:$A$103,0)),""))),MAX(0,ROUND(MOD($F444-$E444,1)*1440-N($G444),0)))/60))</f>
        <v/>
      </c>
      <c r="L444" s="23" t="str">
        <f>IF($B444="","",IFERROR(INDEX(Clients!$B$4:$B$103,MATCH($B444,Clients!$A$4:$A$103,0)),"")&amp;"")</f>
        <v/>
      </c>
      <c r="M444" s="24" t="str">
        <f>IF($B444="","",IF($J444&lt;&gt;"",N($J444),N(IFERROR(INDEX(Clients!$C$4:$C$103,MATCH($B444,Clients!$A$4:$A$103,0)),""))))</f>
        <v/>
      </c>
      <c r="N444" s="24" t="str">
        <f t="shared" si="13"/>
        <v/>
      </c>
      <c r="O444" s="17"/>
      <c r="P444" s="23">
        <f>IF(AND(ISNUMBER($A444),$A444&gt;=Settings!$B$6,$A444&lt;=Settings!$B$7),1,0)</f>
        <v>0</v>
      </c>
      <c r="Q444" s="23" t="str">
        <f>IF(AND($P444=1,$B444&lt;&gt;"",$B444=Timesheet!$B$4),ROW(),"")</f>
        <v/>
      </c>
    </row>
    <row r="445" spans="1:17" x14ac:dyDescent="0.3">
      <c r="A445" s="19"/>
      <c r="B445" s="17"/>
      <c r="C445" s="17"/>
      <c r="D445" s="17"/>
      <c r="E445" s="20"/>
      <c r="F445" s="20"/>
      <c r="G445" s="21"/>
      <c r="H445" s="22" t="str">
        <f t="shared" si="12"/>
        <v/>
      </c>
      <c r="I445" s="17"/>
      <c r="J445" s="18"/>
      <c r="K445" s="22" t="str">
        <f>IF($H445="","",IF($I445="No",0,IF(N(IFERROR(INDEX(Clients!$D$4:$D$103,MATCH($B445,Clients!$A$4:$A$103,0)),""))&gt;0,CEILING(MAX(0,ROUND(MOD($F445-$E445,1)*1440-N($G445),0)),N(IFERROR(INDEX(Clients!$D$4:$D$103,MATCH($B445,Clients!$A$4:$A$103,0)),""))),MAX(0,ROUND(MOD($F445-$E445,1)*1440-N($G445),0)))/60))</f>
        <v/>
      </c>
      <c r="L445" s="23" t="str">
        <f>IF($B445="","",IFERROR(INDEX(Clients!$B$4:$B$103,MATCH($B445,Clients!$A$4:$A$103,0)),"")&amp;"")</f>
        <v/>
      </c>
      <c r="M445" s="24" t="str">
        <f>IF($B445="","",IF($J445&lt;&gt;"",N($J445),N(IFERROR(INDEX(Clients!$C$4:$C$103,MATCH($B445,Clients!$A$4:$A$103,0)),""))))</f>
        <v/>
      </c>
      <c r="N445" s="24" t="str">
        <f t="shared" si="13"/>
        <v/>
      </c>
      <c r="O445" s="17"/>
      <c r="P445" s="23">
        <f>IF(AND(ISNUMBER($A445),$A445&gt;=Settings!$B$6,$A445&lt;=Settings!$B$7),1,0)</f>
        <v>0</v>
      </c>
      <c r="Q445" s="23" t="str">
        <f>IF(AND($P445=1,$B445&lt;&gt;"",$B445=Timesheet!$B$4),ROW(),"")</f>
        <v/>
      </c>
    </row>
    <row r="446" spans="1:17" x14ac:dyDescent="0.3">
      <c r="A446" s="19"/>
      <c r="B446" s="17"/>
      <c r="C446" s="17"/>
      <c r="D446" s="17"/>
      <c r="E446" s="20"/>
      <c r="F446" s="20"/>
      <c r="G446" s="21"/>
      <c r="H446" s="22" t="str">
        <f t="shared" si="12"/>
        <v/>
      </c>
      <c r="I446" s="17"/>
      <c r="J446" s="18"/>
      <c r="K446" s="22" t="str">
        <f>IF($H446="","",IF($I446="No",0,IF(N(IFERROR(INDEX(Clients!$D$4:$D$103,MATCH($B446,Clients!$A$4:$A$103,0)),""))&gt;0,CEILING(MAX(0,ROUND(MOD($F446-$E446,1)*1440-N($G446),0)),N(IFERROR(INDEX(Clients!$D$4:$D$103,MATCH($B446,Clients!$A$4:$A$103,0)),""))),MAX(0,ROUND(MOD($F446-$E446,1)*1440-N($G446),0)))/60))</f>
        <v/>
      </c>
      <c r="L446" s="23" t="str">
        <f>IF($B446="","",IFERROR(INDEX(Clients!$B$4:$B$103,MATCH($B446,Clients!$A$4:$A$103,0)),"")&amp;"")</f>
        <v/>
      </c>
      <c r="M446" s="24" t="str">
        <f>IF($B446="","",IF($J446&lt;&gt;"",N($J446),N(IFERROR(INDEX(Clients!$C$4:$C$103,MATCH($B446,Clients!$A$4:$A$103,0)),""))))</f>
        <v/>
      </c>
      <c r="N446" s="24" t="str">
        <f t="shared" si="13"/>
        <v/>
      </c>
      <c r="O446" s="17"/>
      <c r="P446" s="23">
        <f>IF(AND(ISNUMBER($A446),$A446&gt;=Settings!$B$6,$A446&lt;=Settings!$B$7),1,0)</f>
        <v>0</v>
      </c>
      <c r="Q446" s="23" t="str">
        <f>IF(AND($P446=1,$B446&lt;&gt;"",$B446=Timesheet!$B$4),ROW(),"")</f>
        <v/>
      </c>
    </row>
    <row r="447" spans="1:17" x14ac:dyDescent="0.3">
      <c r="A447" s="19"/>
      <c r="B447" s="17"/>
      <c r="C447" s="17"/>
      <c r="D447" s="17"/>
      <c r="E447" s="20"/>
      <c r="F447" s="20"/>
      <c r="G447" s="21"/>
      <c r="H447" s="22" t="str">
        <f t="shared" si="12"/>
        <v/>
      </c>
      <c r="I447" s="17"/>
      <c r="J447" s="18"/>
      <c r="K447" s="22" t="str">
        <f>IF($H447="","",IF($I447="No",0,IF(N(IFERROR(INDEX(Clients!$D$4:$D$103,MATCH($B447,Clients!$A$4:$A$103,0)),""))&gt;0,CEILING(MAX(0,ROUND(MOD($F447-$E447,1)*1440-N($G447),0)),N(IFERROR(INDEX(Clients!$D$4:$D$103,MATCH($B447,Clients!$A$4:$A$103,0)),""))),MAX(0,ROUND(MOD($F447-$E447,1)*1440-N($G447),0)))/60))</f>
        <v/>
      </c>
      <c r="L447" s="23" t="str">
        <f>IF($B447="","",IFERROR(INDEX(Clients!$B$4:$B$103,MATCH($B447,Clients!$A$4:$A$103,0)),"")&amp;"")</f>
        <v/>
      </c>
      <c r="M447" s="24" t="str">
        <f>IF($B447="","",IF($J447&lt;&gt;"",N($J447),N(IFERROR(INDEX(Clients!$C$4:$C$103,MATCH($B447,Clients!$A$4:$A$103,0)),""))))</f>
        <v/>
      </c>
      <c r="N447" s="24" t="str">
        <f t="shared" si="13"/>
        <v/>
      </c>
      <c r="O447" s="17"/>
      <c r="P447" s="23">
        <f>IF(AND(ISNUMBER($A447),$A447&gt;=Settings!$B$6,$A447&lt;=Settings!$B$7),1,0)</f>
        <v>0</v>
      </c>
      <c r="Q447" s="23" t="str">
        <f>IF(AND($P447=1,$B447&lt;&gt;"",$B447=Timesheet!$B$4),ROW(),"")</f>
        <v/>
      </c>
    </row>
    <row r="448" spans="1:17" x14ac:dyDescent="0.3">
      <c r="A448" s="19"/>
      <c r="B448" s="17"/>
      <c r="C448" s="17"/>
      <c r="D448" s="17"/>
      <c r="E448" s="20"/>
      <c r="F448" s="20"/>
      <c r="G448" s="21"/>
      <c r="H448" s="22" t="str">
        <f t="shared" si="12"/>
        <v/>
      </c>
      <c r="I448" s="17"/>
      <c r="J448" s="18"/>
      <c r="K448" s="22" t="str">
        <f>IF($H448="","",IF($I448="No",0,IF(N(IFERROR(INDEX(Clients!$D$4:$D$103,MATCH($B448,Clients!$A$4:$A$103,0)),""))&gt;0,CEILING(MAX(0,ROUND(MOD($F448-$E448,1)*1440-N($G448),0)),N(IFERROR(INDEX(Clients!$D$4:$D$103,MATCH($B448,Clients!$A$4:$A$103,0)),""))),MAX(0,ROUND(MOD($F448-$E448,1)*1440-N($G448),0)))/60))</f>
        <v/>
      </c>
      <c r="L448" s="23" t="str">
        <f>IF($B448="","",IFERROR(INDEX(Clients!$B$4:$B$103,MATCH($B448,Clients!$A$4:$A$103,0)),"")&amp;"")</f>
        <v/>
      </c>
      <c r="M448" s="24" t="str">
        <f>IF($B448="","",IF($J448&lt;&gt;"",N($J448),N(IFERROR(INDEX(Clients!$C$4:$C$103,MATCH($B448,Clients!$A$4:$A$103,0)),""))))</f>
        <v/>
      </c>
      <c r="N448" s="24" t="str">
        <f t="shared" si="13"/>
        <v/>
      </c>
      <c r="O448" s="17"/>
      <c r="P448" s="23">
        <f>IF(AND(ISNUMBER($A448),$A448&gt;=Settings!$B$6,$A448&lt;=Settings!$B$7),1,0)</f>
        <v>0</v>
      </c>
      <c r="Q448" s="23" t="str">
        <f>IF(AND($P448=1,$B448&lt;&gt;"",$B448=Timesheet!$B$4),ROW(),"")</f>
        <v/>
      </c>
    </row>
    <row r="449" spans="1:17" x14ac:dyDescent="0.3">
      <c r="A449" s="19"/>
      <c r="B449" s="17"/>
      <c r="C449" s="17"/>
      <c r="D449" s="17"/>
      <c r="E449" s="20"/>
      <c r="F449" s="20"/>
      <c r="G449" s="21"/>
      <c r="H449" s="22" t="str">
        <f t="shared" si="12"/>
        <v/>
      </c>
      <c r="I449" s="17"/>
      <c r="J449" s="18"/>
      <c r="K449" s="22" t="str">
        <f>IF($H449="","",IF($I449="No",0,IF(N(IFERROR(INDEX(Clients!$D$4:$D$103,MATCH($B449,Clients!$A$4:$A$103,0)),""))&gt;0,CEILING(MAX(0,ROUND(MOD($F449-$E449,1)*1440-N($G449),0)),N(IFERROR(INDEX(Clients!$D$4:$D$103,MATCH($B449,Clients!$A$4:$A$103,0)),""))),MAX(0,ROUND(MOD($F449-$E449,1)*1440-N($G449),0)))/60))</f>
        <v/>
      </c>
      <c r="L449" s="23" t="str">
        <f>IF($B449="","",IFERROR(INDEX(Clients!$B$4:$B$103,MATCH($B449,Clients!$A$4:$A$103,0)),"")&amp;"")</f>
        <v/>
      </c>
      <c r="M449" s="24" t="str">
        <f>IF($B449="","",IF($J449&lt;&gt;"",N($J449),N(IFERROR(INDEX(Clients!$C$4:$C$103,MATCH($B449,Clients!$A$4:$A$103,0)),""))))</f>
        <v/>
      </c>
      <c r="N449" s="24" t="str">
        <f t="shared" si="13"/>
        <v/>
      </c>
      <c r="O449" s="17"/>
      <c r="P449" s="23">
        <f>IF(AND(ISNUMBER($A449),$A449&gt;=Settings!$B$6,$A449&lt;=Settings!$B$7),1,0)</f>
        <v>0</v>
      </c>
      <c r="Q449" s="23" t="str">
        <f>IF(AND($P449=1,$B449&lt;&gt;"",$B449=Timesheet!$B$4),ROW(),"")</f>
        <v/>
      </c>
    </row>
    <row r="450" spans="1:17" x14ac:dyDescent="0.3">
      <c r="A450" s="19"/>
      <c r="B450" s="17"/>
      <c r="C450" s="17"/>
      <c r="D450" s="17"/>
      <c r="E450" s="20"/>
      <c r="F450" s="20"/>
      <c r="G450" s="21"/>
      <c r="H450" s="22" t="str">
        <f t="shared" si="12"/>
        <v/>
      </c>
      <c r="I450" s="17"/>
      <c r="J450" s="18"/>
      <c r="K450" s="22" t="str">
        <f>IF($H450="","",IF($I450="No",0,IF(N(IFERROR(INDEX(Clients!$D$4:$D$103,MATCH($B450,Clients!$A$4:$A$103,0)),""))&gt;0,CEILING(MAX(0,ROUND(MOD($F450-$E450,1)*1440-N($G450),0)),N(IFERROR(INDEX(Clients!$D$4:$D$103,MATCH($B450,Clients!$A$4:$A$103,0)),""))),MAX(0,ROUND(MOD($F450-$E450,1)*1440-N($G450),0)))/60))</f>
        <v/>
      </c>
      <c r="L450" s="23" t="str">
        <f>IF($B450="","",IFERROR(INDEX(Clients!$B$4:$B$103,MATCH($B450,Clients!$A$4:$A$103,0)),"")&amp;"")</f>
        <v/>
      </c>
      <c r="M450" s="24" t="str">
        <f>IF($B450="","",IF($J450&lt;&gt;"",N($J450),N(IFERROR(INDEX(Clients!$C$4:$C$103,MATCH($B450,Clients!$A$4:$A$103,0)),""))))</f>
        <v/>
      </c>
      <c r="N450" s="24" t="str">
        <f t="shared" si="13"/>
        <v/>
      </c>
      <c r="O450" s="17"/>
      <c r="P450" s="23">
        <f>IF(AND(ISNUMBER($A450),$A450&gt;=Settings!$B$6,$A450&lt;=Settings!$B$7),1,0)</f>
        <v>0</v>
      </c>
      <c r="Q450" s="23" t="str">
        <f>IF(AND($P450=1,$B450&lt;&gt;"",$B450=Timesheet!$B$4),ROW(),"")</f>
        <v/>
      </c>
    </row>
    <row r="451" spans="1:17" x14ac:dyDescent="0.3">
      <c r="A451" s="19"/>
      <c r="B451" s="17"/>
      <c r="C451" s="17"/>
      <c r="D451" s="17"/>
      <c r="E451" s="20"/>
      <c r="F451" s="20"/>
      <c r="G451" s="21"/>
      <c r="H451" s="22" t="str">
        <f t="shared" si="12"/>
        <v/>
      </c>
      <c r="I451" s="17"/>
      <c r="J451" s="18"/>
      <c r="K451" s="22" t="str">
        <f>IF($H451="","",IF($I451="No",0,IF(N(IFERROR(INDEX(Clients!$D$4:$D$103,MATCH($B451,Clients!$A$4:$A$103,0)),""))&gt;0,CEILING(MAX(0,ROUND(MOD($F451-$E451,1)*1440-N($G451),0)),N(IFERROR(INDEX(Clients!$D$4:$D$103,MATCH($B451,Clients!$A$4:$A$103,0)),""))),MAX(0,ROUND(MOD($F451-$E451,1)*1440-N($G451),0)))/60))</f>
        <v/>
      </c>
      <c r="L451" s="23" t="str">
        <f>IF($B451="","",IFERROR(INDEX(Clients!$B$4:$B$103,MATCH($B451,Clients!$A$4:$A$103,0)),"")&amp;"")</f>
        <v/>
      </c>
      <c r="M451" s="24" t="str">
        <f>IF($B451="","",IF($J451&lt;&gt;"",N($J451),N(IFERROR(INDEX(Clients!$C$4:$C$103,MATCH($B451,Clients!$A$4:$A$103,0)),""))))</f>
        <v/>
      </c>
      <c r="N451" s="24" t="str">
        <f t="shared" si="13"/>
        <v/>
      </c>
      <c r="O451" s="17"/>
      <c r="P451" s="23">
        <f>IF(AND(ISNUMBER($A451),$A451&gt;=Settings!$B$6,$A451&lt;=Settings!$B$7),1,0)</f>
        <v>0</v>
      </c>
      <c r="Q451" s="23" t="str">
        <f>IF(AND($P451=1,$B451&lt;&gt;"",$B451=Timesheet!$B$4),ROW(),"")</f>
        <v/>
      </c>
    </row>
    <row r="452" spans="1:17" x14ac:dyDescent="0.3">
      <c r="A452" s="19"/>
      <c r="B452" s="17"/>
      <c r="C452" s="17"/>
      <c r="D452" s="17"/>
      <c r="E452" s="20"/>
      <c r="F452" s="20"/>
      <c r="G452" s="21"/>
      <c r="H452" s="22" t="str">
        <f t="shared" ref="H452:H515" si="14">IF(OR($E452="",$F452=""),"",MAX(0,ROUND((MOD($F452-$E452,1)*1440-N($G452))/60,2)))</f>
        <v/>
      </c>
      <c r="I452" s="17"/>
      <c r="J452" s="18"/>
      <c r="K452" s="22" t="str">
        <f>IF($H452="","",IF($I452="No",0,IF(N(IFERROR(INDEX(Clients!$D$4:$D$103,MATCH($B452,Clients!$A$4:$A$103,0)),""))&gt;0,CEILING(MAX(0,ROUND(MOD($F452-$E452,1)*1440-N($G452),0)),N(IFERROR(INDEX(Clients!$D$4:$D$103,MATCH($B452,Clients!$A$4:$A$103,0)),""))),MAX(0,ROUND(MOD($F452-$E452,1)*1440-N($G452),0)))/60))</f>
        <v/>
      </c>
      <c r="L452" s="23" t="str">
        <f>IF($B452="","",IFERROR(INDEX(Clients!$B$4:$B$103,MATCH($B452,Clients!$A$4:$A$103,0)),"")&amp;"")</f>
        <v/>
      </c>
      <c r="M452" s="24" t="str">
        <f>IF($B452="","",IF($J452&lt;&gt;"",N($J452),N(IFERROR(INDEX(Clients!$C$4:$C$103,MATCH($B452,Clients!$A$4:$A$103,0)),""))))</f>
        <v/>
      </c>
      <c r="N452" s="24" t="str">
        <f t="shared" ref="N452:N515" si="15">IF(OR($K452="",$M452=""),"",ROUND($K452*$M452,2))</f>
        <v/>
      </c>
      <c r="O452" s="17"/>
      <c r="P452" s="23">
        <f>IF(AND(ISNUMBER($A452),$A452&gt;=Settings!$B$6,$A452&lt;=Settings!$B$7),1,0)</f>
        <v>0</v>
      </c>
      <c r="Q452" s="23" t="str">
        <f>IF(AND($P452=1,$B452&lt;&gt;"",$B452=Timesheet!$B$4),ROW(),"")</f>
        <v/>
      </c>
    </row>
    <row r="453" spans="1:17" x14ac:dyDescent="0.3">
      <c r="A453" s="19"/>
      <c r="B453" s="17"/>
      <c r="C453" s="17"/>
      <c r="D453" s="17"/>
      <c r="E453" s="20"/>
      <c r="F453" s="20"/>
      <c r="G453" s="21"/>
      <c r="H453" s="22" t="str">
        <f t="shared" si="14"/>
        <v/>
      </c>
      <c r="I453" s="17"/>
      <c r="J453" s="18"/>
      <c r="K453" s="22" t="str">
        <f>IF($H453="","",IF($I453="No",0,IF(N(IFERROR(INDEX(Clients!$D$4:$D$103,MATCH($B453,Clients!$A$4:$A$103,0)),""))&gt;0,CEILING(MAX(0,ROUND(MOD($F453-$E453,1)*1440-N($G453),0)),N(IFERROR(INDEX(Clients!$D$4:$D$103,MATCH($B453,Clients!$A$4:$A$103,0)),""))),MAX(0,ROUND(MOD($F453-$E453,1)*1440-N($G453),0)))/60))</f>
        <v/>
      </c>
      <c r="L453" s="23" t="str">
        <f>IF($B453="","",IFERROR(INDEX(Clients!$B$4:$B$103,MATCH($B453,Clients!$A$4:$A$103,0)),"")&amp;"")</f>
        <v/>
      </c>
      <c r="M453" s="24" t="str">
        <f>IF($B453="","",IF($J453&lt;&gt;"",N($J453),N(IFERROR(INDEX(Clients!$C$4:$C$103,MATCH($B453,Clients!$A$4:$A$103,0)),""))))</f>
        <v/>
      </c>
      <c r="N453" s="24" t="str">
        <f t="shared" si="15"/>
        <v/>
      </c>
      <c r="O453" s="17"/>
      <c r="P453" s="23">
        <f>IF(AND(ISNUMBER($A453),$A453&gt;=Settings!$B$6,$A453&lt;=Settings!$B$7),1,0)</f>
        <v>0</v>
      </c>
      <c r="Q453" s="23" t="str">
        <f>IF(AND($P453=1,$B453&lt;&gt;"",$B453=Timesheet!$B$4),ROW(),"")</f>
        <v/>
      </c>
    </row>
    <row r="454" spans="1:17" x14ac:dyDescent="0.3">
      <c r="A454" s="19"/>
      <c r="B454" s="17"/>
      <c r="C454" s="17"/>
      <c r="D454" s="17"/>
      <c r="E454" s="20"/>
      <c r="F454" s="20"/>
      <c r="G454" s="21"/>
      <c r="H454" s="22" t="str">
        <f t="shared" si="14"/>
        <v/>
      </c>
      <c r="I454" s="17"/>
      <c r="J454" s="18"/>
      <c r="K454" s="22" t="str">
        <f>IF($H454="","",IF($I454="No",0,IF(N(IFERROR(INDEX(Clients!$D$4:$D$103,MATCH($B454,Clients!$A$4:$A$103,0)),""))&gt;0,CEILING(MAX(0,ROUND(MOD($F454-$E454,1)*1440-N($G454),0)),N(IFERROR(INDEX(Clients!$D$4:$D$103,MATCH($B454,Clients!$A$4:$A$103,0)),""))),MAX(0,ROUND(MOD($F454-$E454,1)*1440-N($G454),0)))/60))</f>
        <v/>
      </c>
      <c r="L454" s="23" t="str">
        <f>IF($B454="","",IFERROR(INDEX(Clients!$B$4:$B$103,MATCH($B454,Clients!$A$4:$A$103,0)),"")&amp;"")</f>
        <v/>
      </c>
      <c r="M454" s="24" t="str">
        <f>IF($B454="","",IF($J454&lt;&gt;"",N($J454),N(IFERROR(INDEX(Clients!$C$4:$C$103,MATCH($B454,Clients!$A$4:$A$103,0)),""))))</f>
        <v/>
      </c>
      <c r="N454" s="24" t="str">
        <f t="shared" si="15"/>
        <v/>
      </c>
      <c r="O454" s="17"/>
      <c r="P454" s="23">
        <f>IF(AND(ISNUMBER($A454),$A454&gt;=Settings!$B$6,$A454&lt;=Settings!$B$7),1,0)</f>
        <v>0</v>
      </c>
      <c r="Q454" s="23" t="str">
        <f>IF(AND($P454=1,$B454&lt;&gt;"",$B454=Timesheet!$B$4),ROW(),"")</f>
        <v/>
      </c>
    </row>
    <row r="455" spans="1:17" x14ac:dyDescent="0.3">
      <c r="A455" s="19"/>
      <c r="B455" s="17"/>
      <c r="C455" s="17"/>
      <c r="D455" s="17"/>
      <c r="E455" s="20"/>
      <c r="F455" s="20"/>
      <c r="G455" s="21"/>
      <c r="H455" s="22" t="str">
        <f t="shared" si="14"/>
        <v/>
      </c>
      <c r="I455" s="17"/>
      <c r="J455" s="18"/>
      <c r="K455" s="22" t="str">
        <f>IF($H455="","",IF($I455="No",0,IF(N(IFERROR(INDEX(Clients!$D$4:$D$103,MATCH($B455,Clients!$A$4:$A$103,0)),""))&gt;0,CEILING(MAX(0,ROUND(MOD($F455-$E455,1)*1440-N($G455),0)),N(IFERROR(INDEX(Clients!$D$4:$D$103,MATCH($B455,Clients!$A$4:$A$103,0)),""))),MAX(0,ROUND(MOD($F455-$E455,1)*1440-N($G455),0)))/60))</f>
        <v/>
      </c>
      <c r="L455" s="23" t="str">
        <f>IF($B455="","",IFERROR(INDEX(Clients!$B$4:$B$103,MATCH($B455,Clients!$A$4:$A$103,0)),"")&amp;"")</f>
        <v/>
      </c>
      <c r="M455" s="24" t="str">
        <f>IF($B455="","",IF($J455&lt;&gt;"",N($J455),N(IFERROR(INDEX(Clients!$C$4:$C$103,MATCH($B455,Clients!$A$4:$A$103,0)),""))))</f>
        <v/>
      </c>
      <c r="N455" s="24" t="str">
        <f t="shared" si="15"/>
        <v/>
      </c>
      <c r="O455" s="17"/>
      <c r="P455" s="23">
        <f>IF(AND(ISNUMBER($A455),$A455&gt;=Settings!$B$6,$A455&lt;=Settings!$B$7),1,0)</f>
        <v>0</v>
      </c>
      <c r="Q455" s="23" t="str">
        <f>IF(AND($P455=1,$B455&lt;&gt;"",$B455=Timesheet!$B$4),ROW(),"")</f>
        <v/>
      </c>
    </row>
    <row r="456" spans="1:17" x14ac:dyDescent="0.3">
      <c r="A456" s="19"/>
      <c r="B456" s="17"/>
      <c r="C456" s="17"/>
      <c r="D456" s="17"/>
      <c r="E456" s="20"/>
      <c r="F456" s="20"/>
      <c r="G456" s="21"/>
      <c r="H456" s="22" t="str">
        <f t="shared" si="14"/>
        <v/>
      </c>
      <c r="I456" s="17"/>
      <c r="J456" s="18"/>
      <c r="K456" s="22" t="str">
        <f>IF($H456="","",IF($I456="No",0,IF(N(IFERROR(INDEX(Clients!$D$4:$D$103,MATCH($B456,Clients!$A$4:$A$103,0)),""))&gt;0,CEILING(MAX(0,ROUND(MOD($F456-$E456,1)*1440-N($G456),0)),N(IFERROR(INDEX(Clients!$D$4:$D$103,MATCH($B456,Clients!$A$4:$A$103,0)),""))),MAX(0,ROUND(MOD($F456-$E456,1)*1440-N($G456),0)))/60))</f>
        <v/>
      </c>
      <c r="L456" s="23" t="str">
        <f>IF($B456="","",IFERROR(INDEX(Clients!$B$4:$B$103,MATCH($B456,Clients!$A$4:$A$103,0)),"")&amp;"")</f>
        <v/>
      </c>
      <c r="M456" s="24" t="str">
        <f>IF($B456="","",IF($J456&lt;&gt;"",N($J456),N(IFERROR(INDEX(Clients!$C$4:$C$103,MATCH($B456,Clients!$A$4:$A$103,0)),""))))</f>
        <v/>
      </c>
      <c r="N456" s="24" t="str">
        <f t="shared" si="15"/>
        <v/>
      </c>
      <c r="O456" s="17"/>
      <c r="P456" s="23">
        <f>IF(AND(ISNUMBER($A456),$A456&gt;=Settings!$B$6,$A456&lt;=Settings!$B$7),1,0)</f>
        <v>0</v>
      </c>
      <c r="Q456" s="23" t="str">
        <f>IF(AND($P456=1,$B456&lt;&gt;"",$B456=Timesheet!$B$4),ROW(),"")</f>
        <v/>
      </c>
    </row>
    <row r="457" spans="1:17" x14ac:dyDescent="0.3">
      <c r="A457" s="19"/>
      <c r="B457" s="17"/>
      <c r="C457" s="17"/>
      <c r="D457" s="17"/>
      <c r="E457" s="20"/>
      <c r="F457" s="20"/>
      <c r="G457" s="21"/>
      <c r="H457" s="22" t="str">
        <f t="shared" si="14"/>
        <v/>
      </c>
      <c r="I457" s="17"/>
      <c r="J457" s="18"/>
      <c r="K457" s="22" t="str">
        <f>IF($H457="","",IF($I457="No",0,IF(N(IFERROR(INDEX(Clients!$D$4:$D$103,MATCH($B457,Clients!$A$4:$A$103,0)),""))&gt;0,CEILING(MAX(0,ROUND(MOD($F457-$E457,1)*1440-N($G457),0)),N(IFERROR(INDEX(Clients!$D$4:$D$103,MATCH($B457,Clients!$A$4:$A$103,0)),""))),MAX(0,ROUND(MOD($F457-$E457,1)*1440-N($G457),0)))/60))</f>
        <v/>
      </c>
      <c r="L457" s="23" t="str">
        <f>IF($B457="","",IFERROR(INDEX(Clients!$B$4:$B$103,MATCH($B457,Clients!$A$4:$A$103,0)),"")&amp;"")</f>
        <v/>
      </c>
      <c r="M457" s="24" t="str">
        <f>IF($B457="","",IF($J457&lt;&gt;"",N($J457),N(IFERROR(INDEX(Clients!$C$4:$C$103,MATCH($B457,Clients!$A$4:$A$103,0)),""))))</f>
        <v/>
      </c>
      <c r="N457" s="24" t="str">
        <f t="shared" si="15"/>
        <v/>
      </c>
      <c r="O457" s="17"/>
      <c r="P457" s="23">
        <f>IF(AND(ISNUMBER($A457),$A457&gt;=Settings!$B$6,$A457&lt;=Settings!$B$7),1,0)</f>
        <v>0</v>
      </c>
      <c r="Q457" s="23" t="str">
        <f>IF(AND($P457=1,$B457&lt;&gt;"",$B457=Timesheet!$B$4),ROW(),"")</f>
        <v/>
      </c>
    </row>
    <row r="458" spans="1:17" x14ac:dyDescent="0.3">
      <c r="A458" s="19"/>
      <c r="B458" s="17"/>
      <c r="C458" s="17"/>
      <c r="D458" s="17"/>
      <c r="E458" s="20"/>
      <c r="F458" s="20"/>
      <c r="G458" s="21"/>
      <c r="H458" s="22" t="str">
        <f t="shared" si="14"/>
        <v/>
      </c>
      <c r="I458" s="17"/>
      <c r="J458" s="18"/>
      <c r="K458" s="22" t="str">
        <f>IF($H458="","",IF($I458="No",0,IF(N(IFERROR(INDEX(Clients!$D$4:$D$103,MATCH($B458,Clients!$A$4:$A$103,0)),""))&gt;0,CEILING(MAX(0,ROUND(MOD($F458-$E458,1)*1440-N($G458),0)),N(IFERROR(INDEX(Clients!$D$4:$D$103,MATCH($B458,Clients!$A$4:$A$103,0)),""))),MAX(0,ROUND(MOD($F458-$E458,1)*1440-N($G458),0)))/60))</f>
        <v/>
      </c>
      <c r="L458" s="23" t="str">
        <f>IF($B458="","",IFERROR(INDEX(Clients!$B$4:$B$103,MATCH($B458,Clients!$A$4:$A$103,0)),"")&amp;"")</f>
        <v/>
      </c>
      <c r="M458" s="24" t="str">
        <f>IF($B458="","",IF($J458&lt;&gt;"",N($J458),N(IFERROR(INDEX(Clients!$C$4:$C$103,MATCH($B458,Clients!$A$4:$A$103,0)),""))))</f>
        <v/>
      </c>
      <c r="N458" s="24" t="str">
        <f t="shared" si="15"/>
        <v/>
      </c>
      <c r="O458" s="17"/>
      <c r="P458" s="23">
        <f>IF(AND(ISNUMBER($A458),$A458&gt;=Settings!$B$6,$A458&lt;=Settings!$B$7),1,0)</f>
        <v>0</v>
      </c>
      <c r="Q458" s="23" t="str">
        <f>IF(AND($P458=1,$B458&lt;&gt;"",$B458=Timesheet!$B$4),ROW(),"")</f>
        <v/>
      </c>
    </row>
    <row r="459" spans="1:17" x14ac:dyDescent="0.3">
      <c r="A459" s="19"/>
      <c r="B459" s="17"/>
      <c r="C459" s="17"/>
      <c r="D459" s="17"/>
      <c r="E459" s="20"/>
      <c r="F459" s="20"/>
      <c r="G459" s="21"/>
      <c r="H459" s="22" t="str">
        <f t="shared" si="14"/>
        <v/>
      </c>
      <c r="I459" s="17"/>
      <c r="J459" s="18"/>
      <c r="K459" s="22" t="str">
        <f>IF($H459="","",IF($I459="No",0,IF(N(IFERROR(INDEX(Clients!$D$4:$D$103,MATCH($B459,Clients!$A$4:$A$103,0)),""))&gt;0,CEILING(MAX(0,ROUND(MOD($F459-$E459,1)*1440-N($G459),0)),N(IFERROR(INDEX(Clients!$D$4:$D$103,MATCH($B459,Clients!$A$4:$A$103,0)),""))),MAX(0,ROUND(MOD($F459-$E459,1)*1440-N($G459),0)))/60))</f>
        <v/>
      </c>
      <c r="L459" s="23" t="str">
        <f>IF($B459="","",IFERROR(INDEX(Clients!$B$4:$B$103,MATCH($B459,Clients!$A$4:$A$103,0)),"")&amp;"")</f>
        <v/>
      </c>
      <c r="M459" s="24" t="str">
        <f>IF($B459="","",IF($J459&lt;&gt;"",N($J459),N(IFERROR(INDEX(Clients!$C$4:$C$103,MATCH($B459,Clients!$A$4:$A$103,0)),""))))</f>
        <v/>
      </c>
      <c r="N459" s="24" t="str">
        <f t="shared" si="15"/>
        <v/>
      </c>
      <c r="O459" s="17"/>
      <c r="P459" s="23">
        <f>IF(AND(ISNUMBER($A459),$A459&gt;=Settings!$B$6,$A459&lt;=Settings!$B$7),1,0)</f>
        <v>0</v>
      </c>
      <c r="Q459" s="23" t="str">
        <f>IF(AND($P459=1,$B459&lt;&gt;"",$B459=Timesheet!$B$4),ROW(),"")</f>
        <v/>
      </c>
    </row>
    <row r="460" spans="1:17" x14ac:dyDescent="0.3">
      <c r="A460" s="19"/>
      <c r="B460" s="17"/>
      <c r="C460" s="17"/>
      <c r="D460" s="17"/>
      <c r="E460" s="20"/>
      <c r="F460" s="20"/>
      <c r="G460" s="21"/>
      <c r="H460" s="22" t="str">
        <f t="shared" si="14"/>
        <v/>
      </c>
      <c r="I460" s="17"/>
      <c r="J460" s="18"/>
      <c r="K460" s="22" t="str">
        <f>IF($H460="","",IF($I460="No",0,IF(N(IFERROR(INDEX(Clients!$D$4:$D$103,MATCH($B460,Clients!$A$4:$A$103,0)),""))&gt;0,CEILING(MAX(0,ROUND(MOD($F460-$E460,1)*1440-N($G460),0)),N(IFERROR(INDEX(Clients!$D$4:$D$103,MATCH($B460,Clients!$A$4:$A$103,0)),""))),MAX(0,ROUND(MOD($F460-$E460,1)*1440-N($G460),0)))/60))</f>
        <v/>
      </c>
      <c r="L460" s="23" t="str">
        <f>IF($B460="","",IFERROR(INDEX(Clients!$B$4:$B$103,MATCH($B460,Clients!$A$4:$A$103,0)),"")&amp;"")</f>
        <v/>
      </c>
      <c r="M460" s="24" t="str">
        <f>IF($B460="","",IF($J460&lt;&gt;"",N($J460),N(IFERROR(INDEX(Clients!$C$4:$C$103,MATCH($B460,Clients!$A$4:$A$103,0)),""))))</f>
        <v/>
      </c>
      <c r="N460" s="24" t="str">
        <f t="shared" si="15"/>
        <v/>
      </c>
      <c r="O460" s="17"/>
      <c r="P460" s="23">
        <f>IF(AND(ISNUMBER($A460),$A460&gt;=Settings!$B$6,$A460&lt;=Settings!$B$7),1,0)</f>
        <v>0</v>
      </c>
      <c r="Q460" s="23" t="str">
        <f>IF(AND($P460=1,$B460&lt;&gt;"",$B460=Timesheet!$B$4),ROW(),"")</f>
        <v/>
      </c>
    </row>
    <row r="461" spans="1:17" x14ac:dyDescent="0.3">
      <c r="A461" s="19"/>
      <c r="B461" s="17"/>
      <c r="C461" s="17"/>
      <c r="D461" s="17"/>
      <c r="E461" s="20"/>
      <c r="F461" s="20"/>
      <c r="G461" s="21"/>
      <c r="H461" s="22" t="str">
        <f t="shared" si="14"/>
        <v/>
      </c>
      <c r="I461" s="17"/>
      <c r="J461" s="18"/>
      <c r="K461" s="22" t="str">
        <f>IF($H461="","",IF($I461="No",0,IF(N(IFERROR(INDEX(Clients!$D$4:$D$103,MATCH($B461,Clients!$A$4:$A$103,0)),""))&gt;0,CEILING(MAX(0,ROUND(MOD($F461-$E461,1)*1440-N($G461),0)),N(IFERROR(INDEX(Clients!$D$4:$D$103,MATCH($B461,Clients!$A$4:$A$103,0)),""))),MAX(0,ROUND(MOD($F461-$E461,1)*1440-N($G461),0)))/60))</f>
        <v/>
      </c>
      <c r="L461" s="23" t="str">
        <f>IF($B461="","",IFERROR(INDEX(Clients!$B$4:$B$103,MATCH($B461,Clients!$A$4:$A$103,0)),"")&amp;"")</f>
        <v/>
      </c>
      <c r="M461" s="24" t="str">
        <f>IF($B461="","",IF($J461&lt;&gt;"",N($J461),N(IFERROR(INDEX(Clients!$C$4:$C$103,MATCH($B461,Clients!$A$4:$A$103,0)),""))))</f>
        <v/>
      </c>
      <c r="N461" s="24" t="str">
        <f t="shared" si="15"/>
        <v/>
      </c>
      <c r="O461" s="17"/>
      <c r="P461" s="23">
        <f>IF(AND(ISNUMBER($A461),$A461&gt;=Settings!$B$6,$A461&lt;=Settings!$B$7),1,0)</f>
        <v>0</v>
      </c>
      <c r="Q461" s="23" t="str">
        <f>IF(AND($P461=1,$B461&lt;&gt;"",$B461=Timesheet!$B$4),ROW(),"")</f>
        <v/>
      </c>
    </row>
    <row r="462" spans="1:17" x14ac:dyDescent="0.3">
      <c r="A462" s="19"/>
      <c r="B462" s="17"/>
      <c r="C462" s="17"/>
      <c r="D462" s="17"/>
      <c r="E462" s="20"/>
      <c r="F462" s="20"/>
      <c r="G462" s="21"/>
      <c r="H462" s="22" t="str">
        <f t="shared" si="14"/>
        <v/>
      </c>
      <c r="I462" s="17"/>
      <c r="J462" s="18"/>
      <c r="K462" s="22" t="str">
        <f>IF($H462="","",IF($I462="No",0,IF(N(IFERROR(INDEX(Clients!$D$4:$D$103,MATCH($B462,Clients!$A$4:$A$103,0)),""))&gt;0,CEILING(MAX(0,ROUND(MOD($F462-$E462,1)*1440-N($G462),0)),N(IFERROR(INDEX(Clients!$D$4:$D$103,MATCH($B462,Clients!$A$4:$A$103,0)),""))),MAX(0,ROUND(MOD($F462-$E462,1)*1440-N($G462),0)))/60))</f>
        <v/>
      </c>
      <c r="L462" s="23" t="str">
        <f>IF($B462="","",IFERROR(INDEX(Clients!$B$4:$B$103,MATCH($B462,Clients!$A$4:$A$103,0)),"")&amp;"")</f>
        <v/>
      </c>
      <c r="M462" s="24" t="str">
        <f>IF($B462="","",IF($J462&lt;&gt;"",N($J462),N(IFERROR(INDEX(Clients!$C$4:$C$103,MATCH($B462,Clients!$A$4:$A$103,0)),""))))</f>
        <v/>
      </c>
      <c r="N462" s="24" t="str">
        <f t="shared" si="15"/>
        <v/>
      </c>
      <c r="O462" s="17"/>
      <c r="P462" s="23">
        <f>IF(AND(ISNUMBER($A462),$A462&gt;=Settings!$B$6,$A462&lt;=Settings!$B$7),1,0)</f>
        <v>0</v>
      </c>
      <c r="Q462" s="23" t="str">
        <f>IF(AND($P462=1,$B462&lt;&gt;"",$B462=Timesheet!$B$4),ROW(),"")</f>
        <v/>
      </c>
    </row>
    <row r="463" spans="1:17" x14ac:dyDescent="0.3">
      <c r="A463" s="19"/>
      <c r="B463" s="17"/>
      <c r="C463" s="17"/>
      <c r="D463" s="17"/>
      <c r="E463" s="20"/>
      <c r="F463" s="20"/>
      <c r="G463" s="21"/>
      <c r="H463" s="22" t="str">
        <f t="shared" si="14"/>
        <v/>
      </c>
      <c r="I463" s="17"/>
      <c r="J463" s="18"/>
      <c r="K463" s="22" t="str">
        <f>IF($H463="","",IF($I463="No",0,IF(N(IFERROR(INDEX(Clients!$D$4:$D$103,MATCH($B463,Clients!$A$4:$A$103,0)),""))&gt;0,CEILING(MAX(0,ROUND(MOD($F463-$E463,1)*1440-N($G463),0)),N(IFERROR(INDEX(Clients!$D$4:$D$103,MATCH($B463,Clients!$A$4:$A$103,0)),""))),MAX(0,ROUND(MOD($F463-$E463,1)*1440-N($G463),0)))/60))</f>
        <v/>
      </c>
      <c r="L463" s="23" t="str">
        <f>IF($B463="","",IFERROR(INDEX(Clients!$B$4:$B$103,MATCH($B463,Clients!$A$4:$A$103,0)),"")&amp;"")</f>
        <v/>
      </c>
      <c r="M463" s="24" t="str">
        <f>IF($B463="","",IF($J463&lt;&gt;"",N($J463),N(IFERROR(INDEX(Clients!$C$4:$C$103,MATCH($B463,Clients!$A$4:$A$103,0)),""))))</f>
        <v/>
      </c>
      <c r="N463" s="24" t="str">
        <f t="shared" si="15"/>
        <v/>
      </c>
      <c r="O463" s="17"/>
      <c r="P463" s="23">
        <f>IF(AND(ISNUMBER($A463),$A463&gt;=Settings!$B$6,$A463&lt;=Settings!$B$7),1,0)</f>
        <v>0</v>
      </c>
      <c r="Q463" s="23" t="str">
        <f>IF(AND($P463=1,$B463&lt;&gt;"",$B463=Timesheet!$B$4),ROW(),"")</f>
        <v/>
      </c>
    </row>
    <row r="464" spans="1:17" x14ac:dyDescent="0.3">
      <c r="A464" s="19"/>
      <c r="B464" s="17"/>
      <c r="C464" s="17"/>
      <c r="D464" s="17"/>
      <c r="E464" s="20"/>
      <c r="F464" s="20"/>
      <c r="G464" s="21"/>
      <c r="H464" s="22" t="str">
        <f t="shared" si="14"/>
        <v/>
      </c>
      <c r="I464" s="17"/>
      <c r="J464" s="18"/>
      <c r="K464" s="22" t="str">
        <f>IF($H464="","",IF($I464="No",0,IF(N(IFERROR(INDEX(Clients!$D$4:$D$103,MATCH($B464,Clients!$A$4:$A$103,0)),""))&gt;0,CEILING(MAX(0,ROUND(MOD($F464-$E464,1)*1440-N($G464),0)),N(IFERROR(INDEX(Clients!$D$4:$D$103,MATCH($B464,Clients!$A$4:$A$103,0)),""))),MAX(0,ROUND(MOD($F464-$E464,1)*1440-N($G464),0)))/60))</f>
        <v/>
      </c>
      <c r="L464" s="23" t="str">
        <f>IF($B464="","",IFERROR(INDEX(Clients!$B$4:$B$103,MATCH($B464,Clients!$A$4:$A$103,0)),"")&amp;"")</f>
        <v/>
      </c>
      <c r="M464" s="24" t="str">
        <f>IF($B464="","",IF($J464&lt;&gt;"",N($J464),N(IFERROR(INDEX(Clients!$C$4:$C$103,MATCH($B464,Clients!$A$4:$A$103,0)),""))))</f>
        <v/>
      </c>
      <c r="N464" s="24" t="str">
        <f t="shared" si="15"/>
        <v/>
      </c>
      <c r="O464" s="17"/>
      <c r="P464" s="23">
        <f>IF(AND(ISNUMBER($A464),$A464&gt;=Settings!$B$6,$A464&lt;=Settings!$B$7),1,0)</f>
        <v>0</v>
      </c>
      <c r="Q464" s="23" t="str">
        <f>IF(AND($P464=1,$B464&lt;&gt;"",$B464=Timesheet!$B$4),ROW(),"")</f>
        <v/>
      </c>
    </row>
    <row r="465" spans="1:17" x14ac:dyDescent="0.3">
      <c r="A465" s="19"/>
      <c r="B465" s="17"/>
      <c r="C465" s="17"/>
      <c r="D465" s="17"/>
      <c r="E465" s="20"/>
      <c r="F465" s="20"/>
      <c r="G465" s="21"/>
      <c r="H465" s="22" t="str">
        <f t="shared" si="14"/>
        <v/>
      </c>
      <c r="I465" s="17"/>
      <c r="J465" s="18"/>
      <c r="K465" s="22" t="str">
        <f>IF($H465="","",IF($I465="No",0,IF(N(IFERROR(INDEX(Clients!$D$4:$D$103,MATCH($B465,Clients!$A$4:$A$103,0)),""))&gt;0,CEILING(MAX(0,ROUND(MOD($F465-$E465,1)*1440-N($G465),0)),N(IFERROR(INDEX(Clients!$D$4:$D$103,MATCH($B465,Clients!$A$4:$A$103,0)),""))),MAX(0,ROUND(MOD($F465-$E465,1)*1440-N($G465),0)))/60))</f>
        <v/>
      </c>
      <c r="L465" s="23" t="str">
        <f>IF($B465="","",IFERROR(INDEX(Clients!$B$4:$B$103,MATCH($B465,Clients!$A$4:$A$103,0)),"")&amp;"")</f>
        <v/>
      </c>
      <c r="M465" s="24" t="str">
        <f>IF($B465="","",IF($J465&lt;&gt;"",N($J465),N(IFERROR(INDEX(Clients!$C$4:$C$103,MATCH($B465,Clients!$A$4:$A$103,0)),""))))</f>
        <v/>
      </c>
      <c r="N465" s="24" t="str">
        <f t="shared" si="15"/>
        <v/>
      </c>
      <c r="O465" s="17"/>
      <c r="P465" s="23">
        <f>IF(AND(ISNUMBER($A465),$A465&gt;=Settings!$B$6,$A465&lt;=Settings!$B$7),1,0)</f>
        <v>0</v>
      </c>
      <c r="Q465" s="23" t="str">
        <f>IF(AND($P465=1,$B465&lt;&gt;"",$B465=Timesheet!$B$4),ROW(),"")</f>
        <v/>
      </c>
    </row>
    <row r="466" spans="1:17" x14ac:dyDescent="0.3">
      <c r="A466" s="19"/>
      <c r="B466" s="17"/>
      <c r="C466" s="17"/>
      <c r="D466" s="17"/>
      <c r="E466" s="20"/>
      <c r="F466" s="20"/>
      <c r="G466" s="21"/>
      <c r="H466" s="22" t="str">
        <f t="shared" si="14"/>
        <v/>
      </c>
      <c r="I466" s="17"/>
      <c r="J466" s="18"/>
      <c r="K466" s="22" t="str">
        <f>IF($H466="","",IF($I466="No",0,IF(N(IFERROR(INDEX(Clients!$D$4:$D$103,MATCH($B466,Clients!$A$4:$A$103,0)),""))&gt;0,CEILING(MAX(0,ROUND(MOD($F466-$E466,1)*1440-N($G466),0)),N(IFERROR(INDEX(Clients!$D$4:$D$103,MATCH($B466,Clients!$A$4:$A$103,0)),""))),MAX(0,ROUND(MOD($F466-$E466,1)*1440-N($G466),0)))/60))</f>
        <v/>
      </c>
      <c r="L466" s="23" t="str">
        <f>IF($B466="","",IFERROR(INDEX(Clients!$B$4:$B$103,MATCH($B466,Clients!$A$4:$A$103,0)),"")&amp;"")</f>
        <v/>
      </c>
      <c r="M466" s="24" t="str">
        <f>IF($B466="","",IF($J466&lt;&gt;"",N($J466),N(IFERROR(INDEX(Clients!$C$4:$C$103,MATCH($B466,Clients!$A$4:$A$103,0)),""))))</f>
        <v/>
      </c>
      <c r="N466" s="24" t="str">
        <f t="shared" si="15"/>
        <v/>
      </c>
      <c r="O466" s="17"/>
      <c r="P466" s="23">
        <f>IF(AND(ISNUMBER($A466),$A466&gt;=Settings!$B$6,$A466&lt;=Settings!$B$7),1,0)</f>
        <v>0</v>
      </c>
      <c r="Q466" s="23" t="str">
        <f>IF(AND($P466=1,$B466&lt;&gt;"",$B466=Timesheet!$B$4),ROW(),"")</f>
        <v/>
      </c>
    </row>
    <row r="467" spans="1:17" x14ac:dyDescent="0.3">
      <c r="A467" s="19"/>
      <c r="B467" s="17"/>
      <c r="C467" s="17"/>
      <c r="D467" s="17"/>
      <c r="E467" s="20"/>
      <c r="F467" s="20"/>
      <c r="G467" s="21"/>
      <c r="H467" s="22" t="str">
        <f t="shared" si="14"/>
        <v/>
      </c>
      <c r="I467" s="17"/>
      <c r="J467" s="18"/>
      <c r="K467" s="22" t="str">
        <f>IF($H467="","",IF($I467="No",0,IF(N(IFERROR(INDEX(Clients!$D$4:$D$103,MATCH($B467,Clients!$A$4:$A$103,0)),""))&gt;0,CEILING(MAX(0,ROUND(MOD($F467-$E467,1)*1440-N($G467),0)),N(IFERROR(INDEX(Clients!$D$4:$D$103,MATCH($B467,Clients!$A$4:$A$103,0)),""))),MAX(0,ROUND(MOD($F467-$E467,1)*1440-N($G467),0)))/60))</f>
        <v/>
      </c>
      <c r="L467" s="23" t="str">
        <f>IF($B467="","",IFERROR(INDEX(Clients!$B$4:$B$103,MATCH($B467,Clients!$A$4:$A$103,0)),"")&amp;"")</f>
        <v/>
      </c>
      <c r="M467" s="24" t="str">
        <f>IF($B467="","",IF($J467&lt;&gt;"",N($J467),N(IFERROR(INDEX(Clients!$C$4:$C$103,MATCH($B467,Clients!$A$4:$A$103,0)),""))))</f>
        <v/>
      </c>
      <c r="N467" s="24" t="str">
        <f t="shared" si="15"/>
        <v/>
      </c>
      <c r="O467" s="17"/>
      <c r="P467" s="23">
        <f>IF(AND(ISNUMBER($A467),$A467&gt;=Settings!$B$6,$A467&lt;=Settings!$B$7),1,0)</f>
        <v>0</v>
      </c>
      <c r="Q467" s="23" t="str">
        <f>IF(AND($P467=1,$B467&lt;&gt;"",$B467=Timesheet!$B$4),ROW(),"")</f>
        <v/>
      </c>
    </row>
    <row r="468" spans="1:17" x14ac:dyDescent="0.3">
      <c r="A468" s="19"/>
      <c r="B468" s="17"/>
      <c r="C468" s="17"/>
      <c r="D468" s="17"/>
      <c r="E468" s="20"/>
      <c r="F468" s="20"/>
      <c r="G468" s="21"/>
      <c r="H468" s="22" t="str">
        <f t="shared" si="14"/>
        <v/>
      </c>
      <c r="I468" s="17"/>
      <c r="J468" s="18"/>
      <c r="K468" s="22" t="str">
        <f>IF($H468="","",IF($I468="No",0,IF(N(IFERROR(INDEX(Clients!$D$4:$D$103,MATCH($B468,Clients!$A$4:$A$103,0)),""))&gt;0,CEILING(MAX(0,ROUND(MOD($F468-$E468,1)*1440-N($G468),0)),N(IFERROR(INDEX(Clients!$D$4:$D$103,MATCH($B468,Clients!$A$4:$A$103,0)),""))),MAX(0,ROUND(MOD($F468-$E468,1)*1440-N($G468),0)))/60))</f>
        <v/>
      </c>
      <c r="L468" s="23" t="str">
        <f>IF($B468="","",IFERROR(INDEX(Clients!$B$4:$B$103,MATCH($B468,Clients!$A$4:$A$103,0)),"")&amp;"")</f>
        <v/>
      </c>
      <c r="M468" s="24" t="str">
        <f>IF($B468="","",IF($J468&lt;&gt;"",N($J468),N(IFERROR(INDEX(Clients!$C$4:$C$103,MATCH($B468,Clients!$A$4:$A$103,0)),""))))</f>
        <v/>
      </c>
      <c r="N468" s="24" t="str">
        <f t="shared" si="15"/>
        <v/>
      </c>
      <c r="O468" s="17"/>
      <c r="P468" s="23">
        <f>IF(AND(ISNUMBER($A468),$A468&gt;=Settings!$B$6,$A468&lt;=Settings!$B$7),1,0)</f>
        <v>0</v>
      </c>
      <c r="Q468" s="23" t="str">
        <f>IF(AND($P468=1,$B468&lt;&gt;"",$B468=Timesheet!$B$4),ROW(),"")</f>
        <v/>
      </c>
    </row>
    <row r="469" spans="1:17" x14ac:dyDescent="0.3">
      <c r="A469" s="19"/>
      <c r="B469" s="17"/>
      <c r="C469" s="17"/>
      <c r="D469" s="17"/>
      <c r="E469" s="20"/>
      <c r="F469" s="20"/>
      <c r="G469" s="21"/>
      <c r="H469" s="22" t="str">
        <f t="shared" si="14"/>
        <v/>
      </c>
      <c r="I469" s="17"/>
      <c r="J469" s="18"/>
      <c r="K469" s="22" t="str">
        <f>IF($H469="","",IF($I469="No",0,IF(N(IFERROR(INDEX(Clients!$D$4:$D$103,MATCH($B469,Clients!$A$4:$A$103,0)),""))&gt;0,CEILING(MAX(0,ROUND(MOD($F469-$E469,1)*1440-N($G469),0)),N(IFERROR(INDEX(Clients!$D$4:$D$103,MATCH($B469,Clients!$A$4:$A$103,0)),""))),MAX(0,ROUND(MOD($F469-$E469,1)*1440-N($G469),0)))/60))</f>
        <v/>
      </c>
      <c r="L469" s="23" t="str">
        <f>IF($B469="","",IFERROR(INDEX(Clients!$B$4:$B$103,MATCH($B469,Clients!$A$4:$A$103,0)),"")&amp;"")</f>
        <v/>
      </c>
      <c r="M469" s="24" t="str">
        <f>IF($B469="","",IF($J469&lt;&gt;"",N($J469),N(IFERROR(INDEX(Clients!$C$4:$C$103,MATCH($B469,Clients!$A$4:$A$103,0)),""))))</f>
        <v/>
      </c>
      <c r="N469" s="24" t="str">
        <f t="shared" si="15"/>
        <v/>
      </c>
      <c r="O469" s="17"/>
      <c r="P469" s="23">
        <f>IF(AND(ISNUMBER($A469),$A469&gt;=Settings!$B$6,$A469&lt;=Settings!$B$7),1,0)</f>
        <v>0</v>
      </c>
      <c r="Q469" s="23" t="str">
        <f>IF(AND($P469=1,$B469&lt;&gt;"",$B469=Timesheet!$B$4),ROW(),"")</f>
        <v/>
      </c>
    </row>
    <row r="470" spans="1:17" x14ac:dyDescent="0.3">
      <c r="A470" s="19"/>
      <c r="B470" s="17"/>
      <c r="C470" s="17"/>
      <c r="D470" s="17"/>
      <c r="E470" s="20"/>
      <c r="F470" s="20"/>
      <c r="G470" s="21"/>
      <c r="H470" s="22" t="str">
        <f t="shared" si="14"/>
        <v/>
      </c>
      <c r="I470" s="17"/>
      <c r="J470" s="18"/>
      <c r="K470" s="22" t="str">
        <f>IF($H470="","",IF($I470="No",0,IF(N(IFERROR(INDEX(Clients!$D$4:$D$103,MATCH($B470,Clients!$A$4:$A$103,0)),""))&gt;0,CEILING(MAX(0,ROUND(MOD($F470-$E470,1)*1440-N($G470),0)),N(IFERROR(INDEX(Clients!$D$4:$D$103,MATCH($B470,Clients!$A$4:$A$103,0)),""))),MAX(0,ROUND(MOD($F470-$E470,1)*1440-N($G470),0)))/60))</f>
        <v/>
      </c>
      <c r="L470" s="23" t="str">
        <f>IF($B470="","",IFERROR(INDEX(Clients!$B$4:$B$103,MATCH($B470,Clients!$A$4:$A$103,0)),"")&amp;"")</f>
        <v/>
      </c>
      <c r="M470" s="24" t="str">
        <f>IF($B470="","",IF($J470&lt;&gt;"",N($J470),N(IFERROR(INDEX(Clients!$C$4:$C$103,MATCH($B470,Clients!$A$4:$A$103,0)),""))))</f>
        <v/>
      </c>
      <c r="N470" s="24" t="str">
        <f t="shared" si="15"/>
        <v/>
      </c>
      <c r="O470" s="17"/>
      <c r="P470" s="23">
        <f>IF(AND(ISNUMBER($A470),$A470&gt;=Settings!$B$6,$A470&lt;=Settings!$B$7),1,0)</f>
        <v>0</v>
      </c>
      <c r="Q470" s="23" t="str">
        <f>IF(AND($P470=1,$B470&lt;&gt;"",$B470=Timesheet!$B$4),ROW(),"")</f>
        <v/>
      </c>
    </row>
    <row r="471" spans="1:17" x14ac:dyDescent="0.3">
      <c r="A471" s="19"/>
      <c r="B471" s="17"/>
      <c r="C471" s="17"/>
      <c r="D471" s="17"/>
      <c r="E471" s="20"/>
      <c r="F471" s="20"/>
      <c r="G471" s="21"/>
      <c r="H471" s="22" t="str">
        <f t="shared" si="14"/>
        <v/>
      </c>
      <c r="I471" s="17"/>
      <c r="J471" s="18"/>
      <c r="K471" s="22" t="str">
        <f>IF($H471="","",IF($I471="No",0,IF(N(IFERROR(INDEX(Clients!$D$4:$D$103,MATCH($B471,Clients!$A$4:$A$103,0)),""))&gt;0,CEILING(MAX(0,ROUND(MOD($F471-$E471,1)*1440-N($G471),0)),N(IFERROR(INDEX(Clients!$D$4:$D$103,MATCH($B471,Clients!$A$4:$A$103,0)),""))),MAX(0,ROUND(MOD($F471-$E471,1)*1440-N($G471),0)))/60))</f>
        <v/>
      </c>
      <c r="L471" s="23" t="str">
        <f>IF($B471="","",IFERROR(INDEX(Clients!$B$4:$B$103,MATCH($B471,Clients!$A$4:$A$103,0)),"")&amp;"")</f>
        <v/>
      </c>
      <c r="M471" s="24" t="str">
        <f>IF($B471="","",IF($J471&lt;&gt;"",N($J471),N(IFERROR(INDEX(Clients!$C$4:$C$103,MATCH($B471,Clients!$A$4:$A$103,0)),""))))</f>
        <v/>
      </c>
      <c r="N471" s="24" t="str">
        <f t="shared" si="15"/>
        <v/>
      </c>
      <c r="O471" s="17"/>
      <c r="P471" s="23">
        <f>IF(AND(ISNUMBER($A471),$A471&gt;=Settings!$B$6,$A471&lt;=Settings!$B$7),1,0)</f>
        <v>0</v>
      </c>
      <c r="Q471" s="23" t="str">
        <f>IF(AND($P471=1,$B471&lt;&gt;"",$B471=Timesheet!$B$4),ROW(),"")</f>
        <v/>
      </c>
    </row>
    <row r="472" spans="1:17" x14ac:dyDescent="0.3">
      <c r="A472" s="19"/>
      <c r="B472" s="17"/>
      <c r="C472" s="17"/>
      <c r="D472" s="17"/>
      <c r="E472" s="20"/>
      <c r="F472" s="20"/>
      <c r="G472" s="21"/>
      <c r="H472" s="22" t="str">
        <f t="shared" si="14"/>
        <v/>
      </c>
      <c r="I472" s="17"/>
      <c r="J472" s="18"/>
      <c r="K472" s="22" t="str">
        <f>IF($H472="","",IF($I472="No",0,IF(N(IFERROR(INDEX(Clients!$D$4:$D$103,MATCH($B472,Clients!$A$4:$A$103,0)),""))&gt;0,CEILING(MAX(0,ROUND(MOD($F472-$E472,1)*1440-N($G472),0)),N(IFERROR(INDEX(Clients!$D$4:$D$103,MATCH($B472,Clients!$A$4:$A$103,0)),""))),MAX(0,ROUND(MOD($F472-$E472,1)*1440-N($G472),0)))/60))</f>
        <v/>
      </c>
      <c r="L472" s="23" t="str">
        <f>IF($B472="","",IFERROR(INDEX(Clients!$B$4:$B$103,MATCH($B472,Clients!$A$4:$A$103,0)),"")&amp;"")</f>
        <v/>
      </c>
      <c r="M472" s="24" t="str">
        <f>IF($B472="","",IF($J472&lt;&gt;"",N($J472),N(IFERROR(INDEX(Clients!$C$4:$C$103,MATCH($B472,Clients!$A$4:$A$103,0)),""))))</f>
        <v/>
      </c>
      <c r="N472" s="24" t="str">
        <f t="shared" si="15"/>
        <v/>
      </c>
      <c r="O472" s="17"/>
      <c r="P472" s="23">
        <f>IF(AND(ISNUMBER($A472),$A472&gt;=Settings!$B$6,$A472&lt;=Settings!$B$7),1,0)</f>
        <v>0</v>
      </c>
      <c r="Q472" s="23" t="str">
        <f>IF(AND($P472=1,$B472&lt;&gt;"",$B472=Timesheet!$B$4),ROW(),"")</f>
        <v/>
      </c>
    </row>
    <row r="473" spans="1:17" x14ac:dyDescent="0.3">
      <c r="A473" s="19"/>
      <c r="B473" s="17"/>
      <c r="C473" s="17"/>
      <c r="D473" s="17"/>
      <c r="E473" s="20"/>
      <c r="F473" s="20"/>
      <c r="G473" s="21"/>
      <c r="H473" s="22" t="str">
        <f t="shared" si="14"/>
        <v/>
      </c>
      <c r="I473" s="17"/>
      <c r="J473" s="18"/>
      <c r="K473" s="22" t="str">
        <f>IF($H473="","",IF($I473="No",0,IF(N(IFERROR(INDEX(Clients!$D$4:$D$103,MATCH($B473,Clients!$A$4:$A$103,0)),""))&gt;0,CEILING(MAX(0,ROUND(MOD($F473-$E473,1)*1440-N($G473),0)),N(IFERROR(INDEX(Clients!$D$4:$D$103,MATCH($B473,Clients!$A$4:$A$103,0)),""))),MAX(0,ROUND(MOD($F473-$E473,1)*1440-N($G473),0)))/60))</f>
        <v/>
      </c>
      <c r="L473" s="23" t="str">
        <f>IF($B473="","",IFERROR(INDEX(Clients!$B$4:$B$103,MATCH($B473,Clients!$A$4:$A$103,0)),"")&amp;"")</f>
        <v/>
      </c>
      <c r="M473" s="24" t="str">
        <f>IF($B473="","",IF($J473&lt;&gt;"",N($J473),N(IFERROR(INDEX(Clients!$C$4:$C$103,MATCH($B473,Clients!$A$4:$A$103,0)),""))))</f>
        <v/>
      </c>
      <c r="N473" s="24" t="str">
        <f t="shared" si="15"/>
        <v/>
      </c>
      <c r="O473" s="17"/>
      <c r="P473" s="23">
        <f>IF(AND(ISNUMBER($A473),$A473&gt;=Settings!$B$6,$A473&lt;=Settings!$B$7),1,0)</f>
        <v>0</v>
      </c>
      <c r="Q473" s="23" t="str">
        <f>IF(AND($P473=1,$B473&lt;&gt;"",$B473=Timesheet!$B$4),ROW(),"")</f>
        <v/>
      </c>
    </row>
    <row r="474" spans="1:17" x14ac:dyDescent="0.3">
      <c r="A474" s="19"/>
      <c r="B474" s="17"/>
      <c r="C474" s="17"/>
      <c r="D474" s="17"/>
      <c r="E474" s="20"/>
      <c r="F474" s="20"/>
      <c r="G474" s="21"/>
      <c r="H474" s="22" t="str">
        <f t="shared" si="14"/>
        <v/>
      </c>
      <c r="I474" s="17"/>
      <c r="J474" s="18"/>
      <c r="K474" s="22" t="str">
        <f>IF($H474="","",IF($I474="No",0,IF(N(IFERROR(INDEX(Clients!$D$4:$D$103,MATCH($B474,Clients!$A$4:$A$103,0)),""))&gt;0,CEILING(MAX(0,ROUND(MOD($F474-$E474,1)*1440-N($G474),0)),N(IFERROR(INDEX(Clients!$D$4:$D$103,MATCH($B474,Clients!$A$4:$A$103,0)),""))),MAX(0,ROUND(MOD($F474-$E474,1)*1440-N($G474),0)))/60))</f>
        <v/>
      </c>
      <c r="L474" s="23" t="str">
        <f>IF($B474="","",IFERROR(INDEX(Clients!$B$4:$B$103,MATCH($B474,Clients!$A$4:$A$103,0)),"")&amp;"")</f>
        <v/>
      </c>
      <c r="M474" s="24" t="str">
        <f>IF($B474="","",IF($J474&lt;&gt;"",N($J474),N(IFERROR(INDEX(Clients!$C$4:$C$103,MATCH($B474,Clients!$A$4:$A$103,0)),""))))</f>
        <v/>
      </c>
      <c r="N474" s="24" t="str">
        <f t="shared" si="15"/>
        <v/>
      </c>
      <c r="O474" s="17"/>
      <c r="P474" s="23">
        <f>IF(AND(ISNUMBER($A474),$A474&gt;=Settings!$B$6,$A474&lt;=Settings!$B$7),1,0)</f>
        <v>0</v>
      </c>
      <c r="Q474" s="23" t="str">
        <f>IF(AND($P474=1,$B474&lt;&gt;"",$B474=Timesheet!$B$4),ROW(),"")</f>
        <v/>
      </c>
    </row>
    <row r="475" spans="1:17" x14ac:dyDescent="0.3">
      <c r="A475" s="19"/>
      <c r="B475" s="17"/>
      <c r="C475" s="17"/>
      <c r="D475" s="17"/>
      <c r="E475" s="20"/>
      <c r="F475" s="20"/>
      <c r="G475" s="21"/>
      <c r="H475" s="22" t="str">
        <f t="shared" si="14"/>
        <v/>
      </c>
      <c r="I475" s="17"/>
      <c r="J475" s="18"/>
      <c r="K475" s="22" t="str">
        <f>IF($H475="","",IF($I475="No",0,IF(N(IFERROR(INDEX(Clients!$D$4:$D$103,MATCH($B475,Clients!$A$4:$A$103,0)),""))&gt;0,CEILING(MAX(0,ROUND(MOD($F475-$E475,1)*1440-N($G475),0)),N(IFERROR(INDEX(Clients!$D$4:$D$103,MATCH($B475,Clients!$A$4:$A$103,0)),""))),MAX(0,ROUND(MOD($F475-$E475,1)*1440-N($G475),0)))/60))</f>
        <v/>
      </c>
      <c r="L475" s="23" t="str">
        <f>IF($B475="","",IFERROR(INDEX(Clients!$B$4:$B$103,MATCH($B475,Clients!$A$4:$A$103,0)),"")&amp;"")</f>
        <v/>
      </c>
      <c r="M475" s="24" t="str">
        <f>IF($B475="","",IF($J475&lt;&gt;"",N($J475),N(IFERROR(INDEX(Clients!$C$4:$C$103,MATCH($B475,Clients!$A$4:$A$103,0)),""))))</f>
        <v/>
      </c>
      <c r="N475" s="24" t="str">
        <f t="shared" si="15"/>
        <v/>
      </c>
      <c r="O475" s="17"/>
      <c r="P475" s="23">
        <f>IF(AND(ISNUMBER($A475),$A475&gt;=Settings!$B$6,$A475&lt;=Settings!$B$7),1,0)</f>
        <v>0</v>
      </c>
      <c r="Q475" s="23" t="str">
        <f>IF(AND($P475=1,$B475&lt;&gt;"",$B475=Timesheet!$B$4),ROW(),"")</f>
        <v/>
      </c>
    </row>
    <row r="476" spans="1:17" x14ac:dyDescent="0.3">
      <c r="A476" s="19"/>
      <c r="B476" s="17"/>
      <c r="C476" s="17"/>
      <c r="D476" s="17"/>
      <c r="E476" s="20"/>
      <c r="F476" s="20"/>
      <c r="G476" s="21"/>
      <c r="H476" s="22" t="str">
        <f t="shared" si="14"/>
        <v/>
      </c>
      <c r="I476" s="17"/>
      <c r="J476" s="18"/>
      <c r="K476" s="22" t="str">
        <f>IF($H476="","",IF($I476="No",0,IF(N(IFERROR(INDEX(Clients!$D$4:$D$103,MATCH($B476,Clients!$A$4:$A$103,0)),""))&gt;0,CEILING(MAX(0,ROUND(MOD($F476-$E476,1)*1440-N($G476),0)),N(IFERROR(INDEX(Clients!$D$4:$D$103,MATCH($B476,Clients!$A$4:$A$103,0)),""))),MAX(0,ROUND(MOD($F476-$E476,1)*1440-N($G476),0)))/60))</f>
        <v/>
      </c>
      <c r="L476" s="23" t="str">
        <f>IF($B476="","",IFERROR(INDEX(Clients!$B$4:$B$103,MATCH($B476,Clients!$A$4:$A$103,0)),"")&amp;"")</f>
        <v/>
      </c>
      <c r="M476" s="24" t="str">
        <f>IF($B476="","",IF($J476&lt;&gt;"",N($J476),N(IFERROR(INDEX(Clients!$C$4:$C$103,MATCH($B476,Clients!$A$4:$A$103,0)),""))))</f>
        <v/>
      </c>
      <c r="N476" s="24" t="str">
        <f t="shared" si="15"/>
        <v/>
      </c>
      <c r="O476" s="17"/>
      <c r="P476" s="23">
        <f>IF(AND(ISNUMBER($A476),$A476&gt;=Settings!$B$6,$A476&lt;=Settings!$B$7),1,0)</f>
        <v>0</v>
      </c>
      <c r="Q476" s="23" t="str">
        <f>IF(AND($P476=1,$B476&lt;&gt;"",$B476=Timesheet!$B$4),ROW(),"")</f>
        <v/>
      </c>
    </row>
    <row r="477" spans="1:17" x14ac:dyDescent="0.3">
      <c r="A477" s="19"/>
      <c r="B477" s="17"/>
      <c r="C477" s="17"/>
      <c r="D477" s="17"/>
      <c r="E477" s="20"/>
      <c r="F477" s="20"/>
      <c r="G477" s="21"/>
      <c r="H477" s="22" t="str">
        <f t="shared" si="14"/>
        <v/>
      </c>
      <c r="I477" s="17"/>
      <c r="J477" s="18"/>
      <c r="K477" s="22" t="str">
        <f>IF($H477="","",IF($I477="No",0,IF(N(IFERROR(INDEX(Clients!$D$4:$D$103,MATCH($B477,Clients!$A$4:$A$103,0)),""))&gt;0,CEILING(MAX(0,ROUND(MOD($F477-$E477,1)*1440-N($G477),0)),N(IFERROR(INDEX(Clients!$D$4:$D$103,MATCH($B477,Clients!$A$4:$A$103,0)),""))),MAX(0,ROUND(MOD($F477-$E477,1)*1440-N($G477),0)))/60))</f>
        <v/>
      </c>
      <c r="L477" s="23" t="str">
        <f>IF($B477="","",IFERROR(INDEX(Clients!$B$4:$B$103,MATCH($B477,Clients!$A$4:$A$103,0)),"")&amp;"")</f>
        <v/>
      </c>
      <c r="M477" s="24" t="str">
        <f>IF($B477="","",IF($J477&lt;&gt;"",N($J477),N(IFERROR(INDEX(Clients!$C$4:$C$103,MATCH($B477,Clients!$A$4:$A$103,0)),""))))</f>
        <v/>
      </c>
      <c r="N477" s="24" t="str">
        <f t="shared" si="15"/>
        <v/>
      </c>
      <c r="O477" s="17"/>
      <c r="P477" s="23">
        <f>IF(AND(ISNUMBER($A477),$A477&gt;=Settings!$B$6,$A477&lt;=Settings!$B$7),1,0)</f>
        <v>0</v>
      </c>
      <c r="Q477" s="23" t="str">
        <f>IF(AND($P477=1,$B477&lt;&gt;"",$B477=Timesheet!$B$4),ROW(),"")</f>
        <v/>
      </c>
    </row>
    <row r="478" spans="1:17" x14ac:dyDescent="0.3">
      <c r="A478" s="19"/>
      <c r="B478" s="17"/>
      <c r="C478" s="17"/>
      <c r="D478" s="17"/>
      <c r="E478" s="20"/>
      <c r="F478" s="20"/>
      <c r="G478" s="21"/>
      <c r="H478" s="22" t="str">
        <f t="shared" si="14"/>
        <v/>
      </c>
      <c r="I478" s="17"/>
      <c r="J478" s="18"/>
      <c r="K478" s="22" t="str">
        <f>IF($H478="","",IF($I478="No",0,IF(N(IFERROR(INDEX(Clients!$D$4:$D$103,MATCH($B478,Clients!$A$4:$A$103,0)),""))&gt;0,CEILING(MAX(0,ROUND(MOD($F478-$E478,1)*1440-N($G478),0)),N(IFERROR(INDEX(Clients!$D$4:$D$103,MATCH($B478,Clients!$A$4:$A$103,0)),""))),MAX(0,ROUND(MOD($F478-$E478,1)*1440-N($G478),0)))/60))</f>
        <v/>
      </c>
      <c r="L478" s="23" t="str">
        <f>IF($B478="","",IFERROR(INDEX(Clients!$B$4:$B$103,MATCH($B478,Clients!$A$4:$A$103,0)),"")&amp;"")</f>
        <v/>
      </c>
      <c r="M478" s="24" t="str">
        <f>IF($B478="","",IF($J478&lt;&gt;"",N($J478),N(IFERROR(INDEX(Clients!$C$4:$C$103,MATCH($B478,Clients!$A$4:$A$103,0)),""))))</f>
        <v/>
      </c>
      <c r="N478" s="24" t="str">
        <f t="shared" si="15"/>
        <v/>
      </c>
      <c r="O478" s="17"/>
      <c r="P478" s="23">
        <f>IF(AND(ISNUMBER($A478),$A478&gt;=Settings!$B$6,$A478&lt;=Settings!$B$7),1,0)</f>
        <v>0</v>
      </c>
      <c r="Q478" s="23" t="str">
        <f>IF(AND($P478=1,$B478&lt;&gt;"",$B478=Timesheet!$B$4),ROW(),"")</f>
        <v/>
      </c>
    </row>
    <row r="479" spans="1:17" x14ac:dyDescent="0.3">
      <c r="A479" s="19"/>
      <c r="B479" s="17"/>
      <c r="C479" s="17"/>
      <c r="D479" s="17"/>
      <c r="E479" s="20"/>
      <c r="F479" s="20"/>
      <c r="G479" s="21"/>
      <c r="H479" s="22" t="str">
        <f t="shared" si="14"/>
        <v/>
      </c>
      <c r="I479" s="17"/>
      <c r="J479" s="18"/>
      <c r="K479" s="22" t="str">
        <f>IF($H479="","",IF($I479="No",0,IF(N(IFERROR(INDEX(Clients!$D$4:$D$103,MATCH($B479,Clients!$A$4:$A$103,0)),""))&gt;0,CEILING(MAX(0,ROUND(MOD($F479-$E479,1)*1440-N($G479),0)),N(IFERROR(INDEX(Clients!$D$4:$D$103,MATCH($B479,Clients!$A$4:$A$103,0)),""))),MAX(0,ROUND(MOD($F479-$E479,1)*1440-N($G479),0)))/60))</f>
        <v/>
      </c>
      <c r="L479" s="23" t="str">
        <f>IF($B479="","",IFERROR(INDEX(Clients!$B$4:$B$103,MATCH($B479,Clients!$A$4:$A$103,0)),"")&amp;"")</f>
        <v/>
      </c>
      <c r="M479" s="24" t="str">
        <f>IF($B479="","",IF($J479&lt;&gt;"",N($J479),N(IFERROR(INDEX(Clients!$C$4:$C$103,MATCH($B479,Clients!$A$4:$A$103,0)),""))))</f>
        <v/>
      </c>
      <c r="N479" s="24" t="str">
        <f t="shared" si="15"/>
        <v/>
      </c>
      <c r="O479" s="17"/>
      <c r="P479" s="23">
        <f>IF(AND(ISNUMBER($A479),$A479&gt;=Settings!$B$6,$A479&lt;=Settings!$B$7),1,0)</f>
        <v>0</v>
      </c>
      <c r="Q479" s="23" t="str">
        <f>IF(AND($P479=1,$B479&lt;&gt;"",$B479=Timesheet!$B$4),ROW(),"")</f>
        <v/>
      </c>
    </row>
    <row r="480" spans="1:17" x14ac:dyDescent="0.3">
      <c r="A480" s="19"/>
      <c r="B480" s="17"/>
      <c r="C480" s="17"/>
      <c r="D480" s="17"/>
      <c r="E480" s="20"/>
      <c r="F480" s="20"/>
      <c r="G480" s="21"/>
      <c r="H480" s="22" t="str">
        <f t="shared" si="14"/>
        <v/>
      </c>
      <c r="I480" s="17"/>
      <c r="J480" s="18"/>
      <c r="K480" s="22" t="str">
        <f>IF($H480="","",IF($I480="No",0,IF(N(IFERROR(INDEX(Clients!$D$4:$D$103,MATCH($B480,Clients!$A$4:$A$103,0)),""))&gt;0,CEILING(MAX(0,ROUND(MOD($F480-$E480,1)*1440-N($G480),0)),N(IFERROR(INDEX(Clients!$D$4:$D$103,MATCH($B480,Clients!$A$4:$A$103,0)),""))),MAX(0,ROUND(MOD($F480-$E480,1)*1440-N($G480),0)))/60))</f>
        <v/>
      </c>
      <c r="L480" s="23" t="str">
        <f>IF($B480="","",IFERROR(INDEX(Clients!$B$4:$B$103,MATCH($B480,Clients!$A$4:$A$103,0)),"")&amp;"")</f>
        <v/>
      </c>
      <c r="M480" s="24" t="str">
        <f>IF($B480="","",IF($J480&lt;&gt;"",N($J480),N(IFERROR(INDEX(Clients!$C$4:$C$103,MATCH($B480,Clients!$A$4:$A$103,0)),""))))</f>
        <v/>
      </c>
      <c r="N480" s="24" t="str">
        <f t="shared" si="15"/>
        <v/>
      </c>
      <c r="O480" s="17"/>
      <c r="P480" s="23">
        <f>IF(AND(ISNUMBER($A480),$A480&gt;=Settings!$B$6,$A480&lt;=Settings!$B$7),1,0)</f>
        <v>0</v>
      </c>
      <c r="Q480" s="23" t="str">
        <f>IF(AND($P480=1,$B480&lt;&gt;"",$B480=Timesheet!$B$4),ROW(),"")</f>
        <v/>
      </c>
    </row>
    <row r="481" spans="1:17" x14ac:dyDescent="0.3">
      <c r="A481" s="19"/>
      <c r="B481" s="17"/>
      <c r="C481" s="17"/>
      <c r="D481" s="17"/>
      <c r="E481" s="20"/>
      <c r="F481" s="20"/>
      <c r="G481" s="21"/>
      <c r="H481" s="22" t="str">
        <f t="shared" si="14"/>
        <v/>
      </c>
      <c r="I481" s="17"/>
      <c r="J481" s="18"/>
      <c r="K481" s="22" t="str">
        <f>IF($H481="","",IF($I481="No",0,IF(N(IFERROR(INDEX(Clients!$D$4:$D$103,MATCH($B481,Clients!$A$4:$A$103,0)),""))&gt;0,CEILING(MAX(0,ROUND(MOD($F481-$E481,1)*1440-N($G481),0)),N(IFERROR(INDEX(Clients!$D$4:$D$103,MATCH($B481,Clients!$A$4:$A$103,0)),""))),MAX(0,ROUND(MOD($F481-$E481,1)*1440-N($G481),0)))/60))</f>
        <v/>
      </c>
      <c r="L481" s="23" t="str">
        <f>IF($B481="","",IFERROR(INDEX(Clients!$B$4:$B$103,MATCH($B481,Clients!$A$4:$A$103,0)),"")&amp;"")</f>
        <v/>
      </c>
      <c r="M481" s="24" t="str">
        <f>IF($B481="","",IF($J481&lt;&gt;"",N($J481),N(IFERROR(INDEX(Clients!$C$4:$C$103,MATCH($B481,Clients!$A$4:$A$103,0)),""))))</f>
        <v/>
      </c>
      <c r="N481" s="24" t="str">
        <f t="shared" si="15"/>
        <v/>
      </c>
      <c r="O481" s="17"/>
      <c r="P481" s="23">
        <f>IF(AND(ISNUMBER($A481),$A481&gt;=Settings!$B$6,$A481&lt;=Settings!$B$7),1,0)</f>
        <v>0</v>
      </c>
      <c r="Q481" s="23" t="str">
        <f>IF(AND($P481=1,$B481&lt;&gt;"",$B481=Timesheet!$B$4),ROW(),"")</f>
        <v/>
      </c>
    </row>
    <row r="482" spans="1:17" x14ac:dyDescent="0.3">
      <c r="A482" s="19"/>
      <c r="B482" s="17"/>
      <c r="C482" s="17"/>
      <c r="D482" s="17"/>
      <c r="E482" s="20"/>
      <c r="F482" s="20"/>
      <c r="G482" s="21"/>
      <c r="H482" s="22" t="str">
        <f t="shared" si="14"/>
        <v/>
      </c>
      <c r="I482" s="17"/>
      <c r="J482" s="18"/>
      <c r="K482" s="22" t="str">
        <f>IF($H482="","",IF($I482="No",0,IF(N(IFERROR(INDEX(Clients!$D$4:$D$103,MATCH($B482,Clients!$A$4:$A$103,0)),""))&gt;0,CEILING(MAX(0,ROUND(MOD($F482-$E482,1)*1440-N($G482),0)),N(IFERROR(INDEX(Clients!$D$4:$D$103,MATCH($B482,Clients!$A$4:$A$103,0)),""))),MAX(0,ROUND(MOD($F482-$E482,1)*1440-N($G482),0)))/60))</f>
        <v/>
      </c>
      <c r="L482" s="23" t="str">
        <f>IF($B482="","",IFERROR(INDEX(Clients!$B$4:$B$103,MATCH($B482,Clients!$A$4:$A$103,0)),"")&amp;"")</f>
        <v/>
      </c>
      <c r="M482" s="24" t="str">
        <f>IF($B482="","",IF($J482&lt;&gt;"",N($J482),N(IFERROR(INDEX(Clients!$C$4:$C$103,MATCH($B482,Clients!$A$4:$A$103,0)),""))))</f>
        <v/>
      </c>
      <c r="N482" s="24" t="str">
        <f t="shared" si="15"/>
        <v/>
      </c>
      <c r="O482" s="17"/>
      <c r="P482" s="23">
        <f>IF(AND(ISNUMBER($A482),$A482&gt;=Settings!$B$6,$A482&lt;=Settings!$B$7),1,0)</f>
        <v>0</v>
      </c>
      <c r="Q482" s="23" t="str">
        <f>IF(AND($P482=1,$B482&lt;&gt;"",$B482=Timesheet!$B$4),ROW(),"")</f>
        <v/>
      </c>
    </row>
    <row r="483" spans="1:17" x14ac:dyDescent="0.3">
      <c r="A483" s="19"/>
      <c r="B483" s="17"/>
      <c r="C483" s="17"/>
      <c r="D483" s="17"/>
      <c r="E483" s="20"/>
      <c r="F483" s="20"/>
      <c r="G483" s="21"/>
      <c r="H483" s="22" t="str">
        <f t="shared" si="14"/>
        <v/>
      </c>
      <c r="I483" s="17"/>
      <c r="J483" s="18"/>
      <c r="K483" s="22" t="str">
        <f>IF($H483="","",IF($I483="No",0,IF(N(IFERROR(INDEX(Clients!$D$4:$D$103,MATCH($B483,Clients!$A$4:$A$103,0)),""))&gt;0,CEILING(MAX(0,ROUND(MOD($F483-$E483,1)*1440-N($G483),0)),N(IFERROR(INDEX(Clients!$D$4:$D$103,MATCH($B483,Clients!$A$4:$A$103,0)),""))),MAX(0,ROUND(MOD($F483-$E483,1)*1440-N($G483),0)))/60))</f>
        <v/>
      </c>
      <c r="L483" s="23" t="str">
        <f>IF($B483="","",IFERROR(INDEX(Clients!$B$4:$B$103,MATCH($B483,Clients!$A$4:$A$103,0)),"")&amp;"")</f>
        <v/>
      </c>
      <c r="M483" s="24" t="str">
        <f>IF($B483="","",IF($J483&lt;&gt;"",N($J483),N(IFERROR(INDEX(Clients!$C$4:$C$103,MATCH($B483,Clients!$A$4:$A$103,0)),""))))</f>
        <v/>
      </c>
      <c r="N483" s="24" t="str">
        <f t="shared" si="15"/>
        <v/>
      </c>
      <c r="O483" s="17"/>
      <c r="P483" s="23">
        <f>IF(AND(ISNUMBER($A483),$A483&gt;=Settings!$B$6,$A483&lt;=Settings!$B$7),1,0)</f>
        <v>0</v>
      </c>
      <c r="Q483" s="23" t="str">
        <f>IF(AND($P483=1,$B483&lt;&gt;"",$B483=Timesheet!$B$4),ROW(),"")</f>
        <v/>
      </c>
    </row>
    <row r="484" spans="1:17" x14ac:dyDescent="0.3">
      <c r="A484" s="19"/>
      <c r="B484" s="17"/>
      <c r="C484" s="17"/>
      <c r="D484" s="17"/>
      <c r="E484" s="20"/>
      <c r="F484" s="20"/>
      <c r="G484" s="21"/>
      <c r="H484" s="22" t="str">
        <f t="shared" si="14"/>
        <v/>
      </c>
      <c r="I484" s="17"/>
      <c r="J484" s="18"/>
      <c r="K484" s="22" t="str">
        <f>IF($H484="","",IF($I484="No",0,IF(N(IFERROR(INDEX(Clients!$D$4:$D$103,MATCH($B484,Clients!$A$4:$A$103,0)),""))&gt;0,CEILING(MAX(0,ROUND(MOD($F484-$E484,1)*1440-N($G484),0)),N(IFERROR(INDEX(Clients!$D$4:$D$103,MATCH($B484,Clients!$A$4:$A$103,0)),""))),MAX(0,ROUND(MOD($F484-$E484,1)*1440-N($G484),0)))/60))</f>
        <v/>
      </c>
      <c r="L484" s="23" t="str">
        <f>IF($B484="","",IFERROR(INDEX(Clients!$B$4:$B$103,MATCH($B484,Clients!$A$4:$A$103,0)),"")&amp;"")</f>
        <v/>
      </c>
      <c r="M484" s="24" t="str">
        <f>IF($B484="","",IF($J484&lt;&gt;"",N($J484),N(IFERROR(INDEX(Clients!$C$4:$C$103,MATCH($B484,Clients!$A$4:$A$103,0)),""))))</f>
        <v/>
      </c>
      <c r="N484" s="24" t="str">
        <f t="shared" si="15"/>
        <v/>
      </c>
      <c r="O484" s="17"/>
      <c r="P484" s="23">
        <f>IF(AND(ISNUMBER($A484),$A484&gt;=Settings!$B$6,$A484&lt;=Settings!$B$7),1,0)</f>
        <v>0</v>
      </c>
      <c r="Q484" s="23" t="str">
        <f>IF(AND($P484=1,$B484&lt;&gt;"",$B484=Timesheet!$B$4),ROW(),"")</f>
        <v/>
      </c>
    </row>
    <row r="485" spans="1:17" x14ac:dyDescent="0.3">
      <c r="A485" s="19"/>
      <c r="B485" s="17"/>
      <c r="C485" s="17"/>
      <c r="D485" s="17"/>
      <c r="E485" s="20"/>
      <c r="F485" s="20"/>
      <c r="G485" s="21"/>
      <c r="H485" s="22" t="str">
        <f t="shared" si="14"/>
        <v/>
      </c>
      <c r="I485" s="17"/>
      <c r="J485" s="18"/>
      <c r="K485" s="22" t="str">
        <f>IF($H485="","",IF($I485="No",0,IF(N(IFERROR(INDEX(Clients!$D$4:$D$103,MATCH($B485,Clients!$A$4:$A$103,0)),""))&gt;0,CEILING(MAX(0,ROUND(MOD($F485-$E485,1)*1440-N($G485),0)),N(IFERROR(INDEX(Clients!$D$4:$D$103,MATCH($B485,Clients!$A$4:$A$103,0)),""))),MAX(0,ROUND(MOD($F485-$E485,1)*1440-N($G485),0)))/60))</f>
        <v/>
      </c>
      <c r="L485" s="23" t="str">
        <f>IF($B485="","",IFERROR(INDEX(Clients!$B$4:$B$103,MATCH($B485,Clients!$A$4:$A$103,0)),"")&amp;"")</f>
        <v/>
      </c>
      <c r="M485" s="24" t="str">
        <f>IF($B485="","",IF($J485&lt;&gt;"",N($J485),N(IFERROR(INDEX(Clients!$C$4:$C$103,MATCH($B485,Clients!$A$4:$A$103,0)),""))))</f>
        <v/>
      </c>
      <c r="N485" s="24" t="str">
        <f t="shared" si="15"/>
        <v/>
      </c>
      <c r="O485" s="17"/>
      <c r="P485" s="23">
        <f>IF(AND(ISNUMBER($A485),$A485&gt;=Settings!$B$6,$A485&lt;=Settings!$B$7),1,0)</f>
        <v>0</v>
      </c>
      <c r="Q485" s="23" t="str">
        <f>IF(AND($P485=1,$B485&lt;&gt;"",$B485=Timesheet!$B$4),ROW(),"")</f>
        <v/>
      </c>
    </row>
    <row r="486" spans="1:17" x14ac:dyDescent="0.3">
      <c r="A486" s="19"/>
      <c r="B486" s="17"/>
      <c r="C486" s="17"/>
      <c r="D486" s="17"/>
      <c r="E486" s="20"/>
      <c r="F486" s="20"/>
      <c r="G486" s="21"/>
      <c r="H486" s="22" t="str">
        <f t="shared" si="14"/>
        <v/>
      </c>
      <c r="I486" s="17"/>
      <c r="J486" s="18"/>
      <c r="K486" s="22" t="str">
        <f>IF($H486="","",IF($I486="No",0,IF(N(IFERROR(INDEX(Clients!$D$4:$D$103,MATCH($B486,Clients!$A$4:$A$103,0)),""))&gt;0,CEILING(MAX(0,ROUND(MOD($F486-$E486,1)*1440-N($G486),0)),N(IFERROR(INDEX(Clients!$D$4:$D$103,MATCH($B486,Clients!$A$4:$A$103,0)),""))),MAX(0,ROUND(MOD($F486-$E486,1)*1440-N($G486),0)))/60))</f>
        <v/>
      </c>
      <c r="L486" s="23" t="str">
        <f>IF($B486="","",IFERROR(INDEX(Clients!$B$4:$B$103,MATCH($B486,Clients!$A$4:$A$103,0)),"")&amp;"")</f>
        <v/>
      </c>
      <c r="M486" s="24" t="str">
        <f>IF($B486="","",IF($J486&lt;&gt;"",N($J486),N(IFERROR(INDEX(Clients!$C$4:$C$103,MATCH($B486,Clients!$A$4:$A$103,0)),""))))</f>
        <v/>
      </c>
      <c r="N486" s="24" t="str">
        <f t="shared" si="15"/>
        <v/>
      </c>
      <c r="O486" s="17"/>
      <c r="P486" s="23">
        <f>IF(AND(ISNUMBER($A486),$A486&gt;=Settings!$B$6,$A486&lt;=Settings!$B$7),1,0)</f>
        <v>0</v>
      </c>
      <c r="Q486" s="23" t="str">
        <f>IF(AND($P486=1,$B486&lt;&gt;"",$B486=Timesheet!$B$4),ROW(),"")</f>
        <v/>
      </c>
    </row>
    <row r="487" spans="1:17" x14ac:dyDescent="0.3">
      <c r="A487" s="19"/>
      <c r="B487" s="17"/>
      <c r="C487" s="17"/>
      <c r="D487" s="17"/>
      <c r="E487" s="20"/>
      <c r="F487" s="20"/>
      <c r="G487" s="21"/>
      <c r="H487" s="22" t="str">
        <f t="shared" si="14"/>
        <v/>
      </c>
      <c r="I487" s="17"/>
      <c r="J487" s="18"/>
      <c r="K487" s="22" t="str">
        <f>IF($H487="","",IF($I487="No",0,IF(N(IFERROR(INDEX(Clients!$D$4:$D$103,MATCH($B487,Clients!$A$4:$A$103,0)),""))&gt;0,CEILING(MAX(0,ROUND(MOD($F487-$E487,1)*1440-N($G487),0)),N(IFERROR(INDEX(Clients!$D$4:$D$103,MATCH($B487,Clients!$A$4:$A$103,0)),""))),MAX(0,ROUND(MOD($F487-$E487,1)*1440-N($G487),0)))/60))</f>
        <v/>
      </c>
      <c r="L487" s="23" t="str">
        <f>IF($B487="","",IFERROR(INDEX(Clients!$B$4:$B$103,MATCH($B487,Clients!$A$4:$A$103,0)),"")&amp;"")</f>
        <v/>
      </c>
      <c r="M487" s="24" t="str">
        <f>IF($B487="","",IF($J487&lt;&gt;"",N($J487),N(IFERROR(INDEX(Clients!$C$4:$C$103,MATCH($B487,Clients!$A$4:$A$103,0)),""))))</f>
        <v/>
      </c>
      <c r="N487" s="24" t="str">
        <f t="shared" si="15"/>
        <v/>
      </c>
      <c r="O487" s="17"/>
      <c r="P487" s="23">
        <f>IF(AND(ISNUMBER($A487),$A487&gt;=Settings!$B$6,$A487&lt;=Settings!$B$7),1,0)</f>
        <v>0</v>
      </c>
      <c r="Q487" s="23" t="str">
        <f>IF(AND($P487=1,$B487&lt;&gt;"",$B487=Timesheet!$B$4),ROW(),"")</f>
        <v/>
      </c>
    </row>
    <row r="488" spans="1:17" x14ac:dyDescent="0.3">
      <c r="A488" s="19"/>
      <c r="B488" s="17"/>
      <c r="C488" s="17"/>
      <c r="D488" s="17"/>
      <c r="E488" s="20"/>
      <c r="F488" s="20"/>
      <c r="G488" s="21"/>
      <c r="H488" s="22" t="str">
        <f t="shared" si="14"/>
        <v/>
      </c>
      <c r="I488" s="17"/>
      <c r="J488" s="18"/>
      <c r="K488" s="22" t="str">
        <f>IF($H488="","",IF($I488="No",0,IF(N(IFERROR(INDEX(Clients!$D$4:$D$103,MATCH($B488,Clients!$A$4:$A$103,0)),""))&gt;0,CEILING(MAX(0,ROUND(MOD($F488-$E488,1)*1440-N($G488),0)),N(IFERROR(INDEX(Clients!$D$4:$D$103,MATCH($B488,Clients!$A$4:$A$103,0)),""))),MAX(0,ROUND(MOD($F488-$E488,1)*1440-N($G488),0)))/60))</f>
        <v/>
      </c>
      <c r="L488" s="23" t="str">
        <f>IF($B488="","",IFERROR(INDEX(Clients!$B$4:$B$103,MATCH($B488,Clients!$A$4:$A$103,0)),"")&amp;"")</f>
        <v/>
      </c>
      <c r="M488" s="24" t="str">
        <f>IF($B488="","",IF($J488&lt;&gt;"",N($J488),N(IFERROR(INDEX(Clients!$C$4:$C$103,MATCH($B488,Clients!$A$4:$A$103,0)),""))))</f>
        <v/>
      </c>
      <c r="N488" s="24" t="str">
        <f t="shared" si="15"/>
        <v/>
      </c>
      <c r="O488" s="17"/>
      <c r="P488" s="23">
        <f>IF(AND(ISNUMBER($A488),$A488&gt;=Settings!$B$6,$A488&lt;=Settings!$B$7),1,0)</f>
        <v>0</v>
      </c>
      <c r="Q488" s="23" t="str">
        <f>IF(AND($P488=1,$B488&lt;&gt;"",$B488=Timesheet!$B$4),ROW(),"")</f>
        <v/>
      </c>
    </row>
    <row r="489" spans="1:17" x14ac:dyDescent="0.3">
      <c r="A489" s="19"/>
      <c r="B489" s="17"/>
      <c r="C489" s="17"/>
      <c r="D489" s="17"/>
      <c r="E489" s="20"/>
      <c r="F489" s="20"/>
      <c r="G489" s="21"/>
      <c r="H489" s="22" t="str">
        <f t="shared" si="14"/>
        <v/>
      </c>
      <c r="I489" s="17"/>
      <c r="J489" s="18"/>
      <c r="K489" s="22" t="str">
        <f>IF($H489="","",IF($I489="No",0,IF(N(IFERROR(INDEX(Clients!$D$4:$D$103,MATCH($B489,Clients!$A$4:$A$103,0)),""))&gt;0,CEILING(MAX(0,ROUND(MOD($F489-$E489,1)*1440-N($G489),0)),N(IFERROR(INDEX(Clients!$D$4:$D$103,MATCH($B489,Clients!$A$4:$A$103,0)),""))),MAX(0,ROUND(MOD($F489-$E489,1)*1440-N($G489),0)))/60))</f>
        <v/>
      </c>
      <c r="L489" s="23" t="str">
        <f>IF($B489="","",IFERROR(INDEX(Clients!$B$4:$B$103,MATCH($B489,Clients!$A$4:$A$103,0)),"")&amp;"")</f>
        <v/>
      </c>
      <c r="M489" s="24" t="str">
        <f>IF($B489="","",IF($J489&lt;&gt;"",N($J489),N(IFERROR(INDEX(Clients!$C$4:$C$103,MATCH($B489,Clients!$A$4:$A$103,0)),""))))</f>
        <v/>
      </c>
      <c r="N489" s="24" t="str">
        <f t="shared" si="15"/>
        <v/>
      </c>
      <c r="O489" s="17"/>
      <c r="P489" s="23">
        <f>IF(AND(ISNUMBER($A489),$A489&gt;=Settings!$B$6,$A489&lt;=Settings!$B$7),1,0)</f>
        <v>0</v>
      </c>
      <c r="Q489" s="23" t="str">
        <f>IF(AND($P489=1,$B489&lt;&gt;"",$B489=Timesheet!$B$4),ROW(),"")</f>
        <v/>
      </c>
    </row>
    <row r="490" spans="1:17" x14ac:dyDescent="0.3">
      <c r="A490" s="19"/>
      <c r="B490" s="17"/>
      <c r="C490" s="17"/>
      <c r="D490" s="17"/>
      <c r="E490" s="20"/>
      <c r="F490" s="20"/>
      <c r="G490" s="21"/>
      <c r="H490" s="22" t="str">
        <f t="shared" si="14"/>
        <v/>
      </c>
      <c r="I490" s="17"/>
      <c r="J490" s="18"/>
      <c r="K490" s="22" t="str">
        <f>IF($H490="","",IF($I490="No",0,IF(N(IFERROR(INDEX(Clients!$D$4:$D$103,MATCH($B490,Clients!$A$4:$A$103,0)),""))&gt;0,CEILING(MAX(0,ROUND(MOD($F490-$E490,1)*1440-N($G490),0)),N(IFERROR(INDEX(Clients!$D$4:$D$103,MATCH($B490,Clients!$A$4:$A$103,0)),""))),MAX(0,ROUND(MOD($F490-$E490,1)*1440-N($G490),0)))/60))</f>
        <v/>
      </c>
      <c r="L490" s="23" t="str">
        <f>IF($B490="","",IFERROR(INDEX(Clients!$B$4:$B$103,MATCH($B490,Clients!$A$4:$A$103,0)),"")&amp;"")</f>
        <v/>
      </c>
      <c r="M490" s="24" t="str">
        <f>IF($B490="","",IF($J490&lt;&gt;"",N($J490),N(IFERROR(INDEX(Clients!$C$4:$C$103,MATCH($B490,Clients!$A$4:$A$103,0)),""))))</f>
        <v/>
      </c>
      <c r="N490" s="24" t="str">
        <f t="shared" si="15"/>
        <v/>
      </c>
      <c r="O490" s="17"/>
      <c r="P490" s="23">
        <f>IF(AND(ISNUMBER($A490),$A490&gt;=Settings!$B$6,$A490&lt;=Settings!$B$7),1,0)</f>
        <v>0</v>
      </c>
      <c r="Q490" s="23" t="str">
        <f>IF(AND($P490=1,$B490&lt;&gt;"",$B490=Timesheet!$B$4),ROW(),"")</f>
        <v/>
      </c>
    </row>
    <row r="491" spans="1:17" x14ac:dyDescent="0.3">
      <c r="A491" s="19"/>
      <c r="B491" s="17"/>
      <c r="C491" s="17"/>
      <c r="D491" s="17"/>
      <c r="E491" s="20"/>
      <c r="F491" s="20"/>
      <c r="G491" s="21"/>
      <c r="H491" s="22" t="str">
        <f t="shared" si="14"/>
        <v/>
      </c>
      <c r="I491" s="17"/>
      <c r="J491" s="18"/>
      <c r="K491" s="22" t="str">
        <f>IF($H491="","",IF($I491="No",0,IF(N(IFERROR(INDEX(Clients!$D$4:$D$103,MATCH($B491,Clients!$A$4:$A$103,0)),""))&gt;0,CEILING(MAX(0,ROUND(MOD($F491-$E491,1)*1440-N($G491),0)),N(IFERROR(INDEX(Clients!$D$4:$D$103,MATCH($B491,Clients!$A$4:$A$103,0)),""))),MAX(0,ROUND(MOD($F491-$E491,1)*1440-N($G491),0)))/60))</f>
        <v/>
      </c>
      <c r="L491" s="23" t="str">
        <f>IF($B491="","",IFERROR(INDEX(Clients!$B$4:$B$103,MATCH($B491,Clients!$A$4:$A$103,0)),"")&amp;"")</f>
        <v/>
      </c>
      <c r="M491" s="24" t="str">
        <f>IF($B491="","",IF($J491&lt;&gt;"",N($J491),N(IFERROR(INDEX(Clients!$C$4:$C$103,MATCH($B491,Clients!$A$4:$A$103,0)),""))))</f>
        <v/>
      </c>
      <c r="N491" s="24" t="str">
        <f t="shared" si="15"/>
        <v/>
      </c>
      <c r="O491" s="17"/>
      <c r="P491" s="23">
        <f>IF(AND(ISNUMBER($A491),$A491&gt;=Settings!$B$6,$A491&lt;=Settings!$B$7),1,0)</f>
        <v>0</v>
      </c>
      <c r="Q491" s="23" t="str">
        <f>IF(AND($P491=1,$B491&lt;&gt;"",$B491=Timesheet!$B$4),ROW(),"")</f>
        <v/>
      </c>
    </row>
    <row r="492" spans="1:17" x14ac:dyDescent="0.3">
      <c r="A492" s="19"/>
      <c r="B492" s="17"/>
      <c r="C492" s="17"/>
      <c r="D492" s="17"/>
      <c r="E492" s="20"/>
      <c r="F492" s="20"/>
      <c r="G492" s="21"/>
      <c r="H492" s="22" t="str">
        <f t="shared" si="14"/>
        <v/>
      </c>
      <c r="I492" s="17"/>
      <c r="J492" s="18"/>
      <c r="K492" s="22" t="str">
        <f>IF($H492="","",IF($I492="No",0,IF(N(IFERROR(INDEX(Clients!$D$4:$D$103,MATCH($B492,Clients!$A$4:$A$103,0)),""))&gt;0,CEILING(MAX(0,ROUND(MOD($F492-$E492,1)*1440-N($G492),0)),N(IFERROR(INDEX(Clients!$D$4:$D$103,MATCH($B492,Clients!$A$4:$A$103,0)),""))),MAX(0,ROUND(MOD($F492-$E492,1)*1440-N($G492),0)))/60))</f>
        <v/>
      </c>
      <c r="L492" s="23" t="str">
        <f>IF($B492="","",IFERROR(INDEX(Clients!$B$4:$B$103,MATCH($B492,Clients!$A$4:$A$103,0)),"")&amp;"")</f>
        <v/>
      </c>
      <c r="M492" s="24" t="str">
        <f>IF($B492="","",IF($J492&lt;&gt;"",N($J492),N(IFERROR(INDEX(Clients!$C$4:$C$103,MATCH($B492,Clients!$A$4:$A$103,0)),""))))</f>
        <v/>
      </c>
      <c r="N492" s="24" t="str">
        <f t="shared" si="15"/>
        <v/>
      </c>
      <c r="O492" s="17"/>
      <c r="P492" s="23">
        <f>IF(AND(ISNUMBER($A492),$A492&gt;=Settings!$B$6,$A492&lt;=Settings!$B$7),1,0)</f>
        <v>0</v>
      </c>
      <c r="Q492" s="23" t="str">
        <f>IF(AND($P492=1,$B492&lt;&gt;"",$B492=Timesheet!$B$4),ROW(),"")</f>
        <v/>
      </c>
    </row>
    <row r="493" spans="1:17" x14ac:dyDescent="0.3">
      <c r="A493" s="19"/>
      <c r="B493" s="17"/>
      <c r="C493" s="17"/>
      <c r="D493" s="17"/>
      <c r="E493" s="20"/>
      <c r="F493" s="20"/>
      <c r="G493" s="21"/>
      <c r="H493" s="22" t="str">
        <f t="shared" si="14"/>
        <v/>
      </c>
      <c r="I493" s="17"/>
      <c r="J493" s="18"/>
      <c r="K493" s="22" t="str">
        <f>IF($H493="","",IF($I493="No",0,IF(N(IFERROR(INDEX(Clients!$D$4:$D$103,MATCH($B493,Clients!$A$4:$A$103,0)),""))&gt;0,CEILING(MAX(0,ROUND(MOD($F493-$E493,1)*1440-N($G493),0)),N(IFERROR(INDEX(Clients!$D$4:$D$103,MATCH($B493,Clients!$A$4:$A$103,0)),""))),MAX(0,ROUND(MOD($F493-$E493,1)*1440-N($G493),0)))/60))</f>
        <v/>
      </c>
      <c r="L493" s="23" t="str">
        <f>IF($B493="","",IFERROR(INDEX(Clients!$B$4:$B$103,MATCH($B493,Clients!$A$4:$A$103,0)),"")&amp;"")</f>
        <v/>
      </c>
      <c r="M493" s="24" t="str">
        <f>IF($B493="","",IF($J493&lt;&gt;"",N($J493),N(IFERROR(INDEX(Clients!$C$4:$C$103,MATCH($B493,Clients!$A$4:$A$103,0)),""))))</f>
        <v/>
      </c>
      <c r="N493" s="24" t="str">
        <f t="shared" si="15"/>
        <v/>
      </c>
      <c r="O493" s="17"/>
      <c r="P493" s="23">
        <f>IF(AND(ISNUMBER($A493),$A493&gt;=Settings!$B$6,$A493&lt;=Settings!$B$7),1,0)</f>
        <v>0</v>
      </c>
      <c r="Q493" s="23" t="str">
        <f>IF(AND($P493=1,$B493&lt;&gt;"",$B493=Timesheet!$B$4),ROW(),"")</f>
        <v/>
      </c>
    </row>
    <row r="494" spans="1:17" x14ac:dyDescent="0.3">
      <c r="A494" s="19"/>
      <c r="B494" s="17"/>
      <c r="C494" s="17"/>
      <c r="D494" s="17"/>
      <c r="E494" s="20"/>
      <c r="F494" s="20"/>
      <c r="G494" s="21"/>
      <c r="H494" s="22" t="str">
        <f t="shared" si="14"/>
        <v/>
      </c>
      <c r="I494" s="17"/>
      <c r="J494" s="18"/>
      <c r="K494" s="22" t="str">
        <f>IF($H494="","",IF($I494="No",0,IF(N(IFERROR(INDEX(Clients!$D$4:$D$103,MATCH($B494,Clients!$A$4:$A$103,0)),""))&gt;0,CEILING(MAX(0,ROUND(MOD($F494-$E494,1)*1440-N($G494),0)),N(IFERROR(INDEX(Clients!$D$4:$D$103,MATCH($B494,Clients!$A$4:$A$103,0)),""))),MAX(0,ROUND(MOD($F494-$E494,1)*1440-N($G494),0)))/60))</f>
        <v/>
      </c>
      <c r="L494" s="23" t="str">
        <f>IF($B494="","",IFERROR(INDEX(Clients!$B$4:$B$103,MATCH($B494,Clients!$A$4:$A$103,0)),"")&amp;"")</f>
        <v/>
      </c>
      <c r="M494" s="24" t="str">
        <f>IF($B494="","",IF($J494&lt;&gt;"",N($J494),N(IFERROR(INDEX(Clients!$C$4:$C$103,MATCH($B494,Clients!$A$4:$A$103,0)),""))))</f>
        <v/>
      </c>
      <c r="N494" s="24" t="str">
        <f t="shared" si="15"/>
        <v/>
      </c>
      <c r="O494" s="17"/>
      <c r="P494" s="23">
        <f>IF(AND(ISNUMBER($A494),$A494&gt;=Settings!$B$6,$A494&lt;=Settings!$B$7),1,0)</f>
        <v>0</v>
      </c>
      <c r="Q494" s="23" t="str">
        <f>IF(AND($P494=1,$B494&lt;&gt;"",$B494=Timesheet!$B$4),ROW(),"")</f>
        <v/>
      </c>
    </row>
    <row r="495" spans="1:17" x14ac:dyDescent="0.3">
      <c r="A495" s="19"/>
      <c r="B495" s="17"/>
      <c r="C495" s="17"/>
      <c r="D495" s="17"/>
      <c r="E495" s="20"/>
      <c r="F495" s="20"/>
      <c r="G495" s="21"/>
      <c r="H495" s="22" t="str">
        <f t="shared" si="14"/>
        <v/>
      </c>
      <c r="I495" s="17"/>
      <c r="J495" s="18"/>
      <c r="K495" s="22" t="str">
        <f>IF($H495="","",IF($I495="No",0,IF(N(IFERROR(INDEX(Clients!$D$4:$D$103,MATCH($B495,Clients!$A$4:$A$103,0)),""))&gt;0,CEILING(MAX(0,ROUND(MOD($F495-$E495,1)*1440-N($G495),0)),N(IFERROR(INDEX(Clients!$D$4:$D$103,MATCH($B495,Clients!$A$4:$A$103,0)),""))),MAX(0,ROUND(MOD($F495-$E495,1)*1440-N($G495),0)))/60))</f>
        <v/>
      </c>
      <c r="L495" s="23" t="str">
        <f>IF($B495="","",IFERROR(INDEX(Clients!$B$4:$B$103,MATCH($B495,Clients!$A$4:$A$103,0)),"")&amp;"")</f>
        <v/>
      </c>
      <c r="M495" s="24" t="str">
        <f>IF($B495="","",IF($J495&lt;&gt;"",N($J495),N(IFERROR(INDEX(Clients!$C$4:$C$103,MATCH($B495,Clients!$A$4:$A$103,0)),""))))</f>
        <v/>
      </c>
      <c r="N495" s="24" t="str">
        <f t="shared" si="15"/>
        <v/>
      </c>
      <c r="O495" s="17"/>
      <c r="P495" s="23">
        <f>IF(AND(ISNUMBER($A495),$A495&gt;=Settings!$B$6,$A495&lt;=Settings!$B$7),1,0)</f>
        <v>0</v>
      </c>
      <c r="Q495" s="23" t="str">
        <f>IF(AND($P495=1,$B495&lt;&gt;"",$B495=Timesheet!$B$4),ROW(),"")</f>
        <v/>
      </c>
    </row>
    <row r="496" spans="1:17" x14ac:dyDescent="0.3">
      <c r="A496" s="19"/>
      <c r="B496" s="17"/>
      <c r="C496" s="17"/>
      <c r="D496" s="17"/>
      <c r="E496" s="20"/>
      <c r="F496" s="20"/>
      <c r="G496" s="21"/>
      <c r="H496" s="22" t="str">
        <f t="shared" si="14"/>
        <v/>
      </c>
      <c r="I496" s="17"/>
      <c r="J496" s="18"/>
      <c r="K496" s="22" t="str">
        <f>IF($H496="","",IF($I496="No",0,IF(N(IFERROR(INDEX(Clients!$D$4:$D$103,MATCH($B496,Clients!$A$4:$A$103,0)),""))&gt;0,CEILING(MAX(0,ROUND(MOD($F496-$E496,1)*1440-N($G496),0)),N(IFERROR(INDEX(Clients!$D$4:$D$103,MATCH($B496,Clients!$A$4:$A$103,0)),""))),MAX(0,ROUND(MOD($F496-$E496,1)*1440-N($G496),0)))/60))</f>
        <v/>
      </c>
      <c r="L496" s="23" t="str">
        <f>IF($B496="","",IFERROR(INDEX(Clients!$B$4:$B$103,MATCH($B496,Clients!$A$4:$A$103,0)),"")&amp;"")</f>
        <v/>
      </c>
      <c r="M496" s="24" t="str">
        <f>IF($B496="","",IF($J496&lt;&gt;"",N($J496),N(IFERROR(INDEX(Clients!$C$4:$C$103,MATCH($B496,Clients!$A$4:$A$103,0)),""))))</f>
        <v/>
      </c>
      <c r="N496" s="24" t="str">
        <f t="shared" si="15"/>
        <v/>
      </c>
      <c r="O496" s="17"/>
      <c r="P496" s="23">
        <f>IF(AND(ISNUMBER($A496),$A496&gt;=Settings!$B$6,$A496&lt;=Settings!$B$7),1,0)</f>
        <v>0</v>
      </c>
      <c r="Q496" s="23" t="str">
        <f>IF(AND($P496=1,$B496&lt;&gt;"",$B496=Timesheet!$B$4),ROW(),"")</f>
        <v/>
      </c>
    </row>
    <row r="497" spans="1:17" x14ac:dyDescent="0.3">
      <c r="A497" s="19"/>
      <c r="B497" s="17"/>
      <c r="C497" s="17"/>
      <c r="D497" s="17"/>
      <c r="E497" s="20"/>
      <c r="F497" s="20"/>
      <c r="G497" s="21"/>
      <c r="H497" s="22" t="str">
        <f t="shared" si="14"/>
        <v/>
      </c>
      <c r="I497" s="17"/>
      <c r="J497" s="18"/>
      <c r="K497" s="22" t="str">
        <f>IF($H497="","",IF($I497="No",0,IF(N(IFERROR(INDEX(Clients!$D$4:$D$103,MATCH($B497,Clients!$A$4:$A$103,0)),""))&gt;0,CEILING(MAX(0,ROUND(MOD($F497-$E497,1)*1440-N($G497),0)),N(IFERROR(INDEX(Clients!$D$4:$D$103,MATCH($B497,Clients!$A$4:$A$103,0)),""))),MAX(0,ROUND(MOD($F497-$E497,1)*1440-N($G497),0)))/60))</f>
        <v/>
      </c>
      <c r="L497" s="23" t="str">
        <f>IF($B497="","",IFERROR(INDEX(Clients!$B$4:$B$103,MATCH($B497,Clients!$A$4:$A$103,0)),"")&amp;"")</f>
        <v/>
      </c>
      <c r="M497" s="24" t="str">
        <f>IF($B497="","",IF($J497&lt;&gt;"",N($J497),N(IFERROR(INDEX(Clients!$C$4:$C$103,MATCH($B497,Clients!$A$4:$A$103,0)),""))))</f>
        <v/>
      </c>
      <c r="N497" s="24" t="str">
        <f t="shared" si="15"/>
        <v/>
      </c>
      <c r="O497" s="17"/>
      <c r="P497" s="23">
        <f>IF(AND(ISNUMBER($A497),$A497&gt;=Settings!$B$6,$A497&lt;=Settings!$B$7),1,0)</f>
        <v>0</v>
      </c>
      <c r="Q497" s="23" t="str">
        <f>IF(AND($P497=1,$B497&lt;&gt;"",$B497=Timesheet!$B$4),ROW(),"")</f>
        <v/>
      </c>
    </row>
    <row r="498" spans="1:17" x14ac:dyDescent="0.3">
      <c r="A498" s="19"/>
      <c r="B498" s="17"/>
      <c r="C498" s="17"/>
      <c r="D498" s="17"/>
      <c r="E498" s="20"/>
      <c r="F498" s="20"/>
      <c r="G498" s="21"/>
      <c r="H498" s="22" t="str">
        <f t="shared" si="14"/>
        <v/>
      </c>
      <c r="I498" s="17"/>
      <c r="J498" s="18"/>
      <c r="K498" s="22" t="str">
        <f>IF($H498="","",IF($I498="No",0,IF(N(IFERROR(INDEX(Clients!$D$4:$D$103,MATCH($B498,Clients!$A$4:$A$103,0)),""))&gt;0,CEILING(MAX(0,ROUND(MOD($F498-$E498,1)*1440-N($G498),0)),N(IFERROR(INDEX(Clients!$D$4:$D$103,MATCH($B498,Clients!$A$4:$A$103,0)),""))),MAX(0,ROUND(MOD($F498-$E498,1)*1440-N($G498),0)))/60))</f>
        <v/>
      </c>
      <c r="L498" s="23" t="str">
        <f>IF($B498="","",IFERROR(INDEX(Clients!$B$4:$B$103,MATCH($B498,Clients!$A$4:$A$103,0)),"")&amp;"")</f>
        <v/>
      </c>
      <c r="M498" s="24" t="str">
        <f>IF($B498="","",IF($J498&lt;&gt;"",N($J498),N(IFERROR(INDEX(Clients!$C$4:$C$103,MATCH($B498,Clients!$A$4:$A$103,0)),""))))</f>
        <v/>
      </c>
      <c r="N498" s="24" t="str">
        <f t="shared" si="15"/>
        <v/>
      </c>
      <c r="O498" s="17"/>
      <c r="P498" s="23">
        <f>IF(AND(ISNUMBER($A498),$A498&gt;=Settings!$B$6,$A498&lt;=Settings!$B$7),1,0)</f>
        <v>0</v>
      </c>
      <c r="Q498" s="23" t="str">
        <f>IF(AND($P498=1,$B498&lt;&gt;"",$B498=Timesheet!$B$4),ROW(),"")</f>
        <v/>
      </c>
    </row>
    <row r="499" spans="1:17" x14ac:dyDescent="0.3">
      <c r="A499" s="19"/>
      <c r="B499" s="17"/>
      <c r="C499" s="17"/>
      <c r="D499" s="17"/>
      <c r="E499" s="20"/>
      <c r="F499" s="20"/>
      <c r="G499" s="21"/>
      <c r="H499" s="22" t="str">
        <f t="shared" si="14"/>
        <v/>
      </c>
      <c r="I499" s="17"/>
      <c r="J499" s="18"/>
      <c r="K499" s="22" t="str">
        <f>IF($H499="","",IF($I499="No",0,IF(N(IFERROR(INDEX(Clients!$D$4:$D$103,MATCH($B499,Clients!$A$4:$A$103,0)),""))&gt;0,CEILING(MAX(0,ROUND(MOD($F499-$E499,1)*1440-N($G499),0)),N(IFERROR(INDEX(Clients!$D$4:$D$103,MATCH($B499,Clients!$A$4:$A$103,0)),""))),MAX(0,ROUND(MOD($F499-$E499,1)*1440-N($G499),0)))/60))</f>
        <v/>
      </c>
      <c r="L499" s="23" t="str">
        <f>IF($B499="","",IFERROR(INDEX(Clients!$B$4:$B$103,MATCH($B499,Clients!$A$4:$A$103,0)),"")&amp;"")</f>
        <v/>
      </c>
      <c r="M499" s="24" t="str">
        <f>IF($B499="","",IF($J499&lt;&gt;"",N($J499),N(IFERROR(INDEX(Clients!$C$4:$C$103,MATCH($B499,Clients!$A$4:$A$103,0)),""))))</f>
        <v/>
      </c>
      <c r="N499" s="24" t="str">
        <f t="shared" si="15"/>
        <v/>
      </c>
      <c r="O499" s="17"/>
      <c r="P499" s="23">
        <f>IF(AND(ISNUMBER($A499),$A499&gt;=Settings!$B$6,$A499&lt;=Settings!$B$7),1,0)</f>
        <v>0</v>
      </c>
      <c r="Q499" s="23" t="str">
        <f>IF(AND($P499=1,$B499&lt;&gt;"",$B499=Timesheet!$B$4),ROW(),"")</f>
        <v/>
      </c>
    </row>
    <row r="500" spans="1:17" x14ac:dyDescent="0.3">
      <c r="A500" s="19"/>
      <c r="B500" s="17"/>
      <c r="C500" s="17"/>
      <c r="D500" s="17"/>
      <c r="E500" s="20"/>
      <c r="F500" s="20"/>
      <c r="G500" s="21"/>
      <c r="H500" s="22" t="str">
        <f t="shared" si="14"/>
        <v/>
      </c>
      <c r="I500" s="17"/>
      <c r="J500" s="18"/>
      <c r="K500" s="22" t="str">
        <f>IF($H500="","",IF($I500="No",0,IF(N(IFERROR(INDEX(Clients!$D$4:$D$103,MATCH($B500,Clients!$A$4:$A$103,0)),""))&gt;0,CEILING(MAX(0,ROUND(MOD($F500-$E500,1)*1440-N($G500),0)),N(IFERROR(INDEX(Clients!$D$4:$D$103,MATCH($B500,Clients!$A$4:$A$103,0)),""))),MAX(0,ROUND(MOD($F500-$E500,1)*1440-N($G500),0)))/60))</f>
        <v/>
      </c>
      <c r="L500" s="23" t="str">
        <f>IF($B500="","",IFERROR(INDEX(Clients!$B$4:$B$103,MATCH($B500,Clients!$A$4:$A$103,0)),"")&amp;"")</f>
        <v/>
      </c>
      <c r="M500" s="24" t="str">
        <f>IF($B500="","",IF($J500&lt;&gt;"",N($J500),N(IFERROR(INDEX(Clients!$C$4:$C$103,MATCH($B500,Clients!$A$4:$A$103,0)),""))))</f>
        <v/>
      </c>
      <c r="N500" s="24" t="str">
        <f t="shared" si="15"/>
        <v/>
      </c>
      <c r="O500" s="17"/>
      <c r="P500" s="23">
        <f>IF(AND(ISNUMBER($A500),$A500&gt;=Settings!$B$6,$A500&lt;=Settings!$B$7),1,0)</f>
        <v>0</v>
      </c>
      <c r="Q500" s="23" t="str">
        <f>IF(AND($P500=1,$B500&lt;&gt;"",$B500=Timesheet!$B$4),ROW(),"")</f>
        <v/>
      </c>
    </row>
    <row r="501" spans="1:17" x14ac:dyDescent="0.3">
      <c r="A501" s="19"/>
      <c r="B501" s="17"/>
      <c r="C501" s="17"/>
      <c r="D501" s="17"/>
      <c r="E501" s="20"/>
      <c r="F501" s="20"/>
      <c r="G501" s="21"/>
      <c r="H501" s="22" t="str">
        <f t="shared" si="14"/>
        <v/>
      </c>
      <c r="I501" s="17"/>
      <c r="J501" s="18"/>
      <c r="K501" s="22" t="str">
        <f>IF($H501="","",IF($I501="No",0,IF(N(IFERROR(INDEX(Clients!$D$4:$D$103,MATCH($B501,Clients!$A$4:$A$103,0)),""))&gt;0,CEILING(MAX(0,ROUND(MOD($F501-$E501,1)*1440-N($G501),0)),N(IFERROR(INDEX(Clients!$D$4:$D$103,MATCH($B501,Clients!$A$4:$A$103,0)),""))),MAX(0,ROUND(MOD($F501-$E501,1)*1440-N($G501),0)))/60))</f>
        <v/>
      </c>
      <c r="L501" s="23" t="str">
        <f>IF($B501="","",IFERROR(INDEX(Clients!$B$4:$B$103,MATCH($B501,Clients!$A$4:$A$103,0)),"")&amp;"")</f>
        <v/>
      </c>
      <c r="M501" s="24" t="str">
        <f>IF($B501="","",IF($J501&lt;&gt;"",N($J501),N(IFERROR(INDEX(Clients!$C$4:$C$103,MATCH($B501,Clients!$A$4:$A$103,0)),""))))</f>
        <v/>
      </c>
      <c r="N501" s="24" t="str">
        <f t="shared" si="15"/>
        <v/>
      </c>
      <c r="O501" s="17"/>
      <c r="P501" s="23">
        <f>IF(AND(ISNUMBER($A501),$A501&gt;=Settings!$B$6,$A501&lt;=Settings!$B$7),1,0)</f>
        <v>0</v>
      </c>
      <c r="Q501" s="23" t="str">
        <f>IF(AND($P501=1,$B501&lt;&gt;"",$B501=Timesheet!$B$4),ROW(),"")</f>
        <v/>
      </c>
    </row>
    <row r="502" spans="1:17" x14ac:dyDescent="0.3">
      <c r="A502" s="19"/>
      <c r="B502" s="17"/>
      <c r="C502" s="17"/>
      <c r="D502" s="17"/>
      <c r="E502" s="20"/>
      <c r="F502" s="20"/>
      <c r="G502" s="21"/>
      <c r="H502" s="22" t="str">
        <f t="shared" si="14"/>
        <v/>
      </c>
      <c r="I502" s="17"/>
      <c r="J502" s="18"/>
      <c r="K502" s="22" t="str">
        <f>IF($H502="","",IF($I502="No",0,IF(N(IFERROR(INDEX(Clients!$D$4:$D$103,MATCH($B502,Clients!$A$4:$A$103,0)),""))&gt;0,CEILING(MAX(0,ROUND(MOD($F502-$E502,1)*1440-N($G502),0)),N(IFERROR(INDEX(Clients!$D$4:$D$103,MATCH($B502,Clients!$A$4:$A$103,0)),""))),MAX(0,ROUND(MOD($F502-$E502,1)*1440-N($G502),0)))/60))</f>
        <v/>
      </c>
      <c r="L502" s="23" t="str">
        <f>IF($B502="","",IFERROR(INDEX(Clients!$B$4:$B$103,MATCH($B502,Clients!$A$4:$A$103,0)),"")&amp;"")</f>
        <v/>
      </c>
      <c r="M502" s="24" t="str">
        <f>IF($B502="","",IF($J502&lt;&gt;"",N($J502),N(IFERROR(INDEX(Clients!$C$4:$C$103,MATCH($B502,Clients!$A$4:$A$103,0)),""))))</f>
        <v/>
      </c>
      <c r="N502" s="24" t="str">
        <f t="shared" si="15"/>
        <v/>
      </c>
      <c r="O502" s="17"/>
      <c r="P502" s="23">
        <f>IF(AND(ISNUMBER($A502),$A502&gt;=Settings!$B$6,$A502&lt;=Settings!$B$7),1,0)</f>
        <v>0</v>
      </c>
      <c r="Q502" s="23" t="str">
        <f>IF(AND($P502=1,$B502&lt;&gt;"",$B502=Timesheet!$B$4),ROW(),"")</f>
        <v/>
      </c>
    </row>
    <row r="503" spans="1:17" x14ac:dyDescent="0.3">
      <c r="A503" s="19"/>
      <c r="B503" s="17"/>
      <c r="C503" s="17"/>
      <c r="D503" s="17"/>
      <c r="E503" s="20"/>
      <c r="F503" s="20"/>
      <c r="G503" s="21"/>
      <c r="H503" s="22" t="str">
        <f t="shared" si="14"/>
        <v/>
      </c>
      <c r="I503" s="17"/>
      <c r="J503" s="18"/>
      <c r="K503" s="22" t="str">
        <f>IF($H503="","",IF($I503="No",0,IF(N(IFERROR(INDEX(Clients!$D$4:$D$103,MATCH($B503,Clients!$A$4:$A$103,0)),""))&gt;0,CEILING(MAX(0,ROUND(MOD($F503-$E503,1)*1440-N($G503),0)),N(IFERROR(INDEX(Clients!$D$4:$D$103,MATCH($B503,Clients!$A$4:$A$103,0)),""))),MAX(0,ROUND(MOD($F503-$E503,1)*1440-N($G503),0)))/60))</f>
        <v/>
      </c>
      <c r="L503" s="23" t="str">
        <f>IF($B503="","",IFERROR(INDEX(Clients!$B$4:$B$103,MATCH($B503,Clients!$A$4:$A$103,0)),"")&amp;"")</f>
        <v/>
      </c>
      <c r="M503" s="24" t="str">
        <f>IF($B503="","",IF($J503&lt;&gt;"",N($J503),N(IFERROR(INDEX(Clients!$C$4:$C$103,MATCH($B503,Clients!$A$4:$A$103,0)),""))))</f>
        <v/>
      </c>
      <c r="N503" s="24" t="str">
        <f t="shared" si="15"/>
        <v/>
      </c>
      <c r="O503" s="17"/>
      <c r="P503" s="23">
        <f>IF(AND(ISNUMBER($A503),$A503&gt;=Settings!$B$6,$A503&lt;=Settings!$B$7),1,0)</f>
        <v>0</v>
      </c>
      <c r="Q503" s="23" t="str">
        <f>IF(AND($P503=1,$B503&lt;&gt;"",$B503=Timesheet!$B$4),ROW(),"")</f>
        <v/>
      </c>
    </row>
    <row r="504" spans="1:17" x14ac:dyDescent="0.3">
      <c r="A504" s="19"/>
      <c r="B504" s="17"/>
      <c r="C504" s="17"/>
      <c r="D504" s="17"/>
      <c r="E504" s="20"/>
      <c r="F504" s="20"/>
      <c r="G504" s="21"/>
      <c r="H504" s="22" t="str">
        <f t="shared" si="14"/>
        <v/>
      </c>
      <c r="I504" s="17"/>
      <c r="J504" s="18"/>
      <c r="K504" s="22" t="str">
        <f>IF($H504="","",IF($I504="No",0,IF(N(IFERROR(INDEX(Clients!$D$4:$D$103,MATCH($B504,Clients!$A$4:$A$103,0)),""))&gt;0,CEILING(MAX(0,ROUND(MOD($F504-$E504,1)*1440-N($G504),0)),N(IFERROR(INDEX(Clients!$D$4:$D$103,MATCH($B504,Clients!$A$4:$A$103,0)),""))),MAX(0,ROUND(MOD($F504-$E504,1)*1440-N($G504),0)))/60))</f>
        <v/>
      </c>
      <c r="L504" s="23" t="str">
        <f>IF($B504="","",IFERROR(INDEX(Clients!$B$4:$B$103,MATCH($B504,Clients!$A$4:$A$103,0)),"")&amp;"")</f>
        <v/>
      </c>
      <c r="M504" s="24" t="str">
        <f>IF($B504="","",IF($J504&lt;&gt;"",N($J504),N(IFERROR(INDEX(Clients!$C$4:$C$103,MATCH($B504,Clients!$A$4:$A$103,0)),""))))</f>
        <v/>
      </c>
      <c r="N504" s="24" t="str">
        <f t="shared" si="15"/>
        <v/>
      </c>
      <c r="O504" s="17"/>
      <c r="P504" s="23">
        <f>IF(AND(ISNUMBER($A504),$A504&gt;=Settings!$B$6,$A504&lt;=Settings!$B$7),1,0)</f>
        <v>0</v>
      </c>
      <c r="Q504" s="23" t="str">
        <f>IF(AND($P504=1,$B504&lt;&gt;"",$B504=Timesheet!$B$4),ROW(),"")</f>
        <v/>
      </c>
    </row>
    <row r="505" spans="1:17" x14ac:dyDescent="0.3">
      <c r="A505" s="19"/>
      <c r="B505" s="17"/>
      <c r="C505" s="17"/>
      <c r="D505" s="17"/>
      <c r="E505" s="20"/>
      <c r="F505" s="20"/>
      <c r="G505" s="21"/>
      <c r="H505" s="22" t="str">
        <f t="shared" si="14"/>
        <v/>
      </c>
      <c r="I505" s="17"/>
      <c r="J505" s="18"/>
      <c r="K505" s="22" t="str">
        <f>IF($H505="","",IF($I505="No",0,IF(N(IFERROR(INDEX(Clients!$D$4:$D$103,MATCH($B505,Clients!$A$4:$A$103,0)),""))&gt;0,CEILING(MAX(0,ROUND(MOD($F505-$E505,1)*1440-N($G505),0)),N(IFERROR(INDEX(Clients!$D$4:$D$103,MATCH($B505,Clients!$A$4:$A$103,0)),""))),MAX(0,ROUND(MOD($F505-$E505,1)*1440-N($G505),0)))/60))</f>
        <v/>
      </c>
      <c r="L505" s="23" t="str">
        <f>IF($B505="","",IFERROR(INDEX(Clients!$B$4:$B$103,MATCH($B505,Clients!$A$4:$A$103,0)),"")&amp;"")</f>
        <v/>
      </c>
      <c r="M505" s="24" t="str">
        <f>IF($B505="","",IF($J505&lt;&gt;"",N($J505),N(IFERROR(INDEX(Clients!$C$4:$C$103,MATCH($B505,Clients!$A$4:$A$103,0)),""))))</f>
        <v/>
      </c>
      <c r="N505" s="24" t="str">
        <f t="shared" si="15"/>
        <v/>
      </c>
      <c r="O505" s="17"/>
      <c r="P505" s="23">
        <f>IF(AND(ISNUMBER($A505),$A505&gt;=Settings!$B$6,$A505&lt;=Settings!$B$7),1,0)</f>
        <v>0</v>
      </c>
      <c r="Q505" s="23" t="str">
        <f>IF(AND($P505=1,$B505&lt;&gt;"",$B505=Timesheet!$B$4),ROW(),"")</f>
        <v/>
      </c>
    </row>
    <row r="506" spans="1:17" x14ac:dyDescent="0.3">
      <c r="A506" s="19"/>
      <c r="B506" s="17"/>
      <c r="C506" s="17"/>
      <c r="D506" s="17"/>
      <c r="E506" s="20"/>
      <c r="F506" s="20"/>
      <c r="G506" s="21"/>
      <c r="H506" s="22" t="str">
        <f t="shared" si="14"/>
        <v/>
      </c>
      <c r="I506" s="17"/>
      <c r="J506" s="18"/>
      <c r="K506" s="22" t="str">
        <f>IF($H506="","",IF($I506="No",0,IF(N(IFERROR(INDEX(Clients!$D$4:$D$103,MATCH($B506,Clients!$A$4:$A$103,0)),""))&gt;0,CEILING(MAX(0,ROUND(MOD($F506-$E506,1)*1440-N($G506),0)),N(IFERROR(INDEX(Clients!$D$4:$D$103,MATCH($B506,Clients!$A$4:$A$103,0)),""))),MAX(0,ROUND(MOD($F506-$E506,1)*1440-N($G506),0)))/60))</f>
        <v/>
      </c>
      <c r="L506" s="23" t="str">
        <f>IF($B506="","",IFERROR(INDEX(Clients!$B$4:$B$103,MATCH($B506,Clients!$A$4:$A$103,0)),"")&amp;"")</f>
        <v/>
      </c>
      <c r="M506" s="24" t="str">
        <f>IF($B506="","",IF($J506&lt;&gt;"",N($J506),N(IFERROR(INDEX(Clients!$C$4:$C$103,MATCH($B506,Clients!$A$4:$A$103,0)),""))))</f>
        <v/>
      </c>
      <c r="N506" s="24" t="str">
        <f t="shared" si="15"/>
        <v/>
      </c>
      <c r="O506" s="17"/>
      <c r="P506" s="23">
        <f>IF(AND(ISNUMBER($A506),$A506&gt;=Settings!$B$6,$A506&lt;=Settings!$B$7),1,0)</f>
        <v>0</v>
      </c>
      <c r="Q506" s="23" t="str">
        <f>IF(AND($P506=1,$B506&lt;&gt;"",$B506=Timesheet!$B$4),ROW(),"")</f>
        <v/>
      </c>
    </row>
    <row r="507" spans="1:17" x14ac:dyDescent="0.3">
      <c r="A507" s="19"/>
      <c r="B507" s="17"/>
      <c r="C507" s="17"/>
      <c r="D507" s="17"/>
      <c r="E507" s="20"/>
      <c r="F507" s="20"/>
      <c r="G507" s="21"/>
      <c r="H507" s="22" t="str">
        <f t="shared" si="14"/>
        <v/>
      </c>
      <c r="I507" s="17"/>
      <c r="J507" s="18"/>
      <c r="K507" s="22" t="str">
        <f>IF($H507="","",IF($I507="No",0,IF(N(IFERROR(INDEX(Clients!$D$4:$D$103,MATCH($B507,Clients!$A$4:$A$103,0)),""))&gt;0,CEILING(MAX(0,ROUND(MOD($F507-$E507,1)*1440-N($G507),0)),N(IFERROR(INDEX(Clients!$D$4:$D$103,MATCH($B507,Clients!$A$4:$A$103,0)),""))),MAX(0,ROUND(MOD($F507-$E507,1)*1440-N($G507),0)))/60))</f>
        <v/>
      </c>
      <c r="L507" s="23" t="str">
        <f>IF($B507="","",IFERROR(INDEX(Clients!$B$4:$B$103,MATCH($B507,Clients!$A$4:$A$103,0)),"")&amp;"")</f>
        <v/>
      </c>
      <c r="M507" s="24" t="str">
        <f>IF($B507="","",IF($J507&lt;&gt;"",N($J507),N(IFERROR(INDEX(Clients!$C$4:$C$103,MATCH($B507,Clients!$A$4:$A$103,0)),""))))</f>
        <v/>
      </c>
      <c r="N507" s="24" t="str">
        <f t="shared" si="15"/>
        <v/>
      </c>
      <c r="O507" s="17"/>
      <c r="P507" s="23">
        <f>IF(AND(ISNUMBER($A507),$A507&gt;=Settings!$B$6,$A507&lt;=Settings!$B$7),1,0)</f>
        <v>0</v>
      </c>
      <c r="Q507" s="23" t="str">
        <f>IF(AND($P507=1,$B507&lt;&gt;"",$B507=Timesheet!$B$4),ROW(),"")</f>
        <v/>
      </c>
    </row>
    <row r="508" spans="1:17" x14ac:dyDescent="0.3">
      <c r="A508" s="19"/>
      <c r="B508" s="17"/>
      <c r="C508" s="17"/>
      <c r="D508" s="17"/>
      <c r="E508" s="20"/>
      <c r="F508" s="20"/>
      <c r="G508" s="21"/>
      <c r="H508" s="22" t="str">
        <f t="shared" si="14"/>
        <v/>
      </c>
      <c r="I508" s="17"/>
      <c r="J508" s="18"/>
      <c r="K508" s="22" t="str">
        <f>IF($H508="","",IF($I508="No",0,IF(N(IFERROR(INDEX(Clients!$D$4:$D$103,MATCH($B508,Clients!$A$4:$A$103,0)),""))&gt;0,CEILING(MAX(0,ROUND(MOD($F508-$E508,1)*1440-N($G508),0)),N(IFERROR(INDEX(Clients!$D$4:$D$103,MATCH($B508,Clients!$A$4:$A$103,0)),""))),MAX(0,ROUND(MOD($F508-$E508,1)*1440-N($G508),0)))/60))</f>
        <v/>
      </c>
      <c r="L508" s="23" t="str">
        <f>IF($B508="","",IFERROR(INDEX(Clients!$B$4:$B$103,MATCH($B508,Clients!$A$4:$A$103,0)),"")&amp;"")</f>
        <v/>
      </c>
      <c r="M508" s="24" t="str">
        <f>IF($B508="","",IF($J508&lt;&gt;"",N($J508),N(IFERROR(INDEX(Clients!$C$4:$C$103,MATCH($B508,Clients!$A$4:$A$103,0)),""))))</f>
        <v/>
      </c>
      <c r="N508" s="24" t="str">
        <f t="shared" si="15"/>
        <v/>
      </c>
      <c r="O508" s="17"/>
      <c r="P508" s="23">
        <f>IF(AND(ISNUMBER($A508),$A508&gt;=Settings!$B$6,$A508&lt;=Settings!$B$7),1,0)</f>
        <v>0</v>
      </c>
      <c r="Q508" s="23" t="str">
        <f>IF(AND($P508=1,$B508&lt;&gt;"",$B508=Timesheet!$B$4),ROW(),"")</f>
        <v/>
      </c>
    </row>
    <row r="509" spans="1:17" x14ac:dyDescent="0.3">
      <c r="A509" s="19"/>
      <c r="B509" s="17"/>
      <c r="C509" s="17"/>
      <c r="D509" s="17"/>
      <c r="E509" s="20"/>
      <c r="F509" s="20"/>
      <c r="G509" s="21"/>
      <c r="H509" s="22" t="str">
        <f t="shared" si="14"/>
        <v/>
      </c>
      <c r="I509" s="17"/>
      <c r="J509" s="18"/>
      <c r="K509" s="22" t="str">
        <f>IF($H509="","",IF($I509="No",0,IF(N(IFERROR(INDEX(Clients!$D$4:$D$103,MATCH($B509,Clients!$A$4:$A$103,0)),""))&gt;0,CEILING(MAX(0,ROUND(MOD($F509-$E509,1)*1440-N($G509),0)),N(IFERROR(INDEX(Clients!$D$4:$D$103,MATCH($B509,Clients!$A$4:$A$103,0)),""))),MAX(0,ROUND(MOD($F509-$E509,1)*1440-N($G509),0)))/60))</f>
        <v/>
      </c>
      <c r="L509" s="23" t="str">
        <f>IF($B509="","",IFERROR(INDEX(Clients!$B$4:$B$103,MATCH($B509,Clients!$A$4:$A$103,0)),"")&amp;"")</f>
        <v/>
      </c>
      <c r="M509" s="24" t="str">
        <f>IF($B509="","",IF($J509&lt;&gt;"",N($J509),N(IFERROR(INDEX(Clients!$C$4:$C$103,MATCH($B509,Clients!$A$4:$A$103,0)),""))))</f>
        <v/>
      </c>
      <c r="N509" s="24" t="str">
        <f t="shared" si="15"/>
        <v/>
      </c>
      <c r="O509" s="17"/>
      <c r="P509" s="23">
        <f>IF(AND(ISNUMBER($A509),$A509&gt;=Settings!$B$6,$A509&lt;=Settings!$B$7),1,0)</f>
        <v>0</v>
      </c>
      <c r="Q509" s="23" t="str">
        <f>IF(AND($P509=1,$B509&lt;&gt;"",$B509=Timesheet!$B$4),ROW(),"")</f>
        <v/>
      </c>
    </row>
    <row r="510" spans="1:17" x14ac:dyDescent="0.3">
      <c r="A510" s="19"/>
      <c r="B510" s="17"/>
      <c r="C510" s="17"/>
      <c r="D510" s="17"/>
      <c r="E510" s="20"/>
      <c r="F510" s="20"/>
      <c r="G510" s="21"/>
      <c r="H510" s="22" t="str">
        <f t="shared" si="14"/>
        <v/>
      </c>
      <c r="I510" s="17"/>
      <c r="J510" s="18"/>
      <c r="K510" s="22" t="str">
        <f>IF($H510="","",IF($I510="No",0,IF(N(IFERROR(INDEX(Clients!$D$4:$D$103,MATCH($B510,Clients!$A$4:$A$103,0)),""))&gt;0,CEILING(MAX(0,ROUND(MOD($F510-$E510,1)*1440-N($G510),0)),N(IFERROR(INDEX(Clients!$D$4:$D$103,MATCH($B510,Clients!$A$4:$A$103,0)),""))),MAX(0,ROUND(MOD($F510-$E510,1)*1440-N($G510),0)))/60))</f>
        <v/>
      </c>
      <c r="L510" s="23" t="str">
        <f>IF($B510="","",IFERROR(INDEX(Clients!$B$4:$B$103,MATCH($B510,Clients!$A$4:$A$103,0)),"")&amp;"")</f>
        <v/>
      </c>
      <c r="M510" s="24" t="str">
        <f>IF($B510="","",IF($J510&lt;&gt;"",N($J510),N(IFERROR(INDEX(Clients!$C$4:$C$103,MATCH($B510,Clients!$A$4:$A$103,0)),""))))</f>
        <v/>
      </c>
      <c r="N510" s="24" t="str">
        <f t="shared" si="15"/>
        <v/>
      </c>
      <c r="O510" s="17"/>
      <c r="P510" s="23">
        <f>IF(AND(ISNUMBER($A510),$A510&gt;=Settings!$B$6,$A510&lt;=Settings!$B$7),1,0)</f>
        <v>0</v>
      </c>
      <c r="Q510" s="23" t="str">
        <f>IF(AND($P510=1,$B510&lt;&gt;"",$B510=Timesheet!$B$4),ROW(),"")</f>
        <v/>
      </c>
    </row>
    <row r="511" spans="1:17" x14ac:dyDescent="0.3">
      <c r="A511" s="19"/>
      <c r="B511" s="17"/>
      <c r="C511" s="17"/>
      <c r="D511" s="17"/>
      <c r="E511" s="20"/>
      <c r="F511" s="20"/>
      <c r="G511" s="21"/>
      <c r="H511" s="22" t="str">
        <f t="shared" si="14"/>
        <v/>
      </c>
      <c r="I511" s="17"/>
      <c r="J511" s="18"/>
      <c r="K511" s="22" t="str">
        <f>IF($H511="","",IF($I511="No",0,IF(N(IFERROR(INDEX(Clients!$D$4:$D$103,MATCH($B511,Clients!$A$4:$A$103,0)),""))&gt;0,CEILING(MAX(0,ROUND(MOD($F511-$E511,1)*1440-N($G511),0)),N(IFERROR(INDEX(Clients!$D$4:$D$103,MATCH($B511,Clients!$A$4:$A$103,0)),""))),MAX(0,ROUND(MOD($F511-$E511,1)*1440-N($G511),0)))/60))</f>
        <v/>
      </c>
      <c r="L511" s="23" t="str">
        <f>IF($B511="","",IFERROR(INDEX(Clients!$B$4:$B$103,MATCH($B511,Clients!$A$4:$A$103,0)),"")&amp;"")</f>
        <v/>
      </c>
      <c r="M511" s="24" t="str">
        <f>IF($B511="","",IF($J511&lt;&gt;"",N($J511),N(IFERROR(INDEX(Clients!$C$4:$C$103,MATCH($B511,Clients!$A$4:$A$103,0)),""))))</f>
        <v/>
      </c>
      <c r="N511" s="24" t="str">
        <f t="shared" si="15"/>
        <v/>
      </c>
      <c r="O511" s="17"/>
      <c r="P511" s="23">
        <f>IF(AND(ISNUMBER($A511),$A511&gt;=Settings!$B$6,$A511&lt;=Settings!$B$7),1,0)</f>
        <v>0</v>
      </c>
      <c r="Q511" s="23" t="str">
        <f>IF(AND($P511=1,$B511&lt;&gt;"",$B511=Timesheet!$B$4),ROW(),"")</f>
        <v/>
      </c>
    </row>
    <row r="512" spans="1:17" x14ac:dyDescent="0.3">
      <c r="A512" s="19"/>
      <c r="B512" s="17"/>
      <c r="C512" s="17"/>
      <c r="D512" s="17"/>
      <c r="E512" s="20"/>
      <c r="F512" s="20"/>
      <c r="G512" s="21"/>
      <c r="H512" s="22" t="str">
        <f t="shared" si="14"/>
        <v/>
      </c>
      <c r="I512" s="17"/>
      <c r="J512" s="18"/>
      <c r="K512" s="22" t="str">
        <f>IF($H512="","",IF($I512="No",0,IF(N(IFERROR(INDEX(Clients!$D$4:$D$103,MATCH($B512,Clients!$A$4:$A$103,0)),""))&gt;0,CEILING(MAX(0,ROUND(MOD($F512-$E512,1)*1440-N($G512),0)),N(IFERROR(INDEX(Clients!$D$4:$D$103,MATCH($B512,Clients!$A$4:$A$103,0)),""))),MAX(0,ROUND(MOD($F512-$E512,1)*1440-N($G512),0)))/60))</f>
        <v/>
      </c>
      <c r="L512" s="23" t="str">
        <f>IF($B512="","",IFERROR(INDEX(Clients!$B$4:$B$103,MATCH($B512,Clients!$A$4:$A$103,0)),"")&amp;"")</f>
        <v/>
      </c>
      <c r="M512" s="24" t="str">
        <f>IF($B512="","",IF($J512&lt;&gt;"",N($J512),N(IFERROR(INDEX(Clients!$C$4:$C$103,MATCH($B512,Clients!$A$4:$A$103,0)),""))))</f>
        <v/>
      </c>
      <c r="N512" s="24" t="str">
        <f t="shared" si="15"/>
        <v/>
      </c>
      <c r="O512" s="17"/>
      <c r="P512" s="23">
        <f>IF(AND(ISNUMBER($A512),$A512&gt;=Settings!$B$6,$A512&lt;=Settings!$B$7),1,0)</f>
        <v>0</v>
      </c>
      <c r="Q512" s="23" t="str">
        <f>IF(AND($P512=1,$B512&lt;&gt;"",$B512=Timesheet!$B$4),ROW(),"")</f>
        <v/>
      </c>
    </row>
    <row r="513" spans="1:17" x14ac:dyDescent="0.3">
      <c r="A513" s="19"/>
      <c r="B513" s="17"/>
      <c r="C513" s="17"/>
      <c r="D513" s="17"/>
      <c r="E513" s="20"/>
      <c r="F513" s="20"/>
      <c r="G513" s="21"/>
      <c r="H513" s="22" t="str">
        <f t="shared" si="14"/>
        <v/>
      </c>
      <c r="I513" s="17"/>
      <c r="J513" s="18"/>
      <c r="K513" s="22" t="str">
        <f>IF($H513="","",IF($I513="No",0,IF(N(IFERROR(INDEX(Clients!$D$4:$D$103,MATCH($B513,Clients!$A$4:$A$103,0)),""))&gt;0,CEILING(MAX(0,ROUND(MOD($F513-$E513,1)*1440-N($G513),0)),N(IFERROR(INDEX(Clients!$D$4:$D$103,MATCH($B513,Clients!$A$4:$A$103,0)),""))),MAX(0,ROUND(MOD($F513-$E513,1)*1440-N($G513),0)))/60))</f>
        <v/>
      </c>
      <c r="L513" s="23" t="str">
        <f>IF($B513="","",IFERROR(INDEX(Clients!$B$4:$B$103,MATCH($B513,Clients!$A$4:$A$103,0)),"")&amp;"")</f>
        <v/>
      </c>
      <c r="M513" s="24" t="str">
        <f>IF($B513="","",IF($J513&lt;&gt;"",N($J513),N(IFERROR(INDEX(Clients!$C$4:$C$103,MATCH($B513,Clients!$A$4:$A$103,0)),""))))</f>
        <v/>
      </c>
      <c r="N513" s="24" t="str">
        <f t="shared" si="15"/>
        <v/>
      </c>
      <c r="O513" s="17"/>
      <c r="P513" s="23">
        <f>IF(AND(ISNUMBER($A513),$A513&gt;=Settings!$B$6,$A513&lt;=Settings!$B$7),1,0)</f>
        <v>0</v>
      </c>
      <c r="Q513" s="23" t="str">
        <f>IF(AND($P513=1,$B513&lt;&gt;"",$B513=Timesheet!$B$4),ROW(),"")</f>
        <v/>
      </c>
    </row>
    <row r="514" spans="1:17" x14ac:dyDescent="0.3">
      <c r="A514" s="19"/>
      <c r="B514" s="17"/>
      <c r="C514" s="17"/>
      <c r="D514" s="17"/>
      <c r="E514" s="20"/>
      <c r="F514" s="20"/>
      <c r="G514" s="21"/>
      <c r="H514" s="22" t="str">
        <f t="shared" si="14"/>
        <v/>
      </c>
      <c r="I514" s="17"/>
      <c r="J514" s="18"/>
      <c r="K514" s="22" t="str">
        <f>IF($H514="","",IF($I514="No",0,IF(N(IFERROR(INDEX(Clients!$D$4:$D$103,MATCH($B514,Clients!$A$4:$A$103,0)),""))&gt;0,CEILING(MAX(0,ROUND(MOD($F514-$E514,1)*1440-N($G514),0)),N(IFERROR(INDEX(Clients!$D$4:$D$103,MATCH($B514,Clients!$A$4:$A$103,0)),""))),MAX(0,ROUND(MOD($F514-$E514,1)*1440-N($G514),0)))/60))</f>
        <v/>
      </c>
      <c r="L514" s="23" t="str">
        <f>IF($B514="","",IFERROR(INDEX(Clients!$B$4:$B$103,MATCH($B514,Clients!$A$4:$A$103,0)),"")&amp;"")</f>
        <v/>
      </c>
      <c r="M514" s="24" t="str">
        <f>IF($B514="","",IF($J514&lt;&gt;"",N($J514),N(IFERROR(INDEX(Clients!$C$4:$C$103,MATCH($B514,Clients!$A$4:$A$103,0)),""))))</f>
        <v/>
      </c>
      <c r="N514" s="24" t="str">
        <f t="shared" si="15"/>
        <v/>
      </c>
      <c r="O514" s="17"/>
      <c r="P514" s="23">
        <f>IF(AND(ISNUMBER($A514),$A514&gt;=Settings!$B$6,$A514&lt;=Settings!$B$7),1,0)</f>
        <v>0</v>
      </c>
      <c r="Q514" s="23" t="str">
        <f>IF(AND($P514=1,$B514&lt;&gt;"",$B514=Timesheet!$B$4),ROW(),"")</f>
        <v/>
      </c>
    </row>
    <row r="515" spans="1:17" x14ac:dyDescent="0.3">
      <c r="A515" s="19"/>
      <c r="B515" s="17"/>
      <c r="C515" s="17"/>
      <c r="D515" s="17"/>
      <c r="E515" s="20"/>
      <c r="F515" s="20"/>
      <c r="G515" s="21"/>
      <c r="H515" s="22" t="str">
        <f t="shared" si="14"/>
        <v/>
      </c>
      <c r="I515" s="17"/>
      <c r="J515" s="18"/>
      <c r="K515" s="22" t="str">
        <f>IF($H515="","",IF($I515="No",0,IF(N(IFERROR(INDEX(Clients!$D$4:$D$103,MATCH($B515,Clients!$A$4:$A$103,0)),""))&gt;0,CEILING(MAX(0,ROUND(MOD($F515-$E515,1)*1440-N($G515),0)),N(IFERROR(INDEX(Clients!$D$4:$D$103,MATCH($B515,Clients!$A$4:$A$103,0)),""))),MAX(0,ROUND(MOD($F515-$E515,1)*1440-N($G515),0)))/60))</f>
        <v/>
      </c>
      <c r="L515" s="23" t="str">
        <f>IF($B515="","",IFERROR(INDEX(Clients!$B$4:$B$103,MATCH($B515,Clients!$A$4:$A$103,0)),"")&amp;"")</f>
        <v/>
      </c>
      <c r="M515" s="24" t="str">
        <f>IF($B515="","",IF($J515&lt;&gt;"",N($J515),N(IFERROR(INDEX(Clients!$C$4:$C$103,MATCH($B515,Clients!$A$4:$A$103,0)),""))))</f>
        <v/>
      </c>
      <c r="N515" s="24" t="str">
        <f t="shared" si="15"/>
        <v/>
      </c>
      <c r="O515" s="17"/>
      <c r="P515" s="23">
        <f>IF(AND(ISNUMBER($A515),$A515&gt;=Settings!$B$6,$A515&lt;=Settings!$B$7),1,0)</f>
        <v>0</v>
      </c>
      <c r="Q515" s="23" t="str">
        <f>IF(AND($P515=1,$B515&lt;&gt;"",$B515=Timesheet!$B$4),ROW(),"")</f>
        <v/>
      </c>
    </row>
    <row r="516" spans="1:17" x14ac:dyDescent="0.3">
      <c r="A516" s="19"/>
      <c r="B516" s="17"/>
      <c r="C516" s="17"/>
      <c r="D516" s="17"/>
      <c r="E516" s="20"/>
      <c r="F516" s="20"/>
      <c r="G516" s="21"/>
      <c r="H516" s="22" t="str">
        <f t="shared" ref="H516:H579" si="16">IF(OR($E516="",$F516=""),"",MAX(0,ROUND((MOD($F516-$E516,1)*1440-N($G516))/60,2)))</f>
        <v/>
      </c>
      <c r="I516" s="17"/>
      <c r="J516" s="18"/>
      <c r="K516" s="22" t="str">
        <f>IF($H516="","",IF($I516="No",0,IF(N(IFERROR(INDEX(Clients!$D$4:$D$103,MATCH($B516,Clients!$A$4:$A$103,0)),""))&gt;0,CEILING(MAX(0,ROUND(MOD($F516-$E516,1)*1440-N($G516),0)),N(IFERROR(INDEX(Clients!$D$4:$D$103,MATCH($B516,Clients!$A$4:$A$103,0)),""))),MAX(0,ROUND(MOD($F516-$E516,1)*1440-N($G516),0)))/60))</f>
        <v/>
      </c>
      <c r="L516" s="23" t="str">
        <f>IF($B516="","",IFERROR(INDEX(Clients!$B$4:$B$103,MATCH($B516,Clients!$A$4:$A$103,0)),"")&amp;"")</f>
        <v/>
      </c>
      <c r="M516" s="24" t="str">
        <f>IF($B516="","",IF($J516&lt;&gt;"",N($J516),N(IFERROR(INDEX(Clients!$C$4:$C$103,MATCH($B516,Clients!$A$4:$A$103,0)),""))))</f>
        <v/>
      </c>
      <c r="N516" s="24" t="str">
        <f t="shared" ref="N516:N579" si="17">IF(OR($K516="",$M516=""),"",ROUND($K516*$M516,2))</f>
        <v/>
      </c>
      <c r="O516" s="17"/>
      <c r="P516" s="23">
        <f>IF(AND(ISNUMBER($A516),$A516&gt;=Settings!$B$6,$A516&lt;=Settings!$B$7),1,0)</f>
        <v>0</v>
      </c>
      <c r="Q516" s="23" t="str">
        <f>IF(AND($P516=1,$B516&lt;&gt;"",$B516=Timesheet!$B$4),ROW(),"")</f>
        <v/>
      </c>
    </row>
    <row r="517" spans="1:17" x14ac:dyDescent="0.3">
      <c r="A517" s="19"/>
      <c r="B517" s="17"/>
      <c r="C517" s="17"/>
      <c r="D517" s="17"/>
      <c r="E517" s="20"/>
      <c r="F517" s="20"/>
      <c r="G517" s="21"/>
      <c r="H517" s="22" t="str">
        <f t="shared" si="16"/>
        <v/>
      </c>
      <c r="I517" s="17"/>
      <c r="J517" s="18"/>
      <c r="K517" s="22" t="str">
        <f>IF($H517="","",IF($I517="No",0,IF(N(IFERROR(INDEX(Clients!$D$4:$D$103,MATCH($B517,Clients!$A$4:$A$103,0)),""))&gt;0,CEILING(MAX(0,ROUND(MOD($F517-$E517,1)*1440-N($G517),0)),N(IFERROR(INDEX(Clients!$D$4:$D$103,MATCH($B517,Clients!$A$4:$A$103,0)),""))),MAX(0,ROUND(MOD($F517-$E517,1)*1440-N($G517),0)))/60))</f>
        <v/>
      </c>
      <c r="L517" s="23" t="str">
        <f>IF($B517="","",IFERROR(INDEX(Clients!$B$4:$B$103,MATCH($B517,Clients!$A$4:$A$103,0)),"")&amp;"")</f>
        <v/>
      </c>
      <c r="M517" s="24" t="str">
        <f>IF($B517="","",IF($J517&lt;&gt;"",N($J517),N(IFERROR(INDEX(Clients!$C$4:$C$103,MATCH($B517,Clients!$A$4:$A$103,0)),""))))</f>
        <v/>
      </c>
      <c r="N517" s="24" t="str">
        <f t="shared" si="17"/>
        <v/>
      </c>
      <c r="O517" s="17"/>
      <c r="P517" s="23">
        <f>IF(AND(ISNUMBER($A517),$A517&gt;=Settings!$B$6,$A517&lt;=Settings!$B$7),1,0)</f>
        <v>0</v>
      </c>
      <c r="Q517" s="23" t="str">
        <f>IF(AND($P517=1,$B517&lt;&gt;"",$B517=Timesheet!$B$4),ROW(),"")</f>
        <v/>
      </c>
    </row>
    <row r="518" spans="1:17" x14ac:dyDescent="0.3">
      <c r="A518" s="19"/>
      <c r="B518" s="17"/>
      <c r="C518" s="17"/>
      <c r="D518" s="17"/>
      <c r="E518" s="20"/>
      <c r="F518" s="20"/>
      <c r="G518" s="21"/>
      <c r="H518" s="22" t="str">
        <f t="shared" si="16"/>
        <v/>
      </c>
      <c r="I518" s="17"/>
      <c r="J518" s="18"/>
      <c r="K518" s="22" t="str">
        <f>IF($H518="","",IF($I518="No",0,IF(N(IFERROR(INDEX(Clients!$D$4:$D$103,MATCH($B518,Clients!$A$4:$A$103,0)),""))&gt;0,CEILING(MAX(0,ROUND(MOD($F518-$E518,1)*1440-N($G518),0)),N(IFERROR(INDEX(Clients!$D$4:$D$103,MATCH($B518,Clients!$A$4:$A$103,0)),""))),MAX(0,ROUND(MOD($F518-$E518,1)*1440-N($G518),0)))/60))</f>
        <v/>
      </c>
      <c r="L518" s="23" t="str">
        <f>IF($B518="","",IFERROR(INDEX(Clients!$B$4:$B$103,MATCH($B518,Clients!$A$4:$A$103,0)),"")&amp;"")</f>
        <v/>
      </c>
      <c r="M518" s="24" t="str">
        <f>IF($B518="","",IF($J518&lt;&gt;"",N($J518),N(IFERROR(INDEX(Clients!$C$4:$C$103,MATCH($B518,Clients!$A$4:$A$103,0)),""))))</f>
        <v/>
      </c>
      <c r="N518" s="24" t="str">
        <f t="shared" si="17"/>
        <v/>
      </c>
      <c r="O518" s="17"/>
      <c r="P518" s="23">
        <f>IF(AND(ISNUMBER($A518),$A518&gt;=Settings!$B$6,$A518&lt;=Settings!$B$7),1,0)</f>
        <v>0</v>
      </c>
      <c r="Q518" s="23" t="str">
        <f>IF(AND($P518=1,$B518&lt;&gt;"",$B518=Timesheet!$B$4),ROW(),"")</f>
        <v/>
      </c>
    </row>
    <row r="519" spans="1:17" x14ac:dyDescent="0.3">
      <c r="A519" s="19"/>
      <c r="B519" s="17"/>
      <c r="C519" s="17"/>
      <c r="D519" s="17"/>
      <c r="E519" s="20"/>
      <c r="F519" s="20"/>
      <c r="G519" s="21"/>
      <c r="H519" s="22" t="str">
        <f t="shared" si="16"/>
        <v/>
      </c>
      <c r="I519" s="17"/>
      <c r="J519" s="18"/>
      <c r="K519" s="22" t="str">
        <f>IF($H519="","",IF($I519="No",0,IF(N(IFERROR(INDEX(Clients!$D$4:$D$103,MATCH($B519,Clients!$A$4:$A$103,0)),""))&gt;0,CEILING(MAX(0,ROUND(MOD($F519-$E519,1)*1440-N($G519),0)),N(IFERROR(INDEX(Clients!$D$4:$D$103,MATCH($B519,Clients!$A$4:$A$103,0)),""))),MAX(0,ROUND(MOD($F519-$E519,1)*1440-N($G519),0)))/60))</f>
        <v/>
      </c>
      <c r="L519" s="23" t="str">
        <f>IF($B519="","",IFERROR(INDEX(Clients!$B$4:$B$103,MATCH($B519,Clients!$A$4:$A$103,0)),"")&amp;"")</f>
        <v/>
      </c>
      <c r="M519" s="24" t="str">
        <f>IF($B519="","",IF($J519&lt;&gt;"",N($J519),N(IFERROR(INDEX(Clients!$C$4:$C$103,MATCH($B519,Clients!$A$4:$A$103,0)),""))))</f>
        <v/>
      </c>
      <c r="N519" s="24" t="str">
        <f t="shared" si="17"/>
        <v/>
      </c>
      <c r="O519" s="17"/>
      <c r="P519" s="23">
        <f>IF(AND(ISNUMBER($A519),$A519&gt;=Settings!$B$6,$A519&lt;=Settings!$B$7),1,0)</f>
        <v>0</v>
      </c>
      <c r="Q519" s="23" t="str">
        <f>IF(AND($P519=1,$B519&lt;&gt;"",$B519=Timesheet!$B$4),ROW(),"")</f>
        <v/>
      </c>
    </row>
    <row r="520" spans="1:17" x14ac:dyDescent="0.3">
      <c r="A520" s="19"/>
      <c r="B520" s="17"/>
      <c r="C520" s="17"/>
      <c r="D520" s="17"/>
      <c r="E520" s="20"/>
      <c r="F520" s="20"/>
      <c r="G520" s="21"/>
      <c r="H520" s="22" t="str">
        <f t="shared" si="16"/>
        <v/>
      </c>
      <c r="I520" s="17"/>
      <c r="J520" s="18"/>
      <c r="K520" s="22" t="str">
        <f>IF($H520="","",IF($I520="No",0,IF(N(IFERROR(INDEX(Clients!$D$4:$D$103,MATCH($B520,Clients!$A$4:$A$103,0)),""))&gt;0,CEILING(MAX(0,ROUND(MOD($F520-$E520,1)*1440-N($G520),0)),N(IFERROR(INDEX(Clients!$D$4:$D$103,MATCH($B520,Clients!$A$4:$A$103,0)),""))),MAX(0,ROUND(MOD($F520-$E520,1)*1440-N($G520),0)))/60))</f>
        <v/>
      </c>
      <c r="L520" s="23" t="str">
        <f>IF($B520="","",IFERROR(INDEX(Clients!$B$4:$B$103,MATCH($B520,Clients!$A$4:$A$103,0)),"")&amp;"")</f>
        <v/>
      </c>
      <c r="M520" s="24" t="str">
        <f>IF($B520="","",IF($J520&lt;&gt;"",N($J520),N(IFERROR(INDEX(Clients!$C$4:$C$103,MATCH($B520,Clients!$A$4:$A$103,0)),""))))</f>
        <v/>
      </c>
      <c r="N520" s="24" t="str">
        <f t="shared" si="17"/>
        <v/>
      </c>
      <c r="O520" s="17"/>
      <c r="P520" s="23">
        <f>IF(AND(ISNUMBER($A520),$A520&gt;=Settings!$B$6,$A520&lt;=Settings!$B$7),1,0)</f>
        <v>0</v>
      </c>
      <c r="Q520" s="23" t="str">
        <f>IF(AND($P520=1,$B520&lt;&gt;"",$B520=Timesheet!$B$4),ROW(),"")</f>
        <v/>
      </c>
    </row>
    <row r="521" spans="1:17" x14ac:dyDescent="0.3">
      <c r="A521" s="19"/>
      <c r="B521" s="17"/>
      <c r="C521" s="17"/>
      <c r="D521" s="17"/>
      <c r="E521" s="20"/>
      <c r="F521" s="20"/>
      <c r="G521" s="21"/>
      <c r="H521" s="22" t="str">
        <f t="shared" si="16"/>
        <v/>
      </c>
      <c r="I521" s="17"/>
      <c r="J521" s="18"/>
      <c r="K521" s="22" t="str">
        <f>IF($H521="","",IF($I521="No",0,IF(N(IFERROR(INDEX(Clients!$D$4:$D$103,MATCH($B521,Clients!$A$4:$A$103,0)),""))&gt;0,CEILING(MAX(0,ROUND(MOD($F521-$E521,1)*1440-N($G521),0)),N(IFERROR(INDEX(Clients!$D$4:$D$103,MATCH($B521,Clients!$A$4:$A$103,0)),""))),MAX(0,ROUND(MOD($F521-$E521,1)*1440-N($G521),0)))/60))</f>
        <v/>
      </c>
      <c r="L521" s="23" t="str">
        <f>IF($B521="","",IFERROR(INDEX(Clients!$B$4:$B$103,MATCH($B521,Clients!$A$4:$A$103,0)),"")&amp;"")</f>
        <v/>
      </c>
      <c r="M521" s="24" t="str">
        <f>IF($B521="","",IF($J521&lt;&gt;"",N($J521),N(IFERROR(INDEX(Clients!$C$4:$C$103,MATCH($B521,Clients!$A$4:$A$103,0)),""))))</f>
        <v/>
      </c>
      <c r="N521" s="24" t="str">
        <f t="shared" si="17"/>
        <v/>
      </c>
      <c r="O521" s="17"/>
      <c r="P521" s="23">
        <f>IF(AND(ISNUMBER($A521),$A521&gt;=Settings!$B$6,$A521&lt;=Settings!$B$7),1,0)</f>
        <v>0</v>
      </c>
      <c r="Q521" s="23" t="str">
        <f>IF(AND($P521=1,$B521&lt;&gt;"",$B521=Timesheet!$B$4),ROW(),"")</f>
        <v/>
      </c>
    </row>
    <row r="522" spans="1:17" x14ac:dyDescent="0.3">
      <c r="A522" s="19"/>
      <c r="B522" s="17"/>
      <c r="C522" s="17"/>
      <c r="D522" s="17"/>
      <c r="E522" s="20"/>
      <c r="F522" s="20"/>
      <c r="G522" s="21"/>
      <c r="H522" s="22" t="str">
        <f t="shared" si="16"/>
        <v/>
      </c>
      <c r="I522" s="17"/>
      <c r="J522" s="18"/>
      <c r="K522" s="22" t="str">
        <f>IF($H522="","",IF($I522="No",0,IF(N(IFERROR(INDEX(Clients!$D$4:$D$103,MATCH($B522,Clients!$A$4:$A$103,0)),""))&gt;0,CEILING(MAX(0,ROUND(MOD($F522-$E522,1)*1440-N($G522),0)),N(IFERROR(INDEX(Clients!$D$4:$D$103,MATCH($B522,Clients!$A$4:$A$103,0)),""))),MAX(0,ROUND(MOD($F522-$E522,1)*1440-N($G522),0)))/60))</f>
        <v/>
      </c>
      <c r="L522" s="23" t="str">
        <f>IF($B522="","",IFERROR(INDEX(Clients!$B$4:$B$103,MATCH($B522,Clients!$A$4:$A$103,0)),"")&amp;"")</f>
        <v/>
      </c>
      <c r="M522" s="24" t="str">
        <f>IF($B522="","",IF($J522&lt;&gt;"",N($J522),N(IFERROR(INDEX(Clients!$C$4:$C$103,MATCH($B522,Clients!$A$4:$A$103,0)),""))))</f>
        <v/>
      </c>
      <c r="N522" s="24" t="str">
        <f t="shared" si="17"/>
        <v/>
      </c>
      <c r="O522" s="17"/>
      <c r="P522" s="23">
        <f>IF(AND(ISNUMBER($A522),$A522&gt;=Settings!$B$6,$A522&lt;=Settings!$B$7),1,0)</f>
        <v>0</v>
      </c>
      <c r="Q522" s="23" t="str">
        <f>IF(AND($P522=1,$B522&lt;&gt;"",$B522=Timesheet!$B$4),ROW(),"")</f>
        <v/>
      </c>
    </row>
    <row r="523" spans="1:17" x14ac:dyDescent="0.3">
      <c r="A523" s="19"/>
      <c r="B523" s="17"/>
      <c r="C523" s="17"/>
      <c r="D523" s="17"/>
      <c r="E523" s="20"/>
      <c r="F523" s="20"/>
      <c r="G523" s="21"/>
      <c r="H523" s="22" t="str">
        <f t="shared" si="16"/>
        <v/>
      </c>
      <c r="I523" s="17"/>
      <c r="J523" s="18"/>
      <c r="K523" s="22" t="str">
        <f>IF($H523="","",IF($I523="No",0,IF(N(IFERROR(INDEX(Clients!$D$4:$D$103,MATCH($B523,Clients!$A$4:$A$103,0)),""))&gt;0,CEILING(MAX(0,ROUND(MOD($F523-$E523,1)*1440-N($G523),0)),N(IFERROR(INDEX(Clients!$D$4:$D$103,MATCH($B523,Clients!$A$4:$A$103,0)),""))),MAX(0,ROUND(MOD($F523-$E523,1)*1440-N($G523),0)))/60))</f>
        <v/>
      </c>
      <c r="L523" s="23" t="str">
        <f>IF($B523="","",IFERROR(INDEX(Clients!$B$4:$B$103,MATCH($B523,Clients!$A$4:$A$103,0)),"")&amp;"")</f>
        <v/>
      </c>
      <c r="M523" s="24" t="str">
        <f>IF($B523="","",IF($J523&lt;&gt;"",N($J523),N(IFERROR(INDEX(Clients!$C$4:$C$103,MATCH($B523,Clients!$A$4:$A$103,0)),""))))</f>
        <v/>
      </c>
      <c r="N523" s="24" t="str">
        <f t="shared" si="17"/>
        <v/>
      </c>
      <c r="O523" s="17"/>
      <c r="P523" s="23">
        <f>IF(AND(ISNUMBER($A523),$A523&gt;=Settings!$B$6,$A523&lt;=Settings!$B$7),1,0)</f>
        <v>0</v>
      </c>
      <c r="Q523" s="23" t="str">
        <f>IF(AND($P523=1,$B523&lt;&gt;"",$B523=Timesheet!$B$4),ROW(),"")</f>
        <v/>
      </c>
    </row>
    <row r="524" spans="1:17" x14ac:dyDescent="0.3">
      <c r="A524" s="19"/>
      <c r="B524" s="17"/>
      <c r="C524" s="17"/>
      <c r="D524" s="17"/>
      <c r="E524" s="20"/>
      <c r="F524" s="20"/>
      <c r="G524" s="21"/>
      <c r="H524" s="22" t="str">
        <f t="shared" si="16"/>
        <v/>
      </c>
      <c r="I524" s="17"/>
      <c r="J524" s="18"/>
      <c r="K524" s="22" t="str">
        <f>IF($H524="","",IF($I524="No",0,IF(N(IFERROR(INDEX(Clients!$D$4:$D$103,MATCH($B524,Clients!$A$4:$A$103,0)),""))&gt;0,CEILING(MAX(0,ROUND(MOD($F524-$E524,1)*1440-N($G524),0)),N(IFERROR(INDEX(Clients!$D$4:$D$103,MATCH($B524,Clients!$A$4:$A$103,0)),""))),MAX(0,ROUND(MOD($F524-$E524,1)*1440-N($G524),0)))/60))</f>
        <v/>
      </c>
      <c r="L524" s="23" t="str">
        <f>IF($B524="","",IFERROR(INDEX(Clients!$B$4:$B$103,MATCH($B524,Clients!$A$4:$A$103,0)),"")&amp;"")</f>
        <v/>
      </c>
      <c r="M524" s="24" t="str">
        <f>IF($B524="","",IF($J524&lt;&gt;"",N($J524),N(IFERROR(INDEX(Clients!$C$4:$C$103,MATCH($B524,Clients!$A$4:$A$103,0)),""))))</f>
        <v/>
      </c>
      <c r="N524" s="24" t="str">
        <f t="shared" si="17"/>
        <v/>
      </c>
      <c r="O524" s="17"/>
      <c r="P524" s="23">
        <f>IF(AND(ISNUMBER($A524),$A524&gt;=Settings!$B$6,$A524&lt;=Settings!$B$7),1,0)</f>
        <v>0</v>
      </c>
      <c r="Q524" s="23" t="str">
        <f>IF(AND($P524=1,$B524&lt;&gt;"",$B524=Timesheet!$B$4),ROW(),"")</f>
        <v/>
      </c>
    </row>
    <row r="525" spans="1:17" x14ac:dyDescent="0.3">
      <c r="A525" s="19"/>
      <c r="B525" s="17"/>
      <c r="C525" s="17"/>
      <c r="D525" s="17"/>
      <c r="E525" s="20"/>
      <c r="F525" s="20"/>
      <c r="G525" s="21"/>
      <c r="H525" s="22" t="str">
        <f t="shared" si="16"/>
        <v/>
      </c>
      <c r="I525" s="17"/>
      <c r="J525" s="18"/>
      <c r="K525" s="22" t="str">
        <f>IF($H525="","",IF($I525="No",0,IF(N(IFERROR(INDEX(Clients!$D$4:$D$103,MATCH($B525,Clients!$A$4:$A$103,0)),""))&gt;0,CEILING(MAX(0,ROUND(MOD($F525-$E525,1)*1440-N($G525),0)),N(IFERROR(INDEX(Clients!$D$4:$D$103,MATCH($B525,Clients!$A$4:$A$103,0)),""))),MAX(0,ROUND(MOD($F525-$E525,1)*1440-N($G525),0)))/60))</f>
        <v/>
      </c>
      <c r="L525" s="23" t="str">
        <f>IF($B525="","",IFERROR(INDEX(Clients!$B$4:$B$103,MATCH($B525,Clients!$A$4:$A$103,0)),"")&amp;"")</f>
        <v/>
      </c>
      <c r="M525" s="24" t="str">
        <f>IF($B525="","",IF($J525&lt;&gt;"",N($J525),N(IFERROR(INDEX(Clients!$C$4:$C$103,MATCH($B525,Clients!$A$4:$A$103,0)),""))))</f>
        <v/>
      </c>
      <c r="N525" s="24" t="str">
        <f t="shared" si="17"/>
        <v/>
      </c>
      <c r="O525" s="17"/>
      <c r="P525" s="23">
        <f>IF(AND(ISNUMBER($A525),$A525&gt;=Settings!$B$6,$A525&lt;=Settings!$B$7),1,0)</f>
        <v>0</v>
      </c>
      <c r="Q525" s="23" t="str">
        <f>IF(AND($P525=1,$B525&lt;&gt;"",$B525=Timesheet!$B$4),ROW(),"")</f>
        <v/>
      </c>
    </row>
    <row r="526" spans="1:17" x14ac:dyDescent="0.3">
      <c r="A526" s="19"/>
      <c r="B526" s="17"/>
      <c r="C526" s="17"/>
      <c r="D526" s="17"/>
      <c r="E526" s="20"/>
      <c r="F526" s="20"/>
      <c r="G526" s="21"/>
      <c r="H526" s="22" t="str">
        <f t="shared" si="16"/>
        <v/>
      </c>
      <c r="I526" s="17"/>
      <c r="J526" s="18"/>
      <c r="K526" s="22" t="str">
        <f>IF($H526="","",IF($I526="No",0,IF(N(IFERROR(INDEX(Clients!$D$4:$D$103,MATCH($B526,Clients!$A$4:$A$103,0)),""))&gt;0,CEILING(MAX(0,ROUND(MOD($F526-$E526,1)*1440-N($G526),0)),N(IFERROR(INDEX(Clients!$D$4:$D$103,MATCH($B526,Clients!$A$4:$A$103,0)),""))),MAX(0,ROUND(MOD($F526-$E526,1)*1440-N($G526),0)))/60))</f>
        <v/>
      </c>
      <c r="L526" s="23" t="str">
        <f>IF($B526="","",IFERROR(INDEX(Clients!$B$4:$B$103,MATCH($B526,Clients!$A$4:$A$103,0)),"")&amp;"")</f>
        <v/>
      </c>
      <c r="M526" s="24" t="str">
        <f>IF($B526="","",IF($J526&lt;&gt;"",N($J526),N(IFERROR(INDEX(Clients!$C$4:$C$103,MATCH($B526,Clients!$A$4:$A$103,0)),""))))</f>
        <v/>
      </c>
      <c r="N526" s="24" t="str">
        <f t="shared" si="17"/>
        <v/>
      </c>
      <c r="O526" s="17"/>
      <c r="P526" s="23">
        <f>IF(AND(ISNUMBER($A526),$A526&gt;=Settings!$B$6,$A526&lt;=Settings!$B$7),1,0)</f>
        <v>0</v>
      </c>
      <c r="Q526" s="23" t="str">
        <f>IF(AND($P526=1,$B526&lt;&gt;"",$B526=Timesheet!$B$4),ROW(),"")</f>
        <v/>
      </c>
    </row>
    <row r="527" spans="1:17" x14ac:dyDescent="0.3">
      <c r="A527" s="19"/>
      <c r="B527" s="17"/>
      <c r="C527" s="17"/>
      <c r="D527" s="17"/>
      <c r="E527" s="20"/>
      <c r="F527" s="20"/>
      <c r="G527" s="21"/>
      <c r="H527" s="22" t="str">
        <f t="shared" si="16"/>
        <v/>
      </c>
      <c r="I527" s="17"/>
      <c r="J527" s="18"/>
      <c r="K527" s="22" t="str">
        <f>IF($H527="","",IF($I527="No",0,IF(N(IFERROR(INDEX(Clients!$D$4:$D$103,MATCH($B527,Clients!$A$4:$A$103,0)),""))&gt;0,CEILING(MAX(0,ROUND(MOD($F527-$E527,1)*1440-N($G527),0)),N(IFERROR(INDEX(Clients!$D$4:$D$103,MATCH($B527,Clients!$A$4:$A$103,0)),""))),MAX(0,ROUND(MOD($F527-$E527,1)*1440-N($G527),0)))/60))</f>
        <v/>
      </c>
      <c r="L527" s="23" t="str">
        <f>IF($B527="","",IFERROR(INDEX(Clients!$B$4:$B$103,MATCH($B527,Clients!$A$4:$A$103,0)),"")&amp;"")</f>
        <v/>
      </c>
      <c r="M527" s="24" t="str">
        <f>IF($B527="","",IF($J527&lt;&gt;"",N($J527),N(IFERROR(INDEX(Clients!$C$4:$C$103,MATCH($B527,Clients!$A$4:$A$103,0)),""))))</f>
        <v/>
      </c>
      <c r="N527" s="24" t="str">
        <f t="shared" si="17"/>
        <v/>
      </c>
      <c r="O527" s="17"/>
      <c r="P527" s="23">
        <f>IF(AND(ISNUMBER($A527),$A527&gt;=Settings!$B$6,$A527&lt;=Settings!$B$7),1,0)</f>
        <v>0</v>
      </c>
      <c r="Q527" s="23" t="str">
        <f>IF(AND($P527=1,$B527&lt;&gt;"",$B527=Timesheet!$B$4),ROW(),"")</f>
        <v/>
      </c>
    </row>
    <row r="528" spans="1:17" x14ac:dyDescent="0.3">
      <c r="A528" s="19"/>
      <c r="B528" s="17"/>
      <c r="C528" s="17"/>
      <c r="D528" s="17"/>
      <c r="E528" s="20"/>
      <c r="F528" s="20"/>
      <c r="G528" s="21"/>
      <c r="H528" s="22" t="str">
        <f t="shared" si="16"/>
        <v/>
      </c>
      <c r="I528" s="17"/>
      <c r="J528" s="18"/>
      <c r="K528" s="22" t="str">
        <f>IF($H528="","",IF($I528="No",0,IF(N(IFERROR(INDEX(Clients!$D$4:$D$103,MATCH($B528,Clients!$A$4:$A$103,0)),""))&gt;0,CEILING(MAX(0,ROUND(MOD($F528-$E528,1)*1440-N($G528),0)),N(IFERROR(INDEX(Clients!$D$4:$D$103,MATCH($B528,Clients!$A$4:$A$103,0)),""))),MAX(0,ROUND(MOD($F528-$E528,1)*1440-N($G528),0)))/60))</f>
        <v/>
      </c>
      <c r="L528" s="23" t="str">
        <f>IF($B528="","",IFERROR(INDEX(Clients!$B$4:$B$103,MATCH($B528,Clients!$A$4:$A$103,0)),"")&amp;"")</f>
        <v/>
      </c>
      <c r="M528" s="24" t="str">
        <f>IF($B528="","",IF($J528&lt;&gt;"",N($J528),N(IFERROR(INDEX(Clients!$C$4:$C$103,MATCH($B528,Clients!$A$4:$A$103,0)),""))))</f>
        <v/>
      </c>
      <c r="N528" s="24" t="str">
        <f t="shared" si="17"/>
        <v/>
      </c>
      <c r="O528" s="17"/>
      <c r="P528" s="23">
        <f>IF(AND(ISNUMBER($A528),$A528&gt;=Settings!$B$6,$A528&lt;=Settings!$B$7),1,0)</f>
        <v>0</v>
      </c>
      <c r="Q528" s="23" t="str">
        <f>IF(AND($P528=1,$B528&lt;&gt;"",$B528=Timesheet!$B$4),ROW(),"")</f>
        <v/>
      </c>
    </row>
    <row r="529" spans="1:17" x14ac:dyDescent="0.3">
      <c r="A529" s="19"/>
      <c r="B529" s="17"/>
      <c r="C529" s="17"/>
      <c r="D529" s="17"/>
      <c r="E529" s="20"/>
      <c r="F529" s="20"/>
      <c r="G529" s="21"/>
      <c r="H529" s="22" t="str">
        <f t="shared" si="16"/>
        <v/>
      </c>
      <c r="I529" s="17"/>
      <c r="J529" s="18"/>
      <c r="K529" s="22" t="str">
        <f>IF($H529="","",IF($I529="No",0,IF(N(IFERROR(INDEX(Clients!$D$4:$D$103,MATCH($B529,Clients!$A$4:$A$103,0)),""))&gt;0,CEILING(MAX(0,ROUND(MOD($F529-$E529,1)*1440-N($G529),0)),N(IFERROR(INDEX(Clients!$D$4:$D$103,MATCH($B529,Clients!$A$4:$A$103,0)),""))),MAX(0,ROUND(MOD($F529-$E529,1)*1440-N($G529),0)))/60))</f>
        <v/>
      </c>
      <c r="L529" s="23" t="str">
        <f>IF($B529="","",IFERROR(INDEX(Clients!$B$4:$B$103,MATCH($B529,Clients!$A$4:$A$103,0)),"")&amp;"")</f>
        <v/>
      </c>
      <c r="M529" s="24" t="str">
        <f>IF($B529="","",IF($J529&lt;&gt;"",N($J529),N(IFERROR(INDEX(Clients!$C$4:$C$103,MATCH($B529,Clients!$A$4:$A$103,0)),""))))</f>
        <v/>
      </c>
      <c r="N529" s="24" t="str">
        <f t="shared" si="17"/>
        <v/>
      </c>
      <c r="O529" s="17"/>
      <c r="P529" s="23">
        <f>IF(AND(ISNUMBER($A529),$A529&gt;=Settings!$B$6,$A529&lt;=Settings!$B$7),1,0)</f>
        <v>0</v>
      </c>
      <c r="Q529" s="23" t="str">
        <f>IF(AND($P529=1,$B529&lt;&gt;"",$B529=Timesheet!$B$4),ROW(),"")</f>
        <v/>
      </c>
    </row>
    <row r="530" spans="1:17" x14ac:dyDescent="0.3">
      <c r="A530" s="19"/>
      <c r="B530" s="17"/>
      <c r="C530" s="17"/>
      <c r="D530" s="17"/>
      <c r="E530" s="20"/>
      <c r="F530" s="20"/>
      <c r="G530" s="21"/>
      <c r="H530" s="22" t="str">
        <f t="shared" si="16"/>
        <v/>
      </c>
      <c r="I530" s="17"/>
      <c r="J530" s="18"/>
      <c r="K530" s="22" t="str">
        <f>IF($H530="","",IF($I530="No",0,IF(N(IFERROR(INDEX(Clients!$D$4:$D$103,MATCH($B530,Clients!$A$4:$A$103,0)),""))&gt;0,CEILING(MAX(0,ROUND(MOD($F530-$E530,1)*1440-N($G530),0)),N(IFERROR(INDEX(Clients!$D$4:$D$103,MATCH($B530,Clients!$A$4:$A$103,0)),""))),MAX(0,ROUND(MOD($F530-$E530,1)*1440-N($G530),0)))/60))</f>
        <v/>
      </c>
      <c r="L530" s="23" t="str">
        <f>IF($B530="","",IFERROR(INDEX(Clients!$B$4:$B$103,MATCH($B530,Clients!$A$4:$A$103,0)),"")&amp;"")</f>
        <v/>
      </c>
      <c r="M530" s="24" t="str">
        <f>IF($B530="","",IF($J530&lt;&gt;"",N($J530),N(IFERROR(INDEX(Clients!$C$4:$C$103,MATCH($B530,Clients!$A$4:$A$103,0)),""))))</f>
        <v/>
      </c>
      <c r="N530" s="24" t="str">
        <f t="shared" si="17"/>
        <v/>
      </c>
      <c r="O530" s="17"/>
      <c r="P530" s="23">
        <f>IF(AND(ISNUMBER($A530),$A530&gt;=Settings!$B$6,$A530&lt;=Settings!$B$7),1,0)</f>
        <v>0</v>
      </c>
      <c r="Q530" s="23" t="str">
        <f>IF(AND($P530=1,$B530&lt;&gt;"",$B530=Timesheet!$B$4),ROW(),"")</f>
        <v/>
      </c>
    </row>
    <row r="531" spans="1:17" x14ac:dyDescent="0.3">
      <c r="A531" s="19"/>
      <c r="B531" s="17"/>
      <c r="C531" s="17"/>
      <c r="D531" s="17"/>
      <c r="E531" s="20"/>
      <c r="F531" s="20"/>
      <c r="G531" s="21"/>
      <c r="H531" s="22" t="str">
        <f t="shared" si="16"/>
        <v/>
      </c>
      <c r="I531" s="17"/>
      <c r="J531" s="18"/>
      <c r="K531" s="22" t="str">
        <f>IF($H531="","",IF($I531="No",0,IF(N(IFERROR(INDEX(Clients!$D$4:$D$103,MATCH($B531,Clients!$A$4:$A$103,0)),""))&gt;0,CEILING(MAX(0,ROUND(MOD($F531-$E531,1)*1440-N($G531),0)),N(IFERROR(INDEX(Clients!$D$4:$D$103,MATCH($B531,Clients!$A$4:$A$103,0)),""))),MAX(0,ROUND(MOD($F531-$E531,1)*1440-N($G531),0)))/60))</f>
        <v/>
      </c>
      <c r="L531" s="23" t="str">
        <f>IF($B531="","",IFERROR(INDEX(Clients!$B$4:$B$103,MATCH($B531,Clients!$A$4:$A$103,0)),"")&amp;"")</f>
        <v/>
      </c>
      <c r="M531" s="24" t="str">
        <f>IF($B531="","",IF($J531&lt;&gt;"",N($J531),N(IFERROR(INDEX(Clients!$C$4:$C$103,MATCH($B531,Clients!$A$4:$A$103,0)),""))))</f>
        <v/>
      </c>
      <c r="N531" s="24" t="str">
        <f t="shared" si="17"/>
        <v/>
      </c>
      <c r="O531" s="17"/>
      <c r="P531" s="23">
        <f>IF(AND(ISNUMBER($A531),$A531&gt;=Settings!$B$6,$A531&lt;=Settings!$B$7),1,0)</f>
        <v>0</v>
      </c>
      <c r="Q531" s="23" t="str">
        <f>IF(AND($P531=1,$B531&lt;&gt;"",$B531=Timesheet!$B$4),ROW(),"")</f>
        <v/>
      </c>
    </row>
    <row r="532" spans="1:17" x14ac:dyDescent="0.3">
      <c r="A532" s="19"/>
      <c r="B532" s="17"/>
      <c r="C532" s="17"/>
      <c r="D532" s="17"/>
      <c r="E532" s="20"/>
      <c r="F532" s="20"/>
      <c r="G532" s="21"/>
      <c r="H532" s="22" t="str">
        <f t="shared" si="16"/>
        <v/>
      </c>
      <c r="I532" s="17"/>
      <c r="J532" s="18"/>
      <c r="K532" s="22" t="str">
        <f>IF($H532="","",IF($I532="No",0,IF(N(IFERROR(INDEX(Clients!$D$4:$D$103,MATCH($B532,Clients!$A$4:$A$103,0)),""))&gt;0,CEILING(MAX(0,ROUND(MOD($F532-$E532,1)*1440-N($G532),0)),N(IFERROR(INDEX(Clients!$D$4:$D$103,MATCH($B532,Clients!$A$4:$A$103,0)),""))),MAX(0,ROUND(MOD($F532-$E532,1)*1440-N($G532),0)))/60))</f>
        <v/>
      </c>
      <c r="L532" s="23" t="str">
        <f>IF($B532="","",IFERROR(INDEX(Clients!$B$4:$B$103,MATCH($B532,Clients!$A$4:$A$103,0)),"")&amp;"")</f>
        <v/>
      </c>
      <c r="M532" s="24" t="str">
        <f>IF($B532="","",IF($J532&lt;&gt;"",N($J532),N(IFERROR(INDEX(Clients!$C$4:$C$103,MATCH($B532,Clients!$A$4:$A$103,0)),""))))</f>
        <v/>
      </c>
      <c r="N532" s="24" t="str">
        <f t="shared" si="17"/>
        <v/>
      </c>
      <c r="O532" s="17"/>
      <c r="P532" s="23">
        <f>IF(AND(ISNUMBER($A532),$A532&gt;=Settings!$B$6,$A532&lt;=Settings!$B$7),1,0)</f>
        <v>0</v>
      </c>
      <c r="Q532" s="23" t="str">
        <f>IF(AND($P532=1,$B532&lt;&gt;"",$B532=Timesheet!$B$4),ROW(),"")</f>
        <v/>
      </c>
    </row>
    <row r="533" spans="1:17" x14ac:dyDescent="0.3">
      <c r="A533" s="19"/>
      <c r="B533" s="17"/>
      <c r="C533" s="17"/>
      <c r="D533" s="17"/>
      <c r="E533" s="20"/>
      <c r="F533" s="20"/>
      <c r="G533" s="21"/>
      <c r="H533" s="22" t="str">
        <f t="shared" si="16"/>
        <v/>
      </c>
      <c r="I533" s="17"/>
      <c r="J533" s="18"/>
      <c r="K533" s="22" t="str">
        <f>IF($H533="","",IF($I533="No",0,IF(N(IFERROR(INDEX(Clients!$D$4:$D$103,MATCH($B533,Clients!$A$4:$A$103,0)),""))&gt;0,CEILING(MAX(0,ROUND(MOD($F533-$E533,1)*1440-N($G533),0)),N(IFERROR(INDEX(Clients!$D$4:$D$103,MATCH($B533,Clients!$A$4:$A$103,0)),""))),MAX(0,ROUND(MOD($F533-$E533,1)*1440-N($G533),0)))/60))</f>
        <v/>
      </c>
      <c r="L533" s="23" t="str">
        <f>IF($B533="","",IFERROR(INDEX(Clients!$B$4:$B$103,MATCH($B533,Clients!$A$4:$A$103,0)),"")&amp;"")</f>
        <v/>
      </c>
      <c r="M533" s="24" t="str">
        <f>IF($B533="","",IF($J533&lt;&gt;"",N($J533),N(IFERROR(INDEX(Clients!$C$4:$C$103,MATCH($B533,Clients!$A$4:$A$103,0)),""))))</f>
        <v/>
      </c>
      <c r="N533" s="24" t="str">
        <f t="shared" si="17"/>
        <v/>
      </c>
      <c r="O533" s="17"/>
      <c r="P533" s="23">
        <f>IF(AND(ISNUMBER($A533),$A533&gt;=Settings!$B$6,$A533&lt;=Settings!$B$7),1,0)</f>
        <v>0</v>
      </c>
      <c r="Q533" s="23" t="str">
        <f>IF(AND($P533=1,$B533&lt;&gt;"",$B533=Timesheet!$B$4),ROW(),"")</f>
        <v/>
      </c>
    </row>
    <row r="534" spans="1:17" x14ac:dyDescent="0.3">
      <c r="A534" s="19"/>
      <c r="B534" s="17"/>
      <c r="C534" s="17"/>
      <c r="D534" s="17"/>
      <c r="E534" s="20"/>
      <c r="F534" s="20"/>
      <c r="G534" s="21"/>
      <c r="H534" s="22" t="str">
        <f t="shared" si="16"/>
        <v/>
      </c>
      <c r="I534" s="17"/>
      <c r="J534" s="18"/>
      <c r="K534" s="22" t="str">
        <f>IF($H534="","",IF($I534="No",0,IF(N(IFERROR(INDEX(Clients!$D$4:$D$103,MATCH($B534,Clients!$A$4:$A$103,0)),""))&gt;0,CEILING(MAX(0,ROUND(MOD($F534-$E534,1)*1440-N($G534),0)),N(IFERROR(INDEX(Clients!$D$4:$D$103,MATCH($B534,Clients!$A$4:$A$103,0)),""))),MAX(0,ROUND(MOD($F534-$E534,1)*1440-N($G534),0)))/60))</f>
        <v/>
      </c>
      <c r="L534" s="23" t="str">
        <f>IF($B534="","",IFERROR(INDEX(Clients!$B$4:$B$103,MATCH($B534,Clients!$A$4:$A$103,0)),"")&amp;"")</f>
        <v/>
      </c>
      <c r="M534" s="24" t="str">
        <f>IF($B534="","",IF($J534&lt;&gt;"",N($J534),N(IFERROR(INDEX(Clients!$C$4:$C$103,MATCH($B534,Clients!$A$4:$A$103,0)),""))))</f>
        <v/>
      </c>
      <c r="N534" s="24" t="str">
        <f t="shared" si="17"/>
        <v/>
      </c>
      <c r="O534" s="17"/>
      <c r="P534" s="23">
        <f>IF(AND(ISNUMBER($A534),$A534&gt;=Settings!$B$6,$A534&lt;=Settings!$B$7),1,0)</f>
        <v>0</v>
      </c>
      <c r="Q534" s="23" t="str">
        <f>IF(AND($P534=1,$B534&lt;&gt;"",$B534=Timesheet!$B$4),ROW(),"")</f>
        <v/>
      </c>
    </row>
    <row r="535" spans="1:17" x14ac:dyDescent="0.3">
      <c r="A535" s="19"/>
      <c r="B535" s="17"/>
      <c r="C535" s="17"/>
      <c r="D535" s="17"/>
      <c r="E535" s="20"/>
      <c r="F535" s="20"/>
      <c r="G535" s="21"/>
      <c r="H535" s="22" t="str">
        <f t="shared" si="16"/>
        <v/>
      </c>
      <c r="I535" s="17"/>
      <c r="J535" s="18"/>
      <c r="K535" s="22" t="str">
        <f>IF($H535="","",IF($I535="No",0,IF(N(IFERROR(INDEX(Clients!$D$4:$D$103,MATCH($B535,Clients!$A$4:$A$103,0)),""))&gt;0,CEILING(MAX(0,ROUND(MOD($F535-$E535,1)*1440-N($G535),0)),N(IFERROR(INDEX(Clients!$D$4:$D$103,MATCH($B535,Clients!$A$4:$A$103,0)),""))),MAX(0,ROUND(MOD($F535-$E535,1)*1440-N($G535),0)))/60))</f>
        <v/>
      </c>
      <c r="L535" s="23" t="str">
        <f>IF($B535="","",IFERROR(INDEX(Clients!$B$4:$B$103,MATCH($B535,Clients!$A$4:$A$103,0)),"")&amp;"")</f>
        <v/>
      </c>
      <c r="M535" s="24" t="str">
        <f>IF($B535="","",IF($J535&lt;&gt;"",N($J535),N(IFERROR(INDEX(Clients!$C$4:$C$103,MATCH($B535,Clients!$A$4:$A$103,0)),""))))</f>
        <v/>
      </c>
      <c r="N535" s="24" t="str">
        <f t="shared" si="17"/>
        <v/>
      </c>
      <c r="O535" s="17"/>
      <c r="P535" s="23">
        <f>IF(AND(ISNUMBER($A535),$A535&gt;=Settings!$B$6,$A535&lt;=Settings!$B$7),1,0)</f>
        <v>0</v>
      </c>
      <c r="Q535" s="23" t="str">
        <f>IF(AND($P535=1,$B535&lt;&gt;"",$B535=Timesheet!$B$4),ROW(),"")</f>
        <v/>
      </c>
    </row>
    <row r="536" spans="1:17" x14ac:dyDescent="0.3">
      <c r="A536" s="19"/>
      <c r="B536" s="17"/>
      <c r="C536" s="17"/>
      <c r="D536" s="17"/>
      <c r="E536" s="20"/>
      <c r="F536" s="20"/>
      <c r="G536" s="21"/>
      <c r="H536" s="22" t="str">
        <f t="shared" si="16"/>
        <v/>
      </c>
      <c r="I536" s="17"/>
      <c r="J536" s="18"/>
      <c r="K536" s="22" t="str">
        <f>IF($H536="","",IF($I536="No",0,IF(N(IFERROR(INDEX(Clients!$D$4:$D$103,MATCH($B536,Clients!$A$4:$A$103,0)),""))&gt;0,CEILING(MAX(0,ROUND(MOD($F536-$E536,1)*1440-N($G536),0)),N(IFERROR(INDEX(Clients!$D$4:$D$103,MATCH($B536,Clients!$A$4:$A$103,0)),""))),MAX(0,ROUND(MOD($F536-$E536,1)*1440-N($G536),0)))/60))</f>
        <v/>
      </c>
      <c r="L536" s="23" t="str">
        <f>IF($B536="","",IFERROR(INDEX(Clients!$B$4:$B$103,MATCH($B536,Clients!$A$4:$A$103,0)),"")&amp;"")</f>
        <v/>
      </c>
      <c r="M536" s="24" t="str">
        <f>IF($B536="","",IF($J536&lt;&gt;"",N($J536),N(IFERROR(INDEX(Clients!$C$4:$C$103,MATCH($B536,Clients!$A$4:$A$103,0)),""))))</f>
        <v/>
      </c>
      <c r="N536" s="24" t="str">
        <f t="shared" si="17"/>
        <v/>
      </c>
      <c r="O536" s="17"/>
      <c r="P536" s="23">
        <f>IF(AND(ISNUMBER($A536),$A536&gt;=Settings!$B$6,$A536&lt;=Settings!$B$7),1,0)</f>
        <v>0</v>
      </c>
      <c r="Q536" s="23" t="str">
        <f>IF(AND($P536=1,$B536&lt;&gt;"",$B536=Timesheet!$B$4),ROW(),"")</f>
        <v/>
      </c>
    </row>
    <row r="537" spans="1:17" x14ac:dyDescent="0.3">
      <c r="A537" s="19"/>
      <c r="B537" s="17"/>
      <c r="C537" s="17"/>
      <c r="D537" s="17"/>
      <c r="E537" s="20"/>
      <c r="F537" s="20"/>
      <c r="G537" s="21"/>
      <c r="H537" s="22" t="str">
        <f t="shared" si="16"/>
        <v/>
      </c>
      <c r="I537" s="17"/>
      <c r="J537" s="18"/>
      <c r="K537" s="22" t="str">
        <f>IF($H537="","",IF($I537="No",0,IF(N(IFERROR(INDEX(Clients!$D$4:$D$103,MATCH($B537,Clients!$A$4:$A$103,0)),""))&gt;0,CEILING(MAX(0,ROUND(MOD($F537-$E537,1)*1440-N($G537),0)),N(IFERROR(INDEX(Clients!$D$4:$D$103,MATCH($B537,Clients!$A$4:$A$103,0)),""))),MAX(0,ROUND(MOD($F537-$E537,1)*1440-N($G537),0)))/60))</f>
        <v/>
      </c>
      <c r="L537" s="23" t="str">
        <f>IF($B537="","",IFERROR(INDEX(Clients!$B$4:$B$103,MATCH($B537,Clients!$A$4:$A$103,0)),"")&amp;"")</f>
        <v/>
      </c>
      <c r="M537" s="24" t="str">
        <f>IF($B537="","",IF($J537&lt;&gt;"",N($J537),N(IFERROR(INDEX(Clients!$C$4:$C$103,MATCH($B537,Clients!$A$4:$A$103,0)),""))))</f>
        <v/>
      </c>
      <c r="N537" s="24" t="str">
        <f t="shared" si="17"/>
        <v/>
      </c>
      <c r="O537" s="17"/>
      <c r="P537" s="23">
        <f>IF(AND(ISNUMBER($A537),$A537&gt;=Settings!$B$6,$A537&lt;=Settings!$B$7),1,0)</f>
        <v>0</v>
      </c>
      <c r="Q537" s="23" t="str">
        <f>IF(AND($P537=1,$B537&lt;&gt;"",$B537=Timesheet!$B$4),ROW(),"")</f>
        <v/>
      </c>
    </row>
    <row r="538" spans="1:17" x14ac:dyDescent="0.3">
      <c r="A538" s="19"/>
      <c r="B538" s="17"/>
      <c r="C538" s="17"/>
      <c r="D538" s="17"/>
      <c r="E538" s="20"/>
      <c r="F538" s="20"/>
      <c r="G538" s="21"/>
      <c r="H538" s="22" t="str">
        <f t="shared" si="16"/>
        <v/>
      </c>
      <c r="I538" s="17"/>
      <c r="J538" s="18"/>
      <c r="K538" s="22" t="str">
        <f>IF($H538="","",IF($I538="No",0,IF(N(IFERROR(INDEX(Clients!$D$4:$D$103,MATCH($B538,Clients!$A$4:$A$103,0)),""))&gt;0,CEILING(MAX(0,ROUND(MOD($F538-$E538,1)*1440-N($G538),0)),N(IFERROR(INDEX(Clients!$D$4:$D$103,MATCH($B538,Clients!$A$4:$A$103,0)),""))),MAX(0,ROUND(MOD($F538-$E538,1)*1440-N($G538),0)))/60))</f>
        <v/>
      </c>
      <c r="L538" s="23" t="str">
        <f>IF($B538="","",IFERROR(INDEX(Clients!$B$4:$B$103,MATCH($B538,Clients!$A$4:$A$103,0)),"")&amp;"")</f>
        <v/>
      </c>
      <c r="M538" s="24" t="str">
        <f>IF($B538="","",IF($J538&lt;&gt;"",N($J538),N(IFERROR(INDEX(Clients!$C$4:$C$103,MATCH($B538,Clients!$A$4:$A$103,0)),""))))</f>
        <v/>
      </c>
      <c r="N538" s="24" t="str">
        <f t="shared" si="17"/>
        <v/>
      </c>
      <c r="O538" s="17"/>
      <c r="P538" s="23">
        <f>IF(AND(ISNUMBER($A538),$A538&gt;=Settings!$B$6,$A538&lt;=Settings!$B$7),1,0)</f>
        <v>0</v>
      </c>
      <c r="Q538" s="23" t="str">
        <f>IF(AND($P538=1,$B538&lt;&gt;"",$B538=Timesheet!$B$4),ROW(),"")</f>
        <v/>
      </c>
    </row>
    <row r="539" spans="1:17" x14ac:dyDescent="0.3">
      <c r="A539" s="19"/>
      <c r="B539" s="17"/>
      <c r="C539" s="17"/>
      <c r="D539" s="17"/>
      <c r="E539" s="20"/>
      <c r="F539" s="20"/>
      <c r="G539" s="21"/>
      <c r="H539" s="22" t="str">
        <f t="shared" si="16"/>
        <v/>
      </c>
      <c r="I539" s="17"/>
      <c r="J539" s="18"/>
      <c r="K539" s="22" t="str">
        <f>IF($H539="","",IF($I539="No",0,IF(N(IFERROR(INDEX(Clients!$D$4:$D$103,MATCH($B539,Clients!$A$4:$A$103,0)),""))&gt;0,CEILING(MAX(0,ROUND(MOD($F539-$E539,1)*1440-N($G539),0)),N(IFERROR(INDEX(Clients!$D$4:$D$103,MATCH($B539,Clients!$A$4:$A$103,0)),""))),MAX(0,ROUND(MOD($F539-$E539,1)*1440-N($G539),0)))/60))</f>
        <v/>
      </c>
      <c r="L539" s="23" t="str">
        <f>IF($B539="","",IFERROR(INDEX(Clients!$B$4:$B$103,MATCH($B539,Clients!$A$4:$A$103,0)),"")&amp;"")</f>
        <v/>
      </c>
      <c r="M539" s="24" t="str">
        <f>IF($B539="","",IF($J539&lt;&gt;"",N($J539),N(IFERROR(INDEX(Clients!$C$4:$C$103,MATCH($B539,Clients!$A$4:$A$103,0)),""))))</f>
        <v/>
      </c>
      <c r="N539" s="24" t="str">
        <f t="shared" si="17"/>
        <v/>
      </c>
      <c r="O539" s="17"/>
      <c r="P539" s="23">
        <f>IF(AND(ISNUMBER($A539),$A539&gt;=Settings!$B$6,$A539&lt;=Settings!$B$7),1,0)</f>
        <v>0</v>
      </c>
      <c r="Q539" s="23" t="str">
        <f>IF(AND($P539=1,$B539&lt;&gt;"",$B539=Timesheet!$B$4),ROW(),"")</f>
        <v/>
      </c>
    </row>
    <row r="540" spans="1:17" x14ac:dyDescent="0.3">
      <c r="A540" s="19"/>
      <c r="B540" s="17"/>
      <c r="C540" s="17"/>
      <c r="D540" s="17"/>
      <c r="E540" s="20"/>
      <c r="F540" s="20"/>
      <c r="G540" s="21"/>
      <c r="H540" s="22" t="str">
        <f t="shared" si="16"/>
        <v/>
      </c>
      <c r="I540" s="17"/>
      <c r="J540" s="18"/>
      <c r="K540" s="22" t="str">
        <f>IF($H540="","",IF($I540="No",0,IF(N(IFERROR(INDEX(Clients!$D$4:$D$103,MATCH($B540,Clients!$A$4:$A$103,0)),""))&gt;0,CEILING(MAX(0,ROUND(MOD($F540-$E540,1)*1440-N($G540),0)),N(IFERROR(INDEX(Clients!$D$4:$D$103,MATCH($B540,Clients!$A$4:$A$103,0)),""))),MAX(0,ROUND(MOD($F540-$E540,1)*1440-N($G540),0)))/60))</f>
        <v/>
      </c>
      <c r="L540" s="23" t="str">
        <f>IF($B540="","",IFERROR(INDEX(Clients!$B$4:$B$103,MATCH($B540,Clients!$A$4:$A$103,0)),"")&amp;"")</f>
        <v/>
      </c>
      <c r="M540" s="24" t="str">
        <f>IF($B540="","",IF($J540&lt;&gt;"",N($J540),N(IFERROR(INDEX(Clients!$C$4:$C$103,MATCH($B540,Clients!$A$4:$A$103,0)),""))))</f>
        <v/>
      </c>
      <c r="N540" s="24" t="str">
        <f t="shared" si="17"/>
        <v/>
      </c>
      <c r="O540" s="17"/>
      <c r="P540" s="23">
        <f>IF(AND(ISNUMBER($A540),$A540&gt;=Settings!$B$6,$A540&lt;=Settings!$B$7),1,0)</f>
        <v>0</v>
      </c>
      <c r="Q540" s="23" t="str">
        <f>IF(AND($P540=1,$B540&lt;&gt;"",$B540=Timesheet!$B$4),ROW(),"")</f>
        <v/>
      </c>
    </row>
    <row r="541" spans="1:17" x14ac:dyDescent="0.3">
      <c r="A541" s="19"/>
      <c r="B541" s="17"/>
      <c r="C541" s="17"/>
      <c r="D541" s="17"/>
      <c r="E541" s="20"/>
      <c r="F541" s="20"/>
      <c r="G541" s="21"/>
      <c r="H541" s="22" t="str">
        <f t="shared" si="16"/>
        <v/>
      </c>
      <c r="I541" s="17"/>
      <c r="J541" s="18"/>
      <c r="K541" s="22" t="str">
        <f>IF($H541="","",IF($I541="No",0,IF(N(IFERROR(INDEX(Clients!$D$4:$D$103,MATCH($B541,Clients!$A$4:$A$103,0)),""))&gt;0,CEILING(MAX(0,ROUND(MOD($F541-$E541,1)*1440-N($G541),0)),N(IFERROR(INDEX(Clients!$D$4:$D$103,MATCH($B541,Clients!$A$4:$A$103,0)),""))),MAX(0,ROUND(MOD($F541-$E541,1)*1440-N($G541),0)))/60))</f>
        <v/>
      </c>
      <c r="L541" s="23" t="str">
        <f>IF($B541="","",IFERROR(INDEX(Clients!$B$4:$B$103,MATCH($B541,Clients!$A$4:$A$103,0)),"")&amp;"")</f>
        <v/>
      </c>
      <c r="M541" s="24" t="str">
        <f>IF($B541="","",IF($J541&lt;&gt;"",N($J541),N(IFERROR(INDEX(Clients!$C$4:$C$103,MATCH($B541,Clients!$A$4:$A$103,0)),""))))</f>
        <v/>
      </c>
      <c r="N541" s="24" t="str">
        <f t="shared" si="17"/>
        <v/>
      </c>
      <c r="O541" s="17"/>
      <c r="P541" s="23">
        <f>IF(AND(ISNUMBER($A541),$A541&gt;=Settings!$B$6,$A541&lt;=Settings!$B$7),1,0)</f>
        <v>0</v>
      </c>
      <c r="Q541" s="23" t="str">
        <f>IF(AND($P541=1,$B541&lt;&gt;"",$B541=Timesheet!$B$4),ROW(),"")</f>
        <v/>
      </c>
    </row>
    <row r="542" spans="1:17" x14ac:dyDescent="0.3">
      <c r="A542" s="19"/>
      <c r="B542" s="17"/>
      <c r="C542" s="17"/>
      <c r="D542" s="17"/>
      <c r="E542" s="20"/>
      <c r="F542" s="20"/>
      <c r="G542" s="21"/>
      <c r="H542" s="22" t="str">
        <f t="shared" si="16"/>
        <v/>
      </c>
      <c r="I542" s="17"/>
      <c r="J542" s="18"/>
      <c r="K542" s="22" t="str">
        <f>IF($H542="","",IF($I542="No",0,IF(N(IFERROR(INDEX(Clients!$D$4:$D$103,MATCH($B542,Clients!$A$4:$A$103,0)),""))&gt;0,CEILING(MAX(0,ROUND(MOD($F542-$E542,1)*1440-N($G542),0)),N(IFERROR(INDEX(Clients!$D$4:$D$103,MATCH($B542,Clients!$A$4:$A$103,0)),""))),MAX(0,ROUND(MOD($F542-$E542,1)*1440-N($G542),0)))/60))</f>
        <v/>
      </c>
      <c r="L542" s="23" t="str">
        <f>IF($B542="","",IFERROR(INDEX(Clients!$B$4:$B$103,MATCH($B542,Clients!$A$4:$A$103,0)),"")&amp;"")</f>
        <v/>
      </c>
      <c r="M542" s="24" t="str">
        <f>IF($B542="","",IF($J542&lt;&gt;"",N($J542),N(IFERROR(INDEX(Clients!$C$4:$C$103,MATCH($B542,Clients!$A$4:$A$103,0)),""))))</f>
        <v/>
      </c>
      <c r="N542" s="24" t="str">
        <f t="shared" si="17"/>
        <v/>
      </c>
      <c r="O542" s="17"/>
      <c r="P542" s="23">
        <f>IF(AND(ISNUMBER($A542),$A542&gt;=Settings!$B$6,$A542&lt;=Settings!$B$7),1,0)</f>
        <v>0</v>
      </c>
      <c r="Q542" s="23" t="str">
        <f>IF(AND($P542=1,$B542&lt;&gt;"",$B542=Timesheet!$B$4),ROW(),"")</f>
        <v/>
      </c>
    </row>
    <row r="543" spans="1:17" x14ac:dyDescent="0.3">
      <c r="A543" s="19"/>
      <c r="B543" s="17"/>
      <c r="C543" s="17"/>
      <c r="D543" s="17"/>
      <c r="E543" s="20"/>
      <c r="F543" s="20"/>
      <c r="G543" s="21"/>
      <c r="H543" s="22" t="str">
        <f t="shared" si="16"/>
        <v/>
      </c>
      <c r="I543" s="17"/>
      <c r="J543" s="18"/>
      <c r="K543" s="22" t="str">
        <f>IF($H543="","",IF($I543="No",0,IF(N(IFERROR(INDEX(Clients!$D$4:$D$103,MATCH($B543,Clients!$A$4:$A$103,0)),""))&gt;0,CEILING(MAX(0,ROUND(MOD($F543-$E543,1)*1440-N($G543),0)),N(IFERROR(INDEX(Clients!$D$4:$D$103,MATCH($B543,Clients!$A$4:$A$103,0)),""))),MAX(0,ROUND(MOD($F543-$E543,1)*1440-N($G543),0)))/60))</f>
        <v/>
      </c>
      <c r="L543" s="23" t="str">
        <f>IF($B543="","",IFERROR(INDEX(Clients!$B$4:$B$103,MATCH($B543,Clients!$A$4:$A$103,0)),"")&amp;"")</f>
        <v/>
      </c>
      <c r="M543" s="24" t="str">
        <f>IF($B543="","",IF($J543&lt;&gt;"",N($J543),N(IFERROR(INDEX(Clients!$C$4:$C$103,MATCH($B543,Clients!$A$4:$A$103,0)),""))))</f>
        <v/>
      </c>
      <c r="N543" s="24" t="str">
        <f t="shared" si="17"/>
        <v/>
      </c>
      <c r="O543" s="17"/>
      <c r="P543" s="23">
        <f>IF(AND(ISNUMBER($A543),$A543&gt;=Settings!$B$6,$A543&lt;=Settings!$B$7),1,0)</f>
        <v>0</v>
      </c>
      <c r="Q543" s="23" t="str">
        <f>IF(AND($P543=1,$B543&lt;&gt;"",$B543=Timesheet!$B$4),ROW(),"")</f>
        <v/>
      </c>
    </row>
    <row r="544" spans="1:17" x14ac:dyDescent="0.3">
      <c r="A544" s="19"/>
      <c r="B544" s="17"/>
      <c r="C544" s="17"/>
      <c r="D544" s="17"/>
      <c r="E544" s="20"/>
      <c r="F544" s="20"/>
      <c r="G544" s="21"/>
      <c r="H544" s="22" t="str">
        <f t="shared" si="16"/>
        <v/>
      </c>
      <c r="I544" s="17"/>
      <c r="J544" s="18"/>
      <c r="K544" s="22" t="str">
        <f>IF($H544="","",IF($I544="No",0,IF(N(IFERROR(INDEX(Clients!$D$4:$D$103,MATCH($B544,Clients!$A$4:$A$103,0)),""))&gt;0,CEILING(MAX(0,ROUND(MOD($F544-$E544,1)*1440-N($G544),0)),N(IFERROR(INDEX(Clients!$D$4:$D$103,MATCH($B544,Clients!$A$4:$A$103,0)),""))),MAX(0,ROUND(MOD($F544-$E544,1)*1440-N($G544),0)))/60))</f>
        <v/>
      </c>
      <c r="L544" s="23" t="str">
        <f>IF($B544="","",IFERROR(INDEX(Clients!$B$4:$B$103,MATCH($B544,Clients!$A$4:$A$103,0)),"")&amp;"")</f>
        <v/>
      </c>
      <c r="M544" s="24" t="str">
        <f>IF($B544="","",IF($J544&lt;&gt;"",N($J544),N(IFERROR(INDEX(Clients!$C$4:$C$103,MATCH($B544,Clients!$A$4:$A$103,0)),""))))</f>
        <v/>
      </c>
      <c r="N544" s="24" t="str">
        <f t="shared" si="17"/>
        <v/>
      </c>
      <c r="O544" s="17"/>
      <c r="P544" s="23">
        <f>IF(AND(ISNUMBER($A544),$A544&gt;=Settings!$B$6,$A544&lt;=Settings!$B$7),1,0)</f>
        <v>0</v>
      </c>
      <c r="Q544" s="23" t="str">
        <f>IF(AND($P544=1,$B544&lt;&gt;"",$B544=Timesheet!$B$4),ROW(),"")</f>
        <v/>
      </c>
    </row>
    <row r="545" spans="1:17" x14ac:dyDescent="0.3">
      <c r="A545" s="19"/>
      <c r="B545" s="17"/>
      <c r="C545" s="17"/>
      <c r="D545" s="17"/>
      <c r="E545" s="20"/>
      <c r="F545" s="20"/>
      <c r="G545" s="21"/>
      <c r="H545" s="22" t="str">
        <f t="shared" si="16"/>
        <v/>
      </c>
      <c r="I545" s="17"/>
      <c r="J545" s="18"/>
      <c r="K545" s="22" t="str">
        <f>IF($H545="","",IF($I545="No",0,IF(N(IFERROR(INDEX(Clients!$D$4:$D$103,MATCH($B545,Clients!$A$4:$A$103,0)),""))&gt;0,CEILING(MAX(0,ROUND(MOD($F545-$E545,1)*1440-N($G545),0)),N(IFERROR(INDEX(Clients!$D$4:$D$103,MATCH($B545,Clients!$A$4:$A$103,0)),""))),MAX(0,ROUND(MOD($F545-$E545,1)*1440-N($G545),0)))/60))</f>
        <v/>
      </c>
      <c r="L545" s="23" t="str">
        <f>IF($B545="","",IFERROR(INDEX(Clients!$B$4:$B$103,MATCH($B545,Clients!$A$4:$A$103,0)),"")&amp;"")</f>
        <v/>
      </c>
      <c r="M545" s="24" t="str">
        <f>IF($B545="","",IF($J545&lt;&gt;"",N($J545),N(IFERROR(INDEX(Clients!$C$4:$C$103,MATCH($B545,Clients!$A$4:$A$103,0)),""))))</f>
        <v/>
      </c>
      <c r="N545" s="24" t="str">
        <f t="shared" si="17"/>
        <v/>
      </c>
      <c r="O545" s="17"/>
      <c r="P545" s="23">
        <f>IF(AND(ISNUMBER($A545),$A545&gt;=Settings!$B$6,$A545&lt;=Settings!$B$7),1,0)</f>
        <v>0</v>
      </c>
      <c r="Q545" s="23" t="str">
        <f>IF(AND($P545=1,$B545&lt;&gt;"",$B545=Timesheet!$B$4),ROW(),"")</f>
        <v/>
      </c>
    </row>
    <row r="546" spans="1:17" x14ac:dyDescent="0.3">
      <c r="A546" s="19"/>
      <c r="B546" s="17"/>
      <c r="C546" s="17"/>
      <c r="D546" s="17"/>
      <c r="E546" s="20"/>
      <c r="F546" s="20"/>
      <c r="G546" s="21"/>
      <c r="H546" s="22" t="str">
        <f t="shared" si="16"/>
        <v/>
      </c>
      <c r="I546" s="17"/>
      <c r="J546" s="18"/>
      <c r="K546" s="22" t="str">
        <f>IF($H546="","",IF($I546="No",0,IF(N(IFERROR(INDEX(Clients!$D$4:$D$103,MATCH($B546,Clients!$A$4:$A$103,0)),""))&gt;0,CEILING(MAX(0,ROUND(MOD($F546-$E546,1)*1440-N($G546),0)),N(IFERROR(INDEX(Clients!$D$4:$D$103,MATCH($B546,Clients!$A$4:$A$103,0)),""))),MAX(0,ROUND(MOD($F546-$E546,1)*1440-N($G546),0)))/60))</f>
        <v/>
      </c>
      <c r="L546" s="23" t="str">
        <f>IF($B546="","",IFERROR(INDEX(Clients!$B$4:$B$103,MATCH($B546,Clients!$A$4:$A$103,0)),"")&amp;"")</f>
        <v/>
      </c>
      <c r="M546" s="24" t="str">
        <f>IF($B546="","",IF($J546&lt;&gt;"",N($J546),N(IFERROR(INDEX(Clients!$C$4:$C$103,MATCH($B546,Clients!$A$4:$A$103,0)),""))))</f>
        <v/>
      </c>
      <c r="N546" s="24" t="str">
        <f t="shared" si="17"/>
        <v/>
      </c>
      <c r="O546" s="17"/>
      <c r="P546" s="23">
        <f>IF(AND(ISNUMBER($A546),$A546&gt;=Settings!$B$6,$A546&lt;=Settings!$B$7),1,0)</f>
        <v>0</v>
      </c>
      <c r="Q546" s="23" t="str">
        <f>IF(AND($P546=1,$B546&lt;&gt;"",$B546=Timesheet!$B$4),ROW(),"")</f>
        <v/>
      </c>
    </row>
    <row r="547" spans="1:17" x14ac:dyDescent="0.3">
      <c r="A547" s="19"/>
      <c r="B547" s="17"/>
      <c r="C547" s="17"/>
      <c r="D547" s="17"/>
      <c r="E547" s="20"/>
      <c r="F547" s="20"/>
      <c r="G547" s="21"/>
      <c r="H547" s="22" t="str">
        <f t="shared" si="16"/>
        <v/>
      </c>
      <c r="I547" s="17"/>
      <c r="J547" s="18"/>
      <c r="K547" s="22" t="str">
        <f>IF($H547="","",IF($I547="No",0,IF(N(IFERROR(INDEX(Clients!$D$4:$D$103,MATCH($B547,Clients!$A$4:$A$103,0)),""))&gt;0,CEILING(MAX(0,ROUND(MOD($F547-$E547,1)*1440-N($G547),0)),N(IFERROR(INDEX(Clients!$D$4:$D$103,MATCH($B547,Clients!$A$4:$A$103,0)),""))),MAX(0,ROUND(MOD($F547-$E547,1)*1440-N($G547),0)))/60))</f>
        <v/>
      </c>
      <c r="L547" s="23" t="str">
        <f>IF($B547="","",IFERROR(INDEX(Clients!$B$4:$B$103,MATCH($B547,Clients!$A$4:$A$103,0)),"")&amp;"")</f>
        <v/>
      </c>
      <c r="M547" s="24" t="str">
        <f>IF($B547="","",IF($J547&lt;&gt;"",N($J547),N(IFERROR(INDEX(Clients!$C$4:$C$103,MATCH($B547,Clients!$A$4:$A$103,0)),""))))</f>
        <v/>
      </c>
      <c r="N547" s="24" t="str">
        <f t="shared" si="17"/>
        <v/>
      </c>
      <c r="O547" s="17"/>
      <c r="P547" s="23">
        <f>IF(AND(ISNUMBER($A547),$A547&gt;=Settings!$B$6,$A547&lt;=Settings!$B$7),1,0)</f>
        <v>0</v>
      </c>
      <c r="Q547" s="23" t="str">
        <f>IF(AND($P547=1,$B547&lt;&gt;"",$B547=Timesheet!$B$4),ROW(),"")</f>
        <v/>
      </c>
    </row>
    <row r="548" spans="1:17" x14ac:dyDescent="0.3">
      <c r="A548" s="19"/>
      <c r="B548" s="17"/>
      <c r="C548" s="17"/>
      <c r="D548" s="17"/>
      <c r="E548" s="20"/>
      <c r="F548" s="20"/>
      <c r="G548" s="21"/>
      <c r="H548" s="22" t="str">
        <f t="shared" si="16"/>
        <v/>
      </c>
      <c r="I548" s="17"/>
      <c r="J548" s="18"/>
      <c r="K548" s="22" t="str">
        <f>IF($H548="","",IF($I548="No",0,IF(N(IFERROR(INDEX(Clients!$D$4:$D$103,MATCH($B548,Clients!$A$4:$A$103,0)),""))&gt;0,CEILING(MAX(0,ROUND(MOD($F548-$E548,1)*1440-N($G548),0)),N(IFERROR(INDEX(Clients!$D$4:$D$103,MATCH($B548,Clients!$A$4:$A$103,0)),""))),MAX(0,ROUND(MOD($F548-$E548,1)*1440-N($G548),0)))/60))</f>
        <v/>
      </c>
      <c r="L548" s="23" t="str">
        <f>IF($B548="","",IFERROR(INDEX(Clients!$B$4:$B$103,MATCH($B548,Clients!$A$4:$A$103,0)),"")&amp;"")</f>
        <v/>
      </c>
      <c r="M548" s="24" t="str">
        <f>IF($B548="","",IF($J548&lt;&gt;"",N($J548),N(IFERROR(INDEX(Clients!$C$4:$C$103,MATCH($B548,Clients!$A$4:$A$103,0)),""))))</f>
        <v/>
      </c>
      <c r="N548" s="24" t="str">
        <f t="shared" si="17"/>
        <v/>
      </c>
      <c r="O548" s="17"/>
      <c r="P548" s="23">
        <f>IF(AND(ISNUMBER($A548),$A548&gt;=Settings!$B$6,$A548&lt;=Settings!$B$7),1,0)</f>
        <v>0</v>
      </c>
      <c r="Q548" s="23" t="str">
        <f>IF(AND($P548=1,$B548&lt;&gt;"",$B548=Timesheet!$B$4),ROW(),"")</f>
        <v/>
      </c>
    </row>
    <row r="549" spans="1:17" x14ac:dyDescent="0.3">
      <c r="A549" s="19"/>
      <c r="B549" s="17"/>
      <c r="C549" s="17"/>
      <c r="D549" s="17"/>
      <c r="E549" s="20"/>
      <c r="F549" s="20"/>
      <c r="G549" s="21"/>
      <c r="H549" s="22" t="str">
        <f t="shared" si="16"/>
        <v/>
      </c>
      <c r="I549" s="17"/>
      <c r="J549" s="18"/>
      <c r="K549" s="22" t="str">
        <f>IF($H549="","",IF($I549="No",0,IF(N(IFERROR(INDEX(Clients!$D$4:$D$103,MATCH($B549,Clients!$A$4:$A$103,0)),""))&gt;0,CEILING(MAX(0,ROUND(MOD($F549-$E549,1)*1440-N($G549),0)),N(IFERROR(INDEX(Clients!$D$4:$D$103,MATCH($B549,Clients!$A$4:$A$103,0)),""))),MAX(0,ROUND(MOD($F549-$E549,1)*1440-N($G549),0)))/60))</f>
        <v/>
      </c>
      <c r="L549" s="23" t="str">
        <f>IF($B549="","",IFERROR(INDEX(Clients!$B$4:$B$103,MATCH($B549,Clients!$A$4:$A$103,0)),"")&amp;"")</f>
        <v/>
      </c>
      <c r="M549" s="24" t="str">
        <f>IF($B549="","",IF($J549&lt;&gt;"",N($J549),N(IFERROR(INDEX(Clients!$C$4:$C$103,MATCH($B549,Clients!$A$4:$A$103,0)),""))))</f>
        <v/>
      </c>
      <c r="N549" s="24" t="str">
        <f t="shared" si="17"/>
        <v/>
      </c>
      <c r="O549" s="17"/>
      <c r="P549" s="23">
        <f>IF(AND(ISNUMBER($A549),$A549&gt;=Settings!$B$6,$A549&lt;=Settings!$B$7),1,0)</f>
        <v>0</v>
      </c>
      <c r="Q549" s="23" t="str">
        <f>IF(AND($P549=1,$B549&lt;&gt;"",$B549=Timesheet!$B$4),ROW(),"")</f>
        <v/>
      </c>
    </row>
    <row r="550" spans="1:17" x14ac:dyDescent="0.3">
      <c r="A550" s="19"/>
      <c r="B550" s="17"/>
      <c r="C550" s="17"/>
      <c r="D550" s="17"/>
      <c r="E550" s="20"/>
      <c r="F550" s="20"/>
      <c r="G550" s="21"/>
      <c r="H550" s="22" t="str">
        <f t="shared" si="16"/>
        <v/>
      </c>
      <c r="I550" s="17"/>
      <c r="J550" s="18"/>
      <c r="K550" s="22" t="str">
        <f>IF($H550="","",IF($I550="No",0,IF(N(IFERROR(INDEX(Clients!$D$4:$D$103,MATCH($B550,Clients!$A$4:$A$103,0)),""))&gt;0,CEILING(MAX(0,ROUND(MOD($F550-$E550,1)*1440-N($G550),0)),N(IFERROR(INDEX(Clients!$D$4:$D$103,MATCH($B550,Clients!$A$4:$A$103,0)),""))),MAX(0,ROUND(MOD($F550-$E550,1)*1440-N($G550),0)))/60))</f>
        <v/>
      </c>
      <c r="L550" s="23" t="str">
        <f>IF($B550="","",IFERROR(INDEX(Clients!$B$4:$B$103,MATCH($B550,Clients!$A$4:$A$103,0)),"")&amp;"")</f>
        <v/>
      </c>
      <c r="M550" s="24" t="str">
        <f>IF($B550="","",IF($J550&lt;&gt;"",N($J550),N(IFERROR(INDEX(Clients!$C$4:$C$103,MATCH($B550,Clients!$A$4:$A$103,0)),""))))</f>
        <v/>
      </c>
      <c r="N550" s="24" t="str">
        <f t="shared" si="17"/>
        <v/>
      </c>
      <c r="O550" s="17"/>
      <c r="P550" s="23">
        <f>IF(AND(ISNUMBER($A550),$A550&gt;=Settings!$B$6,$A550&lt;=Settings!$B$7),1,0)</f>
        <v>0</v>
      </c>
      <c r="Q550" s="23" t="str">
        <f>IF(AND($P550=1,$B550&lt;&gt;"",$B550=Timesheet!$B$4),ROW(),"")</f>
        <v/>
      </c>
    </row>
    <row r="551" spans="1:17" x14ac:dyDescent="0.3">
      <c r="A551" s="19"/>
      <c r="B551" s="17"/>
      <c r="C551" s="17"/>
      <c r="D551" s="17"/>
      <c r="E551" s="20"/>
      <c r="F551" s="20"/>
      <c r="G551" s="21"/>
      <c r="H551" s="22" t="str">
        <f t="shared" si="16"/>
        <v/>
      </c>
      <c r="I551" s="17"/>
      <c r="J551" s="18"/>
      <c r="K551" s="22" t="str">
        <f>IF($H551="","",IF($I551="No",0,IF(N(IFERROR(INDEX(Clients!$D$4:$D$103,MATCH($B551,Clients!$A$4:$A$103,0)),""))&gt;0,CEILING(MAX(0,ROUND(MOD($F551-$E551,1)*1440-N($G551),0)),N(IFERROR(INDEX(Clients!$D$4:$D$103,MATCH($B551,Clients!$A$4:$A$103,0)),""))),MAX(0,ROUND(MOD($F551-$E551,1)*1440-N($G551),0)))/60))</f>
        <v/>
      </c>
      <c r="L551" s="23" t="str">
        <f>IF($B551="","",IFERROR(INDEX(Clients!$B$4:$B$103,MATCH($B551,Clients!$A$4:$A$103,0)),"")&amp;"")</f>
        <v/>
      </c>
      <c r="M551" s="24" t="str">
        <f>IF($B551="","",IF($J551&lt;&gt;"",N($J551),N(IFERROR(INDEX(Clients!$C$4:$C$103,MATCH($B551,Clients!$A$4:$A$103,0)),""))))</f>
        <v/>
      </c>
      <c r="N551" s="24" t="str">
        <f t="shared" si="17"/>
        <v/>
      </c>
      <c r="O551" s="17"/>
      <c r="P551" s="23">
        <f>IF(AND(ISNUMBER($A551),$A551&gt;=Settings!$B$6,$A551&lt;=Settings!$B$7),1,0)</f>
        <v>0</v>
      </c>
      <c r="Q551" s="23" t="str">
        <f>IF(AND($P551=1,$B551&lt;&gt;"",$B551=Timesheet!$B$4),ROW(),"")</f>
        <v/>
      </c>
    </row>
    <row r="552" spans="1:17" x14ac:dyDescent="0.3">
      <c r="A552" s="19"/>
      <c r="B552" s="17"/>
      <c r="C552" s="17"/>
      <c r="D552" s="17"/>
      <c r="E552" s="20"/>
      <c r="F552" s="20"/>
      <c r="G552" s="21"/>
      <c r="H552" s="22" t="str">
        <f t="shared" si="16"/>
        <v/>
      </c>
      <c r="I552" s="17"/>
      <c r="J552" s="18"/>
      <c r="K552" s="22" t="str">
        <f>IF($H552="","",IF($I552="No",0,IF(N(IFERROR(INDEX(Clients!$D$4:$D$103,MATCH($B552,Clients!$A$4:$A$103,0)),""))&gt;0,CEILING(MAX(0,ROUND(MOD($F552-$E552,1)*1440-N($G552),0)),N(IFERROR(INDEX(Clients!$D$4:$D$103,MATCH($B552,Clients!$A$4:$A$103,0)),""))),MAX(0,ROUND(MOD($F552-$E552,1)*1440-N($G552),0)))/60))</f>
        <v/>
      </c>
      <c r="L552" s="23" t="str">
        <f>IF($B552="","",IFERROR(INDEX(Clients!$B$4:$B$103,MATCH($B552,Clients!$A$4:$A$103,0)),"")&amp;"")</f>
        <v/>
      </c>
      <c r="M552" s="24" t="str">
        <f>IF($B552="","",IF($J552&lt;&gt;"",N($J552),N(IFERROR(INDEX(Clients!$C$4:$C$103,MATCH($B552,Clients!$A$4:$A$103,0)),""))))</f>
        <v/>
      </c>
      <c r="N552" s="24" t="str">
        <f t="shared" si="17"/>
        <v/>
      </c>
      <c r="O552" s="17"/>
      <c r="P552" s="23">
        <f>IF(AND(ISNUMBER($A552),$A552&gt;=Settings!$B$6,$A552&lt;=Settings!$B$7),1,0)</f>
        <v>0</v>
      </c>
      <c r="Q552" s="23" t="str">
        <f>IF(AND($P552=1,$B552&lt;&gt;"",$B552=Timesheet!$B$4),ROW(),"")</f>
        <v/>
      </c>
    </row>
    <row r="553" spans="1:17" x14ac:dyDescent="0.3">
      <c r="A553" s="19"/>
      <c r="B553" s="17"/>
      <c r="C553" s="17"/>
      <c r="D553" s="17"/>
      <c r="E553" s="20"/>
      <c r="F553" s="20"/>
      <c r="G553" s="21"/>
      <c r="H553" s="22" t="str">
        <f t="shared" si="16"/>
        <v/>
      </c>
      <c r="I553" s="17"/>
      <c r="J553" s="18"/>
      <c r="K553" s="22" t="str">
        <f>IF($H553="","",IF($I553="No",0,IF(N(IFERROR(INDEX(Clients!$D$4:$D$103,MATCH($B553,Clients!$A$4:$A$103,0)),""))&gt;0,CEILING(MAX(0,ROUND(MOD($F553-$E553,1)*1440-N($G553),0)),N(IFERROR(INDEX(Clients!$D$4:$D$103,MATCH($B553,Clients!$A$4:$A$103,0)),""))),MAX(0,ROUND(MOD($F553-$E553,1)*1440-N($G553),0)))/60))</f>
        <v/>
      </c>
      <c r="L553" s="23" t="str">
        <f>IF($B553="","",IFERROR(INDEX(Clients!$B$4:$B$103,MATCH($B553,Clients!$A$4:$A$103,0)),"")&amp;"")</f>
        <v/>
      </c>
      <c r="M553" s="24" t="str">
        <f>IF($B553="","",IF($J553&lt;&gt;"",N($J553),N(IFERROR(INDEX(Clients!$C$4:$C$103,MATCH($B553,Clients!$A$4:$A$103,0)),""))))</f>
        <v/>
      </c>
      <c r="N553" s="24" t="str">
        <f t="shared" si="17"/>
        <v/>
      </c>
      <c r="O553" s="17"/>
      <c r="P553" s="23">
        <f>IF(AND(ISNUMBER($A553),$A553&gt;=Settings!$B$6,$A553&lt;=Settings!$B$7),1,0)</f>
        <v>0</v>
      </c>
      <c r="Q553" s="23" t="str">
        <f>IF(AND($P553=1,$B553&lt;&gt;"",$B553=Timesheet!$B$4),ROW(),"")</f>
        <v/>
      </c>
    </row>
    <row r="554" spans="1:17" x14ac:dyDescent="0.3">
      <c r="A554" s="19"/>
      <c r="B554" s="17"/>
      <c r="C554" s="17"/>
      <c r="D554" s="17"/>
      <c r="E554" s="20"/>
      <c r="F554" s="20"/>
      <c r="G554" s="21"/>
      <c r="H554" s="22" t="str">
        <f t="shared" si="16"/>
        <v/>
      </c>
      <c r="I554" s="17"/>
      <c r="J554" s="18"/>
      <c r="K554" s="22" t="str">
        <f>IF($H554="","",IF($I554="No",0,IF(N(IFERROR(INDEX(Clients!$D$4:$D$103,MATCH($B554,Clients!$A$4:$A$103,0)),""))&gt;0,CEILING(MAX(0,ROUND(MOD($F554-$E554,1)*1440-N($G554),0)),N(IFERROR(INDEX(Clients!$D$4:$D$103,MATCH($B554,Clients!$A$4:$A$103,0)),""))),MAX(0,ROUND(MOD($F554-$E554,1)*1440-N($G554),0)))/60))</f>
        <v/>
      </c>
      <c r="L554" s="23" t="str">
        <f>IF($B554="","",IFERROR(INDEX(Clients!$B$4:$B$103,MATCH($B554,Clients!$A$4:$A$103,0)),"")&amp;"")</f>
        <v/>
      </c>
      <c r="M554" s="24" t="str">
        <f>IF($B554="","",IF($J554&lt;&gt;"",N($J554),N(IFERROR(INDEX(Clients!$C$4:$C$103,MATCH($B554,Clients!$A$4:$A$103,0)),""))))</f>
        <v/>
      </c>
      <c r="N554" s="24" t="str">
        <f t="shared" si="17"/>
        <v/>
      </c>
      <c r="O554" s="17"/>
      <c r="P554" s="23">
        <f>IF(AND(ISNUMBER($A554),$A554&gt;=Settings!$B$6,$A554&lt;=Settings!$B$7),1,0)</f>
        <v>0</v>
      </c>
      <c r="Q554" s="23" t="str">
        <f>IF(AND($P554=1,$B554&lt;&gt;"",$B554=Timesheet!$B$4),ROW(),"")</f>
        <v/>
      </c>
    </row>
    <row r="555" spans="1:17" x14ac:dyDescent="0.3">
      <c r="A555" s="19"/>
      <c r="B555" s="17"/>
      <c r="C555" s="17"/>
      <c r="D555" s="17"/>
      <c r="E555" s="20"/>
      <c r="F555" s="20"/>
      <c r="G555" s="21"/>
      <c r="H555" s="22" t="str">
        <f t="shared" si="16"/>
        <v/>
      </c>
      <c r="I555" s="17"/>
      <c r="J555" s="18"/>
      <c r="K555" s="22" t="str">
        <f>IF($H555="","",IF($I555="No",0,IF(N(IFERROR(INDEX(Clients!$D$4:$D$103,MATCH($B555,Clients!$A$4:$A$103,0)),""))&gt;0,CEILING(MAX(0,ROUND(MOD($F555-$E555,1)*1440-N($G555),0)),N(IFERROR(INDEX(Clients!$D$4:$D$103,MATCH($B555,Clients!$A$4:$A$103,0)),""))),MAX(0,ROUND(MOD($F555-$E555,1)*1440-N($G555),0)))/60))</f>
        <v/>
      </c>
      <c r="L555" s="23" t="str">
        <f>IF($B555="","",IFERROR(INDEX(Clients!$B$4:$B$103,MATCH($B555,Clients!$A$4:$A$103,0)),"")&amp;"")</f>
        <v/>
      </c>
      <c r="M555" s="24" t="str">
        <f>IF($B555="","",IF($J555&lt;&gt;"",N($J555),N(IFERROR(INDEX(Clients!$C$4:$C$103,MATCH($B555,Clients!$A$4:$A$103,0)),""))))</f>
        <v/>
      </c>
      <c r="N555" s="24" t="str">
        <f t="shared" si="17"/>
        <v/>
      </c>
      <c r="O555" s="17"/>
      <c r="P555" s="23">
        <f>IF(AND(ISNUMBER($A555),$A555&gt;=Settings!$B$6,$A555&lt;=Settings!$B$7),1,0)</f>
        <v>0</v>
      </c>
      <c r="Q555" s="23" t="str">
        <f>IF(AND($P555=1,$B555&lt;&gt;"",$B555=Timesheet!$B$4),ROW(),"")</f>
        <v/>
      </c>
    </row>
    <row r="556" spans="1:17" x14ac:dyDescent="0.3">
      <c r="A556" s="19"/>
      <c r="B556" s="17"/>
      <c r="C556" s="17"/>
      <c r="D556" s="17"/>
      <c r="E556" s="20"/>
      <c r="F556" s="20"/>
      <c r="G556" s="21"/>
      <c r="H556" s="22" t="str">
        <f t="shared" si="16"/>
        <v/>
      </c>
      <c r="I556" s="17"/>
      <c r="J556" s="18"/>
      <c r="K556" s="22" t="str">
        <f>IF($H556="","",IF($I556="No",0,IF(N(IFERROR(INDEX(Clients!$D$4:$D$103,MATCH($B556,Clients!$A$4:$A$103,0)),""))&gt;0,CEILING(MAX(0,ROUND(MOD($F556-$E556,1)*1440-N($G556),0)),N(IFERROR(INDEX(Clients!$D$4:$D$103,MATCH($B556,Clients!$A$4:$A$103,0)),""))),MAX(0,ROUND(MOD($F556-$E556,1)*1440-N($G556),0)))/60))</f>
        <v/>
      </c>
      <c r="L556" s="23" t="str">
        <f>IF($B556="","",IFERROR(INDEX(Clients!$B$4:$B$103,MATCH($B556,Clients!$A$4:$A$103,0)),"")&amp;"")</f>
        <v/>
      </c>
      <c r="M556" s="24" t="str">
        <f>IF($B556="","",IF($J556&lt;&gt;"",N($J556),N(IFERROR(INDEX(Clients!$C$4:$C$103,MATCH($B556,Clients!$A$4:$A$103,0)),""))))</f>
        <v/>
      </c>
      <c r="N556" s="24" t="str">
        <f t="shared" si="17"/>
        <v/>
      </c>
      <c r="O556" s="17"/>
      <c r="P556" s="23">
        <f>IF(AND(ISNUMBER($A556),$A556&gt;=Settings!$B$6,$A556&lt;=Settings!$B$7),1,0)</f>
        <v>0</v>
      </c>
      <c r="Q556" s="23" t="str">
        <f>IF(AND($P556=1,$B556&lt;&gt;"",$B556=Timesheet!$B$4),ROW(),"")</f>
        <v/>
      </c>
    </row>
    <row r="557" spans="1:17" x14ac:dyDescent="0.3">
      <c r="A557" s="19"/>
      <c r="B557" s="17"/>
      <c r="C557" s="17"/>
      <c r="D557" s="17"/>
      <c r="E557" s="20"/>
      <c r="F557" s="20"/>
      <c r="G557" s="21"/>
      <c r="H557" s="22" t="str">
        <f t="shared" si="16"/>
        <v/>
      </c>
      <c r="I557" s="17"/>
      <c r="J557" s="18"/>
      <c r="K557" s="22" t="str">
        <f>IF($H557="","",IF($I557="No",0,IF(N(IFERROR(INDEX(Clients!$D$4:$D$103,MATCH($B557,Clients!$A$4:$A$103,0)),""))&gt;0,CEILING(MAX(0,ROUND(MOD($F557-$E557,1)*1440-N($G557),0)),N(IFERROR(INDEX(Clients!$D$4:$D$103,MATCH($B557,Clients!$A$4:$A$103,0)),""))),MAX(0,ROUND(MOD($F557-$E557,1)*1440-N($G557),0)))/60))</f>
        <v/>
      </c>
      <c r="L557" s="23" t="str">
        <f>IF($B557="","",IFERROR(INDEX(Clients!$B$4:$B$103,MATCH($B557,Clients!$A$4:$A$103,0)),"")&amp;"")</f>
        <v/>
      </c>
      <c r="M557" s="24" t="str">
        <f>IF($B557="","",IF($J557&lt;&gt;"",N($J557),N(IFERROR(INDEX(Clients!$C$4:$C$103,MATCH($B557,Clients!$A$4:$A$103,0)),""))))</f>
        <v/>
      </c>
      <c r="N557" s="24" t="str">
        <f t="shared" si="17"/>
        <v/>
      </c>
      <c r="O557" s="17"/>
      <c r="P557" s="23">
        <f>IF(AND(ISNUMBER($A557),$A557&gt;=Settings!$B$6,$A557&lt;=Settings!$B$7),1,0)</f>
        <v>0</v>
      </c>
      <c r="Q557" s="23" t="str">
        <f>IF(AND($P557=1,$B557&lt;&gt;"",$B557=Timesheet!$B$4),ROW(),"")</f>
        <v/>
      </c>
    </row>
    <row r="558" spans="1:17" x14ac:dyDescent="0.3">
      <c r="A558" s="19"/>
      <c r="B558" s="17"/>
      <c r="C558" s="17"/>
      <c r="D558" s="17"/>
      <c r="E558" s="20"/>
      <c r="F558" s="20"/>
      <c r="G558" s="21"/>
      <c r="H558" s="22" t="str">
        <f t="shared" si="16"/>
        <v/>
      </c>
      <c r="I558" s="17"/>
      <c r="J558" s="18"/>
      <c r="K558" s="22" t="str">
        <f>IF($H558="","",IF($I558="No",0,IF(N(IFERROR(INDEX(Clients!$D$4:$D$103,MATCH($B558,Clients!$A$4:$A$103,0)),""))&gt;0,CEILING(MAX(0,ROUND(MOD($F558-$E558,1)*1440-N($G558),0)),N(IFERROR(INDEX(Clients!$D$4:$D$103,MATCH($B558,Clients!$A$4:$A$103,0)),""))),MAX(0,ROUND(MOD($F558-$E558,1)*1440-N($G558),0)))/60))</f>
        <v/>
      </c>
      <c r="L558" s="23" t="str">
        <f>IF($B558="","",IFERROR(INDEX(Clients!$B$4:$B$103,MATCH($B558,Clients!$A$4:$A$103,0)),"")&amp;"")</f>
        <v/>
      </c>
      <c r="M558" s="24" t="str">
        <f>IF($B558="","",IF($J558&lt;&gt;"",N($J558),N(IFERROR(INDEX(Clients!$C$4:$C$103,MATCH($B558,Clients!$A$4:$A$103,0)),""))))</f>
        <v/>
      </c>
      <c r="N558" s="24" t="str">
        <f t="shared" si="17"/>
        <v/>
      </c>
      <c r="O558" s="17"/>
      <c r="P558" s="23">
        <f>IF(AND(ISNUMBER($A558),$A558&gt;=Settings!$B$6,$A558&lt;=Settings!$B$7),1,0)</f>
        <v>0</v>
      </c>
      <c r="Q558" s="23" t="str">
        <f>IF(AND($P558=1,$B558&lt;&gt;"",$B558=Timesheet!$B$4),ROW(),"")</f>
        <v/>
      </c>
    </row>
    <row r="559" spans="1:17" x14ac:dyDescent="0.3">
      <c r="A559" s="19"/>
      <c r="B559" s="17"/>
      <c r="C559" s="17"/>
      <c r="D559" s="17"/>
      <c r="E559" s="20"/>
      <c r="F559" s="20"/>
      <c r="G559" s="21"/>
      <c r="H559" s="22" t="str">
        <f t="shared" si="16"/>
        <v/>
      </c>
      <c r="I559" s="17"/>
      <c r="J559" s="18"/>
      <c r="K559" s="22" t="str">
        <f>IF($H559="","",IF($I559="No",0,IF(N(IFERROR(INDEX(Clients!$D$4:$D$103,MATCH($B559,Clients!$A$4:$A$103,0)),""))&gt;0,CEILING(MAX(0,ROUND(MOD($F559-$E559,1)*1440-N($G559),0)),N(IFERROR(INDEX(Clients!$D$4:$D$103,MATCH($B559,Clients!$A$4:$A$103,0)),""))),MAX(0,ROUND(MOD($F559-$E559,1)*1440-N($G559),0)))/60))</f>
        <v/>
      </c>
      <c r="L559" s="23" t="str">
        <f>IF($B559="","",IFERROR(INDEX(Clients!$B$4:$B$103,MATCH($B559,Clients!$A$4:$A$103,0)),"")&amp;"")</f>
        <v/>
      </c>
      <c r="M559" s="24" t="str">
        <f>IF($B559="","",IF($J559&lt;&gt;"",N($J559),N(IFERROR(INDEX(Clients!$C$4:$C$103,MATCH($B559,Clients!$A$4:$A$103,0)),""))))</f>
        <v/>
      </c>
      <c r="N559" s="24" t="str">
        <f t="shared" si="17"/>
        <v/>
      </c>
      <c r="O559" s="17"/>
      <c r="P559" s="23">
        <f>IF(AND(ISNUMBER($A559),$A559&gt;=Settings!$B$6,$A559&lt;=Settings!$B$7),1,0)</f>
        <v>0</v>
      </c>
      <c r="Q559" s="23" t="str">
        <f>IF(AND($P559=1,$B559&lt;&gt;"",$B559=Timesheet!$B$4),ROW(),"")</f>
        <v/>
      </c>
    </row>
    <row r="560" spans="1:17" x14ac:dyDescent="0.3">
      <c r="A560" s="19"/>
      <c r="B560" s="17"/>
      <c r="C560" s="17"/>
      <c r="D560" s="17"/>
      <c r="E560" s="20"/>
      <c r="F560" s="20"/>
      <c r="G560" s="21"/>
      <c r="H560" s="22" t="str">
        <f t="shared" si="16"/>
        <v/>
      </c>
      <c r="I560" s="17"/>
      <c r="J560" s="18"/>
      <c r="K560" s="22" t="str">
        <f>IF($H560="","",IF($I560="No",0,IF(N(IFERROR(INDEX(Clients!$D$4:$D$103,MATCH($B560,Clients!$A$4:$A$103,0)),""))&gt;0,CEILING(MAX(0,ROUND(MOD($F560-$E560,1)*1440-N($G560),0)),N(IFERROR(INDEX(Clients!$D$4:$D$103,MATCH($B560,Clients!$A$4:$A$103,0)),""))),MAX(0,ROUND(MOD($F560-$E560,1)*1440-N($G560),0)))/60))</f>
        <v/>
      </c>
      <c r="L560" s="23" t="str">
        <f>IF($B560="","",IFERROR(INDEX(Clients!$B$4:$B$103,MATCH($B560,Clients!$A$4:$A$103,0)),"")&amp;"")</f>
        <v/>
      </c>
      <c r="M560" s="24" t="str">
        <f>IF($B560="","",IF($J560&lt;&gt;"",N($J560),N(IFERROR(INDEX(Clients!$C$4:$C$103,MATCH($B560,Clients!$A$4:$A$103,0)),""))))</f>
        <v/>
      </c>
      <c r="N560" s="24" t="str">
        <f t="shared" si="17"/>
        <v/>
      </c>
      <c r="O560" s="17"/>
      <c r="P560" s="23">
        <f>IF(AND(ISNUMBER($A560),$A560&gt;=Settings!$B$6,$A560&lt;=Settings!$B$7),1,0)</f>
        <v>0</v>
      </c>
      <c r="Q560" s="23" t="str">
        <f>IF(AND($P560=1,$B560&lt;&gt;"",$B560=Timesheet!$B$4),ROW(),"")</f>
        <v/>
      </c>
    </row>
    <row r="561" spans="1:17" x14ac:dyDescent="0.3">
      <c r="A561" s="19"/>
      <c r="B561" s="17"/>
      <c r="C561" s="17"/>
      <c r="D561" s="17"/>
      <c r="E561" s="20"/>
      <c r="F561" s="20"/>
      <c r="G561" s="21"/>
      <c r="H561" s="22" t="str">
        <f t="shared" si="16"/>
        <v/>
      </c>
      <c r="I561" s="17"/>
      <c r="J561" s="18"/>
      <c r="K561" s="22" t="str">
        <f>IF($H561="","",IF($I561="No",0,IF(N(IFERROR(INDEX(Clients!$D$4:$D$103,MATCH($B561,Clients!$A$4:$A$103,0)),""))&gt;0,CEILING(MAX(0,ROUND(MOD($F561-$E561,1)*1440-N($G561),0)),N(IFERROR(INDEX(Clients!$D$4:$D$103,MATCH($B561,Clients!$A$4:$A$103,0)),""))),MAX(0,ROUND(MOD($F561-$E561,1)*1440-N($G561),0)))/60))</f>
        <v/>
      </c>
      <c r="L561" s="23" t="str">
        <f>IF($B561="","",IFERROR(INDEX(Clients!$B$4:$B$103,MATCH($B561,Clients!$A$4:$A$103,0)),"")&amp;"")</f>
        <v/>
      </c>
      <c r="M561" s="24" t="str">
        <f>IF($B561="","",IF($J561&lt;&gt;"",N($J561),N(IFERROR(INDEX(Clients!$C$4:$C$103,MATCH($B561,Clients!$A$4:$A$103,0)),""))))</f>
        <v/>
      </c>
      <c r="N561" s="24" t="str">
        <f t="shared" si="17"/>
        <v/>
      </c>
      <c r="O561" s="17"/>
      <c r="P561" s="23">
        <f>IF(AND(ISNUMBER($A561),$A561&gt;=Settings!$B$6,$A561&lt;=Settings!$B$7),1,0)</f>
        <v>0</v>
      </c>
      <c r="Q561" s="23" t="str">
        <f>IF(AND($P561=1,$B561&lt;&gt;"",$B561=Timesheet!$B$4),ROW(),"")</f>
        <v/>
      </c>
    </row>
    <row r="562" spans="1:17" x14ac:dyDescent="0.3">
      <c r="A562" s="19"/>
      <c r="B562" s="17"/>
      <c r="C562" s="17"/>
      <c r="D562" s="17"/>
      <c r="E562" s="20"/>
      <c r="F562" s="20"/>
      <c r="G562" s="21"/>
      <c r="H562" s="22" t="str">
        <f t="shared" si="16"/>
        <v/>
      </c>
      <c r="I562" s="17"/>
      <c r="J562" s="18"/>
      <c r="K562" s="22" t="str">
        <f>IF($H562="","",IF($I562="No",0,IF(N(IFERROR(INDEX(Clients!$D$4:$D$103,MATCH($B562,Clients!$A$4:$A$103,0)),""))&gt;0,CEILING(MAX(0,ROUND(MOD($F562-$E562,1)*1440-N($G562),0)),N(IFERROR(INDEX(Clients!$D$4:$D$103,MATCH($B562,Clients!$A$4:$A$103,0)),""))),MAX(0,ROUND(MOD($F562-$E562,1)*1440-N($G562),0)))/60))</f>
        <v/>
      </c>
      <c r="L562" s="23" t="str">
        <f>IF($B562="","",IFERROR(INDEX(Clients!$B$4:$B$103,MATCH($B562,Clients!$A$4:$A$103,0)),"")&amp;"")</f>
        <v/>
      </c>
      <c r="M562" s="24" t="str">
        <f>IF($B562="","",IF($J562&lt;&gt;"",N($J562),N(IFERROR(INDEX(Clients!$C$4:$C$103,MATCH($B562,Clients!$A$4:$A$103,0)),""))))</f>
        <v/>
      </c>
      <c r="N562" s="24" t="str">
        <f t="shared" si="17"/>
        <v/>
      </c>
      <c r="O562" s="17"/>
      <c r="P562" s="23">
        <f>IF(AND(ISNUMBER($A562),$A562&gt;=Settings!$B$6,$A562&lt;=Settings!$B$7),1,0)</f>
        <v>0</v>
      </c>
      <c r="Q562" s="23" t="str">
        <f>IF(AND($P562=1,$B562&lt;&gt;"",$B562=Timesheet!$B$4),ROW(),"")</f>
        <v/>
      </c>
    </row>
    <row r="563" spans="1:17" x14ac:dyDescent="0.3">
      <c r="A563" s="19"/>
      <c r="B563" s="17"/>
      <c r="C563" s="17"/>
      <c r="D563" s="17"/>
      <c r="E563" s="20"/>
      <c r="F563" s="20"/>
      <c r="G563" s="21"/>
      <c r="H563" s="22" t="str">
        <f t="shared" si="16"/>
        <v/>
      </c>
      <c r="I563" s="17"/>
      <c r="J563" s="18"/>
      <c r="K563" s="22" t="str">
        <f>IF($H563="","",IF($I563="No",0,IF(N(IFERROR(INDEX(Clients!$D$4:$D$103,MATCH($B563,Clients!$A$4:$A$103,0)),""))&gt;0,CEILING(MAX(0,ROUND(MOD($F563-$E563,1)*1440-N($G563),0)),N(IFERROR(INDEX(Clients!$D$4:$D$103,MATCH($B563,Clients!$A$4:$A$103,0)),""))),MAX(0,ROUND(MOD($F563-$E563,1)*1440-N($G563),0)))/60))</f>
        <v/>
      </c>
      <c r="L563" s="23" t="str">
        <f>IF($B563="","",IFERROR(INDEX(Clients!$B$4:$B$103,MATCH($B563,Clients!$A$4:$A$103,0)),"")&amp;"")</f>
        <v/>
      </c>
      <c r="M563" s="24" t="str">
        <f>IF($B563="","",IF($J563&lt;&gt;"",N($J563),N(IFERROR(INDEX(Clients!$C$4:$C$103,MATCH($B563,Clients!$A$4:$A$103,0)),""))))</f>
        <v/>
      </c>
      <c r="N563" s="24" t="str">
        <f t="shared" si="17"/>
        <v/>
      </c>
      <c r="O563" s="17"/>
      <c r="P563" s="23">
        <f>IF(AND(ISNUMBER($A563),$A563&gt;=Settings!$B$6,$A563&lt;=Settings!$B$7),1,0)</f>
        <v>0</v>
      </c>
      <c r="Q563" s="23" t="str">
        <f>IF(AND($P563=1,$B563&lt;&gt;"",$B563=Timesheet!$B$4),ROW(),"")</f>
        <v/>
      </c>
    </row>
    <row r="564" spans="1:17" x14ac:dyDescent="0.3">
      <c r="A564" s="19"/>
      <c r="B564" s="17"/>
      <c r="C564" s="17"/>
      <c r="D564" s="17"/>
      <c r="E564" s="20"/>
      <c r="F564" s="20"/>
      <c r="G564" s="21"/>
      <c r="H564" s="22" t="str">
        <f t="shared" si="16"/>
        <v/>
      </c>
      <c r="I564" s="17"/>
      <c r="J564" s="18"/>
      <c r="K564" s="22" t="str">
        <f>IF($H564="","",IF($I564="No",0,IF(N(IFERROR(INDEX(Clients!$D$4:$D$103,MATCH($B564,Clients!$A$4:$A$103,0)),""))&gt;0,CEILING(MAX(0,ROUND(MOD($F564-$E564,1)*1440-N($G564),0)),N(IFERROR(INDEX(Clients!$D$4:$D$103,MATCH($B564,Clients!$A$4:$A$103,0)),""))),MAX(0,ROUND(MOD($F564-$E564,1)*1440-N($G564),0)))/60))</f>
        <v/>
      </c>
      <c r="L564" s="23" t="str">
        <f>IF($B564="","",IFERROR(INDEX(Clients!$B$4:$B$103,MATCH($B564,Clients!$A$4:$A$103,0)),"")&amp;"")</f>
        <v/>
      </c>
      <c r="M564" s="24" t="str">
        <f>IF($B564="","",IF($J564&lt;&gt;"",N($J564),N(IFERROR(INDEX(Clients!$C$4:$C$103,MATCH($B564,Clients!$A$4:$A$103,0)),""))))</f>
        <v/>
      </c>
      <c r="N564" s="24" t="str">
        <f t="shared" si="17"/>
        <v/>
      </c>
      <c r="O564" s="17"/>
      <c r="P564" s="23">
        <f>IF(AND(ISNUMBER($A564),$A564&gt;=Settings!$B$6,$A564&lt;=Settings!$B$7),1,0)</f>
        <v>0</v>
      </c>
      <c r="Q564" s="23" t="str">
        <f>IF(AND($P564=1,$B564&lt;&gt;"",$B564=Timesheet!$B$4),ROW(),"")</f>
        <v/>
      </c>
    </row>
    <row r="565" spans="1:17" x14ac:dyDescent="0.3">
      <c r="A565" s="19"/>
      <c r="B565" s="17"/>
      <c r="C565" s="17"/>
      <c r="D565" s="17"/>
      <c r="E565" s="20"/>
      <c r="F565" s="20"/>
      <c r="G565" s="21"/>
      <c r="H565" s="22" t="str">
        <f t="shared" si="16"/>
        <v/>
      </c>
      <c r="I565" s="17"/>
      <c r="J565" s="18"/>
      <c r="K565" s="22" t="str">
        <f>IF($H565="","",IF($I565="No",0,IF(N(IFERROR(INDEX(Clients!$D$4:$D$103,MATCH($B565,Clients!$A$4:$A$103,0)),""))&gt;0,CEILING(MAX(0,ROUND(MOD($F565-$E565,1)*1440-N($G565),0)),N(IFERROR(INDEX(Clients!$D$4:$D$103,MATCH($B565,Clients!$A$4:$A$103,0)),""))),MAX(0,ROUND(MOD($F565-$E565,1)*1440-N($G565),0)))/60))</f>
        <v/>
      </c>
      <c r="L565" s="23" t="str">
        <f>IF($B565="","",IFERROR(INDEX(Clients!$B$4:$B$103,MATCH($B565,Clients!$A$4:$A$103,0)),"")&amp;"")</f>
        <v/>
      </c>
      <c r="M565" s="24" t="str">
        <f>IF($B565="","",IF($J565&lt;&gt;"",N($J565),N(IFERROR(INDEX(Clients!$C$4:$C$103,MATCH($B565,Clients!$A$4:$A$103,0)),""))))</f>
        <v/>
      </c>
      <c r="N565" s="24" t="str">
        <f t="shared" si="17"/>
        <v/>
      </c>
      <c r="O565" s="17"/>
      <c r="P565" s="23">
        <f>IF(AND(ISNUMBER($A565),$A565&gt;=Settings!$B$6,$A565&lt;=Settings!$B$7),1,0)</f>
        <v>0</v>
      </c>
      <c r="Q565" s="23" t="str">
        <f>IF(AND($P565=1,$B565&lt;&gt;"",$B565=Timesheet!$B$4),ROW(),"")</f>
        <v/>
      </c>
    </row>
    <row r="566" spans="1:17" x14ac:dyDescent="0.3">
      <c r="A566" s="19"/>
      <c r="B566" s="17"/>
      <c r="C566" s="17"/>
      <c r="D566" s="17"/>
      <c r="E566" s="20"/>
      <c r="F566" s="20"/>
      <c r="G566" s="21"/>
      <c r="H566" s="22" t="str">
        <f t="shared" si="16"/>
        <v/>
      </c>
      <c r="I566" s="17"/>
      <c r="J566" s="18"/>
      <c r="K566" s="22" t="str">
        <f>IF($H566="","",IF($I566="No",0,IF(N(IFERROR(INDEX(Clients!$D$4:$D$103,MATCH($B566,Clients!$A$4:$A$103,0)),""))&gt;0,CEILING(MAX(0,ROUND(MOD($F566-$E566,1)*1440-N($G566),0)),N(IFERROR(INDEX(Clients!$D$4:$D$103,MATCH($B566,Clients!$A$4:$A$103,0)),""))),MAX(0,ROUND(MOD($F566-$E566,1)*1440-N($G566),0)))/60))</f>
        <v/>
      </c>
      <c r="L566" s="23" t="str">
        <f>IF($B566="","",IFERROR(INDEX(Clients!$B$4:$B$103,MATCH($B566,Clients!$A$4:$A$103,0)),"")&amp;"")</f>
        <v/>
      </c>
      <c r="M566" s="24" t="str">
        <f>IF($B566="","",IF($J566&lt;&gt;"",N($J566),N(IFERROR(INDEX(Clients!$C$4:$C$103,MATCH($B566,Clients!$A$4:$A$103,0)),""))))</f>
        <v/>
      </c>
      <c r="N566" s="24" t="str">
        <f t="shared" si="17"/>
        <v/>
      </c>
      <c r="O566" s="17"/>
      <c r="P566" s="23">
        <f>IF(AND(ISNUMBER($A566),$A566&gt;=Settings!$B$6,$A566&lt;=Settings!$B$7),1,0)</f>
        <v>0</v>
      </c>
      <c r="Q566" s="23" t="str">
        <f>IF(AND($P566=1,$B566&lt;&gt;"",$B566=Timesheet!$B$4),ROW(),"")</f>
        <v/>
      </c>
    </row>
    <row r="567" spans="1:17" x14ac:dyDescent="0.3">
      <c r="A567" s="19"/>
      <c r="B567" s="17"/>
      <c r="C567" s="17"/>
      <c r="D567" s="17"/>
      <c r="E567" s="20"/>
      <c r="F567" s="20"/>
      <c r="G567" s="21"/>
      <c r="H567" s="22" t="str">
        <f t="shared" si="16"/>
        <v/>
      </c>
      <c r="I567" s="17"/>
      <c r="J567" s="18"/>
      <c r="K567" s="22" t="str">
        <f>IF($H567="","",IF($I567="No",0,IF(N(IFERROR(INDEX(Clients!$D$4:$D$103,MATCH($B567,Clients!$A$4:$A$103,0)),""))&gt;0,CEILING(MAX(0,ROUND(MOD($F567-$E567,1)*1440-N($G567),0)),N(IFERROR(INDEX(Clients!$D$4:$D$103,MATCH($B567,Clients!$A$4:$A$103,0)),""))),MAX(0,ROUND(MOD($F567-$E567,1)*1440-N($G567),0)))/60))</f>
        <v/>
      </c>
      <c r="L567" s="23" t="str">
        <f>IF($B567="","",IFERROR(INDEX(Clients!$B$4:$B$103,MATCH($B567,Clients!$A$4:$A$103,0)),"")&amp;"")</f>
        <v/>
      </c>
      <c r="M567" s="24" t="str">
        <f>IF($B567="","",IF($J567&lt;&gt;"",N($J567),N(IFERROR(INDEX(Clients!$C$4:$C$103,MATCH($B567,Clients!$A$4:$A$103,0)),""))))</f>
        <v/>
      </c>
      <c r="N567" s="24" t="str">
        <f t="shared" si="17"/>
        <v/>
      </c>
      <c r="O567" s="17"/>
      <c r="P567" s="23">
        <f>IF(AND(ISNUMBER($A567),$A567&gt;=Settings!$B$6,$A567&lt;=Settings!$B$7),1,0)</f>
        <v>0</v>
      </c>
      <c r="Q567" s="23" t="str">
        <f>IF(AND($P567=1,$B567&lt;&gt;"",$B567=Timesheet!$B$4),ROW(),"")</f>
        <v/>
      </c>
    </row>
    <row r="568" spans="1:17" x14ac:dyDescent="0.3">
      <c r="A568" s="19"/>
      <c r="B568" s="17"/>
      <c r="C568" s="17"/>
      <c r="D568" s="17"/>
      <c r="E568" s="20"/>
      <c r="F568" s="20"/>
      <c r="G568" s="21"/>
      <c r="H568" s="22" t="str">
        <f t="shared" si="16"/>
        <v/>
      </c>
      <c r="I568" s="17"/>
      <c r="J568" s="18"/>
      <c r="K568" s="22" t="str">
        <f>IF($H568="","",IF($I568="No",0,IF(N(IFERROR(INDEX(Clients!$D$4:$D$103,MATCH($B568,Clients!$A$4:$A$103,0)),""))&gt;0,CEILING(MAX(0,ROUND(MOD($F568-$E568,1)*1440-N($G568),0)),N(IFERROR(INDEX(Clients!$D$4:$D$103,MATCH($B568,Clients!$A$4:$A$103,0)),""))),MAX(0,ROUND(MOD($F568-$E568,1)*1440-N($G568),0)))/60))</f>
        <v/>
      </c>
      <c r="L568" s="23" t="str">
        <f>IF($B568="","",IFERROR(INDEX(Clients!$B$4:$B$103,MATCH($B568,Clients!$A$4:$A$103,0)),"")&amp;"")</f>
        <v/>
      </c>
      <c r="M568" s="24" t="str">
        <f>IF($B568="","",IF($J568&lt;&gt;"",N($J568),N(IFERROR(INDEX(Clients!$C$4:$C$103,MATCH($B568,Clients!$A$4:$A$103,0)),""))))</f>
        <v/>
      </c>
      <c r="N568" s="24" t="str">
        <f t="shared" si="17"/>
        <v/>
      </c>
      <c r="O568" s="17"/>
      <c r="P568" s="23">
        <f>IF(AND(ISNUMBER($A568),$A568&gt;=Settings!$B$6,$A568&lt;=Settings!$B$7),1,0)</f>
        <v>0</v>
      </c>
      <c r="Q568" s="23" t="str">
        <f>IF(AND($P568=1,$B568&lt;&gt;"",$B568=Timesheet!$B$4),ROW(),"")</f>
        <v/>
      </c>
    </row>
    <row r="569" spans="1:17" x14ac:dyDescent="0.3">
      <c r="A569" s="19"/>
      <c r="B569" s="17"/>
      <c r="C569" s="17"/>
      <c r="D569" s="17"/>
      <c r="E569" s="20"/>
      <c r="F569" s="20"/>
      <c r="G569" s="21"/>
      <c r="H569" s="22" t="str">
        <f t="shared" si="16"/>
        <v/>
      </c>
      <c r="I569" s="17"/>
      <c r="J569" s="18"/>
      <c r="K569" s="22" t="str">
        <f>IF($H569="","",IF($I569="No",0,IF(N(IFERROR(INDEX(Clients!$D$4:$D$103,MATCH($B569,Clients!$A$4:$A$103,0)),""))&gt;0,CEILING(MAX(0,ROUND(MOD($F569-$E569,1)*1440-N($G569),0)),N(IFERROR(INDEX(Clients!$D$4:$D$103,MATCH($B569,Clients!$A$4:$A$103,0)),""))),MAX(0,ROUND(MOD($F569-$E569,1)*1440-N($G569),0)))/60))</f>
        <v/>
      </c>
      <c r="L569" s="23" t="str">
        <f>IF($B569="","",IFERROR(INDEX(Clients!$B$4:$B$103,MATCH($B569,Clients!$A$4:$A$103,0)),"")&amp;"")</f>
        <v/>
      </c>
      <c r="M569" s="24" t="str">
        <f>IF($B569="","",IF($J569&lt;&gt;"",N($J569),N(IFERROR(INDEX(Clients!$C$4:$C$103,MATCH($B569,Clients!$A$4:$A$103,0)),""))))</f>
        <v/>
      </c>
      <c r="N569" s="24" t="str">
        <f t="shared" si="17"/>
        <v/>
      </c>
      <c r="O569" s="17"/>
      <c r="P569" s="23">
        <f>IF(AND(ISNUMBER($A569),$A569&gt;=Settings!$B$6,$A569&lt;=Settings!$B$7),1,0)</f>
        <v>0</v>
      </c>
      <c r="Q569" s="23" t="str">
        <f>IF(AND($P569=1,$B569&lt;&gt;"",$B569=Timesheet!$B$4),ROW(),"")</f>
        <v/>
      </c>
    </row>
    <row r="570" spans="1:17" x14ac:dyDescent="0.3">
      <c r="A570" s="19"/>
      <c r="B570" s="17"/>
      <c r="C570" s="17"/>
      <c r="D570" s="17"/>
      <c r="E570" s="20"/>
      <c r="F570" s="20"/>
      <c r="G570" s="21"/>
      <c r="H570" s="22" t="str">
        <f t="shared" si="16"/>
        <v/>
      </c>
      <c r="I570" s="17"/>
      <c r="J570" s="18"/>
      <c r="K570" s="22" t="str">
        <f>IF($H570="","",IF($I570="No",0,IF(N(IFERROR(INDEX(Clients!$D$4:$D$103,MATCH($B570,Clients!$A$4:$A$103,0)),""))&gt;0,CEILING(MAX(0,ROUND(MOD($F570-$E570,1)*1440-N($G570),0)),N(IFERROR(INDEX(Clients!$D$4:$D$103,MATCH($B570,Clients!$A$4:$A$103,0)),""))),MAX(0,ROUND(MOD($F570-$E570,1)*1440-N($G570),0)))/60))</f>
        <v/>
      </c>
      <c r="L570" s="23" t="str">
        <f>IF($B570="","",IFERROR(INDEX(Clients!$B$4:$B$103,MATCH($B570,Clients!$A$4:$A$103,0)),"")&amp;"")</f>
        <v/>
      </c>
      <c r="M570" s="24" t="str">
        <f>IF($B570="","",IF($J570&lt;&gt;"",N($J570),N(IFERROR(INDEX(Clients!$C$4:$C$103,MATCH($B570,Clients!$A$4:$A$103,0)),""))))</f>
        <v/>
      </c>
      <c r="N570" s="24" t="str">
        <f t="shared" si="17"/>
        <v/>
      </c>
      <c r="O570" s="17"/>
      <c r="P570" s="23">
        <f>IF(AND(ISNUMBER($A570),$A570&gt;=Settings!$B$6,$A570&lt;=Settings!$B$7),1,0)</f>
        <v>0</v>
      </c>
      <c r="Q570" s="23" t="str">
        <f>IF(AND($P570=1,$B570&lt;&gt;"",$B570=Timesheet!$B$4),ROW(),"")</f>
        <v/>
      </c>
    </row>
    <row r="571" spans="1:17" x14ac:dyDescent="0.3">
      <c r="A571" s="19"/>
      <c r="B571" s="17"/>
      <c r="C571" s="17"/>
      <c r="D571" s="17"/>
      <c r="E571" s="20"/>
      <c r="F571" s="20"/>
      <c r="G571" s="21"/>
      <c r="H571" s="22" t="str">
        <f t="shared" si="16"/>
        <v/>
      </c>
      <c r="I571" s="17"/>
      <c r="J571" s="18"/>
      <c r="K571" s="22" t="str">
        <f>IF($H571="","",IF($I571="No",0,IF(N(IFERROR(INDEX(Clients!$D$4:$D$103,MATCH($B571,Clients!$A$4:$A$103,0)),""))&gt;0,CEILING(MAX(0,ROUND(MOD($F571-$E571,1)*1440-N($G571),0)),N(IFERROR(INDEX(Clients!$D$4:$D$103,MATCH($B571,Clients!$A$4:$A$103,0)),""))),MAX(0,ROUND(MOD($F571-$E571,1)*1440-N($G571),0)))/60))</f>
        <v/>
      </c>
      <c r="L571" s="23" t="str">
        <f>IF($B571="","",IFERROR(INDEX(Clients!$B$4:$B$103,MATCH($B571,Clients!$A$4:$A$103,0)),"")&amp;"")</f>
        <v/>
      </c>
      <c r="M571" s="24" t="str">
        <f>IF($B571="","",IF($J571&lt;&gt;"",N($J571),N(IFERROR(INDEX(Clients!$C$4:$C$103,MATCH($B571,Clients!$A$4:$A$103,0)),""))))</f>
        <v/>
      </c>
      <c r="N571" s="24" t="str">
        <f t="shared" si="17"/>
        <v/>
      </c>
      <c r="O571" s="17"/>
      <c r="P571" s="23">
        <f>IF(AND(ISNUMBER($A571),$A571&gt;=Settings!$B$6,$A571&lt;=Settings!$B$7),1,0)</f>
        <v>0</v>
      </c>
      <c r="Q571" s="23" t="str">
        <f>IF(AND($P571=1,$B571&lt;&gt;"",$B571=Timesheet!$B$4),ROW(),"")</f>
        <v/>
      </c>
    </row>
    <row r="572" spans="1:17" x14ac:dyDescent="0.3">
      <c r="A572" s="19"/>
      <c r="B572" s="17"/>
      <c r="C572" s="17"/>
      <c r="D572" s="17"/>
      <c r="E572" s="20"/>
      <c r="F572" s="20"/>
      <c r="G572" s="21"/>
      <c r="H572" s="22" t="str">
        <f t="shared" si="16"/>
        <v/>
      </c>
      <c r="I572" s="17"/>
      <c r="J572" s="18"/>
      <c r="K572" s="22" t="str">
        <f>IF($H572="","",IF($I572="No",0,IF(N(IFERROR(INDEX(Clients!$D$4:$D$103,MATCH($B572,Clients!$A$4:$A$103,0)),""))&gt;0,CEILING(MAX(0,ROUND(MOD($F572-$E572,1)*1440-N($G572),0)),N(IFERROR(INDEX(Clients!$D$4:$D$103,MATCH($B572,Clients!$A$4:$A$103,0)),""))),MAX(0,ROUND(MOD($F572-$E572,1)*1440-N($G572),0)))/60))</f>
        <v/>
      </c>
      <c r="L572" s="23" t="str">
        <f>IF($B572="","",IFERROR(INDEX(Clients!$B$4:$B$103,MATCH($B572,Clients!$A$4:$A$103,0)),"")&amp;"")</f>
        <v/>
      </c>
      <c r="M572" s="24" t="str">
        <f>IF($B572="","",IF($J572&lt;&gt;"",N($J572),N(IFERROR(INDEX(Clients!$C$4:$C$103,MATCH($B572,Clients!$A$4:$A$103,0)),""))))</f>
        <v/>
      </c>
      <c r="N572" s="24" t="str">
        <f t="shared" si="17"/>
        <v/>
      </c>
      <c r="O572" s="17"/>
      <c r="P572" s="23">
        <f>IF(AND(ISNUMBER($A572),$A572&gt;=Settings!$B$6,$A572&lt;=Settings!$B$7),1,0)</f>
        <v>0</v>
      </c>
      <c r="Q572" s="23" t="str">
        <f>IF(AND($P572=1,$B572&lt;&gt;"",$B572=Timesheet!$B$4),ROW(),"")</f>
        <v/>
      </c>
    </row>
    <row r="573" spans="1:17" x14ac:dyDescent="0.3">
      <c r="A573" s="19"/>
      <c r="B573" s="17"/>
      <c r="C573" s="17"/>
      <c r="D573" s="17"/>
      <c r="E573" s="20"/>
      <c r="F573" s="20"/>
      <c r="G573" s="21"/>
      <c r="H573" s="22" t="str">
        <f t="shared" si="16"/>
        <v/>
      </c>
      <c r="I573" s="17"/>
      <c r="J573" s="18"/>
      <c r="K573" s="22" t="str">
        <f>IF($H573="","",IF($I573="No",0,IF(N(IFERROR(INDEX(Clients!$D$4:$D$103,MATCH($B573,Clients!$A$4:$A$103,0)),""))&gt;0,CEILING(MAX(0,ROUND(MOD($F573-$E573,1)*1440-N($G573),0)),N(IFERROR(INDEX(Clients!$D$4:$D$103,MATCH($B573,Clients!$A$4:$A$103,0)),""))),MAX(0,ROUND(MOD($F573-$E573,1)*1440-N($G573),0)))/60))</f>
        <v/>
      </c>
      <c r="L573" s="23" t="str">
        <f>IF($B573="","",IFERROR(INDEX(Clients!$B$4:$B$103,MATCH($B573,Clients!$A$4:$A$103,0)),"")&amp;"")</f>
        <v/>
      </c>
      <c r="M573" s="24" t="str">
        <f>IF($B573="","",IF($J573&lt;&gt;"",N($J573),N(IFERROR(INDEX(Clients!$C$4:$C$103,MATCH($B573,Clients!$A$4:$A$103,0)),""))))</f>
        <v/>
      </c>
      <c r="N573" s="24" t="str">
        <f t="shared" si="17"/>
        <v/>
      </c>
      <c r="O573" s="17"/>
      <c r="P573" s="23">
        <f>IF(AND(ISNUMBER($A573),$A573&gt;=Settings!$B$6,$A573&lt;=Settings!$B$7),1,0)</f>
        <v>0</v>
      </c>
      <c r="Q573" s="23" t="str">
        <f>IF(AND($P573=1,$B573&lt;&gt;"",$B573=Timesheet!$B$4),ROW(),"")</f>
        <v/>
      </c>
    </row>
    <row r="574" spans="1:17" x14ac:dyDescent="0.3">
      <c r="A574" s="19"/>
      <c r="B574" s="17"/>
      <c r="C574" s="17"/>
      <c r="D574" s="17"/>
      <c r="E574" s="20"/>
      <c r="F574" s="20"/>
      <c r="G574" s="21"/>
      <c r="H574" s="22" t="str">
        <f t="shared" si="16"/>
        <v/>
      </c>
      <c r="I574" s="17"/>
      <c r="J574" s="18"/>
      <c r="K574" s="22" t="str">
        <f>IF($H574="","",IF($I574="No",0,IF(N(IFERROR(INDEX(Clients!$D$4:$D$103,MATCH($B574,Clients!$A$4:$A$103,0)),""))&gt;0,CEILING(MAX(0,ROUND(MOD($F574-$E574,1)*1440-N($G574),0)),N(IFERROR(INDEX(Clients!$D$4:$D$103,MATCH($B574,Clients!$A$4:$A$103,0)),""))),MAX(0,ROUND(MOD($F574-$E574,1)*1440-N($G574),0)))/60))</f>
        <v/>
      </c>
      <c r="L574" s="23" t="str">
        <f>IF($B574="","",IFERROR(INDEX(Clients!$B$4:$B$103,MATCH($B574,Clients!$A$4:$A$103,0)),"")&amp;"")</f>
        <v/>
      </c>
      <c r="M574" s="24" t="str">
        <f>IF($B574="","",IF($J574&lt;&gt;"",N($J574),N(IFERROR(INDEX(Clients!$C$4:$C$103,MATCH($B574,Clients!$A$4:$A$103,0)),""))))</f>
        <v/>
      </c>
      <c r="N574" s="24" t="str">
        <f t="shared" si="17"/>
        <v/>
      </c>
      <c r="O574" s="17"/>
      <c r="P574" s="23">
        <f>IF(AND(ISNUMBER($A574),$A574&gt;=Settings!$B$6,$A574&lt;=Settings!$B$7),1,0)</f>
        <v>0</v>
      </c>
      <c r="Q574" s="23" t="str">
        <f>IF(AND($P574=1,$B574&lt;&gt;"",$B574=Timesheet!$B$4),ROW(),"")</f>
        <v/>
      </c>
    </row>
    <row r="575" spans="1:17" x14ac:dyDescent="0.3">
      <c r="A575" s="19"/>
      <c r="B575" s="17"/>
      <c r="C575" s="17"/>
      <c r="D575" s="17"/>
      <c r="E575" s="20"/>
      <c r="F575" s="20"/>
      <c r="G575" s="21"/>
      <c r="H575" s="22" t="str">
        <f t="shared" si="16"/>
        <v/>
      </c>
      <c r="I575" s="17"/>
      <c r="J575" s="18"/>
      <c r="K575" s="22" t="str">
        <f>IF($H575="","",IF($I575="No",0,IF(N(IFERROR(INDEX(Clients!$D$4:$D$103,MATCH($B575,Clients!$A$4:$A$103,0)),""))&gt;0,CEILING(MAX(0,ROUND(MOD($F575-$E575,1)*1440-N($G575),0)),N(IFERROR(INDEX(Clients!$D$4:$D$103,MATCH($B575,Clients!$A$4:$A$103,0)),""))),MAX(0,ROUND(MOD($F575-$E575,1)*1440-N($G575),0)))/60))</f>
        <v/>
      </c>
      <c r="L575" s="23" t="str">
        <f>IF($B575="","",IFERROR(INDEX(Clients!$B$4:$B$103,MATCH($B575,Clients!$A$4:$A$103,0)),"")&amp;"")</f>
        <v/>
      </c>
      <c r="M575" s="24" t="str">
        <f>IF($B575="","",IF($J575&lt;&gt;"",N($J575),N(IFERROR(INDEX(Clients!$C$4:$C$103,MATCH($B575,Clients!$A$4:$A$103,0)),""))))</f>
        <v/>
      </c>
      <c r="N575" s="24" t="str">
        <f t="shared" si="17"/>
        <v/>
      </c>
      <c r="O575" s="17"/>
      <c r="P575" s="23">
        <f>IF(AND(ISNUMBER($A575),$A575&gt;=Settings!$B$6,$A575&lt;=Settings!$B$7),1,0)</f>
        <v>0</v>
      </c>
      <c r="Q575" s="23" t="str">
        <f>IF(AND($P575=1,$B575&lt;&gt;"",$B575=Timesheet!$B$4),ROW(),"")</f>
        <v/>
      </c>
    </row>
    <row r="576" spans="1:17" x14ac:dyDescent="0.3">
      <c r="A576" s="19"/>
      <c r="B576" s="17"/>
      <c r="C576" s="17"/>
      <c r="D576" s="17"/>
      <c r="E576" s="20"/>
      <c r="F576" s="20"/>
      <c r="G576" s="21"/>
      <c r="H576" s="22" t="str">
        <f t="shared" si="16"/>
        <v/>
      </c>
      <c r="I576" s="17"/>
      <c r="J576" s="18"/>
      <c r="K576" s="22" t="str">
        <f>IF($H576="","",IF($I576="No",0,IF(N(IFERROR(INDEX(Clients!$D$4:$D$103,MATCH($B576,Clients!$A$4:$A$103,0)),""))&gt;0,CEILING(MAX(0,ROUND(MOD($F576-$E576,1)*1440-N($G576),0)),N(IFERROR(INDEX(Clients!$D$4:$D$103,MATCH($B576,Clients!$A$4:$A$103,0)),""))),MAX(0,ROUND(MOD($F576-$E576,1)*1440-N($G576),0)))/60))</f>
        <v/>
      </c>
      <c r="L576" s="23" t="str">
        <f>IF($B576="","",IFERROR(INDEX(Clients!$B$4:$B$103,MATCH($B576,Clients!$A$4:$A$103,0)),"")&amp;"")</f>
        <v/>
      </c>
      <c r="M576" s="24" t="str">
        <f>IF($B576="","",IF($J576&lt;&gt;"",N($J576),N(IFERROR(INDEX(Clients!$C$4:$C$103,MATCH($B576,Clients!$A$4:$A$103,0)),""))))</f>
        <v/>
      </c>
      <c r="N576" s="24" t="str">
        <f t="shared" si="17"/>
        <v/>
      </c>
      <c r="O576" s="17"/>
      <c r="P576" s="23">
        <f>IF(AND(ISNUMBER($A576),$A576&gt;=Settings!$B$6,$A576&lt;=Settings!$B$7),1,0)</f>
        <v>0</v>
      </c>
      <c r="Q576" s="23" t="str">
        <f>IF(AND($P576=1,$B576&lt;&gt;"",$B576=Timesheet!$B$4),ROW(),"")</f>
        <v/>
      </c>
    </row>
    <row r="577" spans="1:17" x14ac:dyDescent="0.3">
      <c r="A577" s="19"/>
      <c r="B577" s="17"/>
      <c r="C577" s="17"/>
      <c r="D577" s="17"/>
      <c r="E577" s="20"/>
      <c r="F577" s="20"/>
      <c r="G577" s="21"/>
      <c r="H577" s="22" t="str">
        <f t="shared" si="16"/>
        <v/>
      </c>
      <c r="I577" s="17"/>
      <c r="J577" s="18"/>
      <c r="K577" s="22" t="str">
        <f>IF($H577="","",IF($I577="No",0,IF(N(IFERROR(INDEX(Clients!$D$4:$D$103,MATCH($B577,Clients!$A$4:$A$103,0)),""))&gt;0,CEILING(MAX(0,ROUND(MOD($F577-$E577,1)*1440-N($G577),0)),N(IFERROR(INDEX(Clients!$D$4:$D$103,MATCH($B577,Clients!$A$4:$A$103,0)),""))),MAX(0,ROUND(MOD($F577-$E577,1)*1440-N($G577),0)))/60))</f>
        <v/>
      </c>
      <c r="L577" s="23" t="str">
        <f>IF($B577="","",IFERROR(INDEX(Clients!$B$4:$B$103,MATCH($B577,Clients!$A$4:$A$103,0)),"")&amp;"")</f>
        <v/>
      </c>
      <c r="M577" s="24" t="str">
        <f>IF($B577="","",IF($J577&lt;&gt;"",N($J577),N(IFERROR(INDEX(Clients!$C$4:$C$103,MATCH($B577,Clients!$A$4:$A$103,0)),""))))</f>
        <v/>
      </c>
      <c r="N577" s="24" t="str">
        <f t="shared" si="17"/>
        <v/>
      </c>
      <c r="O577" s="17"/>
      <c r="P577" s="23">
        <f>IF(AND(ISNUMBER($A577),$A577&gt;=Settings!$B$6,$A577&lt;=Settings!$B$7),1,0)</f>
        <v>0</v>
      </c>
      <c r="Q577" s="23" t="str">
        <f>IF(AND($P577=1,$B577&lt;&gt;"",$B577=Timesheet!$B$4),ROW(),"")</f>
        <v/>
      </c>
    </row>
    <row r="578" spans="1:17" x14ac:dyDescent="0.3">
      <c r="A578" s="19"/>
      <c r="B578" s="17"/>
      <c r="C578" s="17"/>
      <c r="D578" s="17"/>
      <c r="E578" s="20"/>
      <c r="F578" s="20"/>
      <c r="G578" s="21"/>
      <c r="H578" s="22" t="str">
        <f t="shared" si="16"/>
        <v/>
      </c>
      <c r="I578" s="17"/>
      <c r="J578" s="18"/>
      <c r="K578" s="22" t="str">
        <f>IF($H578="","",IF($I578="No",0,IF(N(IFERROR(INDEX(Clients!$D$4:$D$103,MATCH($B578,Clients!$A$4:$A$103,0)),""))&gt;0,CEILING(MAX(0,ROUND(MOD($F578-$E578,1)*1440-N($G578),0)),N(IFERROR(INDEX(Clients!$D$4:$D$103,MATCH($B578,Clients!$A$4:$A$103,0)),""))),MAX(0,ROUND(MOD($F578-$E578,1)*1440-N($G578),0)))/60))</f>
        <v/>
      </c>
      <c r="L578" s="23" t="str">
        <f>IF($B578="","",IFERROR(INDEX(Clients!$B$4:$B$103,MATCH($B578,Clients!$A$4:$A$103,0)),"")&amp;"")</f>
        <v/>
      </c>
      <c r="M578" s="24" t="str">
        <f>IF($B578="","",IF($J578&lt;&gt;"",N($J578),N(IFERROR(INDEX(Clients!$C$4:$C$103,MATCH($B578,Clients!$A$4:$A$103,0)),""))))</f>
        <v/>
      </c>
      <c r="N578" s="24" t="str">
        <f t="shared" si="17"/>
        <v/>
      </c>
      <c r="O578" s="17"/>
      <c r="P578" s="23">
        <f>IF(AND(ISNUMBER($A578),$A578&gt;=Settings!$B$6,$A578&lt;=Settings!$B$7),1,0)</f>
        <v>0</v>
      </c>
      <c r="Q578" s="23" t="str">
        <f>IF(AND($P578=1,$B578&lt;&gt;"",$B578=Timesheet!$B$4),ROW(),"")</f>
        <v/>
      </c>
    </row>
    <row r="579" spans="1:17" x14ac:dyDescent="0.3">
      <c r="A579" s="19"/>
      <c r="B579" s="17"/>
      <c r="C579" s="17"/>
      <c r="D579" s="17"/>
      <c r="E579" s="20"/>
      <c r="F579" s="20"/>
      <c r="G579" s="21"/>
      <c r="H579" s="22" t="str">
        <f t="shared" si="16"/>
        <v/>
      </c>
      <c r="I579" s="17"/>
      <c r="J579" s="18"/>
      <c r="K579" s="22" t="str">
        <f>IF($H579="","",IF($I579="No",0,IF(N(IFERROR(INDEX(Clients!$D$4:$D$103,MATCH($B579,Clients!$A$4:$A$103,0)),""))&gt;0,CEILING(MAX(0,ROUND(MOD($F579-$E579,1)*1440-N($G579),0)),N(IFERROR(INDEX(Clients!$D$4:$D$103,MATCH($B579,Clients!$A$4:$A$103,0)),""))),MAX(0,ROUND(MOD($F579-$E579,1)*1440-N($G579),0)))/60))</f>
        <v/>
      </c>
      <c r="L579" s="23" t="str">
        <f>IF($B579="","",IFERROR(INDEX(Clients!$B$4:$B$103,MATCH($B579,Clients!$A$4:$A$103,0)),"")&amp;"")</f>
        <v/>
      </c>
      <c r="M579" s="24" t="str">
        <f>IF($B579="","",IF($J579&lt;&gt;"",N($J579),N(IFERROR(INDEX(Clients!$C$4:$C$103,MATCH($B579,Clients!$A$4:$A$103,0)),""))))</f>
        <v/>
      </c>
      <c r="N579" s="24" t="str">
        <f t="shared" si="17"/>
        <v/>
      </c>
      <c r="O579" s="17"/>
      <c r="P579" s="23">
        <f>IF(AND(ISNUMBER($A579),$A579&gt;=Settings!$B$6,$A579&lt;=Settings!$B$7),1,0)</f>
        <v>0</v>
      </c>
      <c r="Q579" s="23" t="str">
        <f>IF(AND($P579=1,$B579&lt;&gt;"",$B579=Timesheet!$B$4),ROW(),"")</f>
        <v/>
      </c>
    </row>
    <row r="580" spans="1:17" x14ac:dyDescent="0.3">
      <c r="A580" s="19"/>
      <c r="B580" s="17"/>
      <c r="C580" s="17"/>
      <c r="D580" s="17"/>
      <c r="E580" s="20"/>
      <c r="F580" s="20"/>
      <c r="G580" s="21"/>
      <c r="H580" s="22" t="str">
        <f t="shared" ref="H580:H643" si="18">IF(OR($E580="",$F580=""),"",MAX(0,ROUND((MOD($F580-$E580,1)*1440-N($G580))/60,2)))</f>
        <v/>
      </c>
      <c r="I580" s="17"/>
      <c r="J580" s="18"/>
      <c r="K580" s="22" t="str">
        <f>IF($H580="","",IF($I580="No",0,IF(N(IFERROR(INDEX(Clients!$D$4:$D$103,MATCH($B580,Clients!$A$4:$A$103,0)),""))&gt;0,CEILING(MAX(0,ROUND(MOD($F580-$E580,1)*1440-N($G580),0)),N(IFERROR(INDEX(Clients!$D$4:$D$103,MATCH($B580,Clients!$A$4:$A$103,0)),""))),MAX(0,ROUND(MOD($F580-$E580,1)*1440-N($G580),0)))/60))</f>
        <v/>
      </c>
      <c r="L580" s="23" t="str">
        <f>IF($B580="","",IFERROR(INDEX(Clients!$B$4:$B$103,MATCH($B580,Clients!$A$4:$A$103,0)),"")&amp;"")</f>
        <v/>
      </c>
      <c r="M580" s="24" t="str">
        <f>IF($B580="","",IF($J580&lt;&gt;"",N($J580),N(IFERROR(INDEX(Clients!$C$4:$C$103,MATCH($B580,Clients!$A$4:$A$103,0)),""))))</f>
        <v/>
      </c>
      <c r="N580" s="24" t="str">
        <f t="shared" ref="N580:N643" si="19">IF(OR($K580="",$M580=""),"",ROUND($K580*$M580,2))</f>
        <v/>
      </c>
      <c r="O580" s="17"/>
      <c r="P580" s="23">
        <f>IF(AND(ISNUMBER($A580),$A580&gt;=Settings!$B$6,$A580&lt;=Settings!$B$7),1,0)</f>
        <v>0</v>
      </c>
      <c r="Q580" s="23" t="str">
        <f>IF(AND($P580=1,$B580&lt;&gt;"",$B580=Timesheet!$B$4),ROW(),"")</f>
        <v/>
      </c>
    </row>
    <row r="581" spans="1:17" x14ac:dyDescent="0.3">
      <c r="A581" s="19"/>
      <c r="B581" s="17"/>
      <c r="C581" s="17"/>
      <c r="D581" s="17"/>
      <c r="E581" s="20"/>
      <c r="F581" s="20"/>
      <c r="G581" s="21"/>
      <c r="H581" s="22" t="str">
        <f t="shared" si="18"/>
        <v/>
      </c>
      <c r="I581" s="17"/>
      <c r="J581" s="18"/>
      <c r="K581" s="22" t="str">
        <f>IF($H581="","",IF($I581="No",0,IF(N(IFERROR(INDEX(Clients!$D$4:$D$103,MATCH($B581,Clients!$A$4:$A$103,0)),""))&gt;0,CEILING(MAX(0,ROUND(MOD($F581-$E581,1)*1440-N($G581),0)),N(IFERROR(INDEX(Clients!$D$4:$D$103,MATCH($B581,Clients!$A$4:$A$103,0)),""))),MAX(0,ROUND(MOD($F581-$E581,1)*1440-N($G581),0)))/60))</f>
        <v/>
      </c>
      <c r="L581" s="23" t="str">
        <f>IF($B581="","",IFERROR(INDEX(Clients!$B$4:$B$103,MATCH($B581,Clients!$A$4:$A$103,0)),"")&amp;"")</f>
        <v/>
      </c>
      <c r="M581" s="24" t="str">
        <f>IF($B581="","",IF($J581&lt;&gt;"",N($J581),N(IFERROR(INDEX(Clients!$C$4:$C$103,MATCH($B581,Clients!$A$4:$A$103,0)),""))))</f>
        <v/>
      </c>
      <c r="N581" s="24" t="str">
        <f t="shared" si="19"/>
        <v/>
      </c>
      <c r="O581" s="17"/>
      <c r="P581" s="23">
        <f>IF(AND(ISNUMBER($A581),$A581&gt;=Settings!$B$6,$A581&lt;=Settings!$B$7),1,0)</f>
        <v>0</v>
      </c>
      <c r="Q581" s="23" t="str">
        <f>IF(AND($P581=1,$B581&lt;&gt;"",$B581=Timesheet!$B$4),ROW(),"")</f>
        <v/>
      </c>
    </row>
    <row r="582" spans="1:17" x14ac:dyDescent="0.3">
      <c r="A582" s="19"/>
      <c r="B582" s="17"/>
      <c r="C582" s="17"/>
      <c r="D582" s="17"/>
      <c r="E582" s="20"/>
      <c r="F582" s="20"/>
      <c r="G582" s="21"/>
      <c r="H582" s="22" t="str">
        <f t="shared" si="18"/>
        <v/>
      </c>
      <c r="I582" s="17"/>
      <c r="J582" s="18"/>
      <c r="K582" s="22" t="str">
        <f>IF($H582="","",IF($I582="No",0,IF(N(IFERROR(INDEX(Clients!$D$4:$D$103,MATCH($B582,Clients!$A$4:$A$103,0)),""))&gt;0,CEILING(MAX(0,ROUND(MOD($F582-$E582,1)*1440-N($G582),0)),N(IFERROR(INDEX(Clients!$D$4:$D$103,MATCH($B582,Clients!$A$4:$A$103,0)),""))),MAX(0,ROUND(MOD($F582-$E582,1)*1440-N($G582),0)))/60))</f>
        <v/>
      </c>
      <c r="L582" s="23" t="str">
        <f>IF($B582="","",IFERROR(INDEX(Clients!$B$4:$B$103,MATCH($B582,Clients!$A$4:$A$103,0)),"")&amp;"")</f>
        <v/>
      </c>
      <c r="M582" s="24" t="str">
        <f>IF($B582="","",IF($J582&lt;&gt;"",N($J582),N(IFERROR(INDEX(Clients!$C$4:$C$103,MATCH($B582,Clients!$A$4:$A$103,0)),""))))</f>
        <v/>
      </c>
      <c r="N582" s="24" t="str">
        <f t="shared" si="19"/>
        <v/>
      </c>
      <c r="O582" s="17"/>
      <c r="P582" s="23">
        <f>IF(AND(ISNUMBER($A582),$A582&gt;=Settings!$B$6,$A582&lt;=Settings!$B$7),1,0)</f>
        <v>0</v>
      </c>
      <c r="Q582" s="23" t="str">
        <f>IF(AND($P582=1,$B582&lt;&gt;"",$B582=Timesheet!$B$4),ROW(),"")</f>
        <v/>
      </c>
    </row>
    <row r="583" spans="1:17" x14ac:dyDescent="0.3">
      <c r="A583" s="19"/>
      <c r="B583" s="17"/>
      <c r="C583" s="17"/>
      <c r="D583" s="17"/>
      <c r="E583" s="20"/>
      <c r="F583" s="20"/>
      <c r="G583" s="21"/>
      <c r="H583" s="22" t="str">
        <f t="shared" si="18"/>
        <v/>
      </c>
      <c r="I583" s="17"/>
      <c r="J583" s="18"/>
      <c r="K583" s="22" t="str">
        <f>IF($H583="","",IF($I583="No",0,IF(N(IFERROR(INDEX(Clients!$D$4:$D$103,MATCH($B583,Clients!$A$4:$A$103,0)),""))&gt;0,CEILING(MAX(0,ROUND(MOD($F583-$E583,1)*1440-N($G583),0)),N(IFERROR(INDEX(Clients!$D$4:$D$103,MATCH($B583,Clients!$A$4:$A$103,0)),""))),MAX(0,ROUND(MOD($F583-$E583,1)*1440-N($G583),0)))/60))</f>
        <v/>
      </c>
      <c r="L583" s="23" t="str">
        <f>IF($B583="","",IFERROR(INDEX(Clients!$B$4:$B$103,MATCH($B583,Clients!$A$4:$A$103,0)),"")&amp;"")</f>
        <v/>
      </c>
      <c r="M583" s="24" t="str">
        <f>IF($B583="","",IF($J583&lt;&gt;"",N($J583),N(IFERROR(INDEX(Clients!$C$4:$C$103,MATCH($B583,Clients!$A$4:$A$103,0)),""))))</f>
        <v/>
      </c>
      <c r="N583" s="24" t="str">
        <f t="shared" si="19"/>
        <v/>
      </c>
      <c r="O583" s="17"/>
      <c r="P583" s="23">
        <f>IF(AND(ISNUMBER($A583),$A583&gt;=Settings!$B$6,$A583&lt;=Settings!$B$7),1,0)</f>
        <v>0</v>
      </c>
      <c r="Q583" s="23" t="str">
        <f>IF(AND($P583=1,$B583&lt;&gt;"",$B583=Timesheet!$B$4),ROW(),"")</f>
        <v/>
      </c>
    </row>
    <row r="584" spans="1:17" x14ac:dyDescent="0.3">
      <c r="A584" s="19"/>
      <c r="B584" s="17"/>
      <c r="C584" s="17"/>
      <c r="D584" s="17"/>
      <c r="E584" s="20"/>
      <c r="F584" s="20"/>
      <c r="G584" s="21"/>
      <c r="H584" s="22" t="str">
        <f t="shared" si="18"/>
        <v/>
      </c>
      <c r="I584" s="17"/>
      <c r="J584" s="18"/>
      <c r="K584" s="22" t="str">
        <f>IF($H584="","",IF($I584="No",0,IF(N(IFERROR(INDEX(Clients!$D$4:$D$103,MATCH($B584,Clients!$A$4:$A$103,0)),""))&gt;0,CEILING(MAX(0,ROUND(MOD($F584-$E584,1)*1440-N($G584),0)),N(IFERROR(INDEX(Clients!$D$4:$D$103,MATCH($B584,Clients!$A$4:$A$103,0)),""))),MAX(0,ROUND(MOD($F584-$E584,1)*1440-N($G584),0)))/60))</f>
        <v/>
      </c>
      <c r="L584" s="23" t="str">
        <f>IF($B584="","",IFERROR(INDEX(Clients!$B$4:$B$103,MATCH($B584,Clients!$A$4:$A$103,0)),"")&amp;"")</f>
        <v/>
      </c>
      <c r="M584" s="24" t="str">
        <f>IF($B584="","",IF($J584&lt;&gt;"",N($J584),N(IFERROR(INDEX(Clients!$C$4:$C$103,MATCH($B584,Clients!$A$4:$A$103,0)),""))))</f>
        <v/>
      </c>
      <c r="N584" s="24" t="str">
        <f t="shared" si="19"/>
        <v/>
      </c>
      <c r="O584" s="17"/>
      <c r="P584" s="23">
        <f>IF(AND(ISNUMBER($A584),$A584&gt;=Settings!$B$6,$A584&lt;=Settings!$B$7),1,0)</f>
        <v>0</v>
      </c>
      <c r="Q584" s="23" t="str">
        <f>IF(AND($P584=1,$B584&lt;&gt;"",$B584=Timesheet!$B$4),ROW(),"")</f>
        <v/>
      </c>
    </row>
    <row r="585" spans="1:17" x14ac:dyDescent="0.3">
      <c r="A585" s="19"/>
      <c r="B585" s="17"/>
      <c r="C585" s="17"/>
      <c r="D585" s="17"/>
      <c r="E585" s="20"/>
      <c r="F585" s="20"/>
      <c r="G585" s="21"/>
      <c r="H585" s="22" t="str">
        <f t="shared" si="18"/>
        <v/>
      </c>
      <c r="I585" s="17"/>
      <c r="J585" s="18"/>
      <c r="K585" s="22" t="str">
        <f>IF($H585="","",IF($I585="No",0,IF(N(IFERROR(INDEX(Clients!$D$4:$D$103,MATCH($B585,Clients!$A$4:$A$103,0)),""))&gt;0,CEILING(MAX(0,ROUND(MOD($F585-$E585,1)*1440-N($G585),0)),N(IFERROR(INDEX(Clients!$D$4:$D$103,MATCH($B585,Clients!$A$4:$A$103,0)),""))),MAX(0,ROUND(MOD($F585-$E585,1)*1440-N($G585),0)))/60))</f>
        <v/>
      </c>
      <c r="L585" s="23" t="str">
        <f>IF($B585="","",IFERROR(INDEX(Clients!$B$4:$B$103,MATCH($B585,Clients!$A$4:$A$103,0)),"")&amp;"")</f>
        <v/>
      </c>
      <c r="M585" s="24" t="str">
        <f>IF($B585="","",IF($J585&lt;&gt;"",N($J585),N(IFERROR(INDEX(Clients!$C$4:$C$103,MATCH($B585,Clients!$A$4:$A$103,0)),""))))</f>
        <v/>
      </c>
      <c r="N585" s="24" t="str">
        <f t="shared" si="19"/>
        <v/>
      </c>
      <c r="O585" s="17"/>
      <c r="P585" s="23">
        <f>IF(AND(ISNUMBER($A585),$A585&gt;=Settings!$B$6,$A585&lt;=Settings!$B$7),1,0)</f>
        <v>0</v>
      </c>
      <c r="Q585" s="23" t="str">
        <f>IF(AND($P585=1,$B585&lt;&gt;"",$B585=Timesheet!$B$4),ROW(),"")</f>
        <v/>
      </c>
    </row>
    <row r="586" spans="1:17" x14ac:dyDescent="0.3">
      <c r="A586" s="19"/>
      <c r="B586" s="17"/>
      <c r="C586" s="17"/>
      <c r="D586" s="17"/>
      <c r="E586" s="20"/>
      <c r="F586" s="20"/>
      <c r="G586" s="21"/>
      <c r="H586" s="22" t="str">
        <f t="shared" si="18"/>
        <v/>
      </c>
      <c r="I586" s="17"/>
      <c r="J586" s="18"/>
      <c r="K586" s="22" t="str">
        <f>IF($H586="","",IF($I586="No",0,IF(N(IFERROR(INDEX(Clients!$D$4:$D$103,MATCH($B586,Clients!$A$4:$A$103,0)),""))&gt;0,CEILING(MAX(0,ROUND(MOD($F586-$E586,1)*1440-N($G586),0)),N(IFERROR(INDEX(Clients!$D$4:$D$103,MATCH($B586,Clients!$A$4:$A$103,0)),""))),MAX(0,ROUND(MOD($F586-$E586,1)*1440-N($G586),0)))/60))</f>
        <v/>
      </c>
      <c r="L586" s="23" t="str">
        <f>IF($B586="","",IFERROR(INDEX(Clients!$B$4:$B$103,MATCH($B586,Clients!$A$4:$A$103,0)),"")&amp;"")</f>
        <v/>
      </c>
      <c r="M586" s="24" t="str">
        <f>IF($B586="","",IF($J586&lt;&gt;"",N($J586),N(IFERROR(INDEX(Clients!$C$4:$C$103,MATCH($B586,Clients!$A$4:$A$103,0)),""))))</f>
        <v/>
      </c>
      <c r="N586" s="24" t="str">
        <f t="shared" si="19"/>
        <v/>
      </c>
      <c r="O586" s="17"/>
      <c r="P586" s="23">
        <f>IF(AND(ISNUMBER($A586),$A586&gt;=Settings!$B$6,$A586&lt;=Settings!$B$7),1,0)</f>
        <v>0</v>
      </c>
      <c r="Q586" s="23" t="str">
        <f>IF(AND($P586=1,$B586&lt;&gt;"",$B586=Timesheet!$B$4),ROW(),"")</f>
        <v/>
      </c>
    </row>
    <row r="587" spans="1:17" x14ac:dyDescent="0.3">
      <c r="A587" s="19"/>
      <c r="B587" s="17"/>
      <c r="C587" s="17"/>
      <c r="D587" s="17"/>
      <c r="E587" s="20"/>
      <c r="F587" s="20"/>
      <c r="G587" s="21"/>
      <c r="H587" s="22" t="str">
        <f t="shared" si="18"/>
        <v/>
      </c>
      <c r="I587" s="17"/>
      <c r="J587" s="18"/>
      <c r="K587" s="22" t="str">
        <f>IF($H587="","",IF($I587="No",0,IF(N(IFERROR(INDEX(Clients!$D$4:$D$103,MATCH($B587,Clients!$A$4:$A$103,0)),""))&gt;0,CEILING(MAX(0,ROUND(MOD($F587-$E587,1)*1440-N($G587),0)),N(IFERROR(INDEX(Clients!$D$4:$D$103,MATCH($B587,Clients!$A$4:$A$103,0)),""))),MAX(0,ROUND(MOD($F587-$E587,1)*1440-N($G587),0)))/60))</f>
        <v/>
      </c>
      <c r="L587" s="23" t="str">
        <f>IF($B587="","",IFERROR(INDEX(Clients!$B$4:$B$103,MATCH($B587,Clients!$A$4:$A$103,0)),"")&amp;"")</f>
        <v/>
      </c>
      <c r="M587" s="24" t="str">
        <f>IF($B587="","",IF($J587&lt;&gt;"",N($J587),N(IFERROR(INDEX(Clients!$C$4:$C$103,MATCH($B587,Clients!$A$4:$A$103,0)),""))))</f>
        <v/>
      </c>
      <c r="N587" s="24" t="str">
        <f t="shared" si="19"/>
        <v/>
      </c>
      <c r="O587" s="17"/>
      <c r="P587" s="23">
        <f>IF(AND(ISNUMBER($A587),$A587&gt;=Settings!$B$6,$A587&lt;=Settings!$B$7),1,0)</f>
        <v>0</v>
      </c>
      <c r="Q587" s="23" t="str">
        <f>IF(AND($P587=1,$B587&lt;&gt;"",$B587=Timesheet!$B$4),ROW(),"")</f>
        <v/>
      </c>
    </row>
    <row r="588" spans="1:17" x14ac:dyDescent="0.3">
      <c r="A588" s="19"/>
      <c r="B588" s="17"/>
      <c r="C588" s="17"/>
      <c r="D588" s="17"/>
      <c r="E588" s="20"/>
      <c r="F588" s="20"/>
      <c r="G588" s="21"/>
      <c r="H588" s="22" t="str">
        <f t="shared" si="18"/>
        <v/>
      </c>
      <c r="I588" s="17"/>
      <c r="J588" s="18"/>
      <c r="K588" s="22" t="str">
        <f>IF($H588="","",IF($I588="No",0,IF(N(IFERROR(INDEX(Clients!$D$4:$D$103,MATCH($B588,Clients!$A$4:$A$103,0)),""))&gt;0,CEILING(MAX(0,ROUND(MOD($F588-$E588,1)*1440-N($G588),0)),N(IFERROR(INDEX(Clients!$D$4:$D$103,MATCH($B588,Clients!$A$4:$A$103,0)),""))),MAX(0,ROUND(MOD($F588-$E588,1)*1440-N($G588),0)))/60))</f>
        <v/>
      </c>
      <c r="L588" s="23" t="str">
        <f>IF($B588="","",IFERROR(INDEX(Clients!$B$4:$B$103,MATCH($B588,Clients!$A$4:$A$103,0)),"")&amp;"")</f>
        <v/>
      </c>
      <c r="M588" s="24" t="str">
        <f>IF($B588="","",IF($J588&lt;&gt;"",N($J588),N(IFERROR(INDEX(Clients!$C$4:$C$103,MATCH($B588,Clients!$A$4:$A$103,0)),""))))</f>
        <v/>
      </c>
      <c r="N588" s="24" t="str">
        <f t="shared" si="19"/>
        <v/>
      </c>
      <c r="O588" s="17"/>
      <c r="P588" s="23">
        <f>IF(AND(ISNUMBER($A588),$A588&gt;=Settings!$B$6,$A588&lt;=Settings!$B$7),1,0)</f>
        <v>0</v>
      </c>
      <c r="Q588" s="23" t="str">
        <f>IF(AND($P588=1,$B588&lt;&gt;"",$B588=Timesheet!$B$4),ROW(),"")</f>
        <v/>
      </c>
    </row>
    <row r="589" spans="1:17" x14ac:dyDescent="0.3">
      <c r="A589" s="19"/>
      <c r="B589" s="17"/>
      <c r="C589" s="17"/>
      <c r="D589" s="17"/>
      <c r="E589" s="20"/>
      <c r="F589" s="20"/>
      <c r="G589" s="21"/>
      <c r="H589" s="22" t="str">
        <f t="shared" si="18"/>
        <v/>
      </c>
      <c r="I589" s="17"/>
      <c r="J589" s="18"/>
      <c r="K589" s="22" t="str">
        <f>IF($H589="","",IF($I589="No",0,IF(N(IFERROR(INDEX(Clients!$D$4:$D$103,MATCH($B589,Clients!$A$4:$A$103,0)),""))&gt;0,CEILING(MAX(0,ROUND(MOD($F589-$E589,1)*1440-N($G589),0)),N(IFERROR(INDEX(Clients!$D$4:$D$103,MATCH($B589,Clients!$A$4:$A$103,0)),""))),MAX(0,ROUND(MOD($F589-$E589,1)*1440-N($G589),0)))/60))</f>
        <v/>
      </c>
      <c r="L589" s="23" t="str">
        <f>IF($B589="","",IFERROR(INDEX(Clients!$B$4:$B$103,MATCH($B589,Clients!$A$4:$A$103,0)),"")&amp;"")</f>
        <v/>
      </c>
      <c r="M589" s="24" t="str">
        <f>IF($B589="","",IF($J589&lt;&gt;"",N($J589),N(IFERROR(INDEX(Clients!$C$4:$C$103,MATCH($B589,Clients!$A$4:$A$103,0)),""))))</f>
        <v/>
      </c>
      <c r="N589" s="24" t="str">
        <f t="shared" si="19"/>
        <v/>
      </c>
      <c r="O589" s="17"/>
      <c r="P589" s="23">
        <f>IF(AND(ISNUMBER($A589),$A589&gt;=Settings!$B$6,$A589&lt;=Settings!$B$7),1,0)</f>
        <v>0</v>
      </c>
      <c r="Q589" s="23" t="str">
        <f>IF(AND($P589=1,$B589&lt;&gt;"",$B589=Timesheet!$B$4),ROW(),"")</f>
        <v/>
      </c>
    </row>
    <row r="590" spans="1:17" x14ac:dyDescent="0.3">
      <c r="A590" s="19"/>
      <c r="B590" s="17"/>
      <c r="C590" s="17"/>
      <c r="D590" s="17"/>
      <c r="E590" s="20"/>
      <c r="F590" s="20"/>
      <c r="G590" s="21"/>
      <c r="H590" s="22" t="str">
        <f t="shared" si="18"/>
        <v/>
      </c>
      <c r="I590" s="17"/>
      <c r="J590" s="18"/>
      <c r="K590" s="22" t="str">
        <f>IF($H590="","",IF($I590="No",0,IF(N(IFERROR(INDEX(Clients!$D$4:$D$103,MATCH($B590,Clients!$A$4:$A$103,0)),""))&gt;0,CEILING(MAX(0,ROUND(MOD($F590-$E590,1)*1440-N($G590),0)),N(IFERROR(INDEX(Clients!$D$4:$D$103,MATCH($B590,Clients!$A$4:$A$103,0)),""))),MAX(0,ROUND(MOD($F590-$E590,1)*1440-N($G590),0)))/60))</f>
        <v/>
      </c>
      <c r="L590" s="23" t="str">
        <f>IF($B590="","",IFERROR(INDEX(Clients!$B$4:$B$103,MATCH($B590,Clients!$A$4:$A$103,0)),"")&amp;"")</f>
        <v/>
      </c>
      <c r="M590" s="24" t="str">
        <f>IF($B590="","",IF($J590&lt;&gt;"",N($J590),N(IFERROR(INDEX(Clients!$C$4:$C$103,MATCH($B590,Clients!$A$4:$A$103,0)),""))))</f>
        <v/>
      </c>
      <c r="N590" s="24" t="str">
        <f t="shared" si="19"/>
        <v/>
      </c>
      <c r="O590" s="17"/>
      <c r="P590" s="23">
        <f>IF(AND(ISNUMBER($A590),$A590&gt;=Settings!$B$6,$A590&lt;=Settings!$B$7),1,0)</f>
        <v>0</v>
      </c>
      <c r="Q590" s="23" t="str">
        <f>IF(AND($P590=1,$B590&lt;&gt;"",$B590=Timesheet!$B$4),ROW(),"")</f>
        <v/>
      </c>
    </row>
    <row r="591" spans="1:17" x14ac:dyDescent="0.3">
      <c r="A591" s="19"/>
      <c r="B591" s="17"/>
      <c r="C591" s="17"/>
      <c r="D591" s="17"/>
      <c r="E591" s="20"/>
      <c r="F591" s="20"/>
      <c r="G591" s="21"/>
      <c r="H591" s="22" t="str">
        <f t="shared" si="18"/>
        <v/>
      </c>
      <c r="I591" s="17"/>
      <c r="J591" s="18"/>
      <c r="K591" s="22" t="str">
        <f>IF($H591="","",IF($I591="No",0,IF(N(IFERROR(INDEX(Clients!$D$4:$D$103,MATCH($B591,Clients!$A$4:$A$103,0)),""))&gt;0,CEILING(MAX(0,ROUND(MOD($F591-$E591,1)*1440-N($G591),0)),N(IFERROR(INDEX(Clients!$D$4:$D$103,MATCH($B591,Clients!$A$4:$A$103,0)),""))),MAX(0,ROUND(MOD($F591-$E591,1)*1440-N($G591),0)))/60))</f>
        <v/>
      </c>
      <c r="L591" s="23" t="str">
        <f>IF($B591="","",IFERROR(INDEX(Clients!$B$4:$B$103,MATCH($B591,Clients!$A$4:$A$103,0)),"")&amp;"")</f>
        <v/>
      </c>
      <c r="M591" s="24" t="str">
        <f>IF($B591="","",IF($J591&lt;&gt;"",N($J591),N(IFERROR(INDEX(Clients!$C$4:$C$103,MATCH($B591,Clients!$A$4:$A$103,0)),""))))</f>
        <v/>
      </c>
      <c r="N591" s="24" t="str">
        <f t="shared" si="19"/>
        <v/>
      </c>
      <c r="O591" s="17"/>
      <c r="P591" s="23">
        <f>IF(AND(ISNUMBER($A591),$A591&gt;=Settings!$B$6,$A591&lt;=Settings!$B$7),1,0)</f>
        <v>0</v>
      </c>
      <c r="Q591" s="23" t="str">
        <f>IF(AND($P591=1,$B591&lt;&gt;"",$B591=Timesheet!$B$4),ROW(),"")</f>
        <v/>
      </c>
    </row>
    <row r="592" spans="1:17" x14ac:dyDescent="0.3">
      <c r="A592" s="19"/>
      <c r="B592" s="17"/>
      <c r="C592" s="17"/>
      <c r="D592" s="17"/>
      <c r="E592" s="20"/>
      <c r="F592" s="20"/>
      <c r="G592" s="21"/>
      <c r="H592" s="22" t="str">
        <f t="shared" si="18"/>
        <v/>
      </c>
      <c r="I592" s="17"/>
      <c r="J592" s="18"/>
      <c r="K592" s="22" t="str">
        <f>IF($H592="","",IF($I592="No",0,IF(N(IFERROR(INDEX(Clients!$D$4:$D$103,MATCH($B592,Clients!$A$4:$A$103,0)),""))&gt;0,CEILING(MAX(0,ROUND(MOD($F592-$E592,1)*1440-N($G592),0)),N(IFERROR(INDEX(Clients!$D$4:$D$103,MATCH($B592,Clients!$A$4:$A$103,0)),""))),MAX(0,ROUND(MOD($F592-$E592,1)*1440-N($G592),0)))/60))</f>
        <v/>
      </c>
      <c r="L592" s="23" t="str">
        <f>IF($B592="","",IFERROR(INDEX(Clients!$B$4:$B$103,MATCH($B592,Clients!$A$4:$A$103,0)),"")&amp;"")</f>
        <v/>
      </c>
      <c r="M592" s="24" t="str">
        <f>IF($B592="","",IF($J592&lt;&gt;"",N($J592),N(IFERROR(INDEX(Clients!$C$4:$C$103,MATCH($B592,Clients!$A$4:$A$103,0)),""))))</f>
        <v/>
      </c>
      <c r="N592" s="24" t="str">
        <f t="shared" si="19"/>
        <v/>
      </c>
      <c r="O592" s="17"/>
      <c r="P592" s="23">
        <f>IF(AND(ISNUMBER($A592),$A592&gt;=Settings!$B$6,$A592&lt;=Settings!$B$7),1,0)</f>
        <v>0</v>
      </c>
      <c r="Q592" s="23" t="str">
        <f>IF(AND($P592=1,$B592&lt;&gt;"",$B592=Timesheet!$B$4),ROW(),"")</f>
        <v/>
      </c>
    </row>
    <row r="593" spans="1:17" x14ac:dyDescent="0.3">
      <c r="A593" s="19"/>
      <c r="B593" s="17"/>
      <c r="C593" s="17"/>
      <c r="D593" s="17"/>
      <c r="E593" s="20"/>
      <c r="F593" s="20"/>
      <c r="G593" s="21"/>
      <c r="H593" s="22" t="str">
        <f t="shared" si="18"/>
        <v/>
      </c>
      <c r="I593" s="17"/>
      <c r="J593" s="18"/>
      <c r="K593" s="22" t="str">
        <f>IF($H593="","",IF($I593="No",0,IF(N(IFERROR(INDEX(Clients!$D$4:$D$103,MATCH($B593,Clients!$A$4:$A$103,0)),""))&gt;0,CEILING(MAX(0,ROUND(MOD($F593-$E593,1)*1440-N($G593),0)),N(IFERROR(INDEX(Clients!$D$4:$D$103,MATCH($B593,Clients!$A$4:$A$103,0)),""))),MAX(0,ROUND(MOD($F593-$E593,1)*1440-N($G593),0)))/60))</f>
        <v/>
      </c>
      <c r="L593" s="23" t="str">
        <f>IF($B593="","",IFERROR(INDEX(Clients!$B$4:$B$103,MATCH($B593,Clients!$A$4:$A$103,0)),"")&amp;"")</f>
        <v/>
      </c>
      <c r="M593" s="24" t="str">
        <f>IF($B593="","",IF($J593&lt;&gt;"",N($J593),N(IFERROR(INDEX(Clients!$C$4:$C$103,MATCH($B593,Clients!$A$4:$A$103,0)),""))))</f>
        <v/>
      </c>
      <c r="N593" s="24" t="str">
        <f t="shared" si="19"/>
        <v/>
      </c>
      <c r="O593" s="17"/>
      <c r="P593" s="23">
        <f>IF(AND(ISNUMBER($A593),$A593&gt;=Settings!$B$6,$A593&lt;=Settings!$B$7),1,0)</f>
        <v>0</v>
      </c>
      <c r="Q593" s="23" t="str">
        <f>IF(AND($P593=1,$B593&lt;&gt;"",$B593=Timesheet!$B$4),ROW(),"")</f>
        <v/>
      </c>
    </row>
    <row r="594" spans="1:17" x14ac:dyDescent="0.3">
      <c r="A594" s="19"/>
      <c r="B594" s="17"/>
      <c r="C594" s="17"/>
      <c r="D594" s="17"/>
      <c r="E594" s="20"/>
      <c r="F594" s="20"/>
      <c r="G594" s="21"/>
      <c r="H594" s="22" t="str">
        <f t="shared" si="18"/>
        <v/>
      </c>
      <c r="I594" s="17"/>
      <c r="J594" s="18"/>
      <c r="K594" s="22" t="str">
        <f>IF($H594="","",IF($I594="No",0,IF(N(IFERROR(INDEX(Clients!$D$4:$D$103,MATCH($B594,Clients!$A$4:$A$103,0)),""))&gt;0,CEILING(MAX(0,ROUND(MOD($F594-$E594,1)*1440-N($G594),0)),N(IFERROR(INDEX(Clients!$D$4:$D$103,MATCH($B594,Clients!$A$4:$A$103,0)),""))),MAX(0,ROUND(MOD($F594-$E594,1)*1440-N($G594),0)))/60))</f>
        <v/>
      </c>
      <c r="L594" s="23" t="str">
        <f>IF($B594="","",IFERROR(INDEX(Clients!$B$4:$B$103,MATCH($B594,Clients!$A$4:$A$103,0)),"")&amp;"")</f>
        <v/>
      </c>
      <c r="M594" s="24" t="str">
        <f>IF($B594="","",IF($J594&lt;&gt;"",N($J594),N(IFERROR(INDEX(Clients!$C$4:$C$103,MATCH($B594,Clients!$A$4:$A$103,0)),""))))</f>
        <v/>
      </c>
      <c r="N594" s="24" t="str">
        <f t="shared" si="19"/>
        <v/>
      </c>
      <c r="O594" s="17"/>
      <c r="P594" s="23">
        <f>IF(AND(ISNUMBER($A594),$A594&gt;=Settings!$B$6,$A594&lt;=Settings!$B$7),1,0)</f>
        <v>0</v>
      </c>
      <c r="Q594" s="23" t="str">
        <f>IF(AND($P594=1,$B594&lt;&gt;"",$B594=Timesheet!$B$4),ROW(),"")</f>
        <v/>
      </c>
    </row>
    <row r="595" spans="1:17" x14ac:dyDescent="0.3">
      <c r="A595" s="19"/>
      <c r="B595" s="17"/>
      <c r="C595" s="17"/>
      <c r="D595" s="17"/>
      <c r="E595" s="20"/>
      <c r="F595" s="20"/>
      <c r="G595" s="21"/>
      <c r="H595" s="22" t="str">
        <f t="shared" si="18"/>
        <v/>
      </c>
      <c r="I595" s="17"/>
      <c r="J595" s="18"/>
      <c r="K595" s="22" t="str">
        <f>IF($H595="","",IF($I595="No",0,IF(N(IFERROR(INDEX(Clients!$D$4:$D$103,MATCH($B595,Clients!$A$4:$A$103,0)),""))&gt;0,CEILING(MAX(0,ROUND(MOD($F595-$E595,1)*1440-N($G595),0)),N(IFERROR(INDEX(Clients!$D$4:$D$103,MATCH($B595,Clients!$A$4:$A$103,0)),""))),MAX(0,ROUND(MOD($F595-$E595,1)*1440-N($G595),0)))/60))</f>
        <v/>
      </c>
      <c r="L595" s="23" t="str">
        <f>IF($B595="","",IFERROR(INDEX(Clients!$B$4:$B$103,MATCH($B595,Clients!$A$4:$A$103,0)),"")&amp;"")</f>
        <v/>
      </c>
      <c r="M595" s="24" t="str">
        <f>IF($B595="","",IF($J595&lt;&gt;"",N($J595),N(IFERROR(INDEX(Clients!$C$4:$C$103,MATCH($B595,Clients!$A$4:$A$103,0)),""))))</f>
        <v/>
      </c>
      <c r="N595" s="24" t="str">
        <f t="shared" si="19"/>
        <v/>
      </c>
      <c r="O595" s="17"/>
      <c r="P595" s="23">
        <f>IF(AND(ISNUMBER($A595),$A595&gt;=Settings!$B$6,$A595&lt;=Settings!$B$7),1,0)</f>
        <v>0</v>
      </c>
      <c r="Q595" s="23" t="str">
        <f>IF(AND($P595=1,$B595&lt;&gt;"",$B595=Timesheet!$B$4),ROW(),"")</f>
        <v/>
      </c>
    </row>
    <row r="596" spans="1:17" x14ac:dyDescent="0.3">
      <c r="A596" s="19"/>
      <c r="B596" s="17"/>
      <c r="C596" s="17"/>
      <c r="D596" s="17"/>
      <c r="E596" s="20"/>
      <c r="F596" s="20"/>
      <c r="G596" s="21"/>
      <c r="H596" s="22" t="str">
        <f t="shared" si="18"/>
        <v/>
      </c>
      <c r="I596" s="17"/>
      <c r="J596" s="18"/>
      <c r="K596" s="22" t="str">
        <f>IF($H596="","",IF($I596="No",0,IF(N(IFERROR(INDEX(Clients!$D$4:$D$103,MATCH($B596,Clients!$A$4:$A$103,0)),""))&gt;0,CEILING(MAX(0,ROUND(MOD($F596-$E596,1)*1440-N($G596),0)),N(IFERROR(INDEX(Clients!$D$4:$D$103,MATCH($B596,Clients!$A$4:$A$103,0)),""))),MAX(0,ROUND(MOD($F596-$E596,1)*1440-N($G596),0)))/60))</f>
        <v/>
      </c>
      <c r="L596" s="23" t="str">
        <f>IF($B596="","",IFERROR(INDEX(Clients!$B$4:$B$103,MATCH($B596,Clients!$A$4:$A$103,0)),"")&amp;"")</f>
        <v/>
      </c>
      <c r="M596" s="24" t="str">
        <f>IF($B596="","",IF($J596&lt;&gt;"",N($J596),N(IFERROR(INDEX(Clients!$C$4:$C$103,MATCH($B596,Clients!$A$4:$A$103,0)),""))))</f>
        <v/>
      </c>
      <c r="N596" s="24" t="str">
        <f t="shared" si="19"/>
        <v/>
      </c>
      <c r="O596" s="17"/>
      <c r="P596" s="23">
        <f>IF(AND(ISNUMBER($A596),$A596&gt;=Settings!$B$6,$A596&lt;=Settings!$B$7),1,0)</f>
        <v>0</v>
      </c>
      <c r="Q596" s="23" t="str">
        <f>IF(AND($P596=1,$B596&lt;&gt;"",$B596=Timesheet!$B$4),ROW(),"")</f>
        <v/>
      </c>
    </row>
    <row r="597" spans="1:17" x14ac:dyDescent="0.3">
      <c r="A597" s="19"/>
      <c r="B597" s="17"/>
      <c r="C597" s="17"/>
      <c r="D597" s="17"/>
      <c r="E597" s="20"/>
      <c r="F597" s="20"/>
      <c r="G597" s="21"/>
      <c r="H597" s="22" t="str">
        <f t="shared" si="18"/>
        <v/>
      </c>
      <c r="I597" s="17"/>
      <c r="J597" s="18"/>
      <c r="K597" s="22" t="str">
        <f>IF($H597="","",IF($I597="No",0,IF(N(IFERROR(INDEX(Clients!$D$4:$D$103,MATCH($B597,Clients!$A$4:$A$103,0)),""))&gt;0,CEILING(MAX(0,ROUND(MOD($F597-$E597,1)*1440-N($G597),0)),N(IFERROR(INDEX(Clients!$D$4:$D$103,MATCH($B597,Clients!$A$4:$A$103,0)),""))),MAX(0,ROUND(MOD($F597-$E597,1)*1440-N($G597),0)))/60))</f>
        <v/>
      </c>
      <c r="L597" s="23" t="str">
        <f>IF($B597="","",IFERROR(INDEX(Clients!$B$4:$B$103,MATCH($B597,Clients!$A$4:$A$103,0)),"")&amp;"")</f>
        <v/>
      </c>
      <c r="M597" s="24" t="str">
        <f>IF($B597="","",IF($J597&lt;&gt;"",N($J597),N(IFERROR(INDEX(Clients!$C$4:$C$103,MATCH($B597,Clients!$A$4:$A$103,0)),""))))</f>
        <v/>
      </c>
      <c r="N597" s="24" t="str">
        <f t="shared" si="19"/>
        <v/>
      </c>
      <c r="O597" s="17"/>
      <c r="P597" s="23">
        <f>IF(AND(ISNUMBER($A597),$A597&gt;=Settings!$B$6,$A597&lt;=Settings!$B$7),1,0)</f>
        <v>0</v>
      </c>
      <c r="Q597" s="23" t="str">
        <f>IF(AND($P597=1,$B597&lt;&gt;"",$B597=Timesheet!$B$4),ROW(),"")</f>
        <v/>
      </c>
    </row>
    <row r="598" spans="1:17" x14ac:dyDescent="0.3">
      <c r="A598" s="19"/>
      <c r="B598" s="17"/>
      <c r="C598" s="17"/>
      <c r="D598" s="17"/>
      <c r="E598" s="20"/>
      <c r="F598" s="20"/>
      <c r="G598" s="21"/>
      <c r="H598" s="22" t="str">
        <f t="shared" si="18"/>
        <v/>
      </c>
      <c r="I598" s="17"/>
      <c r="J598" s="18"/>
      <c r="K598" s="22" t="str">
        <f>IF($H598="","",IF($I598="No",0,IF(N(IFERROR(INDEX(Clients!$D$4:$D$103,MATCH($B598,Clients!$A$4:$A$103,0)),""))&gt;0,CEILING(MAX(0,ROUND(MOD($F598-$E598,1)*1440-N($G598),0)),N(IFERROR(INDEX(Clients!$D$4:$D$103,MATCH($B598,Clients!$A$4:$A$103,0)),""))),MAX(0,ROUND(MOD($F598-$E598,1)*1440-N($G598),0)))/60))</f>
        <v/>
      </c>
      <c r="L598" s="23" t="str">
        <f>IF($B598="","",IFERROR(INDEX(Clients!$B$4:$B$103,MATCH($B598,Clients!$A$4:$A$103,0)),"")&amp;"")</f>
        <v/>
      </c>
      <c r="M598" s="24" t="str">
        <f>IF($B598="","",IF($J598&lt;&gt;"",N($J598),N(IFERROR(INDEX(Clients!$C$4:$C$103,MATCH($B598,Clients!$A$4:$A$103,0)),""))))</f>
        <v/>
      </c>
      <c r="N598" s="24" t="str">
        <f t="shared" si="19"/>
        <v/>
      </c>
      <c r="O598" s="17"/>
      <c r="P598" s="23">
        <f>IF(AND(ISNUMBER($A598),$A598&gt;=Settings!$B$6,$A598&lt;=Settings!$B$7),1,0)</f>
        <v>0</v>
      </c>
      <c r="Q598" s="23" t="str">
        <f>IF(AND($P598=1,$B598&lt;&gt;"",$B598=Timesheet!$B$4),ROW(),"")</f>
        <v/>
      </c>
    </row>
    <row r="599" spans="1:17" x14ac:dyDescent="0.3">
      <c r="A599" s="19"/>
      <c r="B599" s="17"/>
      <c r="C599" s="17"/>
      <c r="D599" s="17"/>
      <c r="E599" s="20"/>
      <c r="F599" s="20"/>
      <c r="G599" s="21"/>
      <c r="H599" s="22" t="str">
        <f t="shared" si="18"/>
        <v/>
      </c>
      <c r="I599" s="17"/>
      <c r="J599" s="18"/>
      <c r="K599" s="22" t="str">
        <f>IF($H599="","",IF($I599="No",0,IF(N(IFERROR(INDEX(Clients!$D$4:$D$103,MATCH($B599,Clients!$A$4:$A$103,0)),""))&gt;0,CEILING(MAX(0,ROUND(MOD($F599-$E599,1)*1440-N($G599),0)),N(IFERROR(INDEX(Clients!$D$4:$D$103,MATCH($B599,Clients!$A$4:$A$103,0)),""))),MAX(0,ROUND(MOD($F599-$E599,1)*1440-N($G599),0)))/60))</f>
        <v/>
      </c>
      <c r="L599" s="23" t="str">
        <f>IF($B599="","",IFERROR(INDEX(Clients!$B$4:$B$103,MATCH($B599,Clients!$A$4:$A$103,0)),"")&amp;"")</f>
        <v/>
      </c>
      <c r="M599" s="24" t="str">
        <f>IF($B599="","",IF($J599&lt;&gt;"",N($J599),N(IFERROR(INDEX(Clients!$C$4:$C$103,MATCH($B599,Clients!$A$4:$A$103,0)),""))))</f>
        <v/>
      </c>
      <c r="N599" s="24" t="str">
        <f t="shared" si="19"/>
        <v/>
      </c>
      <c r="O599" s="17"/>
      <c r="P599" s="23">
        <f>IF(AND(ISNUMBER($A599),$A599&gt;=Settings!$B$6,$A599&lt;=Settings!$B$7),1,0)</f>
        <v>0</v>
      </c>
      <c r="Q599" s="23" t="str">
        <f>IF(AND($P599=1,$B599&lt;&gt;"",$B599=Timesheet!$B$4),ROW(),"")</f>
        <v/>
      </c>
    </row>
    <row r="600" spans="1:17" x14ac:dyDescent="0.3">
      <c r="A600" s="19"/>
      <c r="B600" s="17"/>
      <c r="C600" s="17"/>
      <c r="D600" s="17"/>
      <c r="E600" s="20"/>
      <c r="F600" s="20"/>
      <c r="G600" s="21"/>
      <c r="H600" s="22" t="str">
        <f t="shared" si="18"/>
        <v/>
      </c>
      <c r="I600" s="17"/>
      <c r="J600" s="18"/>
      <c r="K600" s="22" t="str">
        <f>IF($H600="","",IF($I600="No",0,IF(N(IFERROR(INDEX(Clients!$D$4:$D$103,MATCH($B600,Clients!$A$4:$A$103,0)),""))&gt;0,CEILING(MAX(0,ROUND(MOD($F600-$E600,1)*1440-N($G600),0)),N(IFERROR(INDEX(Clients!$D$4:$D$103,MATCH($B600,Clients!$A$4:$A$103,0)),""))),MAX(0,ROUND(MOD($F600-$E600,1)*1440-N($G600),0)))/60))</f>
        <v/>
      </c>
      <c r="L600" s="23" t="str">
        <f>IF($B600="","",IFERROR(INDEX(Clients!$B$4:$B$103,MATCH($B600,Clients!$A$4:$A$103,0)),"")&amp;"")</f>
        <v/>
      </c>
      <c r="M600" s="24" t="str">
        <f>IF($B600="","",IF($J600&lt;&gt;"",N($J600),N(IFERROR(INDEX(Clients!$C$4:$C$103,MATCH($B600,Clients!$A$4:$A$103,0)),""))))</f>
        <v/>
      </c>
      <c r="N600" s="24" t="str">
        <f t="shared" si="19"/>
        <v/>
      </c>
      <c r="O600" s="17"/>
      <c r="P600" s="23">
        <f>IF(AND(ISNUMBER($A600),$A600&gt;=Settings!$B$6,$A600&lt;=Settings!$B$7),1,0)</f>
        <v>0</v>
      </c>
      <c r="Q600" s="23" t="str">
        <f>IF(AND($P600=1,$B600&lt;&gt;"",$B600=Timesheet!$B$4),ROW(),"")</f>
        <v/>
      </c>
    </row>
    <row r="601" spans="1:17" x14ac:dyDescent="0.3">
      <c r="A601" s="19"/>
      <c r="B601" s="17"/>
      <c r="C601" s="17"/>
      <c r="D601" s="17"/>
      <c r="E601" s="20"/>
      <c r="F601" s="20"/>
      <c r="G601" s="21"/>
      <c r="H601" s="22" t="str">
        <f t="shared" si="18"/>
        <v/>
      </c>
      <c r="I601" s="17"/>
      <c r="J601" s="18"/>
      <c r="K601" s="22" t="str">
        <f>IF($H601="","",IF($I601="No",0,IF(N(IFERROR(INDEX(Clients!$D$4:$D$103,MATCH($B601,Clients!$A$4:$A$103,0)),""))&gt;0,CEILING(MAX(0,ROUND(MOD($F601-$E601,1)*1440-N($G601),0)),N(IFERROR(INDEX(Clients!$D$4:$D$103,MATCH($B601,Clients!$A$4:$A$103,0)),""))),MAX(0,ROUND(MOD($F601-$E601,1)*1440-N($G601),0)))/60))</f>
        <v/>
      </c>
      <c r="L601" s="23" t="str">
        <f>IF($B601="","",IFERROR(INDEX(Clients!$B$4:$B$103,MATCH($B601,Clients!$A$4:$A$103,0)),"")&amp;"")</f>
        <v/>
      </c>
      <c r="M601" s="24" t="str">
        <f>IF($B601="","",IF($J601&lt;&gt;"",N($J601),N(IFERROR(INDEX(Clients!$C$4:$C$103,MATCH($B601,Clients!$A$4:$A$103,0)),""))))</f>
        <v/>
      </c>
      <c r="N601" s="24" t="str">
        <f t="shared" si="19"/>
        <v/>
      </c>
      <c r="O601" s="17"/>
      <c r="P601" s="23">
        <f>IF(AND(ISNUMBER($A601),$A601&gt;=Settings!$B$6,$A601&lt;=Settings!$B$7),1,0)</f>
        <v>0</v>
      </c>
      <c r="Q601" s="23" t="str">
        <f>IF(AND($P601=1,$B601&lt;&gt;"",$B601=Timesheet!$B$4),ROW(),"")</f>
        <v/>
      </c>
    </row>
    <row r="602" spans="1:17" x14ac:dyDescent="0.3">
      <c r="A602" s="19"/>
      <c r="B602" s="17"/>
      <c r="C602" s="17"/>
      <c r="D602" s="17"/>
      <c r="E602" s="20"/>
      <c r="F602" s="20"/>
      <c r="G602" s="21"/>
      <c r="H602" s="22" t="str">
        <f t="shared" si="18"/>
        <v/>
      </c>
      <c r="I602" s="17"/>
      <c r="J602" s="18"/>
      <c r="K602" s="22" t="str">
        <f>IF($H602="","",IF($I602="No",0,IF(N(IFERROR(INDEX(Clients!$D$4:$D$103,MATCH($B602,Clients!$A$4:$A$103,0)),""))&gt;0,CEILING(MAX(0,ROUND(MOD($F602-$E602,1)*1440-N($G602),0)),N(IFERROR(INDEX(Clients!$D$4:$D$103,MATCH($B602,Clients!$A$4:$A$103,0)),""))),MAX(0,ROUND(MOD($F602-$E602,1)*1440-N($G602),0)))/60))</f>
        <v/>
      </c>
      <c r="L602" s="23" t="str">
        <f>IF($B602="","",IFERROR(INDEX(Clients!$B$4:$B$103,MATCH($B602,Clients!$A$4:$A$103,0)),"")&amp;"")</f>
        <v/>
      </c>
      <c r="M602" s="24" t="str">
        <f>IF($B602="","",IF($J602&lt;&gt;"",N($J602),N(IFERROR(INDEX(Clients!$C$4:$C$103,MATCH($B602,Clients!$A$4:$A$103,0)),""))))</f>
        <v/>
      </c>
      <c r="N602" s="24" t="str">
        <f t="shared" si="19"/>
        <v/>
      </c>
      <c r="O602" s="17"/>
      <c r="P602" s="23">
        <f>IF(AND(ISNUMBER($A602),$A602&gt;=Settings!$B$6,$A602&lt;=Settings!$B$7),1,0)</f>
        <v>0</v>
      </c>
      <c r="Q602" s="23" t="str">
        <f>IF(AND($P602=1,$B602&lt;&gt;"",$B602=Timesheet!$B$4),ROW(),"")</f>
        <v/>
      </c>
    </row>
    <row r="603" spans="1:17" x14ac:dyDescent="0.3">
      <c r="A603" s="19"/>
      <c r="B603" s="17"/>
      <c r="C603" s="17"/>
      <c r="D603" s="17"/>
      <c r="E603" s="20"/>
      <c r="F603" s="20"/>
      <c r="G603" s="21"/>
      <c r="H603" s="22" t="str">
        <f t="shared" si="18"/>
        <v/>
      </c>
      <c r="I603" s="17"/>
      <c r="J603" s="18"/>
      <c r="K603" s="22" t="str">
        <f>IF($H603="","",IF($I603="No",0,IF(N(IFERROR(INDEX(Clients!$D$4:$D$103,MATCH($B603,Clients!$A$4:$A$103,0)),""))&gt;0,CEILING(MAX(0,ROUND(MOD($F603-$E603,1)*1440-N($G603),0)),N(IFERROR(INDEX(Clients!$D$4:$D$103,MATCH($B603,Clients!$A$4:$A$103,0)),""))),MAX(0,ROUND(MOD($F603-$E603,1)*1440-N($G603),0)))/60))</f>
        <v/>
      </c>
      <c r="L603" s="23" t="str">
        <f>IF($B603="","",IFERROR(INDEX(Clients!$B$4:$B$103,MATCH($B603,Clients!$A$4:$A$103,0)),"")&amp;"")</f>
        <v/>
      </c>
      <c r="M603" s="24" t="str">
        <f>IF($B603="","",IF($J603&lt;&gt;"",N($J603),N(IFERROR(INDEX(Clients!$C$4:$C$103,MATCH($B603,Clients!$A$4:$A$103,0)),""))))</f>
        <v/>
      </c>
      <c r="N603" s="24" t="str">
        <f t="shared" si="19"/>
        <v/>
      </c>
      <c r="O603" s="17"/>
      <c r="P603" s="23">
        <f>IF(AND(ISNUMBER($A603),$A603&gt;=Settings!$B$6,$A603&lt;=Settings!$B$7),1,0)</f>
        <v>0</v>
      </c>
      <c r="Q603" s="23" t="str">
        <f>IF(AND($P603=1,$B603&lt;&gt;"",$B603=Timesheet!$B$4),ROW(),"")</f>
        <v/>
      </c>
    </row>
    <row r="604" spans="1:17" x14ac:dyDescent="0.3">
      <c r="A604" s="19"/>
      <c r="B604" s="17"/>
      <c r="C604" s="17"/>
      <c r="D604" s="17"/>
      <c r="E604" s="20"/>
      <c r="F604" s="20"/>
      <c r="G604" s="21"/>
      <c r="H604" s="22" t="str">
        <f t="shared" si="18"/>
        <v/>
      </c>
      <c r="I604" s="17"/>
      <c r="J604" s="18"/>
      <c r="K604" s="22" t="str">
        <f>IF($H604="","",IF($I604="No",0,IF(N(IFERROR(INDEX(Clients!$D$4:$D$103,MATCH($B604,Clients!$A$4:$A$103,0)),""))&gt;0,CEILING(MAX(0,ROUND(MOD($F604-$E604,1)*1440-N($G604),0)),N(IFERROR(INDEX(Clients!$D$4:$D$103,MATCH($B604,Clients!$A$4:$A$103,0)),""))),MAX(0,ROUND(MOD($F604-$E604,1)*1440-N($G604),0)))/60))</f>
        <v/>
      </c>
      <c r="L604" s="23" t="str">
        <f>IF($B604="","",IFERROR(INDEX(Clients!$B$4:$B$103,MATCH($B604,Clients!$A$4:$A$103,0)),"")&amp;"")</f>
        <v/>
      </c>
      <c r="M604" s="24" t="str">
        <f>IF($B604="","",IF($J604&lt;&gt;"",N($J604),N(IFERROR(INDEX(Clients!$C$4:$C$103,MATCH($B604,Clients!$A$4:$A$103,0)),""))))</f>
        <v/>
      </c>
      <c r="N604" s="24" t="str">
        <f t="shared" si="19"/>
        <v/>
      </c>
      <c r="O604" s="17"/>
      <c r="P604" s="23">
        <f>IF(AND(ISNUMBER($A604),$A604&gt;=Settings!$B$6,$A604&lt;=Settings!$B$7),1,0)</f>
        <v>0</v>
      </c>
      <c r="Q604" s="23" t="str">
        <f>IF(AND($P604=1,$B604&lt;&gt;"",$B604=Timesheet!$B$4),ROW(),"")</f>
        <v/>
      </c>
    </row>
    <row r="605" spans="1:17" x14ac:dyDescent="0.3">
      <c r="A605" s="19"/>
      <c r="B605" s="17"/>
      <c r="C605" s="17"/>
      <c r="D605" s="17"/>
      <c r="E605" s="20"/>
      <c r="F605" s="20"/>
      <c r="G605" s="21"/>
      <c r="H605" s="22" t="str">
        <f t="shared" si="18"/>
        <v/>
      </c>
      <c r="I605" s="17"/>
      <c r="J605" s="18"/>
      <c r="K605" s="22" t="str">
        <f>IF($H605="","",IF($I605="No",0,IF(N(IFERROR(INDEX(Clients!$D$4:$D$103,MATCH($B605,Clients!$A$4:$A$103,0)),""))&gt;0,CEILING(MAX(0,ROUND(MOD($F605-$E605,1)*1440-N($G605),0)),N(IFERROR(INDEX(Clients!$D$4:$D$103,MATCH($B605,Clients!$A$4:$A$103,0)),""))),MAX(0,ROUND(MOD($F605-$E605,1)*1440-N($G605),0)))/60))</f>
        <v/>
      </c>
      <c r="L605" s="23" t="str">
        <f>IF($B605="","",IFERROR(INDEX(Clients!$B$4:$B$103,MATCH($B605,Clients!$A$4:$A$103,0)),"")&amp;"")</f>
        <v/>
      </c>
      <c r="M605" s="24" t="str">
        <f>IF($B605="","",IF($J605&lt;&gt;"",N($J605),N(IFERROR(INDEX(Clients!$C$4:$C$103,MATCH($B605,Clients!$A$4:$A$103,0)),""))))</f>
        <v/>
      </c>
      <c r="N605" s="24" t="str">
        <f t="shared" si="19"/>
        <v/>
      </c>
      <c r="O605" s="17"/>
      <c r="P605" s="23">
        <f>IF(AND(ISNUMBER($A605),$A605&gt;=Settings!$B$6,$A605&lt;=Settings!$B$7),1,0)</f>
        <v>0</v>
      </c>
      <c r="Q605" s="23" t="str">
        <f>IF(AND($P605=1,$B605&lt;&gt;"",$B605=Timesheet!$B$4),ROW(),"")</f>
        <v/>
      </c>
    </row>
    <row r="606" spans="1:17" x14ac:dyDescent="0.3">
      <c r="A606" s="19"/>
      <c r="B606" s="17"/>
      <c r="C606" s="17"/>
      <c r="D606" s="17"/>
      <c r="E606" s="20"/>
      <c r="F606" s="20"/>
      <c r="G606" s="21"/>
      <c r="H606" s="22" t="str">
        <f t="shared" si="18"/>
        <v/>
      </c>
      <c r="I606" s="17"/>
      <c r="J606" s="18"/>
      <c r="K606" s="22" t="str">
        <f>IF($H606="","",IF($I606="No",0,IF(N(IFERROR(INDEX(Clients!$D$4:$D$103,MATCH($B606,Clients!$A$4:$A$103,0)),""))&gt;0,CEILING(MAX(0,ROUND(MOD($F606-$E606,1)*1440-N($G606),0)),N(IFERROR(INDEX(Clients!$D$4:$D$103,MATCH($B606,Clients!$A$4:$A$103,0)),""))),MAX(0,ROUND(MOD($F606-$E606,1)*1440-N($G606),0)))/60))</f>
        <v/>
      </c>
      <c r="L606" s="23" t="str">
        <f>IF($B606="","",IFERROR(INDEX(Clients!$B$4:$B$103,MATCH($B606,Clients!$A$4:$A$103,0)),"")&amp;"")</f>
        <v/>
      </c>
      <c r="M606" s="24" t="str">
        <f>IF($B606="","",IF($J606&lt;&gt;"",N($J606),N(IFERROR(INDEX(Clients!$C$4:$C$103,MATCH($B606,Clients!$A$4:$A$103,0)),""))))</f>
        <v/>
      </c>
      <c r="N606" s="24" t="str">
        <f t="shared" si="19"/>
        <v/>
      </c>
      <c r="O606" s="17"/>
      <c r="P606" s="23">
        <f>IF(AND(ISNUMBER($A606),$A606&gt;=Settings!$B$6,$A606&lt;=Settings!$B$7),1,0)</f>
        <v>0</v>
      </c>
      <c r="Q606" s="23" t="str">
        <f>IF(AND($P606=1,$B606&lt;&gt;"",$B606=Timesheet!$B$4),ROW(),"")</f>
        <v/>
      </c>
    </row>
    <row r="607" spans="1:17" x14ac:dyDescent="0.3">
      <c r="A607" s="19"/>
      <c r="B607" s="17"/>
      <c r="C607" s="17"/>
      <c r="D607" s="17"/>
      <c r="E607" s="20"/>
      <c r="F607" s="20"/>
      <c r="G607" s="21"/>
      <c r="H607" s="22" t="str">
        <f t="shared" si="18"/>
        <v/>
      </c>
      <c r="I607" s="17"/>
      <c r="J607" s="18"/>
      <c r="K607" s="22" t="str">
        <f>IF($H607="","",IF($I607="No",0,IF(N(IFERROR(INDEX(Clients!$D$4:$D$103,MATCH($B607,Clients!$A$4:$A$103,0)),""))&gt;0,CEILING(MAX(0,ROUND(MOD($F607-$E607,1)*1440-N($G607),0)),N(IFERROR(INDEX(Clients!$D$4:$D$103,MATCH($B607,Clients!$A$4:$A$103,0)),""))),MAX(0,ROUND(MOD($F607-$E607,1)*1440-N($G607),0)))/60))</f>
        <v/>
      </c>
      <c r="L607" s="23" t="str">
        <f>IF($B607="","",IFERROR(INDEX(Clients!$B$4:$B$103,MATCH($B607,Clients!$A$4:$A$103,0)),"")&amp;"")</f>
        <v/>
      </c>
      <c r="M607" s="24" t="str">
        <f>IF($B607="","",IF($J607&lt;&gt;"",N($J607),N(IFERROR(INDEX(Clients!$C$4:$C$103,MATCH($B607,Clients!$A$4:$A$103,0)),""))))</f>
        <v/>
      </c>
      <c r="N607" s="24" t="str">
        <f t="shared" si="19"/>
        <v/>
      </c>
      <c r="O607" s="17"/>
      <c r="P607" s="23">
        <f>IF(AND(ISNUMBER($A607),$A607&gt;=Settings!$B$6,$A607&lt;=Settings!$B$7),1,0)</f>
        <v>0</v>
      </c>
      <c r="Q607" s="23" t="str">
        <f>IF(AND($P607=1,$B607&lt;&gt;"",$B607=Timesheet!$B$4),ROW(),"")</f>
        <v/>
      </c>
    </row>
    <row r="608" spans="1:17" x14ac:dyDescent="0.3">
      <c r="A608" s="19"/>
      <c r="B608" s="17"/>
      <c r="C608" s="17"/>
      <c r="D608" s="17"/>
      <c r="E608" s="20"/>
      <c r="F608" s="20"/>
      <c r="G608" s="21"/>
      <c r="H608" s="22" t="str">
        <f t="shared" si="18"/>
        <v/>
      </c>
      <c r="I608" s="17"/>
      <c r="J608" s="18"/>
      <c r="K608" s="22" t="str">
        <f>IF($H608="","",IF($I608="No",0,IF(N(IFERROR(INDEX(Clients!$D$4:$D$103,MATCH($B608,Clients!$A$4:$A$103,0)),""))&gt;0,CEILING(MAX(0,ROUND(MOD($F608-$E608,1)*1440-N($G608),0)),N(IFERROR(INDEX(Clients!$D$4:$D$103,MATCH($B608,Clients!$A$4:$A$103,0)),""))),MAX(0,ROUND(MOD($F608-$E608,1)*1440-N($G608),0)))/60))</f>
        <v/>
      </c>
      <c r="L608" s="23" t="str">
        <f>IF($B608="","",IFERROR(INDEX(Clients!$B$4:$B$103,MATCH($B608,Clients!$A$4:$A$103,0)),"")&amp;"")</f>
        <v/>
      </c>
      <c r="M608" s="24" t="str">
        <f>IF($B608="","",IF($J608&lt;&gt;"",N($J608),N(IFERROR(INDEX(Clients!$C$4:$C$103,MATCH($B608,Clients!$A$4:$A$103,0)),""))))</f>
        <v/>
      </c>
      <c r="N608" s="24" t="str">
        <f t="shared" si="19"/>
        <v/>
      </c>
      <c r="O608" s="17"/>
      <c r="P608" s="23">
        <f>IF(AND(ISNUMBER($A608),$A608&gt;=Settings!$B$6,$A608&lt;=Settings!$B$7),1,0)</f>
        <v>0</v>
      </c>
      <c r="Q608" s="23" t="str">
        <f>IF(AND($P608=1,$B608&lt;&gt;"",$B608=Timesheet!$B$4),ROW(),"")</f>
        <v/>
      </c>
    </row>
    <row r="609" spans="1:17" x14ac:dyDescent="0.3">
      <c r="A609" s="19"/>
      <c r="B609" s="17"/>
      <c r="C609" s="17"/>
      <c r="D609" s="17"/>
      <c r="E609" s="20"/>
      <c r="F609" s="20"/>
      <c r="G609" s="21"/>
      <c r="H609" s="22" t="str">
        <f t="shared" si="18"/>
        <v/>
      </c>
      <c r="I609" s="17"/>
      <c r="J609" s="18"/>
      <c r="K609" s="22" t="str">
        <f>IF($H609="","",IF($I609="No",0,IF(N(IFERROR(INDEX(Clients!$D$4:$D$103,MATCH($B609,Clients!$A$4:$A$103,0)),""))&gt;0,CEILING(MAX(0,ROUND(MOD($F609-$E609,1)*1440-N($G609),0)),N(IFERROR(INDEX(Clients!$D$4:$D$103,MATCH($B609,Clients!$A$4:$A$103,0)),""))),MAX(0,ROUND(MOD($F609-$E609,1)*1440-N($G609),0)))/60))</f>
        <v/>
      </c>
      <c r="L609" s="23" t="str">
        <f>IF($B609="","",IFERROR(INDEX(Clients!$B$4:$B$103,MATCH($B609,Clients!$A$4:$A$103,0)),"")&amp;"")</f>
        <v/>
      </c>
      <c r="M609" s="24" t="str">
        <f>IF($B609="","",IF($J609&lt;&gt;"",N($J609),N(IFERROR(INDEX(Clients!$C$4:$C$103,MATCH($B609,Clients!$A$4:$A$103,0)),""))))</f>
        <v/>
      </c>
      <c r="N609" s="24" t="str">
        <f t="shared" si="19"/>
        <v/>
      </c>
      <c r="O609" s="17"/>
      <c r="P609" s="23">
        <f>IF(AND(ISNUMBER($A609),$A609&gt;=Settings!$B$6,$A609&lt;=Settings!$B$7),1,0)</f>
        <v>0</v>
      </c>
      <c r="Q609" s="23" t="str">
        <f>IF(AND($P609=1,$B609&lt;&gt;"",$B609=Timesheet!$B$4),ROW(),"")</f>
        <v/>
      </c>
    </row>
    <row r="610" spans="1:17" x14ac:dyDescent="0.3">
      <c r="A610" s="19"/>
      <c r="B610" s="17"/>
      <c r="C610" s="17"/>
      <c r="D610" s="17"/>
      <c r="E610" s="20"/>
      <c r="F610" s="20"/>
      <c r="G610" s="21"/>
      <c r="H610" s="22" t="str">
        <f t="shared" si="18"/>
        <v/>
      </c>
      <c r="I610" s="17"/>
      <c r="J610" s="18"/>
      <c r="K610" s="22" t="str">
        <f>IF($H610="","",IF($I610="No",0,IF(N(IFERROR(INDEX(Clients!$D$4:$D$103,MATCH($B610,Clients!$A$4:$A$103,0)),""))&gt;0,CEILING(MAX(0,ROUND(MOD($F610-$E610,1)*1440-N($G610),0)),N(IFERROR(INDEX(Clients!$D$4:$D$103,MATCH($B610,Clients!$A$4:$A$103,0)),""))),MAX(0,ROUND(MOD($F610-$E610,1)*1440-N($G610),0)))/60))</f>
        <v/>
      </c>
      <c r="L610" s="23" t="str">
        <f>IF($B610="","",IFERROR(INDEX(Clients!$B$4:$B$103,MATCH($B610,Clients!$A$4:$A$103,0)),"")&amp;"")</f>
        <v/>
      </c>
      <c r="M610" s="24" t="str">
        <f>IF($B610="","",IF($J610&lt;&gt;"",N($J610),N(IFERROR(INDEX(Clients!$C$4:$C$103,MATCH($B610,Clients!$A$4:$A$103,0)),""))))</f>
        <v/>
      </c>
      <c r="N610" s="24" t="str">
        <f t="shared" si="19"/>
        <v/>
      </c>
      <c r="O610" s="17"/>
      <c r="P610" s="23">
        <f>IF(AND(ISNUMBER($A610),$A610&gt;=Settings!$B$6,$A610&lt;=Settings!$B$7),1,0)</f>
        <v>0</v>
      </c>
      <c r="Q610" s="23" t="str">
        <f>IF(AND($P610=1,$B610&lt;&gt;"",$B610=Timesheet!$B$4),ROW(),"")</f>
        <v/>
      </c>
    </row>
    <row r="611" spans="1:17" x14ac:dyDescent="0.3">
      <c r="A611" s="19"/>
      <c r="B611" s="17"/>
      <c r="C611" s="17"/>
      <c r="D611" s="17"/>
      <c r="E611" s="20"/>
      <c r="F611" s="20"/>
      <c r="G611" s="21"/>
      <c r="H611" s="22" t="str">
        <f t="shared" si="18"/>
        <v/>
      </c>
      <c r="I611" s="17"/>
      <c r="J611" s="18"/>
      <c r="K611" s="22" t="str">
        <f>IF($H611="","",IF($I611="No",0,IF(N(IFERROR(INDEX(Clients!$D$4:$D$103,MATCH($B611,Clients!$A$4:$A$103,0)),""))&gt;0,CEILING(MAX(0,ROUND(MOD($F611-$E611,1)*1440-N($G611),0)),N(IFERROR(INDEX(Clients!$D$4:$D$103,MATCH($B611,Clients!$A$4:$A$103,0)),""))),MAX(0,ROUND(MOD($F611-$E611,1)*1440-N($G611),0)))/60))</f>
        <v/>
      </c>
      <c r="L611" s="23" t="str">
        <f>IF($B611="","",IFERROR(INDEX(Clients!$B$4:$B$103,MATCH($B611,Clients!$A$4:$A$103,0)),"")&amp;"")</f>
        <v/>
      </c>
      <c r="M611" s="24" t="str">
        <f>IF($B611="","",IF($J611&lt;&gt;"",N($J611),N(IFERROR(INDEX(Clients!$C$4:$C$103,MATCH($B611,Clients!$A$4:$A$103,0)),""))))</f>
        <v/>
      </c>
      <c r="N611" s="24" t="str">
        <f t="shared" si="19"/>
        <v/>
      </c>
      <c r="O611" s="17"/>
      <c r="P611" s="23">
        <f>IF(AND(ISNUMBER($A611),$A611&gt;=Settings!$B$6,$A611&lt;=Settings!$B$7),1,0)</f>
        <v>0</v>
      </c>
      <c r="Q611" s="23" t="str">
        <f>IF(AND($P611=1,$B611&lt;&gt;"",$B611=Timesheet!$B$4),ROW(),"")</f>
        <v/>
      </c>
    </row>
    <row r="612" spans="1:17" x14ac:dyDescent="0.3">
      <c r="A612" s="19"/>
      <c r="B612" s="17"/>
      <c r="C612" s="17"/>
      <c r="D612" s="17"/>
      <c r="E612" s="20"/>
      <c r="F612" s="20"/>
      <c r="G612" s="21"/>
      <c r="H612" s="22" t="str">
        <f t="shared" si="18"/>
        <v/>
      </c>
      <c r="I612" s="17"/>
      <c r="J612" s="18"/>
      <c r="K612" s="22" t="str">
        <f>IF($H612="","",IF($I612="No",0,IF(N(IFERROR(INDEX(Clients!$D$4:$D$103,MATCH($B612,Clients!$A$4:$A$103,0)),""))&gt;0,CEILING(MAX(0,ROUND(MOD($F612-$E612,1)*1440-N($G612),0)),N(IFERROR(INDEX(Clients!$D$4:$D$103,MATCH($B612,Clients!$A$4:$A$103,0)),""))),MAX(0,ROUND(MOD($F612-$E612,1)*1440-N($G612),0)))/60))</f>
        <v/>
      </c>
      <c r="L612" s="23" t="str">
        <f>IF($B612="","",IFERROR(INDEX(Clients!$B$4:$B$103,MATCH($B612,Clients!$A$4:$A$103,0)),"")&amp;"")</f>
        <v/>
      </c>
      <c r="M612" s="24" t="str">
        <f>IF($B612="","",IF($J612&lt;&gt;"",N($J612),N(IFERROR(INDEX(Clients!$C$4:$C$103,MATCH($B612,Clients!$A$4:$A$103,0)),""))))</f>
        <v/>
      </c>
      <c r="N612" s="24" t="str">
        <f t="shared" si="19"/>
        <v/>
      </c>
      <c r="O612" s="17"/>
      <c r="P612" s="23">
        <f>IF(AND(ISNUMBER($A612),$A612&gt;=Settings!$B$6,$A612&lt;=Settings!$B$7),1,0)</f>
        <v>0</v>
      </c>
      <c r="Q612" s="23" t="str">
        <f>IF(AND($P612=1,$B612&lt;&gt;"",$B612=Timesheet!$B$4),ROW(),"")</f>
        <v/>
      </c>
    </row>
    <row r="613" spans="1:17" x14ac:dyDescent="0.3">
      <c r="A613" s="19"/>
      <c r="B613" s="17"/>
      <c r="C613" s="17"/>
      <c r="D613" s="17"/>
      <c r="E613" s="20"/>
      <c r="F613" s="20"/>
      <c r="G613" s="21"/>
      <c r="H613" s="22" t="str">
        <f t="shared" si="18"/>
        <v/>
      </c>
      <c r="I613" s="17"/>
      <c r="J613" s="18"/>
      <c r="K613" s="22" t="str">
        <f>IF($H613="","",IF($I613="No",0,IF(N(IFERROR(INDEX(Clients!$D$4:$D$103,MATCH($B613,Clients!$A$4:$A$103,0)),""))&gt;0,CEILING(MAX(0,ROUND(MOD($F613-$E613,1)*1440-N($G613),0)),N(IFERROR(INDEX(Clients!$D$4:$D$103,MATCH($B613,Clients!$A$4:$A$103,0)),""))),MAX(0,ROUND(MOD($F613-$E613,1)*1440-N($G613),0)))/60))</f>
        <v/>
      </c>
      <c r="L613" s="23" t="str">
        <f>IF($B613="","",IFERROR(INDEX(Clients!$B$4:$B$103,MATCH($B613,Clients!$A$4:$A$103,0)),"")&amp;"")</f>
        <v/>
      </c>
      <c r="M613" s="24" t="str">
        <f>IF($B613="","",IF($J613&lt;&gt;"",N($J613),N(IFERROR(INDEX(Clients!$C$4:$C$103,MATCH($B613,Clients!$A$4:$A$103,0)),""))))</f>
        <v/>
      </c>
      <c r="N613" s="24" t="str">
        <f t="shared" si="19"/>
        <v/>
      </c>
      <c r="O613" s="17"/>
      <c r="P613" s="23">
        <f>IF(AND(ISNUMBER($A613),$A613&gt;=Settings!$B$6,$A613&lt;=Settings!$B$7),1,0)</f>
        <v>0</v>
      </c>
      <c r="Q613" s="23" t="str">
        <f>IF(AND($P613=1,$B613&lt;&gt;"",$B613=Timesheet!$B$4),ROW(),"")</f>
        <v/>
      </c>
    </row>
    <row r="614" spans="1:17" x14ac:dyDescent="0.3">
      <c r="A614" s="19"/>
      <c r="B614" s="17"/>
      <c r="C614" s="17"/>
      <c r="D614" s="17"/>
      <c r="E614" s="20"/>
      <c r="F614" s="20"/>
      <c r="G614" s="21"/>
      <c r="H614" s="22" t="str">
        <f t="shared" si="18"/>
        <v/>
      </c>
      <c r="I614" s="17"/>
      <c r="J614" s="18"/>
      <c r="K614" s="22" t="str">
        <f>IF($H614="","",IF($I614="No",0,IF(N(IFERROR(INDEX(Clients!$D$4:$D$103,MATCH($B614,Clients!$A$4:$A$103,0)),""))&gt;0,CEILING(MAX(0,ROUND(MOD($F614-$E614,1)*1440-N($G614),0)),N(IFERROR(INDEX(Clients!$D$4:$D$103,MATCH($B614,Clients!$A$4:$A$103,0)),""))),MAX(0,ROUND(MOD($F614-$E614,1)*1440-N($G614),0)))/60))</f>
        <v/>
      </c>
      <c r="L614" s="23" t="str">
        <f>IF($B614="","",IFERROR(INDEX(Clients!$B$4:$B$103,MATCH($B614,Clients!$A$4:$A$103,0)),"")&amp;"")</f>
        <v/>
      </c>
      <c r="M614" s="24" t="str">
        <f>IF($B614="","",IF($J614&lt;&gt;"",N($J614),N(IFERROR(INDEX(Clients!$C$4:$C$103,MATCH($B614,Clients!$A$4:$A$103,0)),""))))</f>
        <v/>
      </c>
      <c r="N614" s="24" t="str">
        <f t="shared" si="19"/>
        <v/>
      </c>
      <c r="O614" s="17"/>
      <c r="P614" s="23">
        <f>IF(AND(ISNUMBER($A614),$A614&gt;=Settings!$B$6,$A614&lt;=Settings!$B$7),1,0)</f>
        <v>0</v>
      </c>
      <c r="Q614" s="23" t="str">
        <f>IF(AND($P614=1,$B614&lt;&gt;"",$B614=Timesheet!$B$4),ROW(),"")</f>
        <v/>
      </c>
    </row>
    <row r="615" spans="1:17" x14ac:dyDescent="0.3">
      <c r="A615" s="19"/>
      <c r="B615" s="17"/>
      <c r="C615" s="17"/>
      <c r="D615" s="17"/>
      <c r="E615" s="20"/>
      <c r="F615" s="20"/>
      <c r="G615" s="21"/>
      <c r="H615" s="22" t="str">
        <f t="shared" si="18"/>
        <v/>
      </c>
      <c r="I615" s="17"/>
      <c r="J615" s="18"/>
      <c r="K615" s="22" t="str">
        <f>IF($H615="","",IF($I615="No",0,IF(N(IFERROR(INDEX(Clients!$D$4:$D$103,MATCH($B615,Clients!$A$4:$A$103,0)),""))&gt;0,CEILING(MAX(0,ROUND(MOD($F615-$E615,1)*1440-N($G615),0)),N(IFERROR(INDEX(Clients!$D$4:$D$103,MATCH($B615,Clients!$A$4:$A$103,0)),""))),MAX(0,ROUND(MOD($F615-$E615,1)*1440-N($G615),0)))/60))</f>
        <v/>
      </c>
      <c r="L615" s="23" t="str">
        <f>IF($B615="","",IFERROR(INDEX(Clients!$B$4:$B$103,MATCH($B615,Clients!$A$4:$A$103,0)),"")&amp;"")</f>
        <v/>
      </c>
      <c r="M615" s="24" t="str">
        <f>IF($B615="","",IF($J615&lt;&gt;"",N($J615),N(IFERROR(INDEX(Clients!$C$4:$C$103,MATCH($B615,Clients!$A$4:$A$103,0)),""))))</f>
        <v/>
      </c>
      <c r="N615" s="24" t="str">
        <f t="shared" si="19"/>
        <v/>
      </c>
      <c r="O615" s="17"/>
      <c r="P615" s="23">
        <f>IF(AND(ISNUMBER($A615),$A615&gt;=Settings!$B$6,$A615&lt;=Settings!$B$7),1,0)</f>
        <v>0</v>
      </c>
      <c r="Q615" s="23" t="str">
        <f>IF(AND($P615=1,$B615&lt;&gt;"",$B615=Timesheet!$B$4),ROW(),"")</f>
        <v/>
      </c>
    </row>
    <row r="616" spans="1:17" x14ac:dyDescent="0.3">
      <c r="A616" s="19"/>
      <c r="B616" s="17"/>
      <c r="C616" s="17"/>
      <c r="D616" s="17"/>
      <c r="E616" s="20"/>
      <c r="F616" s="20"/>
      <c r="G616" s="21"/>
      <c r="H616" s="22" t="str">
        <f t="shared" si="18"/>
        <v/>
      </c>
      <c r="I616" s="17"/>
      <c r="J616" s="18"/>
      <c r="K616" s="22" t="str">
        <f>IF($H616="","",IF($I616="No",0,IF(N(IFERROR(INDEX(Clients!$D$4:$D$103,MATCH($B616,Clients!$A$4:$A$103,0)),""))&gt;0,CEILING(MAX(0,ROUND(MOD($F616-$E616,1)*1440-N($G616),0)),N(IFERROR(INDEX(Clients!$D$4:$D$103,MATCH($B616,Clients!$A$4:$A$103,0)),""))),MAX(0,ROUND(MOD($F616-$E616,1)*1440-N($G616),0)))/60))</f>
        <v/>
      </c>
      <c r="L616" s="23" t="str">
        <f>IF($B616="","",IFERROR(INDEX(Clients!$B$4:$B$103,MATCH($B616,Clients!$A$4:$A$103,0)),"")&amp;"")</f>
        <v/>
      </c>
      <c r="M616" s="24" t="str">
        <f>IF($B616="","",IF($J616&lt;&gt;"",N($J616),N(IFERROR(INDEX(Clients!$C$4:$C$103,MATCH($B616,Clients!$A$4:$A$103,0)),""))))</f>
        <v/>
      </c>
      <c r="N616" s="24" t="str">
        <f t="shared" si="19"/>
        <v/>
      </c>
      <c r="O616" s="17"/>
      <c r="P616" s="23">
        <f>IF(AND(ISNUMBER($A616),$A616&gt;=Settings!$B$6,$A616&lt;=Settings!$B$7),1,0)</f>
        <v>0</v>
      </c>
      <c r="Q616" s="23" t="str">
        <f>IF(AND($P616=1,$B616&lt;&gt;"",$B616=Timesheet!$B$4),ROW(),"")</f>
        <v/>
      </c>
    </row>
    <row r="617" spans="1:17" x14ac:dyDescent="0.3">
      <c r="A617" s="19"/>
      <c r="B617" s="17"/>
      <c r="C617" s="17"/>
      <c r="D617" s="17"/>
      <c r="E617" s="20"/>
      <c r="F617" s="20"/>
      <c r="G617" s="21"/>
      <c r="H617" s="22" t="str">
        <f t="shared" si="18"/>
        <v/>
      </c>
      <c r="I617" s="17"/>
      <c r="J617" s="18"/>
      <c r="K617" s="22" t="str">
        <f>IF($H617="","",IF($I617="No",0,IF(N(IFERROR(INDEX(Clients!$D$4:$D$103,MATCH($B617,Clients!$A$4:$A$103,0)),""))&gt;0,CEILING(MAX(0,ROUND(MOD($F617-$E617,1)*1440-N($G617),0)),N(IFERROR(INDEX(Clients!$D$4:$D$103,MATCH($B617,Clients!$A$4:$A$103,0)),""))),MAX(0,ROUND(MOD($F617-$E617,1)*1440-N($G617),0)))/60))</f>
        <v/>
      </c>
      <c r="L617" s="23" t="str">
        <f>IF($B617="","",IFERROR(INDEX(Clients!$B$4:$B$103,MATCH($B617,Clients!$A$4:$A$103,0)),"")&amp;"")</f>
        <v/>
      </c>
      <c r="M617" s="24" t="str">
        <f>IF($B617="","",IF($J617&lt;&gt;"",N($J617),N(IFERROR(INDEX(Clients!$C$4:$C$103,MATCH($B617,Clients!$A$4:$A$103,0)),""))))</f>
        <v/>
      </c>
      <c r="N617" s="24" t="str">
        <f t="shared" si="19"/>
        <v/>
      </c>
      <c r="O617" s="17"/>
      <c r="P617" s="23">
        <f>IF(AND(ISNUMBER($A617),$A617&gt;=Settings!$B$6,$A617&lt;=Settings!$B$7),1,0)</f>
        <v>0</v>
      </c>
      <c r="Q617" s="23" t="str">
        <f>IF(AND($P617=1,$B617&lt;&gt;"",$B617=Timesheet!$B$4),ROW(),"")</f>
        <v/>
      </c>
    </row>
    <row r="618" spans="1:17" x14ac:dyDescent="0.3">
      <c r="A618" s="19"/>
      <c r="B618" s="17"/>
      <c r="C618" s="17"/>
      <c r="D618" s="17"/>
      <c r="E618" s="20"/>
      <c r="F618" s="20"/>
      <c r="G618" s="21"/>
      <c r="H618" s="22" t="str">
        <f t="shared" si="18"/>
        <v/>
      </c>
      <c r="I618" s="17"/>
      <c r="J618" s="18"/>
      <c r="K618" s="22" t="str">
        <f>IF($H618="","",IF($I618="No",0,IF(N(IFERROR(INDEX(Clients!$D$4:$D$103,MATCH($B618,Clients!$A$4:$A$103,0)),""))&gt;0,CEILING(MAX(0,ROUND(MOD($F618-$E618,1)*1440-N($G618),0)),N(IFERROR(INDEX(Clients!$D$4:$D$103,MATCH($B618,Clients!$A$4:$A$103,0)),""))),MAX(0,ROUND(MOD($F618-$E618,1)*1440-N($G618),0)))/60))</f>
        <v/>
      </c>
      <c r="L618" s="23" t="str">
        <f>IF($B618="","",IFERROR(INDEX(Clients!$B$4:$B$103,MATCH($B618,Clients!$A$4:$A$103,0)),"")&amp;"")</f>
        <v/>
      </c>
      <c r="M618" s="24" t="str">
        <f>IF($B618="","",IF($J618&lt;&gt;"",N($J618),N(IFERROR(INDEX(Clients!$C$4:$C$103,MATCH($B618,Clients!$A$4:$A$103,0)),""))))</f>
        <v/>
      </c>
      <c r="N618" s="24" t="str">
        <f t="shared" si="19"/>
        <v/>
      </c>
      <c r="O618" s="17"/>
      <c r="P618" s="23">
        <f>IF(AND(ISNUMBER($A618),$A618&gt;=Settings!$B$6,$A618&lt;=Settings!$B$7),1,0)</f>
        <v>0</v>
      </c>
      <c r="Q618" s="23" t="str">
        <f>IF(AND($P618=1,$B618&lt;&gt;"",$B618=Timesheet!$B$4),ROW(),"")</f>
        <v/>
      </c>
    </row>
    <row r="619" spans="1:17" x14ac:dyDescent="0.3">
      <c r="A619" s="19"/>
      <c r="B619" s="17"/>
      <c r="C619" s="17"/>
      <c r="D619" s="17"/>
      <c r="E619" s="20"/>
      <c r="F619" s="20"/>
      <c r="G619" s="21"/>
      <c r="H619" s="22" t="str">
        <f t="shared" si="18"/>
        <v/>
      </c>
      <c r="I619" s="17"/>
      <c r="J619" s="18"/>
      <c r="K619" s="22" t="str">
        <f>IF($H619="","",IF($I619="No",0,IF(N(IFERROR(INDEX(Clients!$D$4:$D$103,MATCH($B619,Clients!$A$4:$A$103,0)),""))&gt;0,CEILING(MAX(0,ROUND(MOD($F619-$E619,1)*1440-N($G619),0)),N(IFERROR(INDEX(Clients!$D$4:$D$103,MATCH($B619,Clients!$A$4:$A$103,0)),""))),MAX(0,ROUND(MOD($F619-$E619,1)*1440-N($G619),0)))/60))</f>
        <v/>
      </c>
      <c r="L619" s="23" t="str">
        <f>IF($B619="","",IFERROR(INDEX(Clients!$B$4:$B$103,MATCH($B619,Clients!$A$4:$A$103,0)),"")&amp;"")</f>
        <v/>
      </c>
      <c r="M619" s="24" t="str">
        <f>IF($B619="","",IF($J619&lt;&gt;"",N($J619),N(IFERROR(INDEX(Clients!$C$4:$C$103,MATCH($B619,Clients!$A$4:$A$103,0)),""))))</f>
        <v/>
      </c>
      <c r="N619" s="24" t="str">
        <f t="shared" si="19"/>
        <v/>
      </c>
      <c r="O619" s="17"/>
      <c r="P619" s="23">
        <f>IF(AND(ISNUMBER($A619),$A619&gt;=Settings!$B$6,$A619&lt;=Settings!$B$7),1,0)</f>
        <v>0</v>
      </c>
      <c r="Q619" s="23" t="str">
        <f>IF(AND($P619=1,$B619&lt;&gt;"",$B619=Timesheet!$B$4),ROW(),"")</f>
        <v/>
      </c>
    </row>
    <row r="620" spans="1:17" x14ac:dyDescent="0.3">
      <c r="A620" s="19"/>
      <c r="B620" s="17"/>
      <c r="C620" s="17"/>
      <c r="D620" s="17"/>
      <c r="E620" s="20"/>
      <c r="F620" s="20"/>
      <c r="G620" s="21"/>
      <c r="H620" s="22" t="str">
        <f t="shared" si="18"/>
        <v/>
      </c>
      <c r="I620" s="17"/>
      <c r="J620" s="18"/>
      <c r="K620" s="22" t="str">
        <f>IF($H620="","",IF($I620="No",0,IF(N(IFERROR(INDEX(Clients!$D$4:$D$103,MATCH($B620,Clients!$A$4:$A$103,0)),""))&gt;0,CEILING(MAX(0,ROUND(MOD($F620-$E620,1)*1440-N($G620),0)),N(IFERROR(INDEX(Clients!$D$4:$D$103,MATCH($B620,Clients!$A$4:$A$103,0)),""))),MAX(0,ROUND(MOD($F620-$E620,1)*1440-N($G620),0)))/60))</f>
        <v/>
      </c>
      <c r="L620" s="23" t="str">
        <f>IF($B620="","",IFERROR(INDEX(Clients!$B$4:$B$103,MATCH($B620,Clients!$A$4:$A$103,0)),"")&amp;"")</f>
        <v/>
      </c>
      <c r="M620" s="24" t="str">
        <f>IF($B620="","",IF($J620&lt;&gt;"",N($J620),N(IFERROR(INDEX(Clients!$C$4:$C$103,MATCH($B620,Clients!$A$4:$A$103,0)),""))))</f>
        <v/>
      </c>
      <c r="N620" s="24" t="str">
        <f t="shared" si="19"/>
        <v/>
      </c>
      <c r="O620" s="17"/>
      <c r="P620" s="23">
        <f>IF(AND(ISNUMBER($A620),$A620&gt;=Settings!$B$6,$A620&lt;=Settings!$B$7),1,0)</f>
        <v>0</v>
      </c>
      <c r="Q620" s="23" t="str">
        <f>IF(AND($P620=1,$B620&lt;&gt;"",$B620=Timesheet!$B$4),ROW(),"")</f>
        <v/>
      </c>
    </row>
    <row r="621" spans="1:17" x14ac:dyDescent="0.3">
      <c r="A621" s="19"/>
      <c r="B621" s="17"/>
      <c r="C621" s="17"/>
      <c r="D621" s="17"/>
      <c r="E621" s="20"/>
      <c r="F621" s="20"/>
      <c r="G621" s="21"/>
      <c r="H621" s="22" t="str">
        <f t="shared" si="18"/>
        <v/>
      </c>
      <c r="I621" s="17"/>
      <c r="J621" s="18"/>
      <c r="K621" s="22" t="str">
        <f>IF($H621="","",IF($I621="No",0,IF(N(IFERROR(INDEX(Clients!$D$4:$D$103,MATCH($B621,Clients!$A$4:$A$103,0)),""))&gt;0,CEILING(MAX(0,ROUND(MOD($F621-$E621,1)*1440-N($G621),0)),N(IFERROR(INDEX(Clients!$D$4:$D$103,MATCH($B621,Clients!$A$4:$A$103,0)),""))),MAX(0,ROUND(MOD($F621-$E621,1)*1440-N($G621),0)))/60))</f>
        <v/>
      </c>
      <c r="L621" s="23" t="str">
        <f>IF($B621="","",IFERROR(INDEX(Clients!$B$4:$B$103,MATCH($B621,Clients!$A$4:$A$103,0)),"")&amp;"")</f>
        <v/>
      </c>
      <c r="M621" s="24" t="str">
        <f>IF($B621="","",IF($J621&lt;&gt;"",N($J621),N(IFERROR(INDEX(Clients!$C$4:$C$103,MATCH($B621,Clients!$A$4:$A$103,0)),""))))</f>
        <v/>
      </c>
      <c r="N621" s="24" t="str">
        <f t="shared" si="19"/>
        <v/>
      </c>
      <c r="O621" s="17"/>
      <c r="P621" s="23">
        <f>IF(AND(ISNUMBER($A621),$A621&gt;=Settings!$B$6,$A621&lt;=Settings!$B$7),1,0)</f>
        <v>0</v>
      </c>
      <c r="Q621" s="23" t="str">
        <f>IF(AND($P621=1,$B621&lt;&gt;"",$B621=Timesheet!$B$4),ROW(),"")</f>
        <v/>
      </c>
    </row>
    <row r="622" spans="1:17" x14ac:dyDescent="0.3">
      <c r="A622" s="19"/>
      <c r="B622" s="17"/>
      <c r="C622" s="17"/>
      <c r="D622" s="17"/>
      <c r="E622" s="20"/>
      <c r="F622" s="20"/>
      <c r="G622" s="21"/>
      <c r="H622" s="22" t="str">
        <f t="shared" si="18"/>
        <v/>
      </c>
      <c r="I622" s="17"/>
      <c r="J622" s="18"/>
      <c r="K622" s="22" t="str">
        <f>IF($H622="","",IF($I622="No",0,IF(N(IFERROR(INDEX(Clients!$D$4:$D$103,MATCH($B622,Clients!$A$4:$A$103,0)),""))&gt;0,CEILING(MAX(0,ROUND(MOD($F622-$E622,1)*1440-N($G622),0)),N(IFERROR(INDEX(Clients!$D$4:$D$103,MATCH($B622,Clients!$A$4:$A$103,0)),""))),MAX(0,ROUND(MOD($F622-$E622,1)*1440-N($G622),0)))/60))</f>
        <v/>
      </c>
      <c r="L622" s="23" t="str">
        <f>IF($B622="","",IFERROR(INDEX(Clients!$B$4:$B$103,MATCH($B622,Clients!$A$4:$A$103,0)),"")&amp;"")</f>
        <v/>
      </c>
      <c r="M622" s="24" t="str">
        <f>IF($B622="","",IF($J622&lt;&gt;"",N($J622),N(IFERROR(INDEX(Clients!$C$4:$C$103,MATCH($B622,Clients!$A$4:$A$103,0)),""))))</f>
        <v/>
      </c>
      <c r="N622" s="24" t="str">
        <f t="shared" si="19"/>
        <v/>
      </c>
      <c r="O622" s="17"/>
      <c r="P622" s="23">
        <f>IF(AND(ISNUMBER($A622),$A622&gt;=Settings!$B$6,$A622&lt;=Settings!$B$7),1,0)</f>
        <v>0</v>
      </c>
      <c r="Q622" s="23" t="str">
        <f>IF(AND($P622=1,$B622&lt;&gt;"",$B622=Timesheet!$B$4),ROW(),"")</f>
        <v/>
      </c>
    </row>
    <row r="623" spans="1:17" x14ac:dyDescent="0.3">
      <c r="A623" s="19"/>
      <c r="B623" s="17"/>
      <c r="C623" s="17"/>
      <c r="D623" s="17"/>
      <c r="E623" s="20"/>
      <c r="F623" s="20"/>
      <c r="G623" s="21"/>
      <c r="H623" s="22" t="str">
        <f t="shared" si="18"/>
        <v/>
      </c>
      <c r="I623" s="17"/>
      <c r="J623" s="18"/>
      <c r="K623" s="22" t="str">
        <f>IF($H623="","",IF($I623="No",0,IF(N(IFERROR(INDEX(Clients!$D$4:$D$103,MATCH($B623,Clients!$A$4:$A$103,0)),""))&gt;0,CEILING(MAX(0,ROUND(MOD($F623-$E623,1)*1440-N($G623),0)),N(IFERROR(INDEX(Clients!$D$4:$D$103,MATCH($B623,Clients!$A$4:$A$103,0)),""))),MAX(0,ROUND(MOD($F623-$E623,1)*1440-N($G623),0)))/60))</f>
        <v/>
      </c>
      <c r="L623" s="23" t="str">
        <f>IF($B623="","",IFERROR(INDEX(Clients!$B$4:$B$103,MATCH($B623,Clients!$A$4:$A$103,0)),"")&amp;"")</f>
        <v/>
      </c>
      <c r="M623" s="24" t="str">
        <f>IF($B623="","",IF($J623&lt;&gt;"",N($J623),N(IFERROR(INDEX(Clients!$C$4:$C$103,MATCH($B623,Clients!$A$4:$A$103,0)),""))))</f>
        <v/>
      </c>
      <c r="N623" s="24" t="str">
        <f t="shared" si="19"/>
        <v/>
      </c>
      <c r="O623" s="17"/>
      <c r="P623" s="23">
        <f>IF(AND(ISNUMBER($A623),$A623&gt;=Settings!$B$6,$A623&lt;=Settings!$B$7),1,0)</f>
        <v>0</v>
      </c>
      <c r="Q623" s="23" t="str">
        <f>IF(AND($P623=1,$B623&lt;&gt;"",$B623=Timesheet!$B$4),ROW(),"")</f>
        <v/>
      </c>
    </row>
    <row r="624" spans="1:17" x14ac:dyDescent="0.3">
      <c r="A624" s="19"/>
      <c r="B624" s="17"/>
      <c r="C624" s="17"/>
      <c r="D624" s="17"/>
      <c r="E624" s="20"/>
      <c r="F624" s="20"/>
      <c r="G624" s="21"/>
      <c r="H624" s="22" t="str">
        <f t="shared" si="18"/>
        <v/>
      </c>
      <c r="I624" s="17"/>
      <c r="J624" s="18"/>
      <c r="K624" s="22" t="str">
        <f>IF($H624="","",IF($I624="No",0,IF(N(IFERROR(INDEX(Clients!$D$4:$D$103,MATCH($B624,Clients!$A$4:$A$103,0)),""))&gt;0,CEILING(MAX(0,ROUND(MOD($F624-$E624,1)*1440-N($G624),0)),N(IFERROR(INDEX(Clients!$D$4:$D$103,MATCH($B624,Clients!$A$4:$A$103,0)),""))),MAX(0,ROUND(MOD($F624-$E624,1)*1440-N($G624),0)))/60))</f>
        <v/>
      </c>
      <c r="L624" s="23" t="str">
        <f>IF($B624="","",IFERROR(INDEX(Clients!$B$4:$B$103,MATCH($B624,Clients!$A$4:$A$103,0)),"")&amp;"")</f>
        <v/>
      </c>
      <c r="M624" s="24" t="str">
        <f>IF($B624="","",IF($J624&lt;&gt;"",N($J624),N(IFERROR(INDEX(Clients!$C$4:$C$103,MATCH($B624,Clients!$A$4:$A$103,0)),""))))</f>
        <v/>
      </c>
      <c r="N624" s="24" t="str">
        <f t="shared" si="19"/>
        <v/>
      </c>
      <c r="O624" s="17"/>
      <c r="P624" s="23">
        <f>IF(AND(ISNUMBER($A624),$A624&gt;=Settings!$B$6,$A624&lt;=Settings!$B$7),1,0)</f>
        <v>0</v>
      </c>
      <c r="Q624" s="23" t="str">
        <f>IF(AND($P624=1,$B624&lt;&gt;"",$B624=Timesheet!$B$4),ROW(),"")</f>
        <v/>
      </c>
    </row>
    <row r="625" spans="1:17" x14ac:dyDescent="0.3">
      <c r="A625" s="19"/>
      <c r="B625" s="17"/>
      <c r="C625" s="17"/>
      <c r="D625" s="17"/>
      <c r="E625" s="20"/>
      <c r="F625" s="20"/>
      <c r="G625" s="21"/>
      <c r="H625" s="22" t="str">
        <f t="shared" si="18"/>
        <v/>
      </c>
      <c r="I625" s="17"/>
      <c r="J625" s="18"/>
      <c r="K625" s="22" t="str">
        <f>IF($H625="","",IF($I625="No",0,IF(N(IFERROR(INDEX(Clients!$D$4:$D$103,MATCH($B625,Clients!$A$4:$A$103,0)),""))&gt;0,CEILING(MAX(0,ROUND(MOD($F625-$E625,1)*1440-N($G625),0)),N(IFERROR(INDEX(Clients!$D$4:$D$103,MATCH($B625,Clients!$A$4:$A$103,0)),""))),MAX(0,ROUND(MOD($F625-$E625,1)*1440-N($G625),0)))/60))</f>
        <v/>
      </c>
      <c r="L625" s="23" t="str">
        <f>IF($B625="","",IFERROR(INDEX(Clients!$B$4:$B$103,MATCH($B625,Clients!$A$4:$A$103,0)),"")&amp;"")</f>
        <v/>
      </c>
      <c r="M625" s="24" t="str">
        <f>IF($B625="","",IF($J625&lt;&gt;"",N($J625),N(IFERROR(INDEX(Clients!$C$4:$C$103,MATCH($B625,Clients!$A$4:$A$103,0)),""))))</f>
        <v/>
      </c>
      <c r="N625" s="24" t="str">
        <f t="shared" si="19"/>
        <v/>
      </c>
      <c r="O625" s="17"/>
      <c r="P625" s="23">
        <f>IF(AND(ISNUMBER($A625),$A625&gt;=Settings!$B$6,$A625&lt;=Settings!$B$7),1,0)</f>
        <v>0</v>
      </c>
      <c r="Q625" s="23" t="str">
        <f>IF(AND($P625=1,$B625&lt;&gt;"",$B625=Timesheet!$B$4),ROW(),"")</f>
        <v/>
      </c>
    </row>
    <row r="626" spans="1:17" x14ac:dyDescent="0.3">
      <c r="A626" s="19"/>
      <c r="B626" s="17"/>
      <c r="C626" s="17"/>
      <c r="D626" s="17"/>
      <c r="E626" s="20"/>
      <c r="F626" s="20"/>
      <c r="G626" s="21"/>
      <c r="H626" s="22" t="str">
        <f t="shared" si="18"/>
        <v/>
      </c>
      <c r="I626" s="17"/>
      <c r="J626" s="18"/>
      <c r="K626" s="22" t="str">
        <f>IF($H626="","",IF($I626="No",0,IF(N(IFERROR(INDEX(Clients!$D$4:$D$103,MATCH($B626,Clients!$A$4:$A$103,0)),""))&gt;0,CEILING(MAX(0,ROUND(MOD($F626-$E626,1)*1440-N($G626),0)),N(IFERROR(INDEX(Clients!$D$4:$D$103,MATCH($B626,Clients!$A$4:$A$103,0)),""))),MAX(0,ROUND(MOD($F626-$E626,1)*1440-N($G626),0)))/60))</f>
        <v/>
      </c>
      <c r="L626" s="23" t="str">
        <f>IF($B626="","",IFERROR(INDEX(Clients!$B$4:$B$103,MATCH($B626,Clients!$A$4:$A$103,0)),"")&amp;"")</f>
        <v/>
      </c>
      <c r="M626" s="24" t="str">
        <f>IF($B626="","",IF($J626&lt;&gt;"",N($J626),N(IFERROR(INDEX(Clients!$C$4:$C$103,MATCH($B626,Clients!$A$4:$A$103,0)),""))))</f>
        <v/>
      </c>
      <c r="N626" s="24" t="str">
        <f t="shared" si="19"/>
        <v/>
      </c>
      <c r="O626" s="17"/>
      <c r="P626" s="23">
        <f>IF(AND(ISNUMBER($A626),$A626&gt;=Settings!$B$6,$A626&lt;=Settings!$B$7),1,0)</f>
        <v>0</v>
      </c>
      <c r="Q626" s="23" t="str">
        <f>IF(AND($P626=1,$B626&lt;&gt;"",$B626=Timesheet!$B$4),ROW(),"")</f>
        <v/>
      </c>
    </row>
    <row r="627" spans="1:17" x14ac:dyDescent="0.3">
      <c r="A627" s="19"/>
      <c r="B627" s="17"/>
      <c r="C627" s="17"/>
      <c r="D627" s="17"/>
      <c r="E627" s="20"/>
      <c r="F627" s="20"/>
      <c r="G627" s="21"/>
      <c r="H627" s="22" t="str">
        <f t="shared" si="18"/>
        <v/>
      </c>
      <c r="I627" s="17"/>
      <c r="J627" s="18"/>
      <c r="K627" s="22" t="str">
        <f>IF($H627="","",IF($I627="No",0,IF(N(IFERROR(INDEX(Clients!$D$4:$D$103,MATCH($B627,Clients!$A$4:$A$103,0)),""))&gt;0,CEILING(MAX(0,ROUND(MOD($F627-$E627,1)*1440-N($G627),0)),N(IFERROR(INDEX(Clients!$D$4:$D$103,MATCH($B627,Clients!$A$4:$A$103,0)),""))),MAX(0,ROUND(MOD($F627-$E627,1)*1440-N($G627),0)))/60))</f>
        <v/>
      </c>
      <c r="L627" s="23" t="str">
        <f>IF($B627="","",IFERROR(INDEX(Clients!$B$4:$B$103,MATCH($B627,Clients!$A$4:$A$103,0)),"")&amp;"")</f>
        <v/>
      </c>
      <c r="M627" s="24" t="str">
        <f>IF($B627="","",IF($J627&lt;&gt;"",N($J627),N(IFERROR(INDEX(Clients!$C$4:$C$103,MATCH($B627,Clients!$A$4:$A$103,0)),""))))</f>
        <v/>
      </c>
      <c r="N627" s="24" t="str">
        <f t="shared" si="19"/>
        <v/>
      </c>
      <c r="O627" s="17"/>
      <c r="P627" s="23">
        <f>IF(AND(ISNUMBER($A627),$A627&gt;=Settings!$B$6,$A627&lt;=Settings!$B$7),1,0)</f>
        <v>0</v>
      </c>
      <c r="Q627" s="23" t="str">
        <f>IF(AND($P627=1,$B627&lt;&gt;"",$B627=Timesheet!$B$4),ROW(),"")</f>
        <v/>
      </c>
    </row>
    <row r="628" spans="1:17" x14ac:dyDescent="0.3">
      <c r="A628" s="19"/>
      <c r="B628" s="17"/>
      <c r="C628" s="17"/>
      <c r="D628" s="17"/>
      <c r="E628" s="20"/>
      <c r="F628" s="20"/>
      <c r="G628" s="21"/>
      <c r="H628" s="22" t="str">
        <f t="shared" si="18"/>
        <v/>
      </c>
      <c r="I628" s="17"/>
      <c r="J628" s="18"/>
      <c r="K628" s="22" t="str">
        <f>IF($H628="","",IF($I628="No",0,IF(N(IFERROR(INDEX(Clients!$D$4:$D$103,MATCH($B628,Clients!$A$4:$A$103,0)),""))&gt;0,CEILING(MAX(0,ROUND(MOD($F628-$E628,1)*1440-N($G628),0)),N(IFERROR(INDEX(Clients!$D$4:$D$103,MATCH($B628,Clients!$A$4:$A$103,0)),""))),MAX(0,ROUND(MOD($F628-$E628,1)*1440-N($G628),0)))/60))</f>
        <v/>
      </c>
      <c r="L628" s="23" t="str">
        <f>IF($B628="","",IFERROR(INDEX(Clients!$B$4:$B$103,MATCH($B628,Clients!$A$4:$A$103,0)),"")&amp;"")</f>
        <v/>
      </c>
      <c r="M628" s="24" t="str">
        <f>IF($B628="","",IF($J628&lt;&gt;"",N($J628),N(IFERROR(INDEX(Clients!$C$4:$C$103,MATCH($B628,Clients!$A$4:$A$103,0)),""))))</f>
        <v/>
      </c>
      <c r="N628" s="24" t="str">
        <f t="shared" si="19"/>
        <v/>
      </c>
      <c r="O628" s="17"/>
      <c r="P628" s="23">
        <f>IF(AND(ISNUMBER($A628),$A628&gt;=Settings!$B$6,$A628&lt;=Settings!$B$7),1,0)</f>
        <v>0</v>
      </c>
      <c r="Q628" s="23" t="str">
        <f>IF(AND($P628=1,$B628&lt;&gt;"",$B628=Timesheet!$B$4),ROW(),"")</f>
        <v/>
      </c>
    </row>
    <row r="629" spans="1:17" x14ac:dyDescent="0.3">
      <c r="A629" s="19"/>
      <c r="B629" s="17"/>
      <c r="C629" s="17"/>
      <c r="D629" s="17"/>
      <c r="E629" s="20"/>
      <c r="F629" s="20"/>
      <c r="G629" s="21"/>
      <c r="H629" s="22" t="str">
        <f t="shared" si="18"/>
        <v/>
      </c>
      <c r="I629" s="17"/>
      <c r="J629" s="18"/>
      <c r="K629" s="22" t="str">
        <f>IF($H629="","",IF($I629="No",0,IF(N(IFERROR(INDEX(Clients!$D$4:$D$103,MATCH($B629,Clients!$A$4:$A$103,0)),""))&gt;0,CEILING(MAX(0,ROUND(MOD($F629-$E629,1)*1440-N($G629),0)),N(IFERROR(INDEX(Clients!$D$4:$D$103,MATCH($B629,Clients!$A$4:$A$103,0)),""))),MAX(0,ROUND(MOD($F629-$E629,1)*1440-N($G629),0)))/60))</f>
        <v/>
      </c>
      <c r="L629" s="23" t="str">
        <f>IF($B629="","",IFERROR(INDEX(Clients!$B$4:$B$103,MATCH($B629,Clients!$A$4:$A$103,0)),"")&amp;"")</f>
        <v/>
      </c>
      <c r="M629" s="24" t="str">
        <f>IF($B629="","",IF($J629&lt;&gt;"",N($J629),N(IFERROR(INDEX(Clients!$C$4:$C$103,MATCH($B629,Clients!$A$4:$A$103,0)),""))))</f>
        <v/>
      </c>
      <c r="N629" s="24" t="str">
        <f t="shared" si="19"/>
        <v/>
      </c>
      <c r="O629" s="17"/>
      <c r="P629" s="23">
        <f>IF(AND(ISNUMBER($A629),$A629&gt;=Settings!$B$6,$A629&lt;=Settings!$B$7),1,0)</f>
        <v>0</v>
      </c>
      <c r="Q629" s="23" t="str">
        <f>IF(AND($P629=1,$B629&lt;&gt;"",$B629=Timesheet!$B$4),ROW(),"")</f>
        <v/>
      </c>
    </row>
    <row r="630" spans="1:17" x14ac:dyDescent="0.3">
      <c r="A630" s="19"/>
      <c r="B630" s="17"/>
      <c r="C630" s="17"/>
      <c r="D630" s="17"/>
      <c r="E630" s="20"/>
      <c r="F630" s="20"/>
      <c r="G630" s="21"/>
      <c r="H630" s="22" t="str">
        <f t="shared" si="18"/>
        <v/>
      </c>
      <c r="I630" s="17"/>
      <c r="J630" s="18"/>
      <c r="K630" s="22" t="str">
        <f>IF($H630="","",IF($I630="No",0,IF(N(IFERROR(INDEX(Clients!$D$4:$D$103,MATCH($B630,Clients!$A$4:$A$103,0)),""))&gt;0,CEILING(MAX(0,ROUND(MOD($F630-$E630,1)*1440-N($G630),0)),N(IFERROR(INDEX(Clients!$D$4:$D$103,MATCH($B630,Clients!$A$4:$A$103,0)),""))),MAX(0,ROUND(MOD($F630-$E630,1)*1440-N($G630),0)))/60))</f>
        <v/>
      </c>
      <c r="L630" s="23" t="str">
        <f>IF($B630="","",IFERROR(INDEX(Clients!$B$4:$B$103,MATCH($B630,Clients!$A$4:$A$103,0)),"")&amp;"")</f>
        <v/>
      </c>
      <c r="M630" s="24" t="str">
        <f>IF($B630="","",IF($J630&lt;&gt;"",N($J630),N(IFERROR(INDEX(Clients!$C$4:$C$103,MATCH($B630,Clients!$A$4:$A$103,0)),""))))</f>
        <v/>
      </c>
      <c r="N630" s="24" t="str">
        <f t="shared" si="19"/>
        <v/>
      </c>
      <c r="O630" s="17"/>
      <c r="P630" s="23">
        <f>IF(AND(ISNUMBER($A630),$A630&gt;=Settings!$B$6,$A630&lt;=Settings!$B$7),1,0)</f>
        <v>0</v>
      </c>
      <c r="Q630" s="23" t="str">
        <f>IF(AND($P630=1,$B630&lt;&gt;"",$B630=Timesheet!$B$4),ROW(),"")</f>
        <v/>
      </c>
    </row>
    <row r="631" spans="1:17" x14ac:dyDescent="0.3">
      <c r="A631" s="19"/>
      <c r="B631" s="17"/>
      <c r="C631" s="17"/>
      <c r="D631" s="17"/>
      <c r="E631" s="20"/>
      <c r="F631" s="20"/>
      <c r="G631" s="21"/>
      <c r="H631" s="22" t="str">
        <f t="shared" si="18"/>
        <v/>
      </c>
      <c r="I631" s="17"/>
      <c r="J631" s="18"/>
      <c r="K631" s="22" t="str">
        <f>IF($H631="","",IF($I631="No",0,IF(N(IFERROR(INDEX(Clients!$D$4:$D$103,MATCH($B631,Clients!$A$4:$A$103,0)),""))&gt;0,CEILING(MAX(0,ROUND(MOD($F631-$E631,1)*1440-N($G631),0)),N(IFERROR(INDEX(Clients!$D$4:$D$103,MATCH($B631,Clients!$A$4:$A$103,0)),""))),MAX(0,ROUND(MOD($F631-$E631,1)*1440-N($G631),0)))/60))</f>
        <v/>
      </c>
      <c r="L631" s="23" t="str">
        <f>IF($B631="","",IFERROR(INDEX(Clients!$B$4:$B$103,MATCH($B631,Clients!$A$4:$A$103,0)),"")&amp;"")</f>
        <v/>
      </c>
      <c r="M631" s="24" t="str">
        <f>IF($B631="","",IF($J631&lt;&gt;"",N($J631),N(IFERROR(INDEX(Clients!$C$4:$C$103,MATCH($B631,Clients!$A$4:$A$103,0)),""))))</f>
        <v/>
      </c>
      <c r="N631" s="24" t="str">
        <f t="shared" si="19"/>
        <v/>
      </c>
      <c r="O631" s="17"/>
      <c r="P631" s="23">
        <f>IF(AND(ISNUMBER($A631),$A631&gt;=Settings!$B$6,$A631&lt;=Settings!$B$7),1,0)</f>
        <v>0</v>
      </c>
      <c r="Q631" s="23" t="str">
        <f>IF(AND($P631=1,$B631&lt;&gt;"",$B631=Timesheet!$B$4),ROW(),"")</f>
        <v/>
      </c>
    </row>
    <row r="632" spans="1:17" x14ac:dyDescent="0.3">
      <c r="A632" s="19"/>
      <c r="B632" s="17"/>
      <c r="C632" s="17"/>
      <c r="D632" s="17"/>
      <c r="E632" s="20"/>
      <c r="F632" s="20"/>
      <c r="G632" s="21"/>
      <c r="H632" s="22" t="str">
        <f t="shared" si="18"/>
        <v/>
      </c>
      <c r="I632" s="17"/>
      <c r="J632" s="18"/>
      <c r="K632" s="22" t="str">
        <f>IF($H632="","",IF($I632="No",0,IF(N(IFERROR(INDEX(Clients!$D$4:$D$103,MATCH($B632,Clients!$A$4:$A$103,0)),""))&gt;0,CEILING(MAX(0,ROUND(MOD($F632-$E632,1)*1440-N($G632),0)),N(IFERROR(INDEX(Clients!$D$4:$D$103,MATCH($B632,Clients!$A$4:$A$103,0)),""))),MAX(0,ROUND(MOD($F632-$E632,1)*1440-N($G632),0)))/60))</f>
        <v/>
      </c>
      <c r="L632" s="23" t="str">
        <f>IF($B632="","",IFERROR(INDEX(Clients!$B$4:$B$103,MATCH($B632,Clients!$A$4:$A$103,0)),"")&amp;"")</f>
        <v/>
      </c>
      <c r="M632" s="24" t="str">
        <f>IF($B632="","",IF($J632&lt;&gt;"",N($J632),N(IFERROR(INDEX(Clients!$C$4:$C$103,MATCH($B632,Clients!$A$4:$A$103,0)),""))))</f>
        <v/>
      </c>
      <c r="N632" s="24" t="str">
        <f t="shared" si="19"/>
        <v/>
      </c>
      <c r="O632" s="17"/>
      <c r="P632" s="23">
        <f>IF(AND(ISNUMBER($A632),$A632&gt;=Settings!$B$6,$A632&lt;=Settings!$B$7),1,0)</f>
        <v>0</v>
      </c>
      <c r="Q632" s="23" t="str">
        <f>IF(AND($P632=1,$B632&lt;&gt;"",$B632=Timesheet!$B$4),ROW(),"")</f>
        <v/>
      </c>
    </row>
    <row r="633" spans="1:17" x14ac:dyDescent="0.3">
      <c r="A633" s="19"/>
      <c r="B633" s="17"/>
      <c r="C633" s="17"/>
      <c r="D633" s="17"/>
      <c r="E633" s="20"/>
      <c r="F633" s="20"/>
      <c r="G633" s="21"/>
      <c r="H633" s="22" t="str">
        <f t="shared" si="18"/>
        <v/>
      </c>
      <c r="I633" s="17"/>
      <c r="J633" s="18"/>
      <c r="K633" s="22" t="str">
        <f>IF($H633="","",IF($I633="No",0,IF(N(IFERROR(INDEX(Clients!$D$4:$D$103,MATCH($B633,Clients!$A$4:$A$103,0)),""))&gt;0,CEILING(MAX(0,ROUND(MOD($F633-$E633,1)*1440-N($G633),0)),N(IFERROR(INDEX(Clients!$D$4:$D$103,MATCH($B633,Clients!$A$4:$A$103,0)),""))),MAX(0,ROUND(MOD($F633-$E633,1)*1440-N($G633),0)))/60))</f>
        <v/>
      </c>
      <c r="L633" s="23" t="str">
        <f>IF($B633="","",IFERROR(INDEX(Clients!$B$4:$B$103,MATCH($B633,Clients!$A$4:$A$103,0)),"")&amp;"")</f>
        <v/>
      </c>
      <c r="M633" s="24" t="str">
        <f>IF($B633="","",IF($J633&lt;&gt;"",N($J633),N(IFERROR(INDEX(Clients!$C$4:$C$103,MATCH($B633,Clients!$A$4:$A$103,0)),""))))</f>
        <v/>
      </c>
      <c r="N633" s="24" t="str">
        <f t="shared" si="19"/>
        <v/>
      </c>
      <c r="O633" s="17"/>
      <c r="P633" s="23">
        <f>IF(AND(ISNUMBER($A633),$A633&gt;=Settings!$B$6,$A633&lt;=Settings!$B$7),1,0)</f>
        <v>0</v>
      </c>
      <c r="Q633" s="23" t="str">
        <f>IF(AND($P633=1,$B633&lt;&gt;"",$B633=Timesheet!$B$4),ROW(),"")</f>
        <v/>
      </c>
    </row>
    <row r="634" spans="1:17" x14ac:dyDescent="0.3">
      <c r="A634" s="19"/>
      <c r="B634" s="17"/>
      <c r="C634" s="17"/>
      <c r="D634" s="17"/>
      <c r="E634" s="20"/>
      <c r="F634" s="20"/>
      <c r="G634" s="21"/>
      <c r="H634" s="22" t="str">
        <f t="shared" si="18"/>
        <v/>
      </c>
      <c r="I634" s="17"/>
      <c r="J634" s="18"/>
      <c r="K634" s="22" t="str">
        <f>IF($H634="","",IF($I634="No",0,IF(N(IFERROR(INDEX(Clients!$D$4:$D$103,MATCH($B634,Clients!$A$4:$A$103,0)),""))&gt;0,CEILING(MAX(0,ROUND(MOD($F634-$E634,1)*1440-N($G634),0)),N(IFERROR(INDEX(Clients!$D$4:$D$103,MATCH($B634,Clients!$A$4:$A$103,0)),""))),MAX(0,ROUND(MOD($F634-$E634,1)*1440-N($G634),0)))/60))</f>
        <v/>
      </c>
      <c r="L634" s="23" t="str">
        <f>IF($B634="","",IFERROR(INDEX(Clients!$B$4:$B$103,MATCH($B634,Clients!$A$4:$A$103,0)),"")&amp;"")</f>
        <v/>
      </c>
      <c r="M634" s="24" t="str">
        <f>IF($B634="","",IF($J634&lt;&gt;"",N($J634),N(IFERROR(INDEX(Clients!$C$4:$C$103,MATCH($B634,Clients!$A$4:$A$103,0)),""))))</f>
        <v/>
      </c>
      <c r="N634" s="24" t="str">
        <f t="shared" si="19"/>
        <v/>
      </c>
      <c r="O634" s="17"/>
      <c r="P634" s="23">
        <f>IF(AND(ISNUMBER($A634),$A634&gt;=Settings!$B$6,$A634&lt;=Settings!$B$7),1,0)</f>
        <v>0</v>
      </c>
      <c r="Q634" s="23" t="str">
        <f>IF(AND($P634=1,$B634&lt;&gt;"",$B634=Timesheet!$B$4),ROW(),"")</f>
        <v/>
      </c>
    </row>
    <row r="635" spans="1:17" x14ac:dyDescent="0.3">
      <c r="A635" s="19"/>
      <c r="B635" s="17"/>
      <c r="C635" s="17"/>
      <c r="D635" s="17"/>
      <c r="E635" s="20"/>
      <c r="F635" s="20"/>
      <c r="G635" s="21"/>
      <c r="H635" s="22" t="str">
        <f t="shared" si="18"/>
        <v/>
      </c>
      <c r="I635" s="17"/>
      <c r="J635" s="18"/>
      <c r="K635" s="22" t="str">
        <f>IF($H635="","",IF($I635="No",0,IF(N(IFERROR(INDEX(Clients!$D$4:$D$103,MATCH($B635,Clients!$A$4:$A$103,0)),""))&gt;0,CEILING(MAX(0,ROUND(MOD($F635-$E635,1)*1440-N($G635),0)),N(IFERROR(INDEX(Clients!$D$4:$D$103,MATCH($B635,Clients!$A$4:$A$103,0)),""))),MAX(0,ROUND(MOD($F635-$E635,1)*1440-N($G635),0)))/60))</f>
        <v/>
      </c>
      <c r="L635" s="23" t="str">
        <f>IF($B635="","",IFERROR(INDEX(Clients!$B$4:$B$103,MATCH($B635,Clients!$A$4:$A$103,0)),"")&amp;"")</f>
        <v/>
      </c>
      <c r="M635" s="24" t="str">
        <f>IF($B635="","",IF($J635&lt;&gt;"",N($J635),N(IFERROR(INDEX(Clients!$C$4:$C$103,MATCH($B635,Clients!$A$4:$A$103,0)),""))))</f>
        <v/>
      </c>
      <c r="N635" s="24" t="str">
        <f t="shared" si="19"/>
        <v/>
      </c>
      <c r="O635" s="17"/>
      <c r="P635" s="23">
        <f>IF(AND(ISNUMBER($A635),$A635&gt;=Settings!$B$6,$A635&lt;=Settings!$B$7),1,0)</f>
        <v>0</v>
      </c>
      <c r="Q635" s="23" t="str">
        <f>IF(AND($P635=1,$B635&lt;&gt;"",$B635=Timesheet!$B$4),ROW(),"")</f>
        <v/>
      </c>
    </row>
    <row r="636" spans="1:17" x14ac:dyDescent="0.3">
      <c r="A636" s="19"/>
      <c r="B636" s="17"/>
      <c r="C636" s="17"/>
      <c r="D636" s="17"/>
      <c r="E636" s="20"/>
      <c r="F636" s="20"/>
      <c r="G636" s="21"/>
      <c r="H636" s="22" t="str">
        <f t="shared" si="18"/>
        <v/>
      </c>
      <c r="I636" s="17"/>
      <c r="J636" s="18"/>
      <c r="K636" s="22" t="str">
        <f>IF($H636="","",IF($I636="No",0,IF(N(IFERROR(INDEX(Clients!$D$4:$D$103,MATCH($B636,Clients!$A$4:$A$103,0)),""))&gt;0,CEILING(MAX(0,ROUND(MOD($F636-$E636,1)*1440-N($G636),0)),N(IFERROR(INDEX(Clients!$D$4:$D$103,MATCH($B636,Clients!$A$4:$A$103,0)),""))),MAX(0,ROUND(MOD($F636-$E636,1)*1440-N($G636),0)))/60))</f>
        <v/>
      </c>
      <c r="L636" s="23" t="str">
        <f>IF($B636="","",IFERROR(INDEX(Clients!$B$4:$B$103,MATCH($B636,Clients!$A$4:$A$103,0)),"")&amp;"")</f>
        <v/>
      </c>
      <c r="M636" s="24" t="str">
        <f>IF($B636="","",IF($J636&lt;&gt;"",N($J636),N(IFERROR(INDEX(Clients!$C$4:$C$103,MATCH($B636,Clients!$A$4:$A$103,0)),""))))</f>
        <v/>
      </c>
      <c r="N636" s="24" t="str">
        <f t="shared" si="19"/>
        <v/>
      </c>
      <c r="O636" s="17"/>
      <c r="P636" s="23">
        <f>IF(AND(ISNUMBER($A636),$A636&gt;=Settings!$B$6,$A636&lt;=Settings!$B$7),1,0)</f>
        <v>0</v>
      </c>
      <c r="Q636" s="23" t="str">
        <f>IF(AND($P636=1,$B636&lt;&gt;"",$B636=Timesheet!$B$4),ROW(),"")</f>
        <v/>
      </c>
    </row>
    <row r="637" spans="1:17" x14ac:dyDescent="0.3">
      <c r="A637" s="19"/>
      <c r="B637" s="17"/>
      <c r="C637" s="17"/>
      <c r="D637" s="17"/>
      <c r="E637" s="20"/>
      <c r="F637" s="20"/>
      <c r="G637" s="21"/>
      <c r="H637" s="22" t="str">
        <f t="shared" si="18"/>
        <v/>
      </c>
      <c r="I637" s="17"/>
      <c r="J637" s="18"/>
      <c r="K637" s="22" t="str">
        <f>IF($H637="","",IF($I637="No",0,IF(N(IFERROR(INDEX(Clients!$D$4:$D$103,MATCH($B637,Clients!$A$4:$A$103,0)),""))&gt;0,CEILING(MAX(0,ROUND(MOD($F637-$E637,1)*1440-N($G637),0)),N(IFERROR(INDEX(Clients!$D$4:$D$103,MATCH($B637,Clients!$A$4:$A$103,0)),""))),MAX(0,ROUND(MOD($F637-$E637,1)*1440-N($G637),0)))/60))</f>
        <v/>
      </c>
      <c r="L637" s="23" t="str">
        <f>IF($B637="","",IFERROR(INDEX(Clients!$B$4:$B$103,MATCH($B637,Clients!$A$4:$A$103,0)),"")&amp;"")</f>
        <v/>
      </c>
      <c r="M637" s="24" t="str">
        <f>IF($B637="","",IF($J637&lt;&gt;"",N($J637),N(IFERROR(INDEX(Clients!$C$4:$C$103,MATCH($B637,Clients!$A$4:$A$103,0)),""))))</f>
        <v/>
      </c>
      <c r="N637" s="24" t="str">
        <f t="shared" si="19"/>
        <v/>
      </c>
      <c r="O637" s="17"/>
      <c r="P637" s="23">
        <f>IF(AND(ISNUMBER($A637),$A637&gt;=Settings!$B$6,$A637&lt;=Settings!$B$7),1,0)</f>
        <v>0</v>
      </c>
      <c r="Q637" s="23" t="str">
        <f>IF(AND($P637=1,$B637&lt;&gt;"",$B637=Timesheet!$B$4),ROW(),"")</f>
        <v/>
      </c>
    </row>
    <row r="638" spans="1:17" x14ac:dyDescent="0.3">
      <c r="A638" s="19"/>
      <c r="B638" s="17"/>
      <c r="C638" s="17"/>
      <c r="D638" s="17"/>
      <c r="E638" s="20"/>
      <c r="F638" s="20"/>
      <c r="G638" s="21"/>
      <c r="H638" s="22" t="str">
        <f t="shared" si="18"/>
        <v/>
      </c>
      <c r="I638" s="17"/>
      <c r="J638" s="18"/>
      <c r="K638" s="22" t="str">
        <f>IF($H638="","",IF($I638="No",0,IF(N(IFERROR(INDEX(Clients!$D$4:$D$103,MATCH($B638,Clients!$A$4:$A$103,0)),""))&gt;0,CEILING(MAX(0,ROUND(MOD($F638-$E638,1)*1440-N($G638),0)),N(IFERROR(INDEX(Clients!$D$4:$D$103,MATCH($B638,Clients!$A$4:$A$103,0)),""))),MAX(0,ROUND(MOD($F638-$E638,1)*1440-N($G638),0)))/60))</f>
        <v/>
      </c>
      <c r="L638" s="23" t="str">
        <f>IF($B638="","",IFERROR(INDEX(Clients!$B$4:$B$103,MATCH($B638,Clients!$A$4:$A$103,0)),"")&amp;"")</f>
        <v/>
      </c>
      <c r="M638" s="24" t="str">
        <f>IF($B638="","",IF($J638&lt;&gt;"",N($J638),N(IFERROR(INDEX(Clients!$C$4:$C$103,MATCH($B638,Clients!$A$4:$A$103,0)),""))))</f>
        <v/>
      </c>
      <c r="N638" s="24" t="str">
        <f t="shared" si="19"/>
        <v/>
      </c>
      <c r="O638" s="17"/>
      <c r="P638" s="23">
        <f>IF(AND(ISNUMBER($A638),$A638&gt;=Settings!$B$6,$A638&lt;=Settings!$B$7),1,0)</f>
        <v>0</v>
      </c>
      <c r="Q638" s="23" t="str">
        <f>IF(AND($P638=1,$B638&lt;&gt;"",$B638=Timesheet!$B$4),ROW(),"")</f>
        <v/>
      </c>
    </row>
    <row r="639" spans="1:17" x14ac:dyDescent="0.3">
      <c r="A639" s="19"/>
      <c r="B639" s="17"/>
      <c r="C639" s="17"/>
      <c r="D639" s="17"/>
      <c r="E639" s="20"/>
      <c r="F639" s="20"/>
      <c r="G639" s="21"/>
      <c r="H639" s="22" t="str">
        <f t="shared" si="18"/>
        <v/>
      </c>
      <c r="I639" s="17"/>
      <c r="J639" s="18"/>
      <c r="K639" s="22" t="str">
        <f>IF($H639="","",IF($I639="No",0,IF(N(IFERROR(INDEX(Clients!$D$4:$D$103,MATCH($B639,Clients!$A$4:$A$103,0)),""))&gt;0,CEILING(MAX(0,ROUND(MOD($F639-$E639,1)*1440-N($G639),0)),N(IFERROR(INDEX(Clients!$D$4:$D$103,MATCH($B639,Clients!$A$4:$A$103,0)),""))),MAX(0,ROUND(MOD($F639-$E639,1)*1440-N($G639),0)))/60))</f>
        <v/>
      </c>
      <c r="L639" s="23" t="str">
        <f>IF($B639="","",IFERROR(INDEX(Clients!$B$4:$B$103,MATCH($B639,Clients!$A$4:$A$103,0)),"")&amp;"")</f>
        <v/>
      </c>
      <c r="M639" s="24" t="str">
        <f>IF($B639="","",IF($J639&lt;&gt;"",N($J639),N(IFERROR(INDEX(Clients!$C$4:$C$103,MATCH($B639,Clients!$A$4:$A$103,0)),""))))</f>
        <v/>
      </c>
      <c r="N639" s="24" t="str">
        <f t="shared" si="19"/>
        <v/>
      </c>
      <c r="O639" s="17"/>
      <c r="P639" s="23">
        <f>IF(AND(ISNUMBER($A639),$A639&gt;=Settings!$B$6,$A639&lt;=Settings!$B$7),1,0)</f>
        <v>0</v>
      </c>
      <c r="Q639" s="23" t="str">
        <f>IF(AND($P639=1,$B639&lt;&gt;"",$B639=Timesheet!$B$4),ROW(),"")</f>
        <v/>
      </c>
    </row>
    <row r="640" spans="1:17" x14ac:dyDescent="0.3">
      <c r="A640" s="19"/>
      <c r="B640" s="17"/>
      <c r="C640" s="17"/>
      <c r="D640" s="17"/>
      <c r="E640" s="20"/>
      <c r="F640" s="20"/>
      <c r="G640" s="21"/>
      <c r="H640" s="22" t="str">
        <f t="shared" si="18"/>
        <v/>
      </c>
      <c r="I640" s="17"/>
      <c r="J640" s="18"/>
      <c r="K640" s="22" t="str">
        <f>IF($H640="","",IF($I640="No",0,IF(N(IFERROR(INDEX(Clients!$D$4:$D$103,MATCH($B640,Clients!$A$4:$A$103,0)),""))&gt;0,CEILING(MAX(0,ROUND(MOD($F640-$E640,1)*1440-N($G640),0)),N(IFERROR(INDEX(Clients!$D$4:$D$103,MATCH($B640,Clients!$A$4:$A$103,0)),""))),MAX(0,ROUND(MOD($F640-$E640,1)*1440-N($G640),0)))/60))</f>
        <v/>
      </c>
      <c r="L640" s="23" t="str">
        <f>IF($B640="","",IFERROR(INDEX(Clients!$B$4:$B$103,MATCH($B640,Clients!$A$4:$A$103,0)),"")&amp;"")</f>
        <v/>
      </c>
      <c r="M640" s="24" t="str">
        <f>IF($B640="","",IF($J640&lt;&gt;"",N($J640),N(IFERROR(INDEX(Clients!$C$4:$C$103,MATCH($B640,Clients!$A$4:$A$103,0)),""))))</f>
        <v/>
      </c>
      <c r="N640" s="24" t="str">
        <f t="shared" si="19"/>
        <v/>
      </c>
      <c r="O640" s="17"/>
      <c r="P640" s="23">
        <f>IF(AND(ISNUMBER($A640),$A640&gt;=Settings!$B$6,$A640&lt;=Settings!$B$7),1,0)</f>
        <v>0</v>
      </c>
      <c r="Q640" s="23" t="str">
        <f>IF(AND($P640=1,$B640&lt;&gt;"",$B640=Timesheet!$B$4),ROW(),"")</f>
        <v/>
      </c>
    </row>
    <row r="641" spans="1:17" x14ac:dyDescent="0.3">
      <c r="A641" s="19"/>
      <c r="B641" s="17"/>
      <c r="C641" s="17"/>
      <c r="D641" s="17"/>
      <c r="E641" s="20"/>
      <c r="F641" s="20"/>
      <c r="G641" s="21"/>
      <c r="H641" s="22" t="str">
        <f t="shared" si="18"/>
        <v/>
      </c>
      <c r="I641" s="17"/>
      <c r="J641" s="18"/>
      <c r="K641" s="22" t="str">
        <f>IF($H641="","",IF($I641="No",0,IF(N(IFERROR(INDEX(Clients!$D$4:$D$103,MATCH($B641,Clients!$A$4:$A$103,0)),""))&gt;0,CEILING(MAX(0,ROUND(MOD($F641-$E641,1)*1440-N($G641),0)),N(IFERROR(INDEX(Clients!$D$4:$D$103,MATCH($B641,Clients!$A$4:$A$103,0)),""))),MAX(0,ROUND(MOD($F641-$E641,1)*1440-N($G641),0)))/60))</f>
        <v/>
      </c>
      <c r="L641" s="23" t="str">
        <f>IF($B641="","",IFERROR(INDEX(Clients!$B$4:$B$103,MATCH($B641,Clients!$A$4:$A$103,0)),"")&amp;"")</f>
        <v/>
      </c>
      <c r="M641" s="24" t="str">
        <f>IF($B641="","",IF($J641&lt;&gt;"",N($J641),N(IFERROR(INDEX(Clients!$C$4:$C$103,MATCH($B641,Clients!$A$4:$A$103,0)),""))))</f>
        <v/>
      </c>
      <c r="N641" s="24" t="str">
        <f t="shared" si="19"/>
        <v/>
      </c>
      <c r="O641" s="17"/>
      <c r="P641" s="23">
        <f>IF(AND(ISNUMBER($A641),$A641&gt;=Settings!$B$6,$A641&lt;=Settings!$B$7),1,0)</f>
        <v>0</v>
      </c>
      <c r="Q641" s="23" t="str">
        <f>IF(AND($P641=1,$B641&lt;&gt;"",$B641=Timesheet!$B$4),ROW(),"")</f>
        <v/>
      </c>
    </row>
    <row r="642" spans="1:17" x14ac:dyDescent="0.3">
      <c r="A642" s="19"/>
      <c r="B642" s="17"/>
      <c r="C642" s="17"/>
      <c r="D642" s="17"/>
      <c r="E642" s="20"/>
      <c r="F642" s="20"/>
      <c r="G642" s="21"/>
      <c r="H642" s="22" t="str">
        <f t="shared" si="18"/>
        <v/>
      </c>
      <c r="I642" s="17"/>
      <c r="J642" s="18"/>
      <c r="K642" s="22" t="str">
        <f>IF($H642="","",IF($I642="No",0,IF(N(IFERROR(INDEX(Clients!$D$4:$D$103,MATCH($B642,Clients!$A$4:$A$103,0)),""))&gt;0,CEILING(MAX(0,ROUND(MOD($F642-$E642,1)*1440-N($G642),0)),N(IFERROR(INDEX(Clients!$D$4:$D$103,MATCH($B642,Clients!$A$4:$A$103,0)),""))),MAX(0,ROUND(MOD($F642-$E642,1)*1440-N($G642),0)))/60))</f>
        <v/>
      </c>
      <c r="L642" s="23" t="str">
        <f>IF($B642="","",IFERROR(INDEX(Clients!$B$4:$B$103,MATCH($B642,Clients!$A$4:$A$103,0)),"")&amp;"")</f>
        <v/>
      </c>
      <c r="M642" s="24" t="str">
        <f>IF($B642="","",IF($J642&lt;&gt;"",N($J642),N(IFERROR(INDEX(Clients!$C$4:$C$103,MATCH($B642,Clients!$A$4:$A$103,0)),""))))</f>
        <v/>
      </c>
      <c r="N642" s="24" t="str">
        <f t="shared" si="19"/>
        <v/>
      </c>
      <c r="O642" s="17"/>
      <c r="P642" s="23">
        <f>IF(AND(ISNUMBER($A642),$A642&gt;=Settings!$B$6,$A642&lt;=Settings!$B$7),1,0)</f>
        <v>0</v>
      </c>
      <c r="Q642" s="23" t="str">
        <f>IF(AND($P642=1,$B642&lt;&gt;"",$B642=Timesheet!$B$4),ROW(),"")</f>
        <v/>
      </c>
    </row>
    <row r="643" spans="1:17" x14ac:dyDescent="0.3">
      <c r="A643" s="19"/>
      <c r="B643" s="17"/>
      <c r="C643" s="17"/>
      <c r="D643" s="17"/>
      <c r="E643" s="20"/>
      <c r="F643" s="20"/>
      <c r="G643" s="21"/>
      <c r="H643" s="22" t="str">
        <f t="shared" si="18"/>
        <v/>
      </c>
      <c r="I643" s="17"/>
      <c r="J643" s="18"/>
      <c r="K643" s="22" t="str">
        <f>IF($H643="","",IF($I643="No",0,IF(N(IFERROR(INDEX(Clients!$D$4:$D$103,MATCH($B643,Clients!$A$4:$A$103,0)),""))&gt;0,CEILING(MAX(0,ROUND(MOD($F643-$E643,1)*1440-N($G643),0)),N(IFERROR(INDEX(Clients!$D$4:$D$103,MATCH($B643,Clients!$A$4:$A$103,0)),""))),MAX(0,ROUND(MOD($F643-$E643,1)*1440-N($G643),0)))/60))</f>
        <v/>
      </c>
      <c r="L643" s="23" t="str">
        <f>IF($B643="","",IFERROR(INDEX(Clients!$B$4:$B$103,MATCH($B643,Clients!$A$4:$A$103,0)),"")&amp;"")</f>
        <v/>
      </c>
      <c r="M643" s="24" t="str">
        <f>IF($B643="","",IF($J643&lt;&gt;"",N($J643),N(IFERROR(INDEX(Clients!$C$4:$C$103,MATCH($B643,Clients!$A$4:$A$103,0)),""))))</f>
        <v/>
      </c>
      <c r="N643" s="24" t="str">
        <f t="shared" si="19"/>
        <v/>
      </c>
      <c r="O643" s="17"/>
      <c r="P643" s="23">
        <f>IF(AND(ISNUMBER($A643),$A643&gt;=Settings!$B$6,$A643&lt;=Settings!$B$7),1,0)</f>
        <v>0</v>
      </c>
      <c r="Q643" s="23" t="str">
        <f>IF(AND($P643=1,$B643&lt;&gt;"",$B643=Timesheet!$B$4),ROW(),"")</f>
        <v/>
      </c>
    </row>
    <row r="644" spans="1:17" x14ac:dyDescent="0.3">
      <c r="A644" s="19"/>
      <c r="B644" s="17"/>
      <c r="C644" s="17"/>
      <c r="D644" s="17"/>
      <c r="E644" s="20"/>
      <c r="F644" s="20"/>
      <c r="G644" s="21"/>
      <c r="H644" s="22" t="str">
        <f t="shared" ref="H644:H707" si="20">IF(OR($E644="",$F644=""),"",MAX(0,ROUND((MOD($F644-$E644,1)*1440-N($G644))/60,2)))</f>
        <v/>
      </c>
      <c r="I644" s="17"/>
      <c r="J644" s="18"/>
      <c r="K644" s="22" t="str">
        <f>IF($H644="","",IF($I644="No",0,IF(N(IFERROR(INDEX(Clients!$D$4:$D$103,MATCH($B644,Clients!$A$4:$A$103,0)),""))&gt;0,CEILING(MAX(0,ROUND(MOD($F644-$E644,1)*1440-N($G644),0)),N(IFERROR(INDEX(Clients!$D$4:$D$103,MATCH($B644,Clients!$A$4:$A$103,0)),""))),MAX(0,ROUND(MOD($F644-$E644,1)*1440-N($G644),0)))/60))</f>
        <v/>
      </c>
      <c r="L644" s="23" t="str">
        <f>IF($B644="","",IFERROR(INDEX(Clients!$B$4:$B$103,MATCH($B644,Clients!$A$4:$A$103,0)),"")&amp;"")</f>
        <v/>
      </c>
      <c r="M644" s="24" t="str">
        <f>IF($B644="","",IF($J644&lt;&gt;"",N($J644),N(IFERROR(INDEX(Clients!$C$4:$C$103,MATCH($B644,Clients!$A$4:$A$103,0)),""))))</f>
        <v/>
      </c>
      <c r="N644" s="24" t="str">
        <f t="shared" ref="N644:N707" si="21">IF(OR($K644="",$M644=""),"",ROUND($K644*$M644,2))</f>
        <v/>
      </c>
      <c r="O644" s="17"/>
      <c r="P644" s="23">
        <f>IF(AND(ISNUMBER($A644),$A644&gt;=Settings!$B$6,$A644&lt;=Settings!$B$7),1,0)</f>
        <v>0</v>
      </c>
      <c r="Q644" s="23" t="str">
        <f>IF(AND($P644=1,$B644&lt;&gt;"",$B644=Timesheet!$B$4),ROW(),"")</f>
        <v/>
      </c>
    </row>
    <row r="645" spans="1:17" x14ac:dyDescent="0.3">
      <c r="A645" s="19"/>
      <c r="B645" s="17"/>
      <c r="C645" s="17"/>
      <c r="D645" s="17"/>
      <c r="E645" s="20"/>
      <c r="F645" s="20"/>
      <c r="G645" s="21"/>
      <c r="H645" s="22" t="str">
        <f t="shared" si="20"/>
        <v/>
      </c>
      <c r="I645" s="17"/>
      <c r="J645" s="18"/>
      <c r="K645" s="22" t="str">
        <f>IF($H645="","",IF($I645="No",0,IF(N(IFERROR(INDEX(Clients!$D$4:$D$103,MATCH($B645,Clients!$A$4:$A$103,0)),""))&gt;0,CEILING(MAX(0,ROUND(MOD($F645-$E645,1)*1440-N($G645),0)),N(IFERROR(INDEX(Clients!$D$4:$D$103,MATCH($B645,Clients!$A$4:$A$103,0)),""))),MAX(0,ROUND(MOD($F645-$E645,1)*1440-N($G645),0)))/60))</f>
        <v/>
      </c>
      <c r="L645" s="23" t="str">
        <f>IF($B645="","",IFERROR(INDEX(Clients!$B$4:$B$103,MATCH($B645,Clients!$A$4:$A$103,0)),"")&amp;"")</f>
        <v/>
      </c>
      <c r="M645" s="24" t="str">
        <f>IF($B645="","",IF($J645&lt;&gt;"",N($J645),N(IFERROR(INDEX(Clients!$C$4:$C$103,MATCH($B645,Clients!$A$4:$A$103,0)),""))))</f>
        <v/>
      </c>
      <c r="N645" s="24" t="str">
        <f t="shared" si="21"/>
        <v/>
      </c>
      <c r="O645" s="17"/>
      <c r="P645" s="23">
        <f>IF(AND(ISNUMBER($A645),$A645&gt;=Settings!$B$6,$A645&lt;=Settings!$B$7),1,0)</f>
        <v>0</v>
      </c>
      <c r="Q645" s="23" t="str">
        <f>IF(AND($P645=1,$B645&lt;&gt;"",$B645=Timesheet!$B$4),ROW(),"")</f>
        <v/>
      </c>
    </row>
    <row r="646" spans="1:17" x14ac:dyDescent="0.3">
      <c r="A646" s="19"/>
      <c r="B646" s="17"/>
      <c r="C646" s="17"/>
      <c r="D646" s="17"/>
      <c r="E646" s="20"/>
      <c r="F646" s="20"/>
      <c r="G646" s="21"/>
      <c r="H646" s="22" t="str">
        <f t="shared" si="20"/>
        <v/>
      </c>
      <c r="I646" s="17"/>
      <c r="J646" s="18"/>
      <c r="K646" s="22" t="str">
        <f>IF($H646="","",IF($I646="No",0,IF(N(IFERROR(INDEX(Clients!$D$4:$D$103,MATCH($B646,Clients!$A$4:$A$103,0)),""))&gt;0,CEILING(MAX(0,ROUND(MOD($F646-$E646,1)*1440-N($G646),0)),N(IFERROR(INDEX(Clients!$D$4:$D$103,MATCH($B646,Clients!$A$4:$A$103,0)),""))),MAX(0,ROUND(MOD($F646-$E646,1)*1440-N($G646),0)))/60))</f>
        <v/>
      </c>
      <c r="L646" s="23" t="str">
        <f>IF($B646="","",IFERROR(INDEX(Clients!$B$4:$B$103,MATCH($B646,Clients!$A$4:$A$103,0)),"")&amp;"")</f>
        <v/>
      </c>
      <c r="M646" s="24" t="str">
        <f>IF($B646="","",IF($J646&lt;&gt;"",N($J646),N(IFERROR(INDEX(Clients!$C$4:$C$103,MATCH($B646,Clients!$A$4:$A$103,0)),""))))</f>
        <v/>
      </c>
      <c r="N646" s="24" t="str">
        <f t="shared" si="21"/>
        <v/>
      </c>
      <c r="O646" s="17"/>
      <c r="P646" s="23">
        <f>IF(AND(ISNUMBER($A646),$A646&gt;=Settings!$B$6,$A646&lt;=Settings!$B$7),1,0)</f>
        <v>0</v>
      </c>
      <c r="Q646" s="23" t="str">
        <f>IF(AND($P646=1,$B646&lt;&gt;"",$B646=Timesheet!$B$4),ROW(),"")</f>
        <v/>
      </c>
    </row>
    <row r="647" spans="1:17" x14ac:dyDescent="0.3">
      <c r="A647" s="19"/>
      <c r="B647" s="17"/>
      <c r="C647" s="17"/>
      <c r="D647" s="17"/>
      <c r="E647" s="20"/>
      <c r="F647" s="20"/>
      <c r="G647" s="21"/>
      <c r="H647" s="22" t="str">
        <f t="shared" si="20"/>
        <v/>
      </c>
      <c r="I647" s="17"/>
      <c r="J647" s="18"/>
      <c r="K647" s="22" t="str">
        <f>IF($H647="","",IF($I647="No",0,IF(N(IFERROR(INDEX(Clients!$D$4:$D$103,MATCH($B647,Clients!$A$4:$A$103,0)),""))&gt;0,CEILING(MAX(0,ROUND(MOD($F647-$E647,1)*1440-N($G647),0)),N(IFERROR(INDEX(Clients!$D$4:$D$103,MATCH($B647,Clients!$A$4:$A$103,0)),""))),MAX(0,ROUND(MOD($F647-$E647,1)*1440-N($G647),0)))/60))</f>
        <v/>
      </c>
      <c r="L647" s="23" t="str">
        <f>IF($B647="","",IFERROR(INDEX(Clients!$B$4:$B$103,MATCH($B647,Clients!$A$4:$A$103,0)),"")&amp;"")</f>
        <v/>
      </c>
      <c r="M647" s="24" t="str">
        <f>IF($B647="","",IF($J647&lt;&gt;"",N($J647),N(IFERROR(INDEX(Clients!$C$4:$C$103,MATCH($B647,Clients!$A$4:$A$103,0)),""))))</f>
        <v/>
      </c>
      <c r="N647" s="24" t="str">
        <f t="shared" si="21"/>
        <v/>
      </c>
      <c r="O647" s="17"/>
      <c r="P647" s="23">
        <f>IF(AND(ISNUMBER($A647),$A647&gt;=Settings!$B$6,$A647&lt;=Settings!$B$7),1,0)</f>
        <v>0</v>
      </c>
      <c r="Q647" s="23" t="str">
        <f>IF(AND($P647=1,$B647&lt;&gt;"",$B647=Timesheet!$B$4),ROW(),"")</f>
        <v/>
      </c>
    </row>
    <row r="648" spans="1:17" x14ac:dyDescent="0.3">
      <c r="A648" s="19"/>
      <c r="B648" s="17"/>
      <c r="C648" s="17"/>
      <c r="D648" s="17"/>
      <c r="E648" s="20"/>
      <c r="F648" s="20"/>
      <c r="G648" s="21"/>
      <c r="H648" s="22" t="str">
        <f t="shared" si="20"/>
        <v/>
      </c>
      <c r="I648" s="17"/>
      <c r="J648" s="18"/>
      <c r="K648" s="22" t="str">
        <f>IF($H648="","",IF($I648="No",0,IF(N(IFERROR(INDEX(Clients!$D$4:$D$103,MATCH($B648,Clients!$A$4:$A$103,0)),""))&gt;0,CEILING(MAX(0,ROUND(MOD($F648-$E648,1)*1440-N($G648),0)),N(IFERROR(INDEX(Clients!$D$4:$D$103,MATCH($B648,Clients!$A$4:$A$103,0)),""))),MAX(0,ROUND(MOD($F648-$E648,1)*1440-N($G648),0)))/60))</f>
        <v/>
      </c>
      <c r="L648" s="23" t="str">
        <f>IF($B648="","",IFERROR(INDEX(Clients!$B$4:$B$103,MATCH($B648,Clients!$A$4:$A$103,0)),"")&amp;"")</f>
        <v/>
      </c>
      <c r="M648" s="24" t="str">
        <f>IF($B648="","",IF($J648&lt;&gt;"",N($J648),N(IFERROR(INDEX(Clients!$C$4:$C$103,MATCH($B648,Clients!$A$4:$A$103,0)),""))))</f>
        <v/>
      </c>
      <c r="N648" s="24" t="str">
        <f t="shared" si="21"/>
        <v/>
      </c>
      <c r="O648" s="17"/>
      <c r="P648" s="23">
        <f>IF(AND(ISNUMBER($A648),$A648&gt;=Settings!$B$6,$A648&lt;=Settings!$B$7),1,0)</f>
        <v>0</v>
      </c>
      <c r="Q648" s="23" t="str">
        <f>IF(AND($P648=1,$B648&lt;&gt;"",$B648=Timesheet!$B$4),ROW(),"")</f>
        <v/>
      </c>
    </row>
    <row r="649" spans="1:17" x14ac:dyDescent="0.3">
      <c r="A649" s="19"/>
      <c r="B649" s="17"/>
      <c r="C649" s="17"/>
      <c r="D649" s="17"/>
      <c r="E649" s="20"/>
      <c r="F649" s="20"/>
      <c r="G649" s="21"/>
      <c r="H649" s="22" t="str">
        <f t="shared" si="20"/>
        <v/>
      </c>
      <c r="I649" s="17"/>
      <c r="J649" s="18"/>
      <c r="K649" s="22" t="str">
        <f>IF($H649="","",IF($I649="No",0,IF(N(IFERROR(INDEX(Clients!$D$4:$D$103,MATCH($B649,Clients!$A$4:$A$103,0)),""))&gt;0,CEILING(MAX(0,ROUND(MOD($F649-$E649,1)*1440-N($G649),0)),N(IFERROR(INDEX(Clients!$D$4:$D$103,MATCH($B649,Clients!$A$4:$A$103,0)),""))),MAX(0,ROUND(MOD($F649-$E649,1)*1440-N($G649),0)))/60))</f>
        <v/>
      </c>
      <c r="L649" s="23" t="str">
        <f>IF($B649="","",IFERROR(INDEX(Clients!$B$4:$B$103,MATCH($B649,Clients!$A$4:$A$103,0)),"")&amp;"")</f>
        <v/>
      </c>
      <c r="M649" s="24" t="str">
        <f>IF($B649="","",IF($J649&lt;&gt;"",N($J649),N(IFERROR(INDEX(Clients!$C$4:$C$103,MATCH($B649,Clients!$A$4:$A$103,0)),""))))</f>
        <v/>
      </c>
      <c r="N649" s="24" t="str">
        <f t="shared" si="21"/>
        <v/>
      </c>
      <c r="O649" s="17"/>
      <c r="P649" s="23">
        <f>IF(AND(ISNUMBER($A649),$A649&gt;=Settings!$B$6,$A649&lt;=Settings!$B$7),1,0)</f>
        <v>0</v>
      </c>
      <c r="Q649" s="23" t="str">
        <f>IF(AND($P649=1,$B649&lt;&gt;"",$B649=Timesheet!$B$4),ROW(),"")</f>
        <v/>
      </c>
    </row>
    <row r="650" spans="1:17" x14ac:dyDescent="0.3">
      <c r="A650" s="19"/>
      <c r="B650" s="17"/>
      <c r="C650" s="17"/>
      <c r="D650" s="17"/>
      <c r="E650" s="20"/>
      <c r="F650" s="20"/>
      <c r="G650" s="21"/>
      <c r="H650" s="22" t="str">
        <f t="shared" si="20"/>
        <v/>
      </c>
      <c r="I650" s="17"/>
      <c r="J650" s="18"/>
      <c r="K650" s="22" t="str">
        <f>IF($H650="","",IF($I650="No",0,IF(N(IFERROR(INDEX(Clients!$D$4:$D$103,MATCH($B650,Clients!$A$4:$A$103,0)),""))&gt;0,CEILING(MAX(0,ROUND(MOD($F650-$E650,1)*1440-N($G650),0)),N(IFERROR(INDEX(Clients!$D$4:$D$103,MATCH($B650,Clients!$A$4:$A$103,0)),""))),MAX(0,ROUND(MOD($F650-$E650,1)*1440-N($G650),0)))/60))</f>
        <v/>
      </c>
      <c r="L650" s="23" t="str">
        <f>IF($B650="","",IFERROR(INDEX(Clients!$B$4:$B$103,MATCH($B650,Clients!$A$4:$A$103,0)),"")&amp;"")</f>
        <v/>
      </c>
      <c r="M650" s="24" t="str">
        <f>IF($B650="","",IF($J650&lt;&gt;"",N($J650),N(IFERROR(INDEX(Clients!$C$4:$C$103,MATCH($B650,Clients!$A$4:$A$103,0)),""))))</f>
        <v/>
      </c>
      <c r="N650" s="24" t="str">
        <f t="shared" si="21"/>
        <v/>
      </c>
      <c r="O650" s="17"/>
      <c r="P650" s="23">
        <f>IF(AND(ISNUMBER($A650),$A650&gt;=Settings!$B$6,$A650&lt;=Settings!$B$7),1,0)</f>
        <v>0</v>
      </c>
      <c r="Q650" s="23" t="str">
        <f>IF(AND($P650=1,$B650&lt;&gt;"",$B650=Timesheet!$B$4),ROW(),"")</f>
        <v/>
      </c>
    </row>
    <row r="651" spans="1:17" x14ac:dyDescent="0.3">
      <c r="A651" s="19"/>
      <c r="B651" s="17"/>
      <c r="C651" s="17"/>
      <c r="D651" s="17"/>
      <c r="E651" s="20"/>
      <c r="F651" s="20"/>
      <c r="G651" s="21"/>
      <c r="H651" s="22" t="str">
        <f t="shared" si="20"/>
        <v/>
      </c>
      <c r="I651" s="17"/>
      <c r="J651" s="18"/>
      <c r="K651" s="22" t="str">
        <f>IF($H651="","",IF($I651="No",0,IF(N(IFERROR(INDEX(Clients!$D$4:$D$103,MATCH($B651,Clients!$A$4:$A$103,0)),""))&gt;0,CEILING(MAX(0,ROUND(MOD($F651-$E651,1)*1440-N($G651),0)),N(IFERROR(INDEX(Clients!$D$4:$D$103,MATCH($B651,Clients!$A$4:$A$103,0)),""))),MAX(0,ROUND(MOD($F651-$E651,1)*1440-N($G651),0)))/60))</f>
        <v/>
      </c>
      <c r="L651" s="23" t="str">
        <f>IF($B651="","",IFERROR(INDEX(Clients!$B$4:$B$103,MATCH($B651,Clients!$A$4:$A$103,0)),"")&amp;"")</f>
        <v/>
      </c>
      <c r="M651" s="24" t="str">
        <f>IF($B651="","",IF($J651&lt;&gt;"",N($J651),N(IFERROR(INDEX(Clients!$C$4:$C$103,MATCH($B651,Clients!$A$4:$A$103,0)),""))))</f>
        <v/>
      </c>
      <c r="N651" s="24" t="str">
        <f t="shared" si="21"/>
        <v/>
      </c>
      <c r="O651" s="17"/>
      <c r="P651" s="23">
        <f>IF(AND(ISNUMBER($A651),$A651&gt;=Settings!$B$6,$A651&lt;=Settings!$B$7),1,0)</f>
        <v>0</v>
      </c>
      <c r="Q651" s="23" t="str">
        <f>IF(AND($P651=1,$B651&lt;&gt;"",$B651=Timesheet!$B$4),ROW(),"")</f>
        <v/>
      </c>
    </row>
    <row r="652" spans="1:17" x14ac:dyDescent="0.3">
      <c r="A652" s="19"/>
      <c r="B652" s="17"/>
      <c r="C652" s="17"/>
      <c r="D652" s="17"/>
      <c r="E652" s="20"/>
      <c r="F652" s="20"/>
      <c r="G652" s="21"/>
      <c r="H652" s="22" t="str">
        <f t="shared" si="20"/>
        <v/>
      </c>
      <c r="I652" s="17"/>
      <c r="J652" s="18"/>
      <c r="K652" s="22" t="str">
        <f>IF($H652="","",IF($I652="No",0,IF(N(IFERROR(INDEX(Clients!$D$4:$D$103,MATCH($B652,Clients!$A$4:$A$103,0)),""))&gt;0,CEILING(MAX(0,ROUND(MOD($F652-$E652,1)*1440-N($G652),0)),N(IFERROR(INDEX(Clients!$D$4:$D$103,MATCH($B652,Clients!$A$4:$A$103,0)),""))),MAX(0,ROUND(MOD($F652-$E652,1)*1440-N($G652),0)))/60))</f>
        <v/>
      </c>
      <c r="L652" s="23" t="str">
        <f>IF($B652="","",IFERROR(INDEX(Clients!$B$4:$B$103,MATCH($B652,Clients!$A$4:$A$103,0)),"")&amp;"")</f>
        <v/>
      </c>
      <c r="M652" s="24" t="str">
        <f>IF($B652="","",IF($J652&lt;&gt;"",N($J652),N(IFERROR(INDEX(Clients!$C$4:$C$103,MATCH($B652,Clients!$A$4:$A$103,0)),""))))</f>
        <v/>
      </c>
      <c r="N652" s="24" t="str">
        <f t="shared" si="21"/>
        <v/>
      </c>
      <c r="O652" s="17"/>
      <c r="P652" s="23">
        <f>IF(AND(ISNUMBER($A652),$A652&gt;=Settings!$B$6,$A652&lt;=Settings!$B$7),1,0)</f>
        <v>0</v>
      </c>
      <c r="Q652" s="23" t="str">
        <f>IF(AND($P652=1,$B652&lt;&gt;"",$B652=Timesheet!$B$4),ROW(),"")</f>
        <v/>
      </c>
    </row>
    <row r="653" spans="1:17" x14ac:dyDescent="0.3">
      <c r="A653" s="19"/>
      <c r="B653" s="17"/>
      <c r="C653" s="17"/>
      <c r="D653" s="17"/>
      <c r="E653" s="20"/>
      <c r="F653" s="20"/>
      <c r="G653" s="21"/>
      <c r="H653" s="22" t="str">
        <f t="shared" si="20"/>
        <v/>
      </c>
      <c r="I653" s="17"/>
      <c r="J653" s="18"/>
      <c r="K653" s="22" t="str">
        <f>IF($H653="","",IF($I653="No",0,IF(N(IFERROR(INDEX(Clients!$D$4:$D$103,MATCH($B653,Clients!$A$4:$A$103,0)),""))&gt;0,CEILING(MAX(0,ROUND(MOD($F653-$E653,1)*1440-N($G653),0)),N(IFERROR(INDEX(Clients!$D$4:$D$103,MATCH($B653,Clients!$A$4:$A$103,0)),""))),MAX(0,ROUND(MOD($F653-$E653,1)*1440-N($G653),0)))/60))</f>
        <v/>
      </c>
      <c r="L653" s="23" t="str">
        <f>IF($B653="","",IFERROR(INDEX(Clients!$B$4:$B$103,MATCH($B653,Clients!$A$4:$A$103,0)),"")&amp;"")</f>
        <v/>
      </c>
      <c r="M653" s="24" t="str">
        <f>IF($B653="","",IF($J653&lt;&gt;"",N($J653),N(IFERROR(INDEX(Clients!$C$4:$C$103,MATCH($B653,Clients!$A$4:$A$103,0)),""))))</f>
        <v/>
      </c>
      <c r="N653" s="24" t="str">
        <f t="shared" si="21"/>
        <v/>
      </c>
      <c r="O653" s="17"/>
      <c r="P653" s="23">
        <f>IF(AND(ISNUMBER($A653),$A653&gt;=Settings!$B$6,$A653&lt;=Settings!$B$7),1,0)</f>
        <v>0</v>
      </c>
      <c r="Q653" s="23" t="str">
        <f>IF(AND($P653=1,$B653&lt;&gt;"",$B653=Timesheet!$B$4),ROW(),"")</f>
        <v/>
      </c>
    </row>
    <row r="654" spans="1:17" x14ac:dyDescent="0.3">
      <c r="A654" s="19"/>
      <c r="B654" s="17"/>
      <c r="C654" s="17"/>
      <c r="D654" s="17"/>
      <c r="E654" s="20"/>
      <c r="F654" s="20"/>
      <c r="G654" s="21"/>
      <c r="H654" s="22" t="str">
        <f t="shared" si="20"/>
        <v/>
      </c>
      <c r="I654" s="17"/>
      <c r="J654" s="18"/>
      <c r="K654" s="22" t="str">
        <f>IF($H654="","",IF($I654="No",0,IF(N(IFERROR(INDEX(Clients!$D$4:$D$103,MATCH($B654,Clients!$A$4:$A$103,0)),""))&gt;0,CEILING(MAX(0,ROUND(MOD($F654-$E654,1)*1440-N($G654),0)),N(IFERROR(INDEX(Clients!$D$4:$D$103,MATCH($B654,Clients!$A$4:$A$103,0)),""))),MAX(0,ROUND(MOD($F654-$E654,1)*1440-N($G654),0)))/60))</f>
        <v/>
      </c>
      <c r="L654" s="23" t="str">
        <f>IF($B654="","",IFERROR(INDEX(Clients!$B$4:$B$103,MATCH($B654,Clients!$A$4:$A$103,0)),"")&amp;"")</f>
        <v/>
      </c>
      <c r="M654" s="24" t="str">
        <f>IF($B654="","",IF($J654&lt;&gt;"",N($J654),N(IFERROR(INDEX(Clients!$C$4:$C$103,MATCH($B654,Clients!$A$4:$A$103,0)),""))))</f>
        <v/>
      </c>
      <c r="N654" s="24" t="str">
        <f t="shared" si="21"/>
        <v/>
      </c>
      <c r="O654" s="17"/>
      <c r="P654" s="23">
        <f>IF(AND(ISNUMBER($A654),$A654&gt;=Settings!$B$6,$A654&lt;=Settings!$B$7),1,0)</f>
        <v>0</v>
      </c>
      <c r="Q654" s="23" t="str">
        <f>IF(AND($P654=1,$B654&lt;&gt;"",$B654=Timesheet!$B$4),ROW(),"")</f>
        <v/>
      </c>
    </row>
    <row r="655" spans="1:17" x14ac:dyDescent="0.3">
      <c r="A655" s="19"/>
      <c r="B655" s="17"/>
      <c r="C655" s="17"/>
      <c r="D655" s="17"/>
      <c r="E655" s="20"/>
      <c r="F655" s="20"/>
      <c r="G655" s="21"/>
      <c r="H655" s="22" t="str">
        <f t="shared" si="20"/>
        <v/>
      </c>
      <c r="I655" s="17"/>
      <c r="J655" s="18"/>
      <c r="K655" s="22" t="str">
        <f>IF($H655="","",IF($I655="No",0,IF(N(IFERROR(INDEX(Clients!$D$4:$D$103,MATCH($B655,Clients!$A$4:$A$103,0)),""))&gt;0,CEILING(MAX(0,ROUND(MOD($F655-$E655,1)*1440-N($G655),0)),N(IFERROR(INDEX(Clients!$D$4:$D$103,MATCH($B655,Clients!$A$4:$A$103,0)),""))),MAX(0,ROUND(MOD($F655-$E655,1)*1440-N($G655),0)))/60))</f>
        <v/>
      </c>
      <c r="L655" s="23" t="str">
        <f>IF($B655="","",IFERROR(INDEX(Clients!$B$4:$B$103,MATCH($B655,Clients!$A$4:$A$103,0)),"")&amp;"")</f>
        <v/>
      </c>
      <c r="M655" s="24" t="str">
        <f>IF($B655="","",IF($J655&lt;&gt;"",N($J655),N(IFERROR(INDEX(Clients!$C$4:$C$103,MATCH($B655,Clients!$A$4:$A$103,0)),""))))</f>
        <v/>
      </c>
      <c r="N655" s="24" t="str">
        <f t="shared" si="21"/>
        <v/>
      </c>
      <c r="O655" s="17"/>
      <c r="P655" s="23">
        <f>IF(AND(ISNUMBER($A655),$A655&gt;=Settings!$B$6,$A655&lt;=Settings!$B$7),1,0)</f>
        <v>0</v>
      </c>
      <c r="Q655" s="23" t="str">
        <f>IF(AND($P655=1,$B655&lt;&gt;"",$B655=Timesheet!$B$4),ROW(),"")</f>
        <v/>
      </c>
    </row>
    <row r="656" spans="1:17" x14ac:dyDescent="0.3">
      <c r="A656" s="19"/>
      <c r="B656" s="17"/>
      <c r="C656" s="17"/>
      <c r="D656" s="17"/>
      <c r="E656" s="20"/>
      <c r="F656" s="20"/>
      <c r="G656" s="21"/>
      <c r="H656" s="22" t="str">
        <f t="shared" si="20"/>
        <v/>
      </c>
      <c r="I656" s="17"/>
      <c r="J656" s="18"/>
      <c r="K656" s="22" t="str">
        <f>IF($H656="","",IF($I656="No",0,IF(N(IFERROR(INDEX(Clients!$D$4:$D$103,MATCH($B656,Clients!$A$4:$A$103,0)),""))&gt;0,CEILING(MAX(0,ROUND(MOD($F656-$E656,1)*1440-N($G656),0)),N(IFERROR(INDEX(Clients!$D$4:$D$103,MATCH($B656,Clients!$A$4:$A$103,0)),""))),MAX(0,ROUND(MOD($F656-$E656,1)*1440-N($G656),0)))/60))</f>
        <v/>
      </c>
      <c r="L656" s="23" t="str">
        <f>IF($B656="","",IFERROR(INDEX(Clients!$B$4:$B$103,MATCH($B656,Clients!$A$4:$A$103,0)),"")&amp;"")</f>
        <v/>
      </c>
      <c r="M656" s="24" t="str">
        <f>IF($B656="","",IF($J656&lt;&gt;"",N($J656),N(IFERROR(INDEX(Clients!$C$4:$C$103,MATCH($B656,Clients!$A$4:$A$103,0)),""))))</f>
        <v/>
      </c>
      <c r="N656" s="24" t="str">
        <f t="shared" si="21"/>
        <v/>
      </c>
      <c r="O656" s="17"/>
      <c r="P656" s="23">
        <f>IF(AND(ISNUMBER($A656),$A656&gt;=Settings!$B$6,$A656&lt;=Settings!$B$7),1,0)</f>
        <v>0</v>
      </c>
      <c r="Q656" s="23" t="str">
        <f>IF(AND($P656=1,$B656&lt;&gt;"",$B656=Timesheet!$B$4),ROW(),"")</f>
        <v/>
      </c>
    </row>
    <row r="657" spans="1:17" x14ac:dyDescent="0.3">
      <c r="A657" s="19"/>
      <c r="B657" s="17"/>
      <c r="C657" s="17"/>
      <c r="D657" s="17"/>
      <c r="E657" s="20"/>
      <c r="F657" s="20"/>
      <c r="G657" s="21"/>
      <c r="H657" s="22" t="str">
        <f t="shared" si="20"/>
        <v/>
      </c>
      <c r="I657" s="17"/>
      <c r="J657" s="18"/>
      <c r="K657" s="22" t="str">
        <f>IF($H657="","",IF($I657="No",0,IF(N(IFERROR(INDEX(Clients!$D$4:$D$103,MATCH($B657,Clients!$A$4:$A$103,0)),""))&gt;0,CEILING(MAX(0,ROUND(MOD($F657-$E657,1)*1440-N($G657),0)),N(IFERROR(INDEX(Clients!$D$4:$D$103,MATCH($B657,Clients!$A$4:$A$103,0)),""))),MAX(0,ROUND(MOD($F657-$E657,1)*1440-N($G657),0)))/60))</f>
        <v/>
      </c>
      <c r="L657" s="23" t="str">
        <f>IF($B657="","",IFERROR(INDEX(Clients!$B$4:$B$103,MATCH($B657,Clients!$A$4:$A$103,0)),"")&amp;"")</f>
        <v/>
      </c>
      <c r="M657" s="24" t="str">
        <f>IF($B657="","",IF($J657&lt;&gt;"",N($J657),N(IFERROR(INDEX(Clients!$C$4:$C$103,MATCH($B657,Clients!$A$4:$A$103,0)),""))))</f>
        <v/>
      </c>
      <c r="N657" s="24" t="str">
        <f t="shared" si="21"/>
        <v/>
      </c>
      <c r="O657" s="17"/>
      <c r="P657" s="23">
        <f>IF(AND(ISNUMBER($A657),$A657&gt;=Settings!$B$6,$A657&lt;=Settings!$B$7),1,0)</f>
        <v>0</v>
      </c>
      <c r="Q657" s="23" t="str">
        <f>IF(AND($P657=1,$B657&lt;&gt;"",$B657=Timesheet!$B$4),ROW(),"")</f>
        <v/>
      </c>
    </row>
    <row r="658" spans="1:17" x14ac:dyDescent="0.3">
      <c r="A658" s="19"/>
      <c r="B658" s="17"/>
      <c r="C658" s="17"/>
      <c r="D658" s="17"/>
      <c r="E658" s="20"/>
      <c r="F658" s="20"/>
      <c r="G658" s="21"/>
      <c r="H658" s="22" t="str">
        <f t="shared" si="20"/>
        <v/>
      </c>
      <c r="I658" s="17"/>
      <c r="J658" s="18"/>
      <c r="K658" s="22" t="str">
        <f>IF($H658="","",IF($I658="No",0,IF(N(IFERROR(INDEX(Clients!$D$4:$D$103,MATCH($B658,Clients!$A$4:$A$103,0)),""))&gt;0,CEILING(MAX(0,ROUND(MOD($F658-$E658,1)*1440-N($G658),0)),N(IFERROR(INDEX(Clients!$D$4:$D$103,MATCH($B658,Clients!$A$4:$A$103,0)),""))),MAX(0,ROUND(MOD($F658-$E658,1)*1440-N($G658),0)))/60))</f>
        <v/>
      </c>
      <c r="L658" s="23" t="str">
        <f>IF($B658="","",IFERROR(INDEX(Clients!$B$4:$B$103,MATCH($B658,Clients!$A$4:$A$103,0)),"")&amp;"")</f>
        <v/>
      </c>
      <c r="M658" s="24" t="str">
        <f>IF($B658="","",IF($J658&lt;&gt;"",N($J658),N(IFERROR(INDEX(Clients!$C$4:$C$103,MATCH($B658,Clients!$A$4:$A$103,0)),""))))</f>
        <v/>
      </c>
      <c r="N658" s="24" t="str">
        <f t="shared" si="21"/>
        <v/>
      </c>
      <c r="O658" s="17"/>
      <c r="P658" s="23">
        <f>IF(AND(ISNUMBER($A658),$A658&gt;=Settings!$B$6,$A658&lt;=Settings!$B$7),1,0)</f>
        <v>0</v>
      </c>
      <c r="Q658" s="23" t="str">
        <f>IF(AND($P658=1,$B658&lt;&gt;"",$B658=Timesheet!$B$4),ROW(),"")</f>
        <v/>
      </c>
    </row>
    <row r="659" spans="1:17" x14ac:dyDescent="0.3">
      <c r="A659" s="19"/>
      <c r="B659" s="17"/>
      <c r="C659" s="17"/>
      <c r="D659" s="17"/>
      <c r="E659" s="20"/>
      <c r="F659" s="20"/>
      <c r="G659" s="21"/>
      <c r="H659" s="22" t="str">
        <f t="shared" si="20"/>
        <v/>
      </c>
      <c r="I659" s="17"/>
      <c r="J659" s="18"/>
      <c r="K659" s="22" t="str">
        <f>IF($H659="","",IF($I659="No",0,IF(N(IFERROR(INDEX(Clients!$D$4:$D$103,MATCH($B659,Clients!$A$4:$A$103,0)),""))&gt;0,CEILING(MAX(0,ROUND(MOD($F659-$E659,1)*1440-N($G659),0)),N(IFERROR(INDEX(Clients!$D$4:$D$103,MATCH($B659,Clients!$A$4:$A$103,0)),""))),MAX(0,ROUND(MOD($F659-$E659,1)*1440-N($G659),0)))/60))</f>
        <v/>
      </c>
      <c r="L659" s="23" t="str">
        <f>IF($B659="","",IFERROR(INDEX(Clients!$B$4:$B$103,MATCH($B659,Clients!$A$4:$A$103,0)),"")&amp;"")</f>
        <v/>
      </c>
      <c r="M659" s="24" t="str">
        <f>IF($B659="","",IF($J659&lt;&gt;"",N($J659),N(IFERROR(INDEX(Clients!$C$4:$C$103,MATCH($B659,Clients!$A$4:$A$103,0)),""))))</f>
        <v/>
      </c>
      <c r="N659" s="24" t="str">
        <f t="shared" si="21"/>
        <v/>
      </c>
      <c r="O659" s="17"/>
      <c r="P659" s="23">
        <f>IF(AND(ISNUMBER($A659),$A659&gt;=Settings!$B$6,$A659&lt;=Settings!$B$7),1,0)</f>
        <v>0</v>
      </c>
      <c r="Q659" s="23" t="str">
        <f>IF(AND($P659=1,$B659&lt;&gt;"",$B659=Timesheet!$B$4),ROW(),"")</f>
        <v/>
      </c>
    </row>
    <row r="660" spans="1:17" x14ac:dyDescent="0.3">
      <c r="A660" s="19"/>
      <c r="B660" s="17"/>
      <c r="C660" s="17"/>
      <c r="D660" s="17"/>
      <c r="E660" s="20"/>
      <c r="F660" s="20"/>
      <c r="G660" s="21"/>
      <c r="H660" s="22" t="str">
        <f t="shared" si="20"/>
        <v/>
      </c>
      <c r="I660" s="17"/>
      <c r="J660" s="18"/>
      <c r="K660" s="22" t="str">
        <f>IF($H660="","",IF($I660="No",0,IF(N(IFERROR(INDEX(Clients!$D$4:$D$103,MATCH($B660,Clients!$A$4:$A$103,0)),""))&gt;0,CEILING(MAX(0,ROUND(MOD($F660-$E660,1)*1440-N($G660),0)),N(IFERROR(INDEX(Clients!$D$4:$D$103,MATCH($B660,Clients!$A$4:$A$103,0)),""))),MAX(0,ROUND(MOD($F660-$E660,1)*1440-N($G660),0)))/60))</f>
        <v/>
      </c>
      <c r="L660" s="23" t="str">
        <f>IF($B660="","",IFERROR(INDEX(Clients!$B$4:$B$103,MATCH($B660,Clients!$A$4:$A$103,0)),"")&amp;"")</f>
        <v/>
      </c>
      <c r="M660" s="24" t="str">
        <f>IF($B660="","",IF($J660&lt;&gt;"",N($J660),N(IFERROR(INDEX(Clients!$C$4:$C$103,MATCH($B660,Clients!$A$4:$A$103,0)),""))))</f>
        <v/>
      </c>
      <c r="N660" s="24" t="str">
        <f t="shared" si="21"/>
        <v/>
      </c>
      <c r="O660" s="17"/>
      <c r="P660" s="23">
        <f>IF(AND(ISNUMBER($A660),$A660&gt;=Settings!$B$6,$A660&lt;=Settings!$B$7),1,0)</f>
        <v>0</v>
      </c>
      <c r="Q660" s="23" t="str">
        <f>IF(AND($P660=1,$B660&lt;&gt;"",$B660=Timesheet!$B$4),ROW(),"")</f>
        <v/>
      </c>
    </row>
    <row r="661" spans="1:17" x14ac:dyDescent="0.3">
      <c r="A661" s="19"/>
      <c r="B661" s="17"/>
      <c r="C661" s="17"/>
      <c r="D661" s="17"/>
      <c r="E661" s="20"/>
      <c r="F661" s="20"/>
      <c r="G661" s="21"/>
      <c r="H661" s="22" t="str">
        <f t="shared" si="20"/>
        <v/>
      </c>
      <c r="I661" s="17"/>
      <c r="J661" s="18"/>
      <c r="K661" s="22" t="str">
        <f>IF($H661="","",IF($I661="No",0,IF(N(IFERROR(INDEX(Clients!$D$4:$D$103,MATCH($B661,Clients!$A$4:$A$103,0)),""))&gt;0,CEILING(MAX(0,ROUND(MOD($F661-$E661,1)*1440-N($G661),0)),N(IFERROR(INDEX(Clients!$D$4:$D$103,MATCH($B661,Clients!$A$4:$A$103,0)),""))),MAX(0,ROUND(MOD($F661-$E661,1)*1440-N($G661),0)))/60))</f>
        <v/>
      </c>
      <c r="L661" s="23" t="str">
        <f>IF($B661="","",IFERROR(INDEX(Clients!$B$4:$B$103,MATCH($B661,Clients!$A$4:$A$103,0)),"")&amp;"")</f>
        <v/>
      </c>
      <c r="M661" s="24" t="str">
        <f>IF($B661="","",IF($J661&lt;&gt;"",N($J661),N(IFERROR(INDEX(Clients!$C$4:$C$103,MATCH($B661,Clients!$A$4:$A$103,0)),""))))</f>
        <v/>
      </c>
      <c r="N661" s="24" t="str">
        <f t="shared" si="21"/>
        <v/>
      </c>
      <c r="O661" s="17"/>
      <c r="P661" s="23">
        <f>IF(AND(ISNUMBER($A661),$A661&gt;=Settings!$B$6,$A661&lt;=Settings!$B$7),1,0)</f>
        <v>0</v>
      </c>
      <c r="Q661" s="23" t="str">
        <f>IF(AND($P661=1,$B661&lt;&gt;"",$B661=Timesheet!$B$4),ROW(),"")</f>
        <v/>
      </c>
    </row>
    <row r="662" spans="1:17" x14ac:dyDescent="0.3">
      <c r="A662" s="19"/>
      <c r="B662" s="17"/>
      <c r="C662" s="17"/>
      <c r="D662" s="17"/>
      <c r="E662" s="20"/>
      <c r="F662" s="20"/>
      <c r="G662" s="21"/>
      <c r="H662" s="22" t="str">
        <f t="shared" si="20"/>
        <v/>
      </c>
      <c r="I662" s="17"/>
      <c r="J662" s="18"/>
      <c r="K662" s="22" t="str">
        <f>IF($H662="","",IF($I662="No",0,IF(N(IFERROR(INDEX(Clients!$D$4:$D$103,MATCH($B662,Clients!$A$4:$A$103,0)),""))&gt;0,CEILING(MAX(0,ROUND(MOD($F662-$E662,1)*1440-N($G662),0)),N(IFERROR(INDEX(Clients!$D$4:$D$103,MATCH($B662,Clients!$A$4:$A$103,0)),""))),MAX(0,ROUND(MOD($F662-$E662,1)*1440-N($G662),0)))/60))</f>
        <v/>
      </c>
      <c r="L662" s="23" t="str">
        <f>IF($B662="","",IFERROR(INDEX(Clients!$B$4:$B$103,MATCH($B662,Clients!$A$4:$A$103,0)),"")&amp;"")</f>
        <v/>
      </c>
      <c r="M662" s="24" t="str">
        <f>IF($B662="","",IF($J662&lt;&gt;"",N($J662),N(IFERROR(INDEX(Clients!$C$4:$C$103,MATCH($B662,Clients!$A$4:$A$103,0)),""))))</f>
        <v/>
      </c>
      <c r="N662" s="24" t="str">
        <f t="shared" si="21"/>
        <v/>
      </c>
      <c r="O662" s="17"/>
      <c r="P662" s="23">
        <f>IF(AND(ISNUMBER($A662),$A662&gt;=Settings!$B$6,$A662&lt;=Settings!$B$7),1,0)</f>
        <v>0</v>
      </c>
      <c r="Q662" s="23" t="str">
        <f>IF(AND($P662=1,$B662&lt;&gt;"",$B662=Timesheet!$B$4),ROW(),"")</f>
        <v/>
      </c>
    </row>
    <row r="663" spans="1:17" x14ac:dyDescent="0.3">
      <c r="A663" s="19"/>
      <c r="B663" s="17"/>
      <c r="C663" s="17"/>
      <c r="D663" s="17"/>
      <c r="E663" s="20"/>
      <c r="F663" s="20"/>
      <c r="G663" s="21"/>
      <c r="H663" s="22" t="str">
        <f t="shared" si="20"/>
        <v/>
      </c>
      <c r="I663" s="17"/>
      <c r="J663" s="18"/>
      <c r="K663" s="22" t="str">
        <f>IF($H663="","",IF($I663="No",0,IF(N(IFERROR(INDEX(Clients!$D$4:$D$103,MATCH($B663,Clients!$A$4:$A$103,0)),""))&gt;0,CEILING(MAX(0,ROUND(MOD($F663-$E663,1)*1440-N($G663),0)),N(IFERROR(INDEX(Clients!$D$4:$D$103,MATCH($B663,Clients!$A$4:$A$103,0)),""))),MAX(0,ROUND(MOD($F663-$E663,1)*1440-N($G663),0)))/60))</f>
        <v/>
      </c>
      <c r="L663" s="23" t="str">
        <f>IF($B663="","",IFERROR(INDEX(Clients!$B$4:$B$103,MATCH($B663,Clients!$A$4:$A$103,0)),"")&amp;"")</f>
        <v/>
      </c>
      <c r="M663" s="24" t="str">
        <f>IF($B663="","",IF($J663&lt;&gt;"",N($J663),N(IFERROR(INDEX(Clients!$C$4:$C$103,MATCH($B663,Clients!$A$4:$A$103,0)),""))))</f>
        <v/>
      </c>
      <c r="N663" s="24" t="str">
        <f t="shared" si="21"/>
        <v/>
      </c>
      <c r="O663" s="17"/>
      <c r="P663" s="23">
        <f>IF(AND(ISNUMBER($A663),$A663&gt;=Settings!$B$6,$A663&lt;=Settings!$B$7),1,0)</f>
        <v>0</v>
      </c>
      <c r="Q663" s="23" t="str">
        <f>IF(AND($P663=1,$B663&lt;&gt;"",$B663=Timesheet!$B$4),ROW(),"")</f>
        <v/>
      </c>
    </row>
    <row r="664" spans="1:17" x14ac:dyDescent="0.3">
      <c r="A664" s="19"/>
      <c r="B664" s="17"/>
      <c r="C664" s="17"/>
      <c r="D664" s="17"/>
      <c r="E664" s="20"/>
      <c r="F664" s="20"/>
      <c r="G664" s="21"/>
      <c r="H664" s="22" t="str">
        <f t="shared" si="20"/>
        <v/>
      </c>
      <c r="I664" s="17"/>
      <c r="J664" s="18"/>
      <c r="K664" s="22" t="str">
        <f>IF($H664="","",IF($I664="No",0,IF(N(IFERROR(INDEX(Clients!$D$4:$D$103,MATCH($B664,Clients!$A$4:$A$103,0)),""))&gt;0,CEILING(MAX(0,ROUND(MOD($F664-$E664,1)*1440-N($G664),0)),N(IFERROR(INDEX(Clients!$D$4:$D$103,MATCH($B664,Clients!$A$4:$A$103,0)),""))),MAX(0,ROUND(MOD($F664-$E664,1)*1440-N($G664),0)))/60))</f>
        <v/>
      </c>
      <c r="L664" s="23" t="str">
        <f>IF($B664="","",IFERROR(INDEX(Clients!$B$4:$B$103,MATCH($B664,Clients!$A$4:$A$103,0)),"")&amp;"")</f>
        <v/>
      </c>
      <c r="M664" s="24" t="str">
        <f>IF($B664="","",IF($J664&lt;&gt;"",N($J664),N(IFERROR(INDEX(Clients!$C$4:$C$103,MATCH($B664,Clients!$A$4:$A$103,0)),""))))</f>
        <v/>
      </c>
      <c r="N664" s="24" t="str">
        <f t="shared" si="21"/>
        <v/>
      </c>
      <c r="O664" s="17"/>
      <c r="P664" s="23">
        <f>IF(AND(ISNUMBER($A664),$A664&gt;=Settings!$B$6,$A664&lt;=Settings!$B$7),1,0)</f>
        <v>0</v>
      </c>
      <c r="Q664" s="23" t="str">
        <f>IF(AND($P664=1,$B664&lt;&gt;"",$B664=Timesheet!$B$4),ROW(),"")</f>
        <v/>
      </c>
    </row>
    <row r="665" spans="1:17" x14ac:dyDescent="0.3">
      <c r="A665" s="19"/>
      <c r="B665" s="17"/>
      <c r="C665" s="17"/>
      <c r="D665" s="17"/>
      <c r="E665" s="20"/>
      <c r="F665" s="20"/>
      <c r="G665" s="21"/>
      <c r="H665" s="22" t="str">
        <f t="shared" si="20"/>
        <v/>
      </c>
      <c r="I665" s="17"/>
      <c r="J665" s="18"/>
      <c r="K665" s="22" t="str">
        <f>IF($H665="","",IF($I665="No",0,IF(N(IFERROR(INDEX(Clients!$D$4:$D$103,MATCH($B665,Clients!$A$4:$A$103,0)),""))&gt;0,CEILING(MAX(0,ROUND(MOD($F665-$E665,1)*1440-N($G665),0)),N(IFERROR(INDEX(Clients!$D$4:$D$103,MATCH($B665,Clients!$A$4:$A$103,0)),""))),MAX(0,ROUND(MOD($F665-$E665,1)*1440-N($G665),0)))/60))</f>
        <v/>
      </c>
      <c r="L665" s="23" t="str">
        <f>IF($B665="","",IFERROR(INDEX(Clients!$B$4:$B$103,MATCH($B665,Clients!$A$4:$A$103,0)),"")&amp;"")</f>
        <v/>
      </c>
      <c r="M665" s="24" t="str">
        <f>IF($B665="","",IF($J665&lt;&gt;"",N($J665),N(IFERROR(INDEX(Clients!$C$4:$C$103,MATCH($B665,Clients!$A$4:$A$103,0)),""))))</f>
        <v/>
      </c>
      <c r="N665" s="24" t="str">
        <f t="shared" si="21"/>
        <v/>
      </c>
      <c r="O665" s="17"/>
      <c r="P665" s="23">
        <f>IF(AND(ISNUMBER($A665),$A665&gt;=Settings!$B$6,$A665&lt;=Settings!$B$7),1,0)</f>
        <v>0</v>
      </c>
      <c r="Q665" s="23" t="str">
        <f>IF(AND($P665=1,$B665&lt;&gt;"",$B665=Timesheet!$B$4),ROW(),"")</f>
        <v/>
      </c>
    </row>
    <row r="666" spans="1:17" x14ac:dyDescent="0.3">
      <c r="A666" s="19"/>
      <c r="B666" s="17"/>
      <c r="C666" s="17"/>
      <c r="D666" s="17"/>
      <c r="E666" s="20"/>
      <c r="F666" s="20"/>
      <c r="G666" s="21"/>
      <c r="H666" s="22" t="str">
        <f t="shared" si="20"/>
        <v/>
      </c>
      <c r="I666" s="17"/>
      <c r="J666" s="18"/>
      <c r="K666" s="22" t="str">
        <f>IF($H666="","",IF($I666="No",0,IF(N(IFERROR(INDEX(Clients!$D$4:$D$103,MATCH($B666,Clients!$A$4:$A$103,0)),""))&gt;0,CEILING(MAX(0,ROUND(MOD($F666-$E666,1)*1440-N($G666),0)),N(IFERROR(INDEX(Clients!$D$4:$D$103,MATCH($B666,Clients!$A$4:$A$103,0)),""))),MAX(0,ROUND(MOD($F666-$E666,1)*1440-N($G666),0)))/60))</f>
        <v/>
      </c>
      <c r="L666" s="23" t="str">
        <f>IF($B666="","",IFERROR(INDEX(Clients!$B$4:$B$103,MATCH($B666,Clients!$A$4:$A$103,0)),"")&amp;"")</f>
        <v/>
      </c>
      <c r="M666" s="24" t="str">
        <f>IF($B666="","",IF($J666&lt;&gt;"",N($J666),N(IFERROR(INDEX(Clients!$C$4:$C$103,MATCH($B666,Clients!$A$4:$A$103,0)),""))))</f>
        <v/>
      </c>
      <c r="N666" s="24" t="str">
        <f t="shared" si="21"/>
        <v/>
      </c>
      <c r="O666" s="17"/>
      <c r="P666" s="23">
        <f>IF(AND(ISNUMBER($A666),$A666&gt;=Settings!$B$6,$A666&lt;=Settings!$B$7),1,0)</f>
        <v>0</v>
      </c>
      <c r="Q666" s="23" t="str">
        <f>IF(AND($P666=1,$B666&lt;&gt;"",$B666=Timesheet!$B$4),ROW(),"")</f>
        <v/>
      </c>
    </row>
    <row r="667" spans="1:17" x14ac:dyDescent="0.3">
      <c r="A667" s="19"/>
      <c r="B667" s="17"/>
      <c r="C667" s="17"/>
      <c r="D667" s="17"/>
      <c r="E667" s="20"/>
      <c r="F667" s="20"/>
      <c r="G667" s="21"/>
      <c r="H667" s="22" t="str">
        <f t="shared" si="20"/>
        <v/>
      </c>
      <c r="I667" s="17"/>
      <c r="J667" s="18"/>
      <c r="K667" s="22" t="str">
        <f>IF($H667="","",IF($I667="No",0,IF(N(IFERROR(INDEX(Clients!$D$4:$D$103,MATCH($B667,Clients!$A$4:$A$103,0)),""))&gt;0,CEILING(MAX(0,ROUND(MOD($F667-$E667,1)*1440-N($G667),0)),N(IFERROR(INDEX(Clients!$D$4:$D$103,MATCH($B667,Clients!$A$4:$A$103,0)),""))),MAX(0,ROUND(MOD($F667-$E667,1)*1440-N($G667),0)))/60))</f>
        <v/>
      </c>
      <c r="L667" s="23" t="str">
        <f>IF($B667="","",IFERROR(INDEX(Clients!$B$4:$B$103,MATCH($B667,Clients!$A$4:$A$103,0)),"")&amp;"")</f>
        <v/>
      </c>
      <c r="M667" s="24" t="str">
        <f>IF($B667="","",IF($J667&lt;&gt;"",N($J667),N(IFERROR(INDEX(Clients!$C$4:$C$103,MATCH($B667,Clients!$A$4:$A$103,0)),""))))</f>
        <v/>
      </c>
      <c r="N667" s="24" t="str">
        <f t="shared" si="21"/>
        <v/>
      </c>
      <c r="O667" s="17"/>
      <c r="P667" s="23">
        <f>IF(AND(ISNUMBER($A667),$A667&gt;=Settings!$B$6,$A667&lt;=Settings!$B$7),1,0)</f>
        <v>0</v>
      </c>
      <c r="Q667" s="23" t="str">
        <f>IF(AND($P667=1,$B667&lt;&gt;"",$B667=Timesheet!$B$4),ROW(),"")</f>
        <v/>
      </c>
    </row>
    <row r="668" spans="1:17" x14ac:dyDescent="0.3">
      <c r="A668" s="19"/>
      <c r="B668" s="17"/>
      <c r="C668" s="17"/>
      <c r="D668" s="17"/>
      <c r="E668" s="20"/>
      <c r="F668" s="20"/>
      <c r="G668" s="21"/>
      <c r="H668" s="22" t="str">
        <f t="shared" si="20"/>
        <v/>
      </c>
      <c r="I668" s="17"/>
      <c r="J668" s="18"/>
      <c r="K668" s="22" t="str">
        <f>IF($H668="","",IF($I668="No",0,IF(N(IFERROR(INDEX(Clients!$D$4:$D$103,MATCH($B668,Clients!$A$4:$A$103,0)),""))&gt;0,CEILING(MAX(0,ROUND(MOD($F668-$E668,1)*1440-N($G668),0)),N(IFERROR(INDEX(Clients!$D$4:$D$103,MATCH($B668,Clients!$A$4:$A$103,0)),""))),MAX(0,ROUND(MOD($F668-$E668,1)*1440-N($G668),0)))/60))</f>
        <v/>
      </c>
      <c r="L668" s="23" t="str">
        <f>IF($B668="","",IFERROR(INDEX(Clients!$B$4:$B$103,MATCH($B668,Clients!$A$4:$A$103,0)),"")&amp;"")</f>
        <v/>
      </c>
      <c r="M668" s="24" t="str">
        <f>IF($B668="","",IF($J668&lt;&gt;"",N($J668),N(IFERROR(INDEX(Clients!$C$4:$C$103,MATCH($B668,Clients!$A$4:$A$103,0)),""))))</f>
        <v/>
      </c>
      <c r="N668" s="24" t="str">
        <f t="shared" si="21"/>
        <v/>
      </c>
      <c r="O668" s="17"/>
      <c r="P668" s="23">
        <f>IF(AND(ISNUMBER($A668),$A668&gt;=Settings!$B$6,$A668&lt;=Settings!$B$7),1,0)</f>
        <v>0</v>
      </c>
      <c r="Q668" s="23" t="str">
        <f>IF(AND($P668=1,$B668&lt;&gt;"",$B668=Timesheet!$B$4),ROW(),"")</f>
        <v/>
      </c>
    </row>
    <row r="669" spans="1:17" x14ac:dyDescent="0.3">
      <c r="A669" s="19"/>
      <c r="B669" s="17"/>
      <c r="C669" s="17"/>
      <c r="D669" s="17"/>
      <c r="E669" s="20"/>
      <c r="F669" s="20"/>
      <c r="G669" s="21"/>
      <c r="H669" s="22" t="str">
        <f t="shared" si="20"/>
        <v/>
      </c>
      <c r="I669" s="17"/>
      <c r="J669" s="18"/>
      <c r="K669" s="22" t="str">
        <f>IF($H669="","",IF($I669="No",0,IF(N(IFERROR(INDEX(Clients!$D$4:$D$103,MATCH($B669,Clients!$A$4:$A$103,0)),""))&gt;0,CEILING(MAX(0,ROUND(MOD($F669-$E669,1)*1440-N($G669),0)),N(IFERROR(INDEX(Clients!$D$4:$D$103,MATCH($B669,Clients!$A$4:$A$103,0)),""))),MAX(0,ROUND(MOD($F669-$E669,1)*1440-N($G669),0)))/60))</f>
        <v/>
      </c>
      <c r="L669" s="23" t="str">
        <f>IF($B669="","",IFERROR(INDEX(Clients!$B$4:$B$103,MATCH($B669,Clients!$A$4:$A$103,0)),"")&amp;"")</f>
        <v/>
      </c>
      <c r="M669" s="24" t="str">
        <f>IF($B669="","",IF($J669&lt;&gt;"",N($J669),N(IFERROR(INDEX(Clients!$C$4:$C$103,MATCH($B669,Clients!$A$4:$A$103,0)),""))))</f>
        <v/>
      </c>
      <c r="N669" s="24" t="str">
        <f t="shared" si="21"/>
        <v/>
      </c>
      <c r="O669" s="17"/>
      <c r="P669" s="23">
        <f>IF(AND(ISNUMBER($A669),$A669&gt;=Settings!$B$6,$A669&lt;=Settings!$B$7),1,0)</f>
        <v>0</v>
      </c>
      <c r="Q669" s="23" t="str">
        <f>IF(AND($P669=1,$B669&lt;&gt;"",$B669=Timesheet!$B$4),ROW(),"")</f>
        <v/>
      </c>
    </row>
    <row r="670" spans="1:17" x14ac:dyDescent="0.3">
      <c r="A670" s="19"/>
      <c r="B670" s="17"/>
      <c r="C670" s="17"/>
      <c r="D670" s="17"/>
      <c r="E670" s="20"/>
      <c r="F670" s="20"/>
      <c r="G670" s="21"/>
      <c r="H670" s="22" t="str">
        <f t="shared" si="20"/>
        <v/>
      </c>
      <c r="I670" s="17"/>
      <c r="J670" s="18"/>
      <c r="K670" s="22" t="str">
        <f>IF($H670="","",IF($I670="No",0,IF(N(IFERROR(INDEX(Clients!$D$4:$D$103,MATCH($B670,Clients!$A$4:$A$103,0)),""))&gt;0,CEILING(MAX(0,ROUND(MOD($F670-$E670,1)*1440-N($G670),0)),N(IFERROR(INDEX(Clients!$D$4:$D$103,MATCH($B670,Clients!$A$4:$A$103,0)),""))),MAX(0,ROUND(MOD($F670-$E670,1)*1440-N($G670),0)))/60))</f>
        <v/>
      </c>
      <c r="L670" s="23" t="str">
        <f>IF($B670="","",IFERROR(INDEX(Clients!$B$4:$B$103,MATCH($B670,Clients!$A$4:$A$103,0)),"")&amp;"")</f>
        <v/>
      </c>
      <c r="M670" s="24" t="str">
        <f>IF($B670="","",IF($J670&lt;&gt;"",N($J670),N(IFERROR(INDEX(Clients!$C$4:$C$103,MATCH($B670,Clients!$A$4:$A$103,0)),""))))</f>
        <v/>
      </c>
      <c r="N670" s="24" t="str">
        <f t="shared" si="21"/>
        <v/>
      </c>
      <c r="O670" s="17"/>
      <c r="P670" s="23">
        <f>IF(AND(ISNUMBER($A670),$A670&gt;=Settings!$B$6,$A670&lt;=Settings!$B$7),1,0)</f>
        <v>0</v>
      </c>
      <c r="Q670" s="23" t="str">
        <f>IF(AND($P670=1,$B670&lt;&gt;"",$B670=Timesheet!$B$4),ROW(),"")</f>
        <v/>
      </c>
    </row>
    <row r="671" spans="1:17" x14ac:dyDescent="0.3">
      <c r="A671" s="19"/>
      <c r="B671" s="17"/>
      <c r="C671" s="17"/>
      <c r="D671" s="17"/>
      <c r="E671" s="20"/>
      <c r="F671" s="20"/>
      <c r="G671" s="21"/>
      <c r="H671" s="22" t="str">
        <f t="shared" si="20"/>
        <v/>
      </c>
      <c r="I671" s="17"/>
      <c r="J671" s="18"/>
      <c r="K671" s="22" t="str">
        <f>IF($H671="","",IF($I671="No",0,IF(N(IFERROR(INDEX(Clients!$D$4:$D$103,MATCH($B671,Clients!$A$4:$A$103,0)),""))&gt;0,CEILING(MAX(0,ROUND(MOD($F671-$E671,1)*1440-N($G671),0)),N(IFERROR(INDEX(Clients!$D$4:$D$103,MATCH($B671,Clients!$A$4:$A$103,0)),""))),MAX(0,ROUND(MOD($F671-$E671,1)*1440-N($G671),0)))/60))</f>
        <v/>
      </c>
      <c r="L671" s="23" t="str">
        <f>IF($B671="","",IFERROR(INDEX(Clients!$B$4:$B$103,MATCH($B671,Clients!$A$4:$A$103,0)),"")&amp;"")</f>
        <v/>
      </c>
      <c r="M671" s="24" t="str">
        <f>IF($B671="","",IF($J671&lt;&gt;"",N($J671),N(IFERROR(INDEX(Clients!$C$4:$C$103,MATCH($B671,Clients!$A$4:$A$103,0)),""))))</f>
        <v/>
      </c>
      <c r="N671" s="24" t="str">
        <f t="shared" si="21"/>
        <v/>
      </c>
      <c r="O671" s="17"/>
      <c r="P671" s="23">
        <f>IF(AND(ISNUMBER($A671),$A671&gt;=Settings!$B$6,$A671&lt;=Settings!$B$7),1,0)</f>
        <v>0</v>
      </c>
      <c r="Q671" s="23" t="str">
        <f>IF(AND($P671=1,$B671&lt;&gt;"",$B671=Timesheet!$B$4),ROW(),"")</f>
        <v/>
      </c>
    </row>
    <row r="672" spans="1:17" x14ac:dyDescent="0.3">
      <c r="A672" s="19"/>
      <c r="B672" s="17"/>
      <c r="C672" s="17"/>
      <c r="D672" s="17"/>
      <c r="E672" s="20"/>
      <c r="F672" s="20"/>
      <c r="G672" s="21"/>
      <c r="H672" s="22" t="str">
        <f t="shared" si="20"/>
        <v/>
      </c>
      <c r="I672" s="17"/>
      <c r="J672" s="18"/>
      <c r="K672" s="22" t="str">
        <f>IF($H672="","",IF($I672="No",0,IF(N(IFERROR(INDEX(Clients!$D$4:$D$103,MATCH($B672,Clients!$A$4:$A$103,0)),""))&gt;0,CEILING(MAX(0,ROUND(MOD($F672-$E672,1)*1440-N($G672),0)),N(IFERROR(INDEX(Clients!$D$4:$D$103,MATCH($B672,Clients!$A$4:$A$103,0)),""))),MAX(0,ROUND(MOD($F672-$E672,1)*1440-N($G672),0)))/60))</f>
        <v/>
      </c>
      <c r="L672" s="23" t="str">
        <f>IF($B672="","",IFERROR(INDEX(Clients!$B$4:$B$103,MATCH($B672,Clients!$A$4:$A$103,0)),"")&amp;"")</f>
        <v/>
      </c>
      <c r="M672" s="24" t="str">
        <f>IF($B672="","",IF($J672&lt;&gt;"",N($J672),N(IFERROR(INDEX(Clients!$C$4:$C$103,MATCH($B672,Clients!$A$4:$A$103,0)),""))))</f>
        <v/>
      </c>
      <c r="N672" s="24" t="str">
        <f t="shared" si="21"/>
        <v/>
      </c>
      <c r="O672" s="17"/>
      <c r="P672" s="23">
        <f>IF(AND(ISNUMBER($A672),$A672&gt;=Settings!$B$6,$A672&lt;=Settings!$B$7),1,0)</f>
        <v>0</v>
      </c>
      <c r="Q672" s="23" t="str">
        <f>IF(AND($P672=1,$B672&lt;&gt;"",$B672=Timesheet!$B$4),ROW(),"")</f>
        <v/>
      </c>
    </row>
    <row r="673" spans="1:17" x14ac:dyDescent="0.3">
      <c r="A673" s="19"/>
      <c r="B673" s="17"/>
      <c r="C673" s="17"/>
      <c r="D673" s="17"/>
      <c r="E673" s="20"/>
      <c r="F673" s="20"/>
      <c r="G673" s="21"/>
      <c r="H673" s="22" t="str">
        <f t="shared" si="20"/>
        <v/>
      </c>
      <c r="I673" s="17"/>
      <c r="J673" s="18"/>
      <c r="K673" s="22" t="str">
        <f>IF($H673="","",IF($I673="No",0,IF(N(IFERROR(INDEX(Clients!$D$4:$D$103,MATCH($B673,Clients!$A$4:$A$103,0)),""))&gt;0,CEILING(MAX(0,ROUND(MOD($F673-$E673,1)*1440-N($G673),0)),N(IFERROR(INDEX(Clients!$D$4:$D$103,MATCH($B673,Clients!$A$4:$A$103,0)),""))),MAX(0,ROUND(MOD($F673-$E673,1)*1440-N($G673),0)))/60))</f>
        <v/>
      </c>
      <c r="L673" s="23" t="str">
        <f>IF($B673="","",IFERROR(INDEX(Clients!$B$4:$B$103,MATCH($B673,Clients!$A$4:$A$103,0)),"")&amp;"")</f>
        <v/>
      </c>
      <c r="M673" s="24" t="str">
        <f>IF($B673="","",IF($J673&lt;&gt;"",N($J673),N(IFERROR(INDEX(Clients!$C$4:$C$103,MATCH($B673,Clients!$A$4:$A$103,0)),""))))</f>
        <v/>
      </c>
      <c r="N673" s="24" t="str">
        <f t="shared" si="21"/>
        <v/>
      </c>
      <c r="O673" s="17"/>
      <c r="P673" s="23">
        <f>IF(AND(ISNUMBER($A673),$A673&gt;=Settings!$B$6,$A673&lt;=Settings!$B$7),1,0)</f>
        <v>0</v>
      </c>
      <c r="Q673" s="23" t="str">
        <f>IF(AND($P673=1,$B673&lt;&gt;"",$B673=Timesheet!$B$4),ROW(),"")</f>
        <v/>
      </c>
    </row>
    <row r="674" spans="1:17" x14ac:dyDescent="0.3">
      <c r="A674" s="19"/>
      <c r="B674" s="17"/>
      <c r="C674" s="17"/>
      <c r="D674" s="17"/>
      <c r="E674" s="20"/>
      <c r="F674" s="20"/>
      <c r="G674" s="21"/>
      <c r="H674" s="22" t="str">
        <f t="shared" si="20"/>
        <v/>
      </c>
      <c r="I674" s="17"/>
      <c r="J674" s="18"/>
      <c r="K674" s="22" t="str">
        <f>IF($H674="","",IF($I674="No",0,IF(N(IFERROR(INDEX(Clients!$D$4:$D$103,MATCH($B674,Clients!$A$4:$A$103,0)),""))&gt;0,CEILING(MAX(0,ROUND(MOD($F674-$E674,1)*1440-N($G674),0)),N(IFERROR(INDEX(Clients!$D$4:$D$103,MATCH($B674,Clients!$A$4:$A$103,0)),""))),MAX(0,ROUND(MOD($F674-$E674,1)*1440-N($G674),0)))/60))</f>
        <v/>
      </c>
      <c r="L674" s="23" t="str">
        <f>IF($B674="","",IFERROR(INDEX(Clients!$B$4:$B$103,MATCH($B674,Clients!$A$4:$A$103,0)),"")&amp;"")</f>
        <v/>
      </c>
      <c r="M674" s="24" t="str">
        <f>IF($B674="","",IF($J674&lt;&gt;"",N($J674),N(IFERROR(INDEX(Clients!$C$4:$C$103,MATCH($B674,Clients!$A$4:$A$103,0)),""))))</f>
        <v/>
      </c>
      <c r="N674" s="24" t="str">
        <f t="shared" si="21"/>
        <v/>
      </c>
      <c r="O674" s="17"/>
      <c r="P674" s="23">
        <f>IF(AND(ISNUMBER($A674),$A674&gt;=Settings!$B$6,$A674&lt;=Settings!$B$7),1,0)</f>
        <v>0</v>
      </c>
      <c r="Q674" s="23" t="str">
        <f>IF(AND($P674=1,$B674&lt;&gt;"",$B674=Timesheet!$B$4),ROW(),"")</f>
        <v/>
      </c>
    </row>
    <row r="675" spans="1:17" x14ac:dyDescent="0.3">
      <c r="A675" s="19"/>
      <c r="B675" s="17"/>
      <c r="C675" s="17"/>
      <c r="D675" s="17"/>
      <c r="E675" s="20"/>
      <c r="F675" s="20"/>
      <c r="G675" s="21"/>
      <c r="H675" s="22" t="str">
        <f t="shared" si="20"/>
        <v/>
      </c>
      <c r="I675" s="17"/>
      <c r="J675" s="18"/>
      <c r="K675" s="22" t="str">
        <f>IF($H675="","",IF($I675="No",0,IF(N(IFERROR(INDEX(Clients!$D$4:$D$103,MATCH($B675,Clients!$A$4:$A$103,0)),""))&gt;0,CEILING(MAX(0,ROUND(MOD($F675-$E675,1)*1440-N($G675),0)),N(IFERROR(INDEX(Clients!$D$4:$D$103,MATCH($B675,Clients!$A$4:$A$103,0)),""))),MAX(0,ROUND(MOD($F675-$E675,1)*1440-N($G675),0)))/60))</f>
        <v/>
      </c>
      <c r="L675" s="23" t="str">
        <f>IF($B675="","",IFERROR(INDEX(Clients!$B$4:$B$103,MATCH($B675,Clients!$A$4:$A$103,0)),"")&amp;"")</f>
        <v/>
      </c>
      <c r="M675" s="24" t="str">
        <f>IF($B675="","",IF($J675&lt;&gt;"",N($J675),N(IFERROR(INDEX(Clients!$C$4:$C$103,MATCH($B675,Clients!$A$4:$A$103,0)),""))))</f>
        <v/>
      </c>
      <c r="N675" s="24" t="str">
        <f t="shared" si="21"/>
        <v/>
      </c>
      <c r="O675" s="17"/>
      <c r="P675" s="23">
        <f>IF(AND(ISNUMBER($A675),$A675&gt;=Settings!$B$6,$A675&lt;=Settings!$B$7),1,0)</f>
        <v>0</v>
      </c>
      <c r="Q675" s="23" t="str">
        <f>IF(AND($P675=1,$B675&lt;&gt;"",$B675=Timesheet!$B$4),ROW(),"")</f>
        <v/>
      </c>
    </row>
    <row r="676" spans="1:17" x14ac:dyDescent="0.3">
      <c r="A676" s="19"/>
      <c r="B676" s="17"/>
      <c r="C676" s="17"/>
      <c r="D676" s="17"/>
      <c r="E676" s="20"/>
      <c r="F676" s="20"/>
      <c r="G676" s="21"/>
      <c r="H676" s="22" t="str">
        <f t="shared" si="20"/>
        <v/>
      </c>
      <c r="I676" s="17"/>
      <c r="J676" s="18"/>
      <c r="K676" s="22" t="str">
        <f>IF($H676="","",IF($I676="No",0,IF(N(IFERROR(INDEX(Clients!$D$4:$D$103,MATCH($B676,Clients!$A$4:$A$103,0)),""))&gt;0,CEILING(MAX(0,ROUND(MOD($F676-$E676,1)*1440-N($G676),0)),N(IFERROR(INDEX(Clients!$D$4:$D$103,MATCH($B676,Clients!$A$4:$A$103,0)),""))),MAX(0,ROUND(MOD($F676-$E676,1)*1440-N($G676),0)))/60))</f>
        <v/>
      </c>
      <c r="L676" s="23" t="str">
        <f>IF($B676="","",IFERROR(INDEX(Clients!$B$4:$B$103,MATCH($B676,Clients!$A$4:$A$103,0)),"")&amp;"")</f>
        <v/>
      </c>
      <c r="M676" s="24" t="str">
        <f>IF($B676="","",IF($J676&lt;&gt;"",N($J676),N(IFERROR(INDEX(Clients!$C$4:$C$103,MATCH($B676,Clients!$A$4:$A$103,0)),""))))</f>
        <v/>
      </c>
      <c r="N676" s="24" t="str">
        <f t="shared" si="21"/>
        <v/>
      </c>
      <c r="O676" s="17"/>
      <c r="P676" s="23">
        <f>IF(AND(ISNUMBER($A676),$A676&gt;=Settings!$B$6,$A676&lt;=Settings!$B$7),1,0)</f>
        <v>0</v>
      </c>
      <c r="Q676" s="23" t="str">
        <f>IF(AND($P676=1,$B676&lt;&gt;"",$B676=Timesheet!$B$4),ROW(),"")</f>
        <v/>
      </c>
    </row>
    <row r="677" spans="1:17" x14ac:dyDescent="0.3">
      <c r="A677" s="19"/>
      <c r="B677" s="17"/>
      <c r="C677" s="17"/>
      <c r="D677" s="17"/>
      <c r="E677" s="20"/>
      <c r="F677" s="20"/>
      <c r="G677" s="21"/>
      <c r="H677" s="22" t="str">
        <f t="shared" si="20"/>
        <v/>
      </c>
      <c r="I677" s="17"/>
      <c r="J677" s="18"/>
      <c r="K677" s="22" t="str">
        <f>IF($H677="","",IF($I677="No",0,IF(N(IFERROR(INDEX(Clients!$D$4:$D$103,MATCH($B677,Clients!$A$4:$A$103,0)),""))&gt;0,CEILING(MAX(0,ROUND(MOD($F677-$E677,1)*1440-N($G677),0)),N(IFERROR(INDEX(Clients!$D$4:$D$103,MATCH($B677,Clients!$A$4:$A$103,0)),""))),MAX(0,ROUND(MOD($F677-$E677,1)*1440-N($G677),0)))/60))</f>
        <v/>
      </c>
      <c r="L677" s="23" t="str">
        <f>IF($B677="","",IFERROR(INDEX(Clients!$B$4:$B$103,MATCH($B677,Clients!$A$4:$A$103,0)),"")&amp;"")</f>
        <v/>
      </c>
      <c r="M677" s="24" t="str">
        <f>IF($B677="","",IF($J677&lt;&gt;"",N($J677),N(IFERROR(INDEX(Clients!$C$4:$C$103,MATCH($B677,Clients!$A$4:$A$103,0)),""))))</f>
        <v/>
      </c>
      <c r="N677" s="24" t="str">
        <f t="shared" si="21"/>
        <v/>
      </c>
      <c r="O677" s="17"/>
      <c r="P677" s="23">
        <f>IF(AND(ISNUMBER($A677),$A677&gt;=Settings!$B$6,$A677&lt;=Settings!$B$7),1,0)</f>
        <v>0</v>
      </c>
      <c r="Q677" s="23" t="str">
        <f>IF(AND($P677=1,$B677&lt;&gt;"",$B677=Timesheet!$B$4),ROW(),"")</f>
        <v/>
      </c>
    </row>
    <row r="678" spans="1:17" x14ac:dyDescent="0.3">
      <c r="A678" s="19"/>
      <c r="B678" s="17"/>
      <c r="C678" s="17"/>
      <c r="D678" s="17"/>
      <c r="E678" s="20"/>
      <c r="F678" s="20"/>
      <c r="G678" s="21"/>
      <c r="H678" s="22" t="str">
        <f t="shared" si="20"/>
        <v/>
      </c>
      <c r="I678" s="17"/>
      <c r="J678" s="18"/>
      <c r="K678" s="22" t="str">
        <f>IF($H678="","",IF($I678="No",0,IF(N(IFERROR(INDEX(Clients!$D$4:$D$103,MATCH($B678,Clients!$A$4:$A$103,0)),""))&gt;0,CEILING(MAX(0,ROUND(MOD($F678-$E678,1)*1440-N($G678),0)),N(IFERROR(INDEX(Clients!$D$4:$D$103,MATCH($B678,Clients!$A$4:$A$103,0)),""))),MAX(0,ROUND(MOD($F678-$E678,1)*1440-N($G678),0)))/60))</f>
        <v/>
      </c>
      <c r="L678" s="23" t="str">
        <f>IF($B678="","",IFERROR(INDEX(Clients!$B$4:$B$103,MATCH($B678,Clients!$A$4:$A$103,0)),"")&amp;"")</f>
        <v/>
      </c>
      <c r="M678" s="24" t="str">
        <f>IF($B678="","",IF($J678&lt;&gt;"",N($J678),N(IFERROR(INDEX(Clients!$C$4:$C$103,MATCH($B678,Clients!$A$4:$A$103,0)),""))))</f>
        <v/>
      </c>
      <c r="N678" s="24" t="str">
        <f t="shared" si="21"/>
        <v/>
      </c>
      <c r="O678" s="17"/>
      <c r="P678" s="23">
        <f>IF(AND(ISNUMBER($A678),$A678&gt;=Settings!$B$6,$A678&lt;=Settings!$B$7),1,0)</f>
        <v>0</v>
      </c>
      <c r="Q678" s="23" t="str">
        <f>IF(AND($P678=1,$B678&lt;&gt;"",$B678=Timesheet!$B$4),ROW(),"")</f>
        <v/>
      </c>
    </row>
    <row r="679" spans="1:17" x14ac:dyDescent="0.3">
      <c r="A679" s="19"/>
      <c r="B679" s="17"/>
      <c r="C679" s="17"/>
      <c r="D679" s="17"/>
      <c r="E679" s="20"/>
      <c r="F679" s="20"/>
      <c r="G679" s="21"/>
      <c r="H679" s="22" t="str">
        <f t="shared" si="20"/>
        <v/>
      </c>
      <c r="I679" s="17"/>
      <c r="J679" s="18"/>
      <c r="K679" s="22" t="str">
        <f>IF($H679="","",IF($I679="No",0,IF(N(IFERROR(INDEX(Clients!$D$4:$D$103,MATCH($B679,Clients!$A$4:$A$103,0)),""))&gt;0,CEILING(MAX(0,ROUND(MOD($F679-$E679,1)*1440-N($G679),0)),N(IFERROR(INDEX(Clients!$D$4:$D$103,MATCH($B679,Clients!$A$4:$A$103,0)),""))),MAX(0,ROUND(MOD($F679-$E679,1)*1440-N($G679),0)))/60))</f>
        <v/>
      </c>
      <c r="L679" s="23" t="str">
        <f>IF($B679="","",IFERROR(INDEX(Clients!$B$4:$B$103,MATCH($B679,Clients!$A$4:$A$103,0)),"")&amp;"")</f>
        <v/>
      </c>
      <c r="M679" s="24" t="str">
        <f>IF($B679="","",IF($J679&lt;&gt;"",N($J679),N(IFERROR(INDEX(Clients!$C$4:$C$103,MATCH($B679,Clients!$A$4:$A$103,0)),""))))</f>
        <v/>
      </c>
      <c r="N679" s="24" t="str">
        <f t="shared" si="21"/>
        <v/>
      </c>
      <c r="O679" s="17"/>
      <c r="P679" s="23">
        <f>IF(AND(ISNUMBER($A679),$A679&gt;=Settings!$B$6,$A679&lt;=Settings!$B$7),1,0)</f>
        <v>0</v>
      </c>
      <c r="Q679" s="23" t="str">
        <f>IF(AND($P679=1,$B679&lt;&gt;"",$B679=Timesheet!$B$4),ROW(),"")</f>
        <v/>
      </c>
    </row>
    <row r="680" spans="1:17" x14ac:dyDescent="0.3">
      <c r="A680" s="19"/>
      <c r="B680" s="17"/>
      <c r="C680" s="17"/>
      <c r="D680" s="17"/>
      <c r="E680" s="20"/>
      <c r="F680" s="20"/>
      <c r="G680" s="21"/>
      <c r="H680" s="22" t="str">
        <f t="shared" si="20"/>
        <v/>
      </c>
      <c r="I680" s="17"/>
      <c r="J680" s="18"/>
      <c r="K680" s="22" t="str">
        <f>IF($H680="","",IF($I680="No",0,IF(N(IFERROR(INDEX(Clients!$D$4:$D$103,MATCH($B680,Clients!$A$4:$A$103,0)),""))&gt;0,CEILING(MAX(0,ROUND(MOD($F680-$E680,1)*1440-N($G680),0)),N(IFERROR(INDEX(Clients!$D$4:$D$103,MATCH($B680,Clients!$A$4:$A$103,0)),""))),MAX(0,ROUND(MOD($F680-$E680,1)*1440-N($G680),0)))/60))</f>
        <v/>
      </c>
      <c r="L680" s="23" t="str">
        <f>IF($B680="","",IFERROR(INDEX(Clients!$B$4:$B$103,MATCH($B680,Clients!$A$4:$A$103,0)),"")&amp;"")</f>
        <v/>
      </c>
      <c r="M680" s="24" t="str">
        <f>IF($B680="","",IF($J680&lt;&gt;"",N($J680),N(IFERROR(INDEX(Clients!$C$4:$C$103,MATCH($B680,Clients!$A$4:$A$103,0)),""))))</f>
        <v/>
      </c>
      <c r="N680" s="24" t="str">
        <f t="shared" si="21"/>
        <v/>
      </c>
      <c r="O680" s="17"/>
      <c r="P680" s="23">
        <f>IF(AND(ISNUMBER($A680),$A680&gt;=Settings!$B$6,$A680&lt;=Settings!$B$7),1,0)</f>
        <v>0</v>
      </c>
      <c r="Q680" s="23" t="str">
        <f>IF(AND($P680=1,$B680&lt;&gt;"",$B680=Timesheet!$B$4),ROW(),"")</f>
        <v/>
      </c>
    </row>
    <row r="681" spans="1:17" x14ac:dyDescent="0.3">
      <c r="A681" s="19"/>
      <c r="B681" s="17"/>
      <c r="C681" s="17"/>
      <c r="D681" s="17"/>
      <c r="E681" s="20"/>
      <c r="F681" s="20"/>
      <c r="G681" s="21"/>
      <c r="H681" s="22" t="str">
        <f t="shared" si="20"/>
        <v/>
      </c>
      <c r="I681" s="17"/>
      <c r="J681" s="18"/>
      <c r="K681" s="22" t="str">
        <f>IF($H681="","",IF($I681="No",0,IF(N(IFERROR(INDEX(Clients!$D$4:$D$103,MATCH($B681,Clients!$A$4:$A$103,0)),""))&gt;0,CEILING(MAX(0,ROUND(MOD($F681-$E681,1)*1440-N($G681),0)),N(IFERROR(INDEX(Clients!$D$4:$D$103,MATCH($B681,Clients!$A$4:$A$103,0)),""))),MAX(0,ROUND(MOD($F681-$E681,1)*1440-N($G681),0)))/60))</f>
        <v/>
      </c>
      <c r="L681" s="23" t="str">
        <f>IF($B681="","",IFERROR(INDEX(Clients!$B$4:$B$103,MATCH($B681,Clients!$A$4:$A$103,0)),"")&amp;"")</f>
        <v/>
      </c>
      <c r="M681" s="24" t="str">
        <f>IF($B681="","",IF($J681&lt;&gt;"",N($J681),N(IFERROR(INDEX(Clients!$C$4:$C$103,MATCH($B681,Clients!$A$4:$A$103,0)),""))))</f>
        <v/>
      </c>
      <c r="N681" s="24" t="str">
        <f t="shared" si="21"/>
        <v/>
      </c>
      <c r="O681" s="17"/>
      <c r="P681" s="23">
        <f>IF(AND(ISNUMBER($A681),$A681&gt;=Settings!$B$6,$A681&lt;=Settings!$B$7),1,0)</f>
        <v>0</v>
      </c>
      <c r="Q681" s="23" t="str">
        <f>IF(AND($P681=1,$B681&lt;&gt;"",$B681=Timesheet!$B$4),ROW(),"")</f>
        <v/>
      </c>
    </row>
    <row r="682" spans="1:17" x14ac:dyDescent="0.3">
      <c r="A682" s="19"/>
      <c r="B682" s="17"/>
      <c r="C682" s="17"/>
      <c r="D682" s="17"/>
      <c r="E682" s="20"/>
      <c r="F682" s="20"/>
      <c r="G682" s="21"/>
      <c r="H682" s="22" t="str">
        <f t="shared" si="20"/>
        <v/>
      </c>
      <c r="I682" s="17"/>
      <c r="J682" s="18"/>
      <c r="K682" s="22" t="str">
        <f>IF($H682="","",IF($I682="No",0,IF(N(IFERROR(INDEX(Clients!$D$4:$D$103,MATCH($B682,Clients!$A$4:$A$103,0)),""))&gt;0,CEILING(MAX(0,ROUND(MOD($F682-$E682,1)*1440-N($G682),0)),N(IFERROR(INDEX(Clients!$D$4:$D$103,MATCH($B682,Clients!$A$4:$A$103,0)),""))),MAX(0,ROUND(MOD($F682-$E682,1)*1440-N($G682),0)))/60))</f>
        <v/>
      </c>
      <c r="L682" s="23" t="str">
        <f>IF($B682="","",IFERROR(INDEX(Clients!$B$4:$B$103,MATCH($B682,Clients!$A$4:$A$103,0)),"")&amp;"")</f>
        <v/>
      </c>
      <c r="M682" s="24" t="str">
        <f>IF($B682="","",IF($J682&lt;&gt;"",N($J682),N(IFERROR(INDEX(Clients!$C$4:$C$103,MATCH($B682,Clients!$A$4:$A$103,0)),""))))</f>
        <v/>
      </c>
      <c r="N682" s="24" t="str">
        <f t="shared" si="21"/>
        <v/>
      </c>
      <c r="O682" s="17"/>
      <c r="P682" s="23">
        <f>IF(AND(ISNUMBER($A682),$A682&gt;=Settings!$B$6,$A682&lt;=Settings!$B$7),1,0)</f>
        <v>0</v>
      </c>
      <c r="Q682" s="23" t="str">
        <f>IF(AND($P682=1,$B682&lt;&gt;"",$B682=Timesheet!$B$4),ROW(),"")</f>
        <v/>
      </c>
    </row>
    <row r="683" spans="1:17" x14ac:dyDescent="0.3">
      <c r="A683" s="19"/>
      <c r="B683" s="17"/>
      <c r="C683" s="17"/>
      <c r="D683" s="17"/>
      <c r="E683" s="20"/>
      <c r="F683" s="20"/>
      <c r="G683" s="21"/>
      <c r="H683" s="22" t="str">
        <f t="shared" si="20"/>
        <v/>
      </c>
      <c r="I683" s="17"/>
      <c r="J683" s="18"/>
      <c r="K683" s="22" t="str">
        <f>IF($H683="","",IF($I683="No",0,IF(N(IFERROR(INDEX(Clients!$D$4:$D$103,MATCH($B683,Clients!$A$4:$A$103,0)),""))&gt;0,CEILING(MAX(0,ROUND(MOD($F683-$E683,1)*1440-N($G683),0)),N(IFERROR(INDEX(Clients!$D$4:$D$103,MATCH($B683,Clients!$A$4:$A$103,0)),""))),MAX(0,ROUND(MOD($F683-$E683,1)*1440-N($G683),0)))/60))</f>
        <v/>
      </c>
      <c r="L683" s="23" t="str">
        <f>IF($B683="","",IFERROR(INDEX(Clients!$B$4:$B$103,MATCH($B683,Clients!$A$4:$A$103,0)),"")&amp;"")</f>
        <v/>
      </c>
      <c r="M683" s="24" t="str">
        <f>IF($B683="","",IF($J683&lt;&gt;"",N($J683),N(IFERROR(INDEX(Clients!$C$4:$C$103,MATCH($B683,Clients!$A$4:$A$103,0)),""))))</f>
        <v/>
      </c>
      <c r="N683" s="24" t="str">
        <f t="shared" si="21"/>
        <v/>
      </c>
      <c r="O683" s="17"/>
      <c r="P683" s="23">
        <f>IF(AND(ISNUMBER($A683),$A683&gt;=Settings!$B$6,$A683&lt;=Settings!$B$7),1,0)</f>
        <v>0</v>
      </c>
      <c r="Q683" s="23" t="str">
        <f>IF(AND($P683=1,$B683&lt;&gt;"",$B683=Timesheet!$B$4),ROW(),"")</f>
        <v/>
      </c>
    </row>
    <row r="684" spans="1:17" x14ac:dyDescent="0.3">
      <c r="A684" s="19"/>
      <c r="B684" s="17"/>
      <c r="C684" s="17"/>
      <c r="D684" s="17"/>
      <c r="E684" s="20"/>
      <c r="F684" s="20"/>
      <c r="G684" s="21"/>
      <c r="H684" s="22" t="str">
        <f t="shared" si="20"/>
        <v/>
      </c>
      <c r="I684" s="17"/>
      <c r="J684" s="18"/>
      <c r="K684" s="22" t="str">
        <f>IF($H684="","",IF($I684="No",0,IF(N(IFERROR(INDEX(Clients!$D$4:$D$103,MATCH($B684,Clients!$A$4:$A$103,0)),""))&gt;0,CEILING(MAX(0,ROUND(MOD($F684-$E684,1)*1440-N($G684),0)),N(IFERROR(INDEX(Clients!$D$4:$D$103,MATCH($B684,Clients!$A$4:$A$103,0)),""))),MAX(0,ROUND(MOD($F684-$E684,1)*1440-N($G684),0)))/60))</f>
        <v/>
      </c>
      <c r="L684" s="23" t="str">
        <f>IF($B684="","",IFERROR(INDEX(Clients!$B$4:$B$103,MATCH($B684,Clients!$A$4:$A$103,0)),"")&amp;"")</f>
        <v/>
      </c>
      <c r="M684" s="24" t="str">
        <f>IF($B684="","",IF($J684&lt;&gt;"",N($J684),N(IFERROR(INDEX(Clients!$C$4:$C$103,MATCH($B684,Clients!$A$4:$A$103,0)),""))))</f>
        <v/>
      </c>
      <c r="N684" s="24" t="str">
        <f t="shared" si="21"/>
        <v/>
      </c>
      <c r="O684" s="17"/>
      <c r="P684" s="23">
        <f>IF(AND(ISNUMBER($A684),$A684&gt;=Settings!$B$6,$A684&lt;=Settings!$B$7),1,0)</f>
        <v>0</v>
      </c>
      <c r="Q684" s="23" t="str">
        <f>IF(AND($P684=1,$B684&lt;&gt;"",$B684=Timesheet!$B$4),ROW(),"")</f>
        <v/>
      </c>
    </row>
    <row r="685" spans="1:17" x14ac:dyDescent="0.3">
      <c r="A685" s="19"/>
      <c r="B685" s="17"/>
      <c r="C685" s="17"/>
      <c r="D685" s="17"/>
      <c r="E685" s="20"/>
      <c r="F685" s="20"/>
      <c r="G685" s="21"/>
      <c r="H685" s="22" t="str">
        <f t="shared" si="20"/>
        <v/>
      </c>
      <c r="I685" s="17"/>
      <c r="J685" s="18"/>
      <c r="K685" s="22" t="str">
        <f>IF($H685="","",IF($I685="No",0,IF(N(IFERROR(INDEX(Clients!$D$4:$D$103,MATCH($B685,Clients!$A$4:$A$103,0)),""))&gt;0,CEILING(MAX(0,ROUND(MOD($F685-$E685,1)*1440-N($G685),0)),N(IFERROR(INDEX(Clients!$D$4:$D$103,MATCH($B685,Clients!$A$4:$A$103,0)),""))),MAX(0,ROUND(MOD($F685-$E685,1)*1440-N($G685),0)))/60))</f>
        <v/>
      </c>
      <c r="L685" s="23" t="str">
        <f>IF($B685="","",IFERROR(INDEX(Clients!$B$4:$B$103,MATCH($B685,Clients!$A$4:$A$103,0)),"")&amp;"")</f>
        <v/>
      </c>
      <c r="M685" s="24" t="str">
        <f>IF($B685="","",IF($J685&lt;&gt;"",N($J685),N(IFERROR(INDEX(Clients!$C$4:$C$103,MATCH($B685,Clients!$A$4:$A$103,0)),""))))</f>
        <v/>
      </c>
      <c r="N685" s="24" t="str">
        <f t="shared" si="21"/>
        <v/>
      </c>
      <c r="O685" s="17"/>
      <c r="P685" s="23">
        <f>IF(AND(ISNUMBER($A685),$A685&gt;=Settings!$B$6,$A685&lt;=Settings!$B$7),1,0)</f>
        <v>0</v>
      </c>
      <c r="Q685" s="23" t="str">
        <f>IF(AND($P685=1,$B685&lt;&gt;"",$B685=Timesheet!$B$4),ROW(),"")</f>
        <v/>
      </c>
    </row>
    <row r="686" spans="1:17" x14ac:dyDescent="0.3">
      <c r="A686" s="19"/>
      <c r="B686" s="17"/>
      <c r="C686" s="17"/>
      <c r="D686" s="17"/>
      <c r="E686" s="20"/>
      <c r="F686" s="20"/>
      <c r="G686" s="21"/>
      <c r="H686" s="22" t="str">
        <f t="shared" si="20"/>
        <v/>
      </c>
      <c r="I686" s="17"/>
      <c r="J686" s="18"/>
      <c r="K686" s="22" t="str">
        <f>IF($H686="","",IF($I686="No",0,IF(N(IFERROR(INDEX(Clients!$D$4:$D$103,MATCH($B686,Clients!$A$4:$A$103,0)),""))&gt;0,CEILING(MAX(0,ROUND(MOD($F686-$E686,1)*1440-N($G686),0)),N(IFERROR(INDEX(Clients!$D$4:$D$103,MATCH($B686,Clients!$A$4:$A$103,0)),""))),MAX(0,ROUND(MOD($F686-$E686,1)*1440-N($G686),0)))/60))</f>
        <v/>
      </c>
      <c r="L686" s="23" t="str">
        <f>IF($B686="","",IFERROR(INDEX(Clients!$B$4:$B$103,MATCH($B686,Clients!$A$4:$A$103,0)),"")&amp;"")</f>
        <v/>
      </c>
      <c r="M686" s="24" t="str">
        <f>IF($B686="","",IF($J686&lt;&gt;"",N($J686),N(IFERROR(INDEX(Clients!$C$4:$C$103,MATCH($B686,Clients!$A$4:$A$103,0)),""))))</f>
        <v/>
      </c>
      <c r="N686" s="24" t="str">
        <f t="shared" si="21"/>
        <v/>
      </c>
      <c r="O686" s="17"/>
      <c r="P686" s="23">
        <f>IF(AND(ISNUMBER($A686),$A686&gt;=Settings!$B$6,$A686&lt;=Settings!$B$7),1,0)</f>
        <v>0</v>
      </c>
      <c r="Q686" s="23" t="str">
        <f>IF(AND($P686=1,$B686&lt;&gt;"",$B686=Timesheet!$B$4),ROW(),"")</f>
        <v/>
      </c>
    </row>
    <row r="687" spans="1:17" x14ac:dyDescent="0.3">
      <c r="A687" s="19"/>
      <c r="B687" s="17"/>
      <c r="C687" s="17"/>
      <c r="D687" s="17"/>
      <c r="E687" s="20"/>
      <c r="F687" s="20"/>
      <c r="G687" s="21"/>
      <c r="H687" s="22" t="str">
        <f t="shared" si="20"/>
        <v/>
      </c>
      <c r="I687" s="17"/>
      <c r="J687" s="18"/>
      <c r="K687" s="22" t="str">
        <f>IF($H687="","",IF($I687="No",0,IF(N(IFERROR(INDEX(Clients!$D$4:$D$103,MATCH($B687,Clients!$A$4:$A$103,0)),""))&gt;0,CEILING(MAX(0,ROUND(MOD($F687-$E687,1)*1440-N($G687),0)),N(IFERROR(INDEX(Clients!$D$4:$D$103,MATCH($B687,Clients!$A$4:$A$103,0)),""))),MAX(0,ROUND(MOD($F687-$E687,1)*1440-N($G687),0)))/60))</f>
        <v/>
      </c>
      <c r="L687" s="23" t="str">
        <f>IF($B687="","",IFERROR(INDEX(Clients!$B$4:$B$103,MATCH($B687,Clients!$A$4:$A$103,0)),"")&amp;"")</f>
        <v/>
      </c>
      <c r="M687" s="24" t="str">
        <f>IF($B687="","",IF($J687&lt;&gt;"",N($J687),N(IFERROR(INDEX(Clients!$C$4:$C$103,MATCH($B687,Clients!$A$4:$A$103,0)),""))))</f>
        <v/>
      </c>
      <c r="N687" s="24" t="str">
        <f t="shared" si="21"/>
        <v/>
      </c>
      <c r="O687" s="17"/>
      <c r="P687" s="23">
        <f>IF(AND(ISNUMBER($A687),$A687&gt;=Settings!$B$6,$A687&lt;=Settings!$B$7),1,0)</f>
        <v>0</v>
      </c>
      <c r="Q687" s="23" t="str">
        <f>IF(AND($P687=1,$B687&lt;&gt;"",$B687=Timesheet!$B$4),ROW(),"")</f>
        <v/>
      </c>
    </row>
    <row r="688" spans="1:17" x14ac:dyDescent="0.3">
      <c r="A688" s="19"/>
      <c r="B688" s="17"/>
      <c r="C688" s="17"/>
      <c r="D688" s="17"/>
      <c r="E688" s="20"/>
      <c r="F688" s="20"/>
      <c r="G688" s="21"/>
      <c r="H688" s="22" t="str">
        <f t="shared" si="20"/>
        <v/>
      </c>
      <c r="I688" s="17"/>
      <c r="J688" s="18"/>
      <c r="K688" s="22" t="str">
        <f>IF($H688="","",IF($I688="No",0,IF(N(IFERROR(INDEX(Clients!$D$4:$D$103,MATCH($B688,Clients!$A$4:$A$103,0)),""))&gt;0,CEILING(MAX(0,ROUND(MOD($F688-$E688,1)*1440-N($G688),0)),N(IFERROR(INDEX(Clients!$D$4:$D$103,MATCH($B688,Clients!$A$4:$A$103,0)),""))),MAX(0,ROUND(MOD($F688-$E688,1)*1440-N($G688),0)))/60))</f>
        <v/>
      </c>
      <c r="L688" s="23" t="str">
        <f>IF($B688="","",IFERROR(INDEX(Clients!$B$4:$B$103,MATCH($B688,Clients!$A$4:$A$103,0)),"")&amp;"")</f>
        <v/>
      </c>
      <c r="M688" s="24" t="str">
        <f>IF($B688="","",IF($J688&lt;&gt;"",N($J688),N(IFERROR(INDEX(Clients!$C$4:$C$103,MATCH($B688,Clients!$A$4:$A$103,0)),""))))</f>
        <v/>
      </c>
      <c r="N688" s="24" t="str">
        <f t="shared" si="21"/>
        <v/>
      </c>
      <c r="O688" s="17"/>
      <c r="P688" s="23">
        <f>IF(AND(ISNUMBER($A688),$A688&gt;=Settings!$B$6,$A688&lt;=Settings!$B$7),1,0)</f>
        <v>0</v>
      </c>
      <c r="Q688" s="23" t="str">
        <f>IF(AND($P688=1,$B688&lt;&gt;"",$B688=Timesheet!$B$4),ROW(),"")</f>
        <v/>
      </c>
    </row>
    <row r="689" spans="1:17" x14ac:dyDescent="0.3">
      <c r="A689" s="19"/>
      <c r="B689" s="17"/>
      <c r="C689" s="17"/>
      <c r="D689" s="17"/>
      <c r="E689" s="20"/>
      <c r="F689" s="20"/>
      <c r="G689" s="21"/>
      <c r="H689" s="22" t="str">
        <f t="shared" si="20"/>
        <v/>
      </c>
      <c r="I689" s="17"/>
      <c r="J689" s="18"/>
      <c r="K689" s="22" t="str">
        <f>IF($H689="","",IF($I689="No",0,IF(N(IFERROR(INDEX(Clients!$D$4:$D$103,MATCH($B689,Clients!$A$4:$A$103,0)),""))&gt;0,CEILING(MAX(0,ROUND(MOD($F689-$E689,1)*1440-N($G689),0)),N(IFERROR(INDEX(Clients!$D$4:$D$103,MATCH($B689,Clients!$A$4:$A$103,0)),""))),MAX(0,ROUND(MOD($F689-$E689,1)*1440-N($G689),0)))/60))</f>
        <v/>
      </c>
      <c r="L689" s="23" t="str">
        <f>IF($B689="","",IFERROR(INDEX(Clients!$B$4:$B$103,MATCH($B689,Clients!$A$4:$A$103,0)),"")&amp;"")</f>
        <v/>
      </c>
      <c r="M689" s="24" t="str">
        <f>IF($B689="","",IF($J689&lt;&gt;"",N($J689),N(IFERROR(INDEX(Clients!$C$4:$C$103,MATCH($B689,Clients!$A$4:$A$103,0)),""))))</f>
        <v/>
      </c>
      <c r="N689" s="24" t="str">
        <f t="shared" si="21"/>
        <v/>
      </c>
      <c r="O689" s="17"/>
      <c r="P689" s="23">
        <f>IF(AND(ISNUMBER($A689),$A689&gt;=Settings!$B$6,$A689&lt;=Settings!$B$7),1,0)</f>
        <v>0</v>
      </c>
      <c r="Q689" s="23" t="str">
        <f>IF(AND($P689=1,$B689&lt;&gt;"",$B689=Timesheet!$B$4),ROW(),"")</f>
        <v/>
      </c>
    </row>
    <row r="690" spans="1:17" x14ac:dyDescent="0.3">
      <c r="A690" s="19"/>
      <c r="B690" s="17"/>
      <c r="C690" s="17"/>
      <c r="D690" s="17"/>
      <c r="E690" s="20"/>
      <c r="F690" s="20"/>
      <c r="G690" s="21"/>
      <c r="H690" s="22" t="str">
        <f t="shared" si="20"/>
        <v/>
      </c>
      <c r="I690" s="17"/>
      <c r="J690" s="18"/>
      <c r="K690" s="22" t="str">
        <f>IF($H690="","",IF($I690="No",0,IF(N(IFERROR(INDEX(Clients!$D$4:$D$103,MATCH($B690,Clients!$A$4:$A$103,0)),""))&gt;0,CEILING(MAX(0,ROUND(MOD($F690-$E690,1)*1440-N($G690),0)),N(IFERROR(INDEX(Clients!$D$4:$D$103,MATCH($B690,Clients!$A$4:$A$103,0)),""))),MAX(0,ROUND(MOD($F690-$E690,1)*1440-N($G690),0)))/60))</f>
        <v/>
      </c>
      <c r="L690" s="23" t="str">
        <f>IF($B690="","",IFERROR(INDEX(Clients!$B$4:$B$103,MATCH($B690,Clients!$A$4:$A$103,0)),"")&amp;"")</f>
        <v/>
      </c>
      <c r="M690" s="24" t="str">
        <f>IF($B690="","",IF($J690&lt;&gt;"",N($J690),N(IFERROR(INDEX(Clients!$C$4:$C$103,MATCH($B690,Clients!$A$4:$A$103,0)),""))))</f>
        <v/>
      </c>
      <c r="N690" s="24" t="str">
        <f t="shared" si="21"/>
        <v/>
      </c>
      <c r="O690" s="17"/>
      <c r="P690" s="23">
        <f>IF(AND(ISNUMBER($A690),$A690&gt;=Settings!$B$6,$A690&lt;=Settings!$B$7),1,0)</f>
        <v>0</v>
      </c>
      <c r="Q690" s="23" t="str">
        <f>IF(AND($P690=1,$B690&lt;&gt;"",$B690=Timesheet!$B$4),ROW(),"")</f>
        <v/>
      </c>
    </row>
    <row r="691" spans="1:17" x14ac:dyDescent="0.3">
      <c r="A691" s="19"/>
      <c r="B691" s="17"/>
      <c r="C691" s="17"/>
      <c r="D691" s="17"/>
      <c r="E691" s="20"/>
      <c r="F691" s="20"/>
      <c r="G691" s="21"/>
      <c r="H691" s="22" t="str">
        <f t="shared" si="20"/>
        <v/>
      </c>
      <c r="I691" s="17"/>
      <c r="J691" s="18"/>
      <c r="K691" s="22" t="str">
        <f>IF($H691="","",IF($I691="No",0,IF(N(IFERROR(INDEX(Clients!$D$4:$D$103,MATCH($B691,Clients!$A$4:$A$103,0)),""))&gt;0,CEILING(MAX(0,ROUND(MOD($F691-$E691,1)*1440-N($G691),0)),N(IFERROR(INDEX(Clients!$D$4:$D$103,MATCH($B691,Clients!$A$4:$A$103,0)),""))),MAX(0,ROUND(MOD($F691-$E691,1)*1440-N($G691),0)))/60))</f>
        <v/>
      </c>
      <c r="L691" s="23" t="str">
        <f>IF($B691="","",IFERROR(INDEX(Clients!$B$4:$B$103,MATCH($B691,Clients!$A$4:$A$103,0)),"")&amp;"")</f>
        <v/>
      </c>
      <c r="M691" s="24" t="str">
        <f>IF($B691="","",IF($J691&lt;&gt;"",N($J691),N(IFERROR(INDEX(Clients!$C$4:$C$103,MATCH($B691,Clients!$A$4:$A$103,0)),""))))</f>
        <v/>
      </c>
      <c r="N691" s="24" t="str">
        <f t="shared" si="21"/>
        <v/>
      </c>
      <c r="O691" s="17"/>
      <c r="P691" s="23">
        <f>IF(AND(ISNUMBER($A691),$A691&gt;=Settings!$B$6,$A691&lt;=Settings!$B$7),1,0)</f>
        <v>0</v>
      </c>
      <c r="Q691" s="23" t="str">
        <f>IF(AND($P691=1,$B691&lt;&gt;"",$B691=Timesheet!$B$4),ROW(),"")</f>
        <v/>
      </c>
    </row>
    <row r="692" spans="1:17" x14ac:dyDescent="0.3">
      <c r="A692" s="19"/>
      <c r="B692" s="17"/>
      <c r="C692" s="17"/>
      <c r="D692" s="17"/>
      <c r="E692" s="20"/>
      <c r="F692" s="20"/>
      <c r="G692" s="21"/>
      <c r="H692" s="22" t="str">
        <f t="shared" si="20"/>
        <v/>
      </c>
      <c r="I692" s="17"/>
      <c r="J692" s="18"/>
      <c r="K692" s="22" t="str">
        <f>IF($H692="","",IF($I692="No",0,IF(N(IFERROR(INDEX(Clients!$D$4:$D$103,MATCH($B692,Clients!$A$4:$A$103,0)),""))&gt;0,CEILING(MAX(0,ROUND(MOD($F692-$E692,1)*1440-N($G692),0)),N(IFERROR(INDEX(Clients!$D$4:$D$103,MATCH($B692,Clients!$A$4:$A$103,0)),""))),MAX(0,ROUND(MOD($F692-$E692,1)*1440-N($G692),0)))/60))</f>
        <v/>
      </c>
      <c r="L692" s="23" t="str">
        <f>IF($B692="","",IFERROR(INDEX(Clients!$B$4:$B$103,MATCH($B692,Clients!$A$4:$A$103,0)),"")&amp;"")</f>
        <v/>
      </c>
      <c r="M692" s="24" t="str">
        <f>IF($B692="","",IF($J692&lt;&gt;"",N($J692),N(IFERROR(INDEX(Clients!$C$4:$C$103,MATCH($B692,Clients!$A$4:$A$103,0)),""))))</f>
        <v/>
      </c>
      <c r="N692" s="24" t="str">
        <f t="shared" si="21"/>
        <v/>
      </c>
      <c r="O692" s="17"/>
      <c r="P692" s="23">
        <f>IF(AND(ISNUMBER($A692),$A692&gt;=Settings!$B$6,$A692&lt;=Settings!$B$7),1,0)</f>
        <v>0</v>
      </c>
      <c r="Q692" s="23" t="str">
        <f>IF(AND($P692=1,$B692&lt;&gt;"",$B692=Timesheet!$B$4),ROW(),"")</f>
        <v/>
      </c>
    </row>
    <row r="693" spans="1:17" x14ac:dyDescent="0.3">
      <c r="A693" s="19"/>
      <c r="B693" s="17"/>
      <c r="C693" s="17"/>
      <c r="D693" s="17"/>
      <c r="E693" s="20"/>
      <c r="F693" s="20"/>
      <c r="G693" s="21"/>
      <c r="H693" s="22" t="str">
        <f t="shared" si="20"/>
        <v/>
      </c>
      <c r="I693" s="17"/>
      <c r="J693" s="18"/>
      <c r="K693" s="22" t="str">
        <f>IF($H693="","",IF($I693="No",0,IF(N(IFERROR(INDEX(Clients!$D$4:$D$103,MATCH($B693,Clients!$A$4:$A$103,0)),""))&gt;0,CEILING(MAX(0,ROUND(MOD($F693-$E693,1)*1440-N($G693),0)),N(IFERROR(INDEX(Clients!$D$4:$D$103,MATCH($B693,Clients!$A$4:$A$103,0)),""))),MAX(0,ROUND(MOD($F693-$E693,1)*1440-N($G693),0)))/60))</f>
        <v/>
      </c>
      <c r="L693" s="23" t="str">
        <f>IF($B693="","",IFERROR(INDEX(Clients!$B$4:$B$103,MATCH($B693,Clients!$A$4:$A$103,0)),"")&amp;"")</f>
        <v/>
      </c>
      <c r="M693" s="24" t="str">
        <f>IF($B693="","",IF($J693&lt;&gt;"",N($J693),N(IFERROR(INDEX(Clients!$C$4:$C$103,MATCH($B693,Clients!$A$4:$A$103,0)),""))))</f>
        <v/>
      </c>
      <c r="N693" s="24" t="str">
        <f t="shared" si="21"/>
        <v/>
      </c>
      <c r="O693" s="17"/>
      <c r="P693" s="23">
        <f>IF(AND(ISNUMBER($A693),$A693&gt;=Settings!$B$6,$A693&lt;=Settings!$B$7),1,0)</f>
        <v>0</v>
      </c>
      <c r="Q693" s="23" t="str">
        <f>IF(AND($P693=1,$B693&lt;&gt;"",$B693=Timesheet!$B$4),ROW(),"")</f>
        <v/>
      </c>
    </row>
    <row r="694" spans="1:17" x14ac:dyDescent="0.3">
      <c r="A694" s="19"/>
      <c r="B694" s="17"/>
      <c r="C694" s="17"/>
      <c r="D694" s="17"/>
      <c r="E694" s="20"/>
      <c r="F694" s="20"/>
      <c r="G694" s="21"/>
      <c r="H694" s="22" t="str">
        <f t="shared" si="20"/>
        <v/>
      </c>
      <c r="I694" s="17"/>
      <c r="J694" s="18"/>
      <c r="K694" s="22" t="str">
        <f>IF($H694="","",IF($I694="No",0,IF(N(IFERROR(INDEX(Clients!$D$4:$D$103,MATCH($B694,Clients!$A$4:$A$103,0)),""))&gt;0,CEILING(MAX(0,ROUND(MOD($F694-$E694,1)*1440-N($G694),0)),N(IFERROR(INDEX(Clients!$D$4:$D$103,MATCH($B694,Clients!$A$4:$A$103,0)),""))),MAX(0,ROUND(MOD($F694-$E694,1)*1440-N($G694),0)))/60))</f>
        <v/>
      </c>
      <c r="L694" s="23" t="str">
        <f>IF($B694="","",IFERROR(INDEX(Clients!$B$4:$B$103,MATCH($B694,Clients!$A$4:$A$103,0)),"")&amp;"")</f>
        <v/>
      </c>
      <c r="M694" s="24" t="str">
        <f>IF($B694="","",IF($J694&lt;&gt;"",N($J694),N(IFERROR(INDEX(Clients!$C$4:$C$103,MATCH($B694,Clients!$A$4:$A$103,0)),""))))</f>
        <v/>
      </c>
      <c r="N694" s="24" t="str">
        <f t="shared" si="21"/>
        <v/>
      </c>
      <c r="O694" s="17"/>
      <c r="P694" s="23">
        <f>IF(AND(ISNUMBER($A694),$A694&gt;=Settings!$B$6,$A694&lt;=Settings!$B$7),1,0)</f>
        <v>0</v>
      </c>
      <c r="Q694" s="23" t="str">
        <f>IF(AND($P694=1,$B694&lt;&gt;"",$B694=Timesheet!$B$4),ROW(),"")</f>
        <v/>
      </c>
    </row>
    <row r="695" spans="1:17" x14ac:dyDescent="0.3">
      <c r="A695" s="19"/>
      <c r="B695" s="17"/>
      <c r="C695" s="17"/>
      <c r="D695" s="17"/>
      <c r="E695" s="20"/>
      <c r="F695" s="20"/>
      <c r="G695" s="21"/>
      <c r="H695" s="22" t="str">
        <f t="shared" si="20"/>
        <v/>
      </c>
      <c r="I695" s="17"/>
      <c r="J695" s="18"/>
      <c r="K695" s="22" t="str">
        <f>IF($H695="","",IF($I695="No",0,IF(N(IFERROR(INDEX(Clients!$D$4:$D$103,MATCH($B695,Clients!$A$4:$A$103,0)),""))&gt;0,CEILING(MAX(0,ROUND(MOD($F695-$E695,1)*1440-N($G695),0)),N(IFERROR(INDEX(Clients!$D$4:$D$103,MATCH($B695,Clients!$A$4:$A$103,0)),""))),MAX(0,ROUND(MOD($F695-$E695,1)*1440-N($G695),0)))/60))</f>
        <v/>
      </c>
      <c r="L695" s="23" t="str">
        <f>IF($B695="","",IFERROR(INDEX(Clients!$B$4:$B$103,MATCH($B695,Clients!$A$4:$A$103,0)),"")&amp;"")</f>
        <v/>
      </c>
      <c r="M695" s="24" t="str">
        <f>IF($B695="","",IF($J695&lt;&gt;"",N($J695),N(IFERROR(INDEX(Clients!$C$4:$C$103,MATCH($B695,Clients!$A$4:$A$103,0)),""))))</f>
        <v/>
      </c>
      <c r="N695" s="24" t="str">
        <f t="shared" si="21"/>
        <v/>
      </c>
      <c r="O695" s="17"/>
      <c r="P695" s="23">
        <f>IF(AND(ISNUMBER($A695),$A695&gt;=Settings!$B$6,$A695&lt;=Settings!$B$7),1,0)</f>
        <v>0</v>
      </c>
      <c r="Q695" s="23" t="str">
        <f>IF(AND($P695=1,$B695&lt;&gt;"",$B695=Timesheet!$B$4),ROW(),"")</f>
        <v/>
      </c>
    </row>
    <row r="696" spans="1:17" x14ac:dyDescent="0.3">
      <c r="A696" s="19"/>
      <c r="B696" s="17"/>
      <c r="C696" s="17"/>
      <c r="D696" s="17"/>
      <c r="E696" s="20"/>
      <c r="F696" s="20"/>
      <c r="G696" s="21"/>
      <c r="H696" s="22" t="str">
        <f t="shared" si="20"/>
        <v/>
      </c>
      <c r="I696" s="17"/>
      <c r="J696" s="18"/>
      <c r="K696" s="22" t="str">
        <f>IF($H696="","",IF($I696="No",0,IF(N(IFERROR(INDEX(Clients!$D$4:$D$103,MATCH($B696,Clients!$A$4:$A$103,0)),""))&gt;0,CEILING(MAX(0,ROUND(MOD($F696-$E696,1)*1440-N($G696),0)),N(IFERROR(INDEX(Clients!$D$4:$D$103,MATCH($B696,Clients!$A$4:$A$103,0)),""))),MAX(0,ROUND(MOD($F696-$E696,1)*1440-N($G696),0)))/60))</f>
        <v/>
      </c>
      <c r="L696" s="23" t="str">
        <f>IF($B696="","",IFERROR(INDEX(Clients!$B$4:$B$103,MATCH($B696,Clients!$A$4:$A$103,0)),"")&amp;"")</f>
        <v/>
      </c>
      <c r="M696" s="24" t="str">
        <f>IF($B696="","",IF($J696&lt;&gt;"",N($J696),N(IFERROR(INDEX(Clients!$C$4:$C$103,MATCH($B696,Clients!$A$4:$A$103,0)),""))))</f>
        <v/>
      </c>
      <c r="N696" s="24" t="str">
        <f t="shared" si="21"/>
        <v/>
      </c>
      <c r="O696" s="17"/>
      <c r="P696" s="23">
        <f>IF(AND(ISNUMBER($A696),$A696&gt;=Settings!$B$6,$A696&lt;=Settings!$B$7),1,0)</f>
        <v>0</v>
      </c>
      <c r="Q696" s="23" t="str">
        <f>IF(AND($P696=1,$B696&lt;&gt;"",$B696=Timesheet!$B$4),ROW(),"")</f>
        <v/>
      </c>
    </row>
    <row r="697" spans="1:17" x14ac:dyDescent="0.3">
      <c r="A697" s="19"/>
      <c r="B697" s="17"/>
      <c r="C697" s="17"/>
      <c r="D697" s="17"/>
      <c r="E697" s="20"/>
      <c r="F697" s="20"/>
      <c r="G697" s="21"/>
      <c r="H697" s="22" t="str">
        <f t="shared" si="20"/>
        <v/>
      </c>
      <c r="I697" s="17"/>
      <c r="J697" s="18"/>
      <c r="K697" s="22" t="str">
        <f>IF($H697="","",IF($I697="No",0,IF(N(IFERROR(INDEX(Clients!$D$4:$D$103,MATCH($B697,Clients!$A$4:$A$103,0)),""))&gt;0,CEILING(MAX(0,ROUND(MOD($F697-$E697,1)*1440-N($G697),0)),N(IFERROR(INDEX(Clients!$D$4:$D$103,MATCH($B697,Clients!$A$4:$A$103,0)),""))),MAX(0,ROUND(MOD($F697-$E697,1)*1440-N($G697),0)))/60))</f>
        <v/>
      </c>
      <c r="L697" s="23" t="str">
        <f>IF($B697="","",IFERROR(INDEX(Clients!$B$4:$B$103,MATCH($B697,Clients!$A$4:$A$103,0)),"")&amp;"")</f>
        <v/>
      </c>
      <c r="M697" s="24" t="str">
        <f>IF($B697="","",IF($J697&lt;&gt;"",N($J697),N(IFERROR(INDEX(Clients!$C$4:$C$103,MATCH($B697,Clients!$A$4:$A$103,0)),""))))</f>
        <v/>
      </c>
      <c r="N697" s="24" t="str">
        <f t="shared" si="21"/>
        <v/>
      </c>
      <c r="O697" s="17"/>
      <c r="P697" s="23">
        <f>IF(AND(ISNUMBER($A697),$A697&gt;=Settings!$B$6,$A697&lt;=Settings!$B$7),1,0)</f>
        <v>0</v>
      </c>
      <c r="Q697" s="23" t="str">
        <f>IF(AND($P697=1,$B697&lt;&gt;"",$B697=Timesheet!$B$4),ROW(),"")</f>
        <v/>
      </c>
    </row>
    <row r="698" spans="1:17" x14ac:dyDescent="0.3">
      <c r="A698" s="19"/>
      <c r="B698" s="17"/>
      <c r="C698" s="17"/>
      <c r="D698" s="17"/>
      <c r="E698" s="20"/>
      <c r="F698" s="20"/>
      <c r="G698" s="21"/>
      <c r="H698" s="22" t="str">
        <f t="shared" si="20"/>
        <v/>
      </c>
      <c r="I698" s="17"/>
      <c r="J698" s="18"/>
      <c r="K698" s="22" t="str">
        <f>IF($H698="","",IF($I698="No",0,IF(N(IFERROR(INDEX(Clients!$D$4:$D$103,MATCH($B698,Clients!$A$4:$A$103,0)),""))&gt;0,CEILING(MAX(0,ROUND(MOD($F698-$E698,1)*1440-N($G698),0)),N(IFERROR(INDEX(Clients!$D$4:$D$103,MATCH($B698,Clients!$A$4:$A$103,0)),""))),MAX(0,ROUND(MOD($F698-$E698,1)*1440-N($G698),0)))/60))</f>
        <v/>
      </c>
      <c r="L698" s="23" t="str">
        <f>IF($B698="","",IFERROR(INDEX(Clients!$B$4:$B$103,MATCH($B698,Clients!$A$4:$A$103,0)),"")&amp;"")</f>
        <v/>
      </c>
      <c r="M698" s="24" t="str">
        <f>IF($B698="","",IF($J698&lt;&gt;"",N($J698),N(IFERROR(INDEX(Clients!$C$4:$C$103,MATCH($B698,Clients!$A$4:$A$103,0)),""))))</f>
        <v/>
      </c>
      <c r="N698" s="24" t="str">
        <f t="shared" si="21"/>
        <v/>
      </c>
      <c r="O698" s="17"/>
      <c r="P698" s="23">
        <f>IF(AND(ISNUMBER($A698),$A698&gt;=Settings!$B$6,$A698&lt;=Settings!$B$7),1,0)</f>
        <v>0</v>
      </c>
      <c r="Q698" s="23" t="str">
        <f>IF(AND($P698=1,$B698&lt;&gt;"",$B698=Timesheet!$B$4),ROW(),"")</f>
        <v/>
      </c>
    </row>
    <row r="699" spans="1:17" x14ac:dyDescent="0.3">
      <c r="A699" s="19"/>
      <c r="B699" s="17"/>
      <c r="C699" s="17"/>
      <c r="D699" s="17"/>
      <c r="E699" s="20"/>
      <c r="F699" s="20"/>
      <c r="G699" s="21"/>
      <c r="H699" s="22" t="str">
        <f t="shared" si="20"/>
        <v/>
      </c>
      <c r="I699" s="17"/>
      <c r="J699" s="18"/>
      <c r="K699" s="22" t="str">
        <f>IF($H699="","",IF($I699="No",0,IF(N(IFERROR(INDEX(Clients!$D$4:$D$103,MATCH($B699,Clients!$A$4:$A$103,0)),""))&gt;0,CEILING(MAX(0,ROUND(MOD($F699-$E699,1)*1440-N($G699),0)),N(IFERROR(INDEX(Clients!$D$4:$D$103,MATCH($B699,Clients!$A$4:$A$103,0)),""))),MAX(0,ROUND(MOD($F699-$E699,1)*1440-N($G699),0)))/60))</f>
        <v/>
      </c>
      <c r="L699" s="23" t="str">
        <f>IF($B699="","",IFERROR(INDEX(Clients!$B$4:$B$103,MATCH($B699,Clients!$A$4:$A$103,0)),"")&amp;"")</f>
        <v/>
      </c>
      <c r="M699" s="24" t="str">
        <f>IF($B699="","",IF($J699&lt;&gt;"",N($J699),N(IFERROR(INDEX(Clients!$C$4:$C$103,MATCH($B699,Clients!$A$4:$A$103,0)),""))))</f>
        <v/>
      </c>
      <c r="N699" s="24" t="str">
        <f t="shared" si="21"/>
        <v/>
      </c>
      <c r="O699" s="17"/>
      <c r="P699" s="23">
        <f>IF(AND(ISNUMBER($A699),$A699&gt;=Settings!$B$6,$A699&lt;=Settings!$B$7),1,0)</f>
        <v>0</v>
      </c>
      <c r="Q699" s="23" t="str">
        <f>IF(AND($P699=1,$B699&lt;&gt;"",$B699=Timesheet!$B$4),ROW(),"")</f>
        <v/>
      </c>
    </row>
    <row r="700" spans="1:17" x14ac:dyDescent="0.3">
      <c r="A700" s="19"/>
      <c r="B700" s="17"/>
      <c r="C700" s="17"/>
      <c r="D700" s="17"/>
      <c r="E700" s="20"/>
      <c r="F700" s="20"/>
      <c r="G700" s="21"/>
      <c r="H700" s="22" t="str">
        <f t="shared" si="20"/>
        <v/>
      </c>
      <c r="I700" s="17"/>
      <c r="J700" s="18"/>
      <c r="K700" s="22" t="str">
        <f>IF($H700="","",IF($I700="No",0,IF(N(IFERROR(INDEX(Clients!$D$4:$D$103,MATCH($B700,Clients!$A$4:$A$103,0)),""))&gt;0,CEILING(MAX(0,ROUND(MOD($F700-$E700,1)*1440-N($G700),0)),N(IFERROR(INDEX(Clients!$D$4:$D$103,MATCH($B700,Clients!$A$4:$A$103,0)),""))),MAX(0,ROUND(MOD($F700-$E700,1)*1440-N($G700),0)))/60))</f>
        <v/>
      </c>
      <c r="L700" s="23" t="str">
        <f>IF($B700="","",IFERROR(INDEX(Clients!$B$4:$B$103,MATCH($B700,Clients!$A$4:$A$103,0)),"")&amp;"")</f>
        <v/>
      </c>
      <c r="M700" s="24" t="str">
        <f>IF($B700="","",IF($J700&lt;&gt;"",N($J700),N(IFERROR(INDEX(Clients!$C$4:$C$103,MATCH($B700,Clients!$A$4:$A$103,0)),""))))</f>
        <v/>
      </c>
      <c r="N700" s="24" t="str">
        <f t="shared" si="21"/>
        <v/>
      </c>
      <c r="O700" s="17"/>
      <c r="P700" s="23">
        <f>IF(AND(ISNUMBER($A700),$A700&gt;=Settings!$B$6,$A700&lt;=Settings!$B$7),1,0)</f>
        <v>0</v>
      </c>
      <c r="Q700" s="23" t="str">
        <f>IF(AND($P700=1,$B700&lt;&gt;"",$B700=Timesheet!$B$4),ROW(),"")</f>
        <v/>
      </c>
    </row>
    <row r="701" spans="1:17" x14ac:dyDescent="0.3">
      <c r="A701" s="19"/>
      <c r="B701" s="17"/>
      <c r="C701" s="17"/>
      <c r="D701" s="17"/>
      <c r="E701" s="20"/>
      <c r="F701" s="20"/>
      <c r="G701" s="21"/>
      <c r="H701" s="22" t="str">
        <f t="shared" si="20"/>
        <v/>
      </c>
      <c r="I701" s="17"/>
      <c r="J701" s="18"/>
      <c r="K701" s="22" t="str">
        <f>IF($H701="","",IF($I701="No",0,IF(N(IFERROR(INDEX(Clients!$D$4:$D$103,MATCH($B701,Clients!$A$4:$A$103,0)),""))&gt;0,CEILING(MAX(0,ROUND(MOD($F701-$E701,1)*1440-N($G701),0)),N(IFERROR(INDEX(Clients!$D$4:$D$103,MATCH($B701,Clients!$A$4:$A$103,0)),""))),MAX(0,ROUND(MOD($F701-$E701,1)*1440-N($G701),0)))/60))</f>
        <v/>
      </c>
      <c r="L701" s="23" t="str">
        <f>IF($B701="","",IFERROR(INDEX(Clients!$B$4:$B$103,MATCH($B701,Clients!$A$4:$A$103,0)),"")&amp;"")</f>
        <v/>
      </c>
      <c r="M701" s="24" t="str">
        <f>IF($B701="","",IF($J701&lt;&gt;"",N($J701),N(IFERROR(INDEX(Clients!$C$4:$C$103,MATCH($B701,Clients!$A$4:$A$103,0)),""))))</f>
        <v/>
      </c>
      <c r="N701" s="24" t="str">
        <f t="shared" si="21"/>
        <v/>
      </c>
      <c r="O701" s="17"/>
      <c r="P701" s="23">
        <f>IF(AND(ISNUMBER($A701),$A701&gt;=Settings!$B$6,$A701&lt;=Settings!$B$7),1,0)</f>
        <v>0</v>
      </c>
      <c r="Q701" s="23" t="str">
        <f>IF(AND($P701=1,$B701&lt;&gt;"",$B701=Timesheet!$B$4),ROW(),"")</f>
        <v/>
      </c>
    </row>
    <row r="702" spans="1:17" x14ac:dyDescent="0.3">
      <c r="A702" s="19"/>
      <c r="B702" s="17"/>
      <c r="C702" s="17"/>
      <c r="D702" s="17"/>
      <c r="E702" s="20"/>
      <c r="F702" s="20"/>
      <c r="G702" s="21"/>
      <c r="H702" s="22" t="str">
        <f t="shared" si="20"/>
        <v/>
      </c>
      <c r="I702" s="17"/>
      <c r="J702" s="18"/>
      <c r="K702" s="22" t="str">
        <f>IF($H702="","",IF($I702="No",0,IF(N(IFERROR(INDEX(Clients!$D$4:$D$103,MATCH($B702,Clients!$A$4:$A$103,0)),""))&gt;0,CEILING(MAX(0,ROUND(MOD($F702-$E702,1)*1440-N($G702),0)),N(IFERROR(INDEX(Clients!$D$4:$D$103,MATCH($B702,Clients!$A$4:$A$103,0)),""))),MAX(0,ROUND(MOD($F702-$E702,1)*1440-N($G702),0)))/60))</f>
        <v/>
      </c>
      <c r="L702" s="23" t="str">
        <f>IF($B702="","",IFERROR(INDEX(Clients!$B$4:$B$103,MATCH($B702,Clients!$A$4:$A$103,0)),"")&amp;"")</f>
        <v/>
      </c>
      <c r="M702" s="24" t="str">
        <f>IF($B702="","",IF($J702&lt;&gt;"",N($J702),N(IFERROR(INDEX(Clients!$C$4:$C$103,MATCH($B702,Clients!$A$4:$A$103,0)),""))))</f>
        <v/>
      </c>
      <c r="N702" s="24" t="str">
        <f t="shared" si="21"/>
        <v/>
      </c>
      <c r="O702" s="17"/>
      <c r="P702" s="23">
        <f>IF(AND(ISNUMBER($A702),$A702&gt;=Settings!$B$6,$A702&lt;=Settings!$B$7),1,0)</f>
        <v>0</v>
      </c>
      <c r="Q702" s="23" t="str">
        <f>IF(AND($P702=1,$B702&lt;&gt;"",$B702=Timesheet!$B$4),ROW(),"")</f>
        <v/>
      </c>
    </row>
    <row r="703" spans="1:17" x14ac:dyDescent="0.3">
      <c r="A703" s="19"/>
      <c r="B703" s="17"/>
      <c r="C703" s="17"/>
      <c r="D703" s="17"/>
      <c r="E703" s="20"/>
      <c r="F703" s="20"/>
      <c r="G703" s="21"/>
      <c r="H703" s="22" t="str">
        <f t="shared" si="20"/>
        <v/>
      </c>
      <c r="I703" s="17"/>
      <c r="J703" s="18"/>
      <c r="K703" s="22" t="str">
        <f>IF($H703="","",IF($I703="No",0,IF(N(IFERROR(INDEX(Clients!$D$4:$D$103,MATCH($B703,Clients!$A$4:$A$103,0)),""))&gt;0,CEILING(MAX(0,ROUND(MOD($F703-$E703,1)*1440-N($G703),0)),N(IFERROR(INDEX(Clients!$D$4:$D$103,MATCH($B703,Clients!$A$4:$A$103,0)),""))),MAX(0,ROUND(MOD($F703-$E703,1)*1440-N($G703),0)))/60))</f>
        <v/>
      </c>
      <c r="L703" s="23" t="str">
        <f>IF($B703="","",IFERROR(INDEX(Clients!$B$4:$B$103,MATCH($B703,Clients!$A$4:$A$103,0)),"")&amp;"")</f>
        <v/>
      </c>
      <c r="M703" s="24" t="str">
        <f>IF($B703="","",IF($J703&lt;&gt;"",N($J703),N(IFERROR(INDEX(Clients!$C$4:$C$103,MATCH($B703,Clients!$A$4:$A$103,0)),""))))</f>
        <v/>
      </c>
      <c r="N703" s="24" t="str">
        <f t="shared" si="21"/>
        <v/>
      </c>
      <c r="O703" s="17"/>
      <c r="P703" s="23">
        <f>IF(AND(ISNUMBER($A703),$A703&gt;=Settings!$B$6,$A703&lt;=Settings!$B$7),1,0)</f>
        <v>0</v>
      </c>
      <c r="Q703" s="23" t="str">
        <f>IF(AND($P703=1,$B703&lt;&gt;"",$B703=Timesheet!$B$4),ROW(),"")</f>
        <v/>
      </c>
    </row>
    <row r="704" spans="1:17" x14ac:dyDescent="0.3">
      <c r="A704" s="19"/>
      <c r="B704" s="17"/>
      <c r="C704" s="17"/>
      <c r="D704" s="17"/>
      <c r="E704" s="20"/>
      <c r="F704" s="20"/>
      <c r="G704" s="21"/>
      <c r="H704" s="22" t="str">
        <f t="shared" si="20"/>
        <v/>
      </c>
      <c r="I704" s="17"/>
      <c r="J704" s="18"/>
      <c r="K704" s="22" t="str">
        <f>IF($H704="","",IF($I704="No",0,IF(N(IFERROR(INDEX(Clients!$D$4:$D$103,MATCH($B704,Clients!$A$4:$A$103,0)),""))&gt;0,CEILING(MAX(0,ROUND(MOD($F704-$E704,1)*1440-N($G704),0)),N(IFERROR(INDEX(Clients!$D$4:$D$103,MATCH($B704,Clients!$A$4:$A$103,0)),""))),MAX(0,ROUND(MOD($F704-$E704,1)*1440-N($G704),0)))/60))</f>
        <v/>
      </c>
      <c r="L704" s="23" t="str">
        <f>IF($B704="","",IFERROR(INDEX(Clients!$B$4:$B$103,MATCH($B704,Clients!$A$4:$A$103,0)),"")&amp;"")</f>
        <v/>
      </c>
      <c r="M704" s="24" t="str">
        <f>IF($B704="","",IF($J704&lt;&gt;"",N($J704),N(IFERROR(INDEX(Clients!$C$4:$C$103,MATCH($B704,Clients!$A$4:$A$103,0)),""))))</f>
        <v/>
      </c>
      <c r="N704" s="24" t="str">
        <f t="shared" si="21"/>
        <v/>
      </c>
      <c r="O704" s="17"/>
      <c r="P704" s="23">
        <f>IF(AND(ISNUMBER($A704),$A704&gt;=Settings!$B$6,$A704&lt;=Settings!$B$7),1,0)</f>
        <v>0</v>
      </c>
      <c r="Q704" s="23" t="str">
        <f>IF(AND($P704=1,$B704&lt;&gt;"",$B704=Timesheet!$B$4),ROW(),"")</f>
        <v/>
      </c>
    </row>
    <row r="705" spans="1:17" x14ac:dyDescent="0.3">
      <c r="A705" s="19"/>
      <c r="B705" s="17"/>
      <c r="C705" s="17"/>
      <c r="D705" s="17"/>
      <c r="E705" s="20"/>
      <c r="F705" s="20"/>
      <c r="G705" s="21"/>
      <c r="H705" s="22" t="str">
        <f t="shared" si="20"/>
        <v/>
      </c>
      <c r="I705" s="17"/>
      <c r="J705" s="18"/>
      <c r="K705" s="22" t="str">
        <f>IF($H705="","",IF($I705="No",0,IF(N(IFERROR(INDEX(Clients!$D$4:$D$103,MATCH($B705,Clients!$A$4:$A$103,0)),""))&gt;0,CEILING(MAX(0,ROUND(MOD($F705-$E705,1)*1440-N($G705),0)),N(IFERROR(INDEX(Clients!$D$4:$D$103,MATCH($B705,Clients!$A$4:$A$103,0)),""))),MAX(0,ROUND(MOD($F705-$E705,1)*1440-N($G705),0)))/60))</f>
        <v/>
      </c>
      <c r="L705" s="23" t="str">
        <f>IF($B705="","",IFERROR(INDEX(Clients!$B$4:$B$103,MATCH($B705,Clients!$A$4:$A$103,0)),"")&amp;"")</f>
        <v/>
      </c>
      <c r="M705" s="24" t="str">
        <f>IF($B705="","",IF($J705&lt;&gt;"",N($J705),N(IFERROR(INDEX(Clients!$C$4:$C$103,MATCH($B705,Clients!$A$4:$A$103,0)),""))))</f>
        <v/>
      </c>
      <c r="N705" s="24" t="str">
        <f t="shared" si="21"/>
        <v/>
      </c>
      <c r="O705" s="17"/>
      <c r="P705" s="23">
        <f>IF(AND(ISNUMBER($A705),$A705&gt;=Settings!$B$6,$A705&lt;=Settings!$B$7),1,0)</f>
        <v>0</v>
      </c>
      <c r="Q705" s="23" t="str">
        <f>IF(AND($P705=1,$B705&lt;&gt;"",$B705=Timesheet!$B$4),ROW(),"")</f>
        <v/>
      </c>
    </row>
    <row r="706" spans="1:17" x14ac:dyDescent="0.3">
      <c r="A706" s="19"/>
      <c r="B706" s="17"/>
      <c r="C706" s="17"/>
      <c r="D706" s="17"/>
      <c r="E706" s="20"/>
      <c r="F706" s="20"/>
      <c r="G706" s="21"/>
      <c r="H706" s="22" t="str">
        <f t="shared" si="20"/>
        <v/>
      </c>
      <c r="I706" s="17"/>
      <c r="J706" s="18"/>
      <c r="K706" s="22" t="str">
        <f>IF($H706="","",IF($I706="No",0,IF(N(IFERROR(INDEX(Clients!$D$4:$D$103,MATCH($B706,Clients!$A$4:$A$103,0)),""))&gt;0,CEILING(MAX(0,ROUND(MOD($F706-$E706,1)*1440-N($G706),0)),N(IFERROR(INDEX(Clients!$D$4:$D$103,MATCH($B706,Clients!$A$4:$A$103,0)),""))),MAX(0,ROUND(MOD($F706-$E706,1)*1440-N($G706),0)))/60))</f>
        <v/>
      </c>
      <c r="L706" s="23" t="str">
        <f>IF($B706="","",IFERROR(INDEX(Clients!$B$4:$B$103,MATCH($B706,Clients!$A$4:$A$103,0)),"")&amp;"")</f>
        <v/>
      </c>
      <c r="M706" s="24" t="str">
        <f>IF($B706="","",IF($J706&lt;&gt;"",N($J706),N(IFERROR(INDEX(Clients!$C$4:$C$103,MATCH($B706,Clients!$A$4:$A$103,0)),""))))</f>
        <v/>
      </c>
      <c r="N706" s="24" t="str">
        <f t="shared" si="21"/>
        <v/>
      </c>
      <c r="O706" s="17"/>
      <c r="P706" s="23">
        <f>IF(AND(ISNUMBER($A706),$A706&gt;=Settings!$B$6,$A706&lt;=Settings!$B$7),1,0)</f>
        <v>0</v>
      </c>
      <c r="Q706" s="23" t="str">
        <f>IF(AND($P706=1,$B706&lt;&gt;"",$B706=Timesheet!$B$4),ROW(),"")</f>
        <v/>
      </c>
    </row>
    <row r="707" spans="1:17" x14ac:dyDescent="0.3">
      <c r="A707" s="19"/>
      <c r="B707" s="17"/>
      <c r="C707" s="17"/>
      <c r="D707" s="17"/>
      <c r="E707" s="20"/>
      <c r="F707" s="20"/>
      <c r="G707" s="21"/>
      <c r="H707" s="22" t="str">
        <f t="shared" si="20"/>
        <v/>
      </c>
      <c r="I707" s="17"/>
      <c r="J707" s="18"/>
      <c r="K707" s="22" t="str">
        <f>IF($H707="","",IF($I707="No",0,IF(N(IFERROR(INDEX(Clients!$D$4:$D$103,MATCH($B707,Clients!$A$4:$A$103,0)),""))&gt;0,CEILING(MAX(0,ROUND(MOD($F707-$E707,1)*1440-N($G707),0)),N(IFERROR(INDEX(Clients!$D$4:$D$103,MATCH($B707,Clients!$A$4:$A$103,0)),""))),MAX(0,ROUND(MOD($F707-$E707,1)*1440-N($G707),0)))/60))</f>
        <v/>
      </c>
      <c r="L707" s="23" t="str">
        <f>IF($B707="","",IFERROR(INDEX(Clients!$B$4:$B$103,MATCH($B707,Clients!$A$4:$A$103,0)),"")&amp;"")</f>
        <v/>
      </c>
      <c r="M707" s="24" t="str">
        <f>IF($B707="","",IF($J707&lt;&gt;"",N($J707),N(IFERROR(INDEX(Clients!$C$4:$C$103,MATCH($B707,Clients!$A$4:$A$103,0)),""))))</f>
        <v/>
      </c>
      <c r="N707" s="24" t="str">
        <f t="shared" si="21"/>
        <v/>
      </c>
      <c r="O707" s="17"/>
      <c r="P707" s="23">
        <f>IF(AND(ISNUMBER($A707),$A707&gt;=Settings!$B$6,$A707&lt;=Settings!$B$7),1,0)</f>
        <v>0</v>
      </c>
      <c r="Q707" s="23" t="str">
        <f>IF(AND($P707=1,$B707&lt;&gt;"",$B707=Timesheet!$B$4),ROW(),"")</f>
        <v/>
      </c>
    </row>
    <row r="708" spans="1:17" x14ac:dyDescent="0.3">
      <c r="A708" s="19"/>
      <c r="B708" s="17"/>
      <c r="C708" s="17"/>
      <c r="D708" s="17"/>
      <c r="E708" s="20"/>
      <c r="F708" s="20"/>
      <c r="G708" s="21"/>
      <c r="H708" s="22" t="str">
        <f t="shared" ref="H708:H771" si="22">IF(OR($E708="",$F708=""),"",MAX(0,ROUND((MOD($F708-$E708,1)*1440-N($G708))/60,2)))</f>
        <v/>
      </c>
      <c r="I708" s="17"/>
      <c r="J708" s="18"/>
      <c r="K708" s="22" t="str">
        <f>IF($H708="","",IF($I708="No",0,IF(N(IFERROR(INDEX(Clients!$D$4:$D$103,MATCH($B708,Clients!$A$4:$A$103,0)),""))&gt;0,CEILING(MAX(0,ROUND(MOD($F708-$E708,1)*1440-N($G708),0)),N(IFERROR(INDEX(Clients!$D$4:$D$103,MATCH($B708,Clients!$A$4:$A$103,0)),""))),MAX(0,ROUND(MOD($F708-$E708,1)*1440-N($G708),0)))/60))</f>
        <v/>
      </c>
      <c r="L708" s="23" t="str">
        <f>IF($B708="","",IFERROR(INDEX(Clients!$B$4:$B$103,MATCH($B708,Clients!$A$4:$A$103,0)),"")&amp;"")</f>
        <v/>
      </c>
      <c r="M708" s="24" t="str">
        <f>IF($B708="","",IF($J708&lt;&gt;"",N($J708),N(IFERROR(INDEX(Clients!$C$4:$C$103,MATCH($B708,Clients!$A$4:$A$103,0)),""))))</f>
        <v/>
      </c>
      <c r="N708" s="24" t="str">
        <f t="shared" ref="N708:N771" si="23">IF(OR($K708="",$M708=""),"",ROUND($K708*$M708,2))</f>
        <v/>
      </c>
      <c r="O708" s="17"/>
      <c r="P708" s="23">
        <f>IF(AND(ISNUMBER($A708),$A708&gt;=Settings!$B$6,$A708&lt;=Settings!$B$7),1,0)</f>
        <v>0</v>
      </c>
      <c r="Q708" s="23" t="str">
        <f>IF(AND($P708=1,$B708&lt;&gt;"",$B708=Timesheet!$B$4),ROW(),"")</f>
        <v/>
      </c>
    </row>
    <row r="709" spans="1:17" x14ac:dyDescent="0.3">
      <c r="A709" s="19"/>
      <c r="B709" s="17"/>
      <c r="C709" s="17"/>
      <c r="D709" s="17"/>
      <c r="E709" s="20"/>
      <c r="F709" s="20"/>
      <c r="G709" s="21"/>
      <c r="H709" s="22" t="str">
        <f t="shared" si="22"/>
        <v/>
      </c>
      <c r="I709" s="17"/>
      <c r="J709" s="18"/>
      <c r="K709" s="22" t="str">
        <f>IF($H709="","",IF($I709="No",0,IF(N(IFERROR(INDEX(Clients!$D$4:$D$103,MATCH($B709,Clients!$A$4:$A$103,0)),""))&gt;0,CEILING(MAX(0,ROUND(MOD($F709-$E709,1)*1440-N($G709),0)),N(IFERROR(INDEX(Clients!$D$4:$D$103,MATCH($B709,Clients!$A$4:$A$103,0)),""))),MAX(0,ROUND(MOD($F709-$E709,1)*1440-N($G709),0)))/60))</f>
        <v/>
      </c>
      <c r="L709" s="23" t="str">
        <f>IF($B709="","",IFERROR(INDEX(Clients!$B$4:$B$103,MATCH($B709,Clients!$A$4:$A$103,0)),"")&amp;"")</f>
        <v/>
      </c>
      <c r="M709" s="24" t="str">
        <f>IF($B709="","",IF($J709&lt;&gt;"",N($J709),N(IFERROR(INDEX(Clients!$C$4:$C$103,MATCH($B709,Clients!$A$4:$A$103,0)),""))))</f>
        <v/>
      </c>
      <c r="N709" s="24" t="str">
        <f t="shared" si="23"/>
        <v/>
      </c>
      <c r="O709" s="17"/>
      <c r="P709" s="23">
        <f>IF(AND(ISNUMBER($A709),$A709&gt;=Settings!$B$6,$A709&lt;=Settings!$B$7),1,0)</f>
        <v>0</v>
      </c>
      <c r="Q709" s="23" t="str">
        <f>IF(AND($P709=1,$B709&lt;&gt;"",$B709=Timesheet!$B$4),ROW(),"")</f>
        <v/>
      </c>
    </row>
    <row r="710" spans="1:17" x14ac:dyDescent="0.3">
      <c r="A710" s="19"/>
      <c r="B710" s="17"/>
      <c r="C710" s="17"/>
      <c r="D710" s="17"/>
      <c r="E710" s="20"/>
      <c r="F710" s="20"/>
      <c r="G710" s="21"/>
      <c r="H710" s="22" t="str">
        <f t="shared" si="22"/>
        <v/>
      </c>
      <c r="I710" s="17"/>
      <c r="J710" s="18"/>
      <c r="K710" s="22" t="str">
        <f>IF($H710="","",IF($I710="No",0,IF(N(IFERROR(INDEX(Clients!$D$4:$D$103,MATCH($B710,Clients!$A$4:$A$103,0)),""))&gt;0,CEILING(MAX(0,ROUND(MOD($F710-$E710,1)*1440-N($G710),0)),N(IFERROR(INDEX(Clients!$D$4:$D$103,MATCH($B710,Clients!$A$4:$A$103,0)),""))),MAX(0,ROUND(MOD($F710-$E710,1)*1440-N($G710),0)))/60))</f>
        <v/>
      </c>
      <c r="L710" s="23" t="str">
        <f>IF($B710="","",IFERROR(INDEX(Clients!$B$4:$B$103,MATCH($B710,Clients!$A$4:$A$103,0)),"")&amp;"")</f>
        <v/>
      </c>
      <c r="M710" s="24" t="str">
        <f>IF($B710="","",IF($J710&lt;&gt;"",N($J710),N(IFERROR(INDEX(Clients!$C$4:$C$103,MATCH($B710,Clients!$A$4:$A$103,0)),""))))</f>
        <v/>
      </c>
      <c r="N710" s="24" t="str">
        <f t="shared" si="23"/>
        <v/>
      </c>
      <c r="O710" s="17"/>
      <c r="P710" s="23">
        <f>IF(AND(ISNUMBER($A710),$A710&gt;=Settings!$B$6,$A710&lt;=Settings!$B$7),1,0)</f>
        <v>0</v>
      </c>
      <c r="Q710" s="23" t="str">
        <f>IF(AND($P710=1,$B710&lt;&gt;"",$B710=Timesheet!$B$4),ROW(),"")</f>
        <v/>
      </c>
    </row>
    <row r="711" spans="1:17" x14ac:dyDescent="0.3">
      <c r="A711" s="19"/>
      <c r="B711" s="17"/>
      <c r="C711" s="17"/>
      <c r="D711" s="17"/>
      <c r="E711" s="20"/>
      <c r="F711" s="20"/>
      <c r="G711" s="21"/>
      <c r="H711" s="22" t="str">
        <f t="shared" si="22"/>
        <v/>
      </c>
      <c r="I711" s="17"/>
      <c r="J711" s="18"/>
      <c r="K711" s="22" t="str">
        <f>IF($H711="","",IF($I711="No",0,IF(N(IFERROR(INDEX(Clients!$D$4:$D$103,MATCH($B711,Clients!$A$4:$A$103,0)),""))&gt;0,CEILING(MAX(0,ROUND(MOD($F711-$E711,1)*1440-N($G711),0)),N(IFERROR(INDEX(Clients!$D$4:$D$103,MATCH($B711,Clients!$A$4:$A$103,0)),""))),MAX(0,ROUND(MOD($F711-$E711,1)*1440-N($G711),0)))/60))</f>
        <v/>
      </c>
      <c r="L711" s="23" t="str">
        <f>IF($B711="","",IFERROR(INDEX(Clients!$B$4:$B$103,MATCH($B711,Clients!$A$4:$A$103,0)),"")&amp;"")</f>
        <v/>
      </c>
      <c r="M711" s="24" t="str">
        <f>IF($B711="","",IF($J711&lt;&gt;"",N($J711),N(IFERROR(INDEX(Clients!$C$4:$C$103,MATCH($B711,Clients!$A$4:$A$103,0)),""))))</f>
        <v/>
      </c>
      <c r="N711" s="24" t="str">
        <f t="shared" si="23"/>
        <v/>
      </c>
      <c r="O711" s="17"/>
      <c r="P711" s="23">
        <f>IF(AND(ISNUMBER($A711),$A711&gt;=Settings!$B$6,$A711&lt;=Settings!$B$7),1,0)</f>
        <v>0</v>
      </c>
      <c r="Q711" s="23" t="str">
        <f>IF(AND($P711=1,$B711&lt;&gt;"",$B711=Timesheet!$B$4),ROW(),"")</f>
        <v/>
      </c>
    </row>
    <row r="712" spans="1:17" x14ac:dyDescent="0.3">
      <c r="A712" s="19"/>
      <c r="B712" s="17"/>
      <c r="C712" s="17"/>
      <c r="D712" s="17"/>
      <c r="E712" s="20"/>
      <c r="F712" s="20"/>
      <c r="G712" s="21"/>
      <c r="H712" s="22" t="str">
        <f t="shared" si="22"/>
        <v/>
      </c>
      <c r="I712" s="17"/>
      <c r="J712" s="18"/>
      <c r="K712" s="22" t="str">
        <f>IF($H712="","",IF($I712="No",0,IF(N(IFERROR(INDEX(Clients!$D$4:$D$103,MATCH($B712,Clients!$A$4:$A$103,0)),""))&gt;0,CEILING(MAX(0,ROUND(MOD($F712-$E712,1)*1440-N($G712),0)),N(IFERROR(INDEX(Clients!$D$4:$D$103,MATCH($B712,Clients!$A$4:$A$103,0)),""))),MAX(0,ROUND(MOD($F712-$E712,1)*1440-N($G712),0)))/60))</f>
        <v/>
      </c>
      <c r="L712" s="23" t="str">
        <f>IF($B712="","",IFERROR(INDEX(Clients!$B$4:$B$103,MATCH($B712,Clients!$A$4:$A$103,0)),"")&amp;"")</f>
        <v/>
      </c>
      <c r="M712" s="24" t="str">
        <f>IF($B712="","",IF($J712&lt;&gt;"",N($J712),N(IFERROR(INDEX(Clients!$C$4:$C$103,MATCH($B712,Clients!$A$4:$A$103,0)),""))))</f>
        <v/>
      </c>
      <c r="N712" s="24" t="str">
        <f t="shared" si="23"/>
        <v/>
      </c>
      <c r="O712" s="17"/>
      <c r="P712" s="23">
        <f>IF(AND(ISNUMBER($A712),$A712&gt;=Settings!$B$6,$A712&lt;=Settings!$B$7),1,0)</f>
        <v>0</v>
      </c>
      <c r="Q712" s="23" t="str">
        <f>IF(AND($P712=1,$B712&lt;&gt;"",$B712=Timesheet!$B$4),ROW(),"")</f>
        <v/>
      </c>
    </row>
    <row r="713" spans="1:17" x14ac:dyDescent="0.3">
      <c r="A713" s="19"/>
      <c r="B713" s="17"/>
      <c r="C713" s="17"/>
      <c r="D713" s="17"/>
      <c r="E713" s="20"/>
      <c r="F713" s="20"/>
      <c r="G713" s="21"/>
      <c r="H713" s="22" t="str">
        <f t="shared" si="22"/>
        <v/>
      </c>
      <c r="I713" s="17"/>
      <c r="J713" s="18"/>
      <c r="K713" s="22" t="str">
        <f>IF($H713="","",IF($I713="No",0,IF(N(IFERROR(INDEX(Clients!$D$4:$D$103,MATCH($B713,Clients!$A$4:$A$103,0)),""))&gt;0,CEILING(MAX(0,ROUND(MOD($F713-$E713,1)*1440-N($G713),0)),N(IFERROR(INDEX(Clients!$D$4:$D$103,MATCH($B713,Clients!$A$4:$A$103,0)),""))),MAX(0,ROUND(MOD($F713-$E713,1)*1440-N($G713),0)))/60))</f>
        <v/>
      </c>
      <c r="L713" s="23" t="str">
        <f>IF($B713="","",IFERROR(INDEX(Clients!$B$4:$B$103,MATCH($B713,Clients!$A$4:$A$103,0)),"")&amp;"")</f>
        <v/>
      </c>
      <c r="M713" s="24" t="str">
        <f>IF($B713="","",IF($J713&lt;&gt;"",N($J713),N(IFERROR(INDEX(Clients!$C$4:$C$103,MATCH($B713,Clients!$A$4:$A$103,0)),""))))</f>
        <v/>
      </c>
      <c r="N713" s="24" t="str">
        <f t="shared" si="23"/>
        <v/>
      </c>
      <c r="O713" s="17"/>
      <c r="P713" s="23">
        <f>IF(AND(ISNUMBER($A713),$A713&gt;=Settings!$B$6,$A713&lt;=Settings!$B$7),1,0)</f>
        <v>0</v>
      </c>
      <c r="Q713" s="23" t="str">
        <f>IF(AND($P713=1,$B713&lt;&gt;"",$B713=Timesheet!$B$4),ROW(),"")</f>
        <v/>
      </c>
    </row>
    <row r="714" spans="1:17" x14ac:dyDescent="0.3">
      <c r="A714" s="19"/>
      <c r="B714" s="17"/>
      <c r="C714" s="17"/>
      <c r="D714" s="17"/>
      <c r="E714" s="20"/>
      <c r="F714" s="20"/>
      <c r="G714" s="21"/>
      <c r="H714" s="22" t="str">
        <f t="shared" si="22"/>
        <v/>
      </c>
      <c r="I714" s="17"/>
      <c r="J714" s="18"/>
      <c r="K714" s="22" t="str">
        <f>IF($H714="","",IF($I714="No",0,IF(N(IFERROR(INDEX(Clients!$D$4:$D$103,MATCH($B714,Clients!$A$4:$A$103,0)),""))&gt;0,CEILING(MAX(0,ROUND(MOD($F714-$E714,1)*1440-N($G714),0)),N(IFERROR(INDEX(Clients!$D$4:$D$103,MATCH($B714,Clients!$A$4:$A$103,0)),""))),MAX(0,ROUND(MOD($F714-$E714,1)*1440-N($G714),0)))/60))</f>
        <v/>
      </c>
      <c r="L714" s="23" t="str">
        <f>IF($B714="","",IFERROR(INDEX(Clients!$B$4:$B$103,MATCH($B714,Clients!$A$4:$A$103,0)),"")&amp;"")</f>
        <v/>
      </c>
      <c r="M714" s="24" t="str">
        <f>IF($B714="","",IF($J714&lt;&gt;"",N($J714),N(IFERROR(INDEX(Clients!$C$4:$C$103,MATCH($B714,Clients!$A$4:$A$103,0)),""))))</f>
        <v/>
      </c>
      <c r="N714" s="24" t="str">
        <f t="shared" si="23"/>
        <v/>
      </c>
      <c r="O714" s="17"/>
      <c r="P714" s="23">
        <f>IF(AND(ISNUMBER($A714),$A714&gt;=Settings!$B$6,$A714&lt;=Settings!$B$7),1,0)</f>
        <v>0</v>
      </c>
      <c r="Q714" s="23" t="str">
        <f>IF(AND($P714=1,$B714&lt;&gt;"",$B714=Timesheet!$B$4),ROW(),"")</f>
        <v/>
      </c>
    </row>
    <row r="715" spans="1:17" x14ac:dyDescent="0.3">
      <c r="A715" s="19"/>
      <c r="B715" s="17"/>
      <c r="C715" s="17"/>
      <c r="D715" s="17"/>
      <c r="E715" s="20"/>
      <c r="F715" s="20"/>
      <c r="G715" s="21"/>
      <c r="H715" s="22" t="str">
        <f t="shared" si="22"/>
        <v/>
      </c>
      <c r="I715" s="17"/>
      <c r="J715" s="18"/>
      <c r="K715" s="22" t="str">
        <f>IF($H715="","",IF($I715="No",0,IF(N(IFERROR(INDEX(Clients!$D$4:$D$103,MATCH($B715,Clients!$A$4:$A$103,0)),""))&gt;0,CEILING(MAX(0,ROUND(MOD($F715-$E715,1)*1440-N($G715),0)),N(IFERROR(INDEX(Clients!$D$4:$D$103,MATCH($B715,Clients!$A$4:$A$103,0)),""))),MAX(0,ROUND(MOD($F715-$E715,1)*1440-N($G715),0)))/60))</f>
        <v/>
      </c>
      <c r="L715" s="23" t="str">
        <f>IF($B715="","",IFERROR(INDEX(Clients!$B$4:$B$103,MATCH($B715,Clients!$A$4:$A$103,0)),"")&amp;"")</f>
        <v/>
      </c>
      <c r="M715" s="24" t="str">
        <f>IF($B715="","",IF($J715&lt;&gt;"",N($J715),N(IFERROR(INDEX(Clients!$C$4:$C$103,MATCH($B715,Clients!$A$4:$A$103,0)),""))))</f>
        <v/>
      </c>
      <c r="N715" s="24" t="str">
        <f t="shared" si="23"/>
        <v/>
      </c>
      <c r="O715" s="17"/>
      <c r="P715" s="23">
        <f>IF(AND(ISNUMBER($A715),$A715&gt;=Settings!$B$6,$A715&lt;=Settings!$B$7),1,0)</f>
        <v>0</v>
      </c>
      <c r="Q715" s="23" t="str">
        <f>IF(AND($P715=1,$B715&lt;&gt;"",$B715=Timesheet!$B$4),ROW(),"")</f>
        <v/>
      </c>
    </row>
    <row r="716" spans="1:17" x14ac:dyDescent="0.3">
      <c r="A716" s="19"/>
      <c r="B716" s="17"/>
      <c r="C716" s="17"/>
      <c r="D716" s="17"/>
      <c r="E716" s="20"/>
      <c r="F716" s="20"/>
      <c r="G716" s="21"/>
      <c r="H716" s="22" t="str">
        <f t="shared" si="22"/>
        <v/>
      </c>
      <c r="I716" s="17"/>
      <c r="J716" s="18"/>
      <c r="K716" s="22" t="str">
        <f>IF($H716="","",IF($I716="No",0,IF(N(IFERROR(INDEX(Clients!$D$4:$D$103,MATCH($B716,Clients!$A$4:$A$103,0)),""))&gt;0,CEILING(MAX(0,ROUND(MOD($F716-$E716,1)*1440-N($G716),0)),N(IFERROR(INDEX(Clients!$D$4:$D$103,MATCH($B716,Clients!$A$4:$A$103,0)),""))),MAX(0,ROUND(MOD($F716-$E716,1)*1440-N($G716),0)))/60))</f>
        <v/>
      </c>
      <c r="L716" s="23" t="str">
        <f>IF($B716="","",IFERROR(INDEX(Clients!$B$4:$B$103,MATCH($B716,Clients!$A$4:$A$103,0)),"")&amp;"")</f>
        <v/>
      </c>
      <c r="M716" s="24" t="str">
        <f>IF($B716="","",IF($J716&lt;&gt;"",N($J716),N(IFERROR(INDEX(Clients!$C$4:$C$103,MATCH($B716,Clients!$A$4:$A$103,0)),""))))</f>
        <v/>
      </c>
      <c r="N716" s="24" t="str">
        <f t="shared" si="23"/>
        <v/>
      </c>
      <c r="O716" s="17"/>
      <c r="P716" s="23">
        <f>IF(AND(ISNUMBER($A716),$A716&gt;=Settings!$B$6,$A716&lt;=Settings!$B$7),1,0)</f>
        <v>0</v>
      </c>
      <c r="Q716" s="23" t="str">
        <f>IF(AND($P716=1,$B716&lt;&gt;"",$B716=Timesheet!$B$4),ROW(),"")</f>
        <v/>
      </c>
    </row>
    <row r="717" spans="1:17" x14ac:dyDescent="0.3">
      <c r="A717" s="19"/>
      <c r="B717" s="17"/>
      <c r="C717" s="17"/>
      <c r="D717" s="17"/>
      <c r="E717" s="20"/>
      <c r="F717" s="20"/>
      <c r="G717" s="21"/>
      <c r="H717" s="22" t="str">
        <f t="shared" si="22"/>
        <v/>
      </c>
      <c r="I717" s="17"/>
      <c r="J717" s="18"/>
      <c r="K717" s="22" t="str">
        <f>IF($H717="","",IF($I717="No",0,IF(N(IFERROR(INDEX(Clients!$D$4:$D$103,MATCH($B717,Clients!$A$4:$A$103,0)),""))&gt;0,CEILING(MAX(0,ROUND(MOD($F717-$E717,1)*1440-N($G717),0)),N(IFERROR(INDEX(Clients!$D$4:$D$103,MATCH($B717,Clients!$A$4:$A$103,0)),""))),MAX(0,ROUND(MOD($F717-$E717,1)*1440-N($G717),0)))/60))</f>
        <v/>
      </c>
      <c r="L717" s="23" t="str">
        <f>IF($B717="","",IFERROR(INDEX(Clients!$B$4:$B$103,MATCH($B717,Clients!$A$4:$A$103,0)),"")&amp;"")</f>
        <v/>
      </c>
      <c r="M717" s="24" t="str">
        <f>IF($B717="","",IF($J717&lt;&gt;"",N($J717),N(IFERROR(INDEX(Clients!$C$4:$C$103,MATCH($B717,Clients!$A$4:$A$103,0)),""))))</f>
        <v/>
      </c>
      <c r="N717" s="24" t="str">
        <f t="shared" si="23"/>
        <v/>
      </c>
      <c r="O717" s="17"/>
      <c r="P717" s="23">
        <f>IF(AND(ISNUMBER($A717),$A717&gt;=Settings!$B$6,$A717&lt;=Settings!$B$7),1,0)</f>
        <v>0</v>
      </c>
      <c r="Q717" s="23" t="str">
        <f>IF(AND($P717=1,$B717&lt;&gt;"",$B717=Timesheet!$B$4),ROW(),"")</f>
        <v/>
      </c>
    </row>
    <row r="718" spans="1:17" x14ac:dyDescent="0.3">
      <c r="A718" s="19"/>
      <c r="B718" s="17"/>
      <c r="C718" s="17"/>
      <c r="D718" s="17"/>
      <c r="E718" s="20"/>
      <c r="F718" s="20"/>
      <c r="G718" s="21"/>
      <c r="H718" s="22" t="str">
        <f t="shared" si="22"/>
        <v/>
      </c>
      <c r="I718" s="17"/>
      <c r="J718" s="18"/>
      <c r="K718" s="22" t="str">
        <f>IF($H718="","",IF($I718="No",0,IF(N(IFERROR(INDEX(Clients!$D$4:$D$103,MATCH($B718,Clients!$A$4:$A$103,0)),""))&gt;0,CEILING(MAX(0,ROUND(MOD($F718-$E718,1)*1440-N($G718),0)),N(IFERROR(INDEX(Clients!$D$4:$D$103,MATCH($B718,Clients!$A$4:$A$103,0)),""))),MAX(0,ROUND(MOD($F718-$E718,1)*1440-N($G718),0)))/60))</f>
        <v/>
      </c>
      <c r="L718" s="23" t="str">
        <f>IF($B718="","",IFERROR(INDEX(Clients!$B$4:$B$103,MATCH($B718,Clients!$A$4:$A$103,0)),"")&amp;"")</f>
        <v/>
      </c>
      <c r="M718" s="24" t="str">
        <f>IF($B718="","",IF($J718&lt;&gt;"",N($J718),N(IFERROR(INDEX(Clients!$C$4:$C$103,MATCH($B718,Clients!$A$4:$A$103,0)),""))))</f>
        <v/>
      </c>
      <c r="N718" s="24" t="str">
        <f t="shared" si="23"/>
        <v/>
      </c>
      <c r="O718" s="17"/>
      <c r="P718" s="23">
        <f>IF(AND(ISNUMBER($A718),$A718&gt;=Settings!$B$6,$A718&lt;=Settings!$B$7),1,0)</f>
        <v>0</v>
      </c>
      <c r="Q718" s="23" t="str">
        <f>IF(AND($P718=1,$B718&lt;&gt;"",$B718=Timesheet!$B$4),ROW(),"")</f>
        <v/>
      </c>
    </row>
    <row r="719" spans="1:17" x14ac:dyDescent="0.3">
      <c r="A719" s="19"/>
      <c r="B719" s="17"/>
      <c r="C719" s="17"/>
      <c r="D719" s="17"/>
      <c r="E719" s="20"/>
      <c r="F719" s="20"/>
      <c r="G719" s="21"/>
      <c r="H719" s="22" t="str">
        <f t="shared" si="22"/>
        <v/>
      </c>
      <c r="I719" s="17"/>
      <c r="J719" s="18"/>
      <c r="K719" s="22" t="str">
        <f>IF($H719="","",IF($I719="No",0,IF(N(IFERROR(INDEX(Clients!$D$4:$D$103,MATCH($B719,Clients!$A$4:$A$103,0)),""))&gt;0,CEILING(MAX(0,ROUND(MOD($F719-$E719,1)*1440-N($G719),0)),N(IFERROR(INDEX(Clients!$D$4:$D$103,MATCH($B719,Clients!$A$4:$A$103,0)),""))),MAX(0,ROUND(MOD($F719-$E719,1)*1440-N($G719),0)))/60))</f>
        <v/>
      </c>
      <c r="L719" s="23" t="str">
        <f>IF($B719="","",IFERROR(INDEX(Clients!$B$4:$B$103,MATCH($B719,Clients!$A$4:$A$103,0)),"")&amp;"")</f>
        <v/>
      </c>
      <c r="M719" s="24" t="str">
        <f>IF($B719="","",IF($J719&lt;&gt;"",N($J719),N(IFERROR(INDEX(Clients!$C$4:$C$103,MATCH($B719,Clients!$A$4:$A$103,0)),""))))</f>
        <v/>
      </c>
      <c r="N719" s="24" t="str">
        <f t="shared" si="23"/>
        <v/>
      </c>
      <c r="O719" s="17"/>
      <c r="P719" s="23">
        <f>IF(AND(ISNUMBER($A719),$A719&gt;=Settings!$B$6,$A719&lt;=Settings!$B$7),1,0)</f>
        <v>0</v>
      </c>
      <c r="Q719" s="23" t="str">
        <f>IF(AND($P719=1,$B719&lt;&gt;"",$B719=Timesheet!$B$4),ROW(),"")</f>
        <v/>
      </c>
    </row>
    <row r="720" spans="1:17" x14ac:dyDescent="0.3">
      <c r="A720" s="19"/>
      <c r="B720" s="17"/>
      <c r="C720" s="17"/>
      <c r="D720" s="17"/>
      <c r="E720" s="20"/>
      <c r="F720" s="20"/>
      <c r="G720" s="21"/>
      <c r="H720" s="22" t="str">
        <f t="shared" si="22"/>
        <v/>
      </c>
      <c r="I720" s="17"/>
      <c r="J720" s="18"/>
      <c r="K720" s="22" t="str">
        <f>IF($H720="","",IF($I720="No",0,IF(N(IFERROR(INDEX(Clients!$D$4:$D$103,MATCH($B720,Clients!$A$4:$A$103,0)),""))&gt;0,CEILING(MAX(0,ROUND(MOD($F720-$E720,1)*1440-N($G720),0)),N(IFERROR(INDEX(Clients!$D$4:$D$103,MATCH($B720,Clients!$A$4:$A$103,0)),""))),MAX(0,ROUND(MOD($F720-$E720,1)*1440-N($G720),0)))/60))</f>
        <v/>
      </c>
      <c r="L720" s="23" t="str">
        <f>IF($B720="","",IFERROR(INDEX(Clients!$B$4:$B$103,MATCH($B720,Clients!$A$4:$A$103,0)),"")&amp;"")</f>
        <v/>
      </c>
      <c r="M720" s="24" t="str">
        <f>IF($B720="","",IF($J720&lt;&gt;"",N($J720),N(IFERROR(INDEX(Clients!$C$4:$C$103,MATCH($B720,Clients!$A$4:$A$103,0)),""))))</f>
        <v/>
      </c>
      <c r="N720" s="24" t="str">
        <f t="shared" si="23"/>
        <v/>
      </c>
      <c r="O720" s="17"/>
      <c r="P720" s="23">
        <f>IF(AND(ISNUMBER($A720),$A720&gt;=Settings!$B$6,$A720&lt;=Settings!$B$7),1,0)</f>
        <v>0</v>
      </c>
      <c r="Q720" s="23" t="str">
        <f>IF(AND($P720=1,$B720&lt;&gt;"",$B720=Timesheet!$B$4),ROW(),"")</f>
        <v/>
      </c>
    </row>
    <row r="721" spans="1:17" x14ac:dyDescent="0.3">
      <c r="A721" s="19"/>
      <c r="B721" s="17"/>
      <c r="C721" s="17"/>
      <c r="D721" s="17"/>
      <c r="E721" s="20"/>
      <c r="F721" s="20"/>
      <c r="G721" s="21"/>
      <c r="H721" s="22" t="str">
        <f t="shared" si="22"/>
        <v/>
      </c>
      <c r="I721" s="17"/>
      <c r="J721" s="18"/>
      <c r="K721" s="22" t="str">
        <f>IF($H721="","",IF($I721="No",0,IF(N(IFERROR(INDEX(Clients!$D$4:$D$103,MATCH($B721,Clients!$A$4:$A$103,0)),""))&gt;0,CEILING(MAX(0,ROUND(MOD($F721-$E721,1)*1440-N($G721),0)),N(IFERROR(INDEX(Clients!$D$4:$D$103,MATCH($B721,Clients!$A$4:$A$103,0)),""))),MAX(0,ROUND(MOD($F721-$E721,1)*1440-N($G721),0)))/60))</f>
        <v/>
      </c>
      <c r="L721" s="23" t="str">
        <f>IF($B721="","",IFERROR(INDEX(Clients!$B$4:$B$103,MATCH($B721,Clients!$A$4:$A$103,0)),"")&amp;"")</f>
        <v/>
      </c>
      <c r="M721" s="24" t="str">
        <f>IF($B721="","",IF($J721&lt;&gt;"",N($J721),N(IFERROR(INDEX(Clients!$C$4:$C$103,MATCH($B721,Clients!$A$4:$A$103,0)),""))))</f>
        <v/>
      </c>
      <c r="N721" s="24" t="str">
        <f t="shared" si="23"/>
        <v/>
      </c>
      <c r="O721" s="17"/>
      <c r="P721" s="23">
        <f>IF(AND(ISNUMBER($A721),$A721&gt;=Settings!$B$6,$A721&lt;=Settings!$B$7),1,0)</f>
        <v>0</v>
      </c>
      <c r="Q721" s="23" t="str">
        <f>IF(AND($P721=1,$B721&lt;&gt;"",$B721=Timesheet!$B$4),ROW(),"")</f>
        <v/>
      </c>
    </row>
    <row r="722" spans="1:17" x14ac:dyDescent="0.3">
      <c r="A722" s="19"/>
      <c r="B722" s="17"/>
      <c r="C722" s="17"/>
      <c r="D722" s="17"/>
      <c r="E722" s="20"/>
      <c r="F722" s="20"/>
      <c r="G722" s="21"/>
      <c r="H722" s="22" t="str">
        <f t="shared" si="22"/>
        <v/>
      </c>
      <c r="I722" s="17"/>
      <c r="J722" s="18"/>
      <c r="K722" s="22" t="str">
        <f>IF($H722="","",IF($I722="No",0,IF(N(IFERROR(INDEX(Clients!$D$4:$D$103,MATCH($B722,Clients!$A$4:$A$103,0)),""))&gt;0,CEILING(MAX(0,ROUND(MOD($F722-$E722,1)*1440-N($G722),0)),N(IFERROR(INDEX(Clients!$D$4:$D$103,MATCH($B722,Clients!$A$4:$A$103,0)),""))),MAX(0,ROUND(MOD($F722-$E722,1)*1440-N($G722),0)))/60))</f>
        <v/>
      </c>
      <c r="L722" s="23" t="str">
        <f>IF($B722="","",IFERROR(INDEX(Clients!$B$4:$B$103,MATCH($B722,Clients!$A$4:$A$103,0)),"")&amp;"")</f>
        <v/>
      </c>
      <c r="M722" s="24" t="str">
        <f>IF($B722="","",IF($J722&lt;&gt;"",N($J722),N(IFERROR(INDEX(Clients!$C$4:$C$103,MATCH($B722,Clients!$A$4:$A$103,0)),""))))</f>
        <v/>
      </c>
      <c r="N722" s="24" t="str">
        <f t="shared" si="23"/>
        <v/>
      </c>
      <c r="O722" s="17"/>
      <c r="P722" s="23">
        <f>IF(AND(ISNUMBER($A722),$A722&gt;=Settings!$B$6,$A722&lt;=Settings!$B$7),1,0)</f>
        <v>0</v>
      </c>
      <c r="Q722" s="23" t="str">
        <f>IF(AND($P722=1,$B722&lt;&gt;"",$B722=Timesheet!$B$4),ROW(),"")</f>
        <v/>
      </c>
    </row>
    <row r="723" spans="1:17" x14ac:dyDescent="0.3">
      <c r="A723" s="19"/>
      <c r="B723" s="17"/>
      <c r="C723" s="17"/>
      <c r="D723" s="17"/>
      <c r="E723" s="20"/>
      <c r="F723" s="20"/>
      <c r="G723" s="21"/>
      <c r="H723" s="22" t="str">
        <f t="shared" si="22"/>
        <v/>
      </c>
      <c r="I723" s="17"/>
      <c r="J723" s="18"/>
      <c r="K723" s="22" t="str">
        <f>IF($H723="","",IF($I723="No",0,IF(N(IFERROR(INDEX(Clients!$D$4:$D$103,MATCH($B723,Clients!$A$4:$A$103,0)),""))&gt;0,CEILING(MAX(0,ROUND(MOD($F723-$E723,1)*1440-N($G723),0)),N(IFERROR(INDEX(Clients!$D$4:$D$103,MATCH($B723,Clients!$A$4:$A$103,0)),""))),MAX(0,ROUND(MOD($F723-$E723,1)*1440-N($G723),0)))/60))</f>
        <v/>
      </c>
      <c r="L723" s="23" t="str">
        <f>IF($B723="","",IFERROR(INDEX(Clients!$B$4:$B$103,MATCH($B723,Clients!$A$4:$A$103,0)),"")&amp;"")</f>
        <v/>
      </c>
      <c r="M723" s="24" t="str">
        <f>IF($B723="","",IF($J723&lt;&gt;"",N($J723),N(IFERROR(INDEX(Clients!$C$4:$C$103,MATCH($B723,Clients!$A$4:$A$103,0)),""))))</f>
        <v/>
      </c>
      <c r="N723" s="24" t="str">
        <f t="shared" si="23"/>
        <v/>
      </c>
      <c r="O723" s="17"/>
      <c r="P723" s="23">
        <f>IF(AND(ISNUMBER($A723),$A723&gt;=Settings!$B$6,$A723&lt;=Settings!$B$7),1,0)</f>
        <v>0</v>
      </c>
      <c r="Q723" s="23" t="str">
        <f>IF(AND($P723=1,$B723&lt;&gt;"",$B723=Timesheet!$B$4),ROW(),"")</f>
        <v/>
      </c>
    </row>
    <row r="724" spans="1:17" x14ac:dyDescent="0.3">
      <c r="A724" s="19"/>
      <c r="B724" s="17"/>
      <c r="C724" s="17"/>
      <c r="D724" s="17"/>
      <c r="E724" s="20"/>
      <c r="F724" s="20"/>
      <c r="G724" s="21"/>
      <c r="H724" s="22" t="str">
        <f t="shared" si="22"/>
        <v/>
      </c>
      <c r="I724" s="17"/>
      <c r="J724" s="18"/>
      <c r="K724" s="22" t="str">
        <f>IF($H724="","",IF($I724="No",0,IF(N(IFERROR(INDEX(Clients!$D$4:$D$103,MATCH($B724,Clients!$A$4:$A$103,0)),""))&gt;0,CEILING(MAX(0,ROUND(MOD($F724-$E724,1)*1440-N($G724),0)),N(IFERROR(INDEX(Clients!$D$4:$D$103,MATCH($B724,Clients!$A$4:$A$103,0)),""))),MAX(0,ROUND(MOD($F724-$E724,1)*1440-N($G724),0)))/60))</f>
        <v/>
      </c>
      <c r="L724" s="23" t="str">
        <f>IF($B724="","",IFERROR(INDEX(Clients!$B$4:$B$103,MATCH($B724,Clients!$A$4:$A$103,0)),"")&amp;"")</f>
        <v/>
      </c>
      <c r="M724" s="24" t="str">
        <f>IF($B724="","",IF($J724&lt;&gt;"",N($J724),N(IFERROR(INDEX(Clients!$C$4:$C$103,MATCH($B724,Clients!$A$4:$A$103,0)),""))))</f>
        <v/>
      </c>
      <c r="N724" s="24" t="str">
        <f t="shared" si="23"/>
        <v/>
      </c>
      <c r="O724" s="17"/>
      <c r="P724" s="23">
        <f>IF(AND(ISNUMBER($A724),$A724&gt;=Settings!$B$6,$A724&lt;=Settings!$B$7),1,0)</f>
        <v>0</v>
      </c>
      <c r="Q724" s="23" t="str">
        <f>IF(AND($P724=1,$B724&lt;&gt;"",$B724=Timesheet!$B$4),ROW(),"")</f>
        <v/>
      </c>
    </row>
    <row r="725" spans="1:17" x14ac:dyDescent="0.3">
      <c r="A725" s="19"/>
      <c r="B725" s="17"/>
      <c r="C725" s="17"/>
      <c r="D725" s="17"/>
      <c r="E725" s="20"/>
      <c r="F725" s="20"/>
      <c r="G725" s="21"/>
      <c r="H725" s="22" t="str">
        <f t="shared" si="22"/>
        <v/>
      </c>
      <c r="I725" s="17"/>
      <c r="J725" s="18"/>
      <c r="K725" s="22" t="str">
        <f>IF($H725="","",IF($I725="No",0,IF(N(IFERROR(INDEX(Clients!$D$4:$D$103,MATCH($B725,Clients!$A$4:$A$103,0)),""))&gt;0,CEILING(MAX(0,ROUND(MOD($F725-$E725,1)*1440-N($G725),0)),N(IFERROR(INDEX(Clients!$D$4:$D$103,MATCH($B725,Clients!$A$4:$A$103,0)),""))),MAX(0,ROUND(MOD($F725-$E725,1)*1440-N($G725),0)))/60))</f>
        <v/>
      </c>
      <c r="L725" s="23" t="str">
        <f>IF($B725="","",IFERROR(INDEX(Clients!$B$4:$B$103,MATCH($B725,Clients!$A$4:$A$103,0)),"")&amp;"")</f>
        <v/>
      </c>
      <c r="M725" s="24" t="str">
        <f>IF($B725="","",IF($J725&lt;&gt;"",N($J725),N(IFERROR(INDEX(Clients!$C$4:$C$103,MATCH($B725,Clients!$A$4:$A$103,0)),""))))</f>
        <v/>
      </c>
      <c r="N725" s="24" t="str">
        <f t="shared" si="23"/>
        <v/>
      </c>
      <c r="O725" s="17"/>
      <c r="P725" s="23">
        <f>IF(AND(ISNUMBER($A725),$A725&gt;=Settings!$B$6,$A725&lt;=Settings!$B$7),1,0)</f>
        <v>0</v>
      </c>
      <c r="Q725" s="23" t="str">
        <f>IF(AND($P725=1,$B725&lt;&gt;"",$B725=Timesheet!$B$4),ROW(),"")</f>
        <v/>
      </c>
    </row>
    <row r="726" spans="1:17" x14ac:dyDescent="0.3">
      <c r="A726" s="19"/>
      <c r="B726" s="17"/>
      <c r="C726" s="17"/>
      <c r="D726" s="17"/>
      <c r="E726" s="20"/>
      <c r="F726" s="20"/>
      <c r="G726" s="21"/>
      <c r="H726" s="22" t="str">
        <f t="shared" si="22"/>
        <v/>
      </c>
      <c r="I726" s="17"/>
      <c r="J726" s="18"/>
      <c r="K726" s="22" t="str">
        <f>IF($H726="","",IF($I726="No",0,IF(N(IFERROR(INDEX(Clients!$D$4:$D$103,MATCH($B726,Clients!$A$4:$A$103,0)),""))&gt;0,CEILING(MAX(0,ROUND(MOD($F726-$E726,1)*1440-N($G726),0)),N(IFERROR(INDEX(Clients!$D$4:$D$103,MATCH($B726,Clients!$A$4:$A$103,0)),""))),MAX(0,ROUND(MOD($F726-$E726,1)*1440-N($G726),0)))/60))</f>
        <v/>
      </c>
      <c r="L726" s="23" t="str">
        <f>IF($B726="","",IFERROR(INDEX(Clients!$B$4:$B$103,MATCH($B726,Clients!$A$4:$A$103,0)),"")&amp;"")</f>
        <v/>
      </c>
      <c r="M726" s="24" t="str">
        <f>IF($B726="","",IF($J726&lt;&gt;"",N($J726),N(IFERROR(INDEX(Clients!$C$4:$C$103,MATCH($B726,Clients!$A$4:$A$103,0)),""))))</f>
        <v/>
      </c>
      <c r="N726" s="24" t="str">
        <f t="shared" si="23"/>
        <v/>
      </c>
      <c r="O726" s="17"/>
      <c r="P726" s="23">
        <f>IF(AND(ISNUMBER($A726),$A726&gt;=Settings!$B$6,$A726&lt;=Settings!$B$7),1,0)</f>
        <v>0</v>
      </c>
      <c r="Q726" s="23" t="str">
        <f>IF(AND($P726=1,$B726&lt;&gt;"",$B726=Timesheet!$B$4),ROW(),"")</f>
        <v/>
      </c>
    </row>
    <row r="727" spans="1:17" x14ac:dyDescent="0.3">
      <c r="A727" s="19"/>
      <c r="B727" s="17"/>
      <c r="C727" s="17"/>
      <c r="D727" s="17"/>
      <c r="E727" s="20"/>
      <c r="F727" s="20"/>
      <c r="G727" s="21"/>
      <c r="H727" s="22" t="str">
        <f t="shared" si="22"/>
        <v/>
      </c>
      <c r="I727" s="17"/>
      <c r="J727" s="18"/>
      <c r="K727" s="22" t="str">
        <f>IF($H727="","",IF($I727="No",0,IF(N(IFERROR(INDEX(Clients!$D$4:$D$103,MATCH($B727,Clients!$A$4:$A$103,0)),""))&gt;0,CEILING(MAX(0,ROUND(MOD($F727-$E727,1)*1440-N($G727),0)),N(IFERROR(INDEX(Clients!$D$4:$D$103,MATCH($B727,Clients!$A$4:$A$103,0)),""))),MAX(0,ROUND(MOD($F727-$E727,1)*1440-N($G727),0)))/60))</f>
        <v/>
      </c>
      <c r="L727" s="23" t="str">
        <f>IF($B727="","",IFERROR(INDEX(Clients!$B$4:$B$103,MATCH($B727,Clients!$A$4:$A$103,0)),"")&amp;"")</f>
        <v/>
      </c>
      <c r="M727" s="24" t="str">
        <f>IF($B727="","",IF($J727&lt;&gt;"",N($J727),N(IFERROR(INDEX(Clients!$C$4:$C$103,MATCH($B727,Clients!$A$4:$A$103,0)),""))))</f>
        <v/>
      </c>
      <c r="N727" s="24" t="str">
        <f t="shared" si="23"/>
        <v/>
      </c>
      <c r="O727" s="17"/>
      <c r="P727" s="23">
        <f>IF(AND(ISNUMBER($A727),$A727&gt;=Settings!$B$6,$A727&lt;=Settings!$B$7),1,0)</f>
        <v>0</v>
      </c>
      <c r="Q727" s="23" t="str">
        <f>IF(AND($P727=1,$B727&lt;&gt;"",$B727=Timesheet!$B$4),ROW(),"")</f>
        <v/>
      </c>
    </row>
    <row r="728" spans="1:17" x14ac:dyDescent="0.3">
      <c r="A728" s="19"/>
      <c r="B728" s="17"/>
      <c r="C728" s="17"/>
      <c r="D728" s="17"/>
      <c r="E728" s="20"/>
      <c r="F728" s="20"/>
      <c r="G728" s="21"/>
      <c r="H728" s="22" t="str">
        <f t="shared" si="22"/>
        <v/>
      </c>
      <c r="I728" s="17"/>
      <c r="J728" s="18"/>
      <c r="K728" s="22" t="str">
        <f>IF($H728="","",IF($I728="No",0,IF(N(IFERROR(INDEX(Clients!$D$4:$D$103,MATCH($B728,Clients!$A$4:$A$103,0)),""))&gt;0,CEILING(MAX(0,ROUND(MOD($F728-$E728,1)*1440-N($G728),0)),N(IFERROR(INDEX(Clients!$D$4:$D$103,MATCH($B728,Clients!$A$4:$A$103,0)),""))),MAX(0,ROUND(MOD($F728-$E728,1)*1440-N($G728),0)))/60))</f>
        <v/>
      </c>
      <c r="L728" s="23" t="str">
        <f>IF($B728="","",IFERROR(INDEX(Clients!$B$4:$B$103,MATCH($B728,Clients!$A$4:$A$103,0)),"")&amp;"")</f>
        <v/>
      </c>
      <c r="M728" s="24" t="str">
        <f>IF($B728="","",IF($J728&lt;&gt;"",N($J728),N(IFERROR(INDEX(Clients!$C$4:$C$103,MATCH($B728,Clients!$A$4:$A$103,0)),""))))</f>
        <v/>
      </c>
      <c r="N728" s="24" t="str">
        <f t="shared" si="23"/>
        <v/>
      </c>
      <c r="O728" s="17"/>
      <c r="P728" s="23">
        <f>IF(AND(ISNUMBER($A728),$A728&gt;=Settings!$B$6,$A728&lt;=Settings!$B$7),1,0)</f>
        <v>0</v>
      </c>
      <c r="Q728" s="23" t="str">
        <f>IF(AND($P728=1,$B728&lt;&gt;"",$B728=Timesheet!$B$4),ROW(),"")</f>
        <v/>
      </c>
    </row>
    <row r="729" spans="1:17" x14ac:dyDescent="0.3">
      <c r="A729" s="19"/>
      <c r="B729" s="17"/>
      <c r="C729" s="17"/>
      <c r="D729" s="17"/>
      <c r="E729" s="20"/>
      <c r="F729" s="20"/>
      <c r="G729" s="21"/>
      <c r="H729" s="22" t="str">
        <f t="shared" si="22"/>
        <v/>
      </c>
      <c r="I729" s="17"/>
      <c r="J729" s="18"/>
      <c r="K729" s="22" t="str">
        <f>IF($H729="","",IF($I729="No",0,IF(N(IFERROR(INDEX(Clients!$D$4:$D$103,MATCH($B729,Clients!$A$4:$A$103,0)),""))&gt;0,CEILING(MAX(0,ROUND(MOD($F729-$E729,1)*1440-N($G729),0)),N(IFERROR(INDEX(Clients!$D$4:$D$103,MATCH($B729,Clients!$A$4:$A$103,0)),""))),MAX(0,ROUND(MOD($F729-$E729,1)*1440-N($G729),0)))/60))</f>
        <v/>
      </c>
      <c r="L729" s="23" t="str">
        <f>IF($B729="","",IFERROR(INDEX(Clients!$B$4:$B$103,MATCH($B729,Clients!$A$4:$A$103,0)),"")&amp;"")</f>
        <v/>
      </c>
      <c r="M729" s="24" t="str">
        <f>IF($B729="","",IF($J729&lt;&gt;"",N($J729),N(IFERROR(INDEX(Clients!$C$4:$C$103,MATCH($B729,Clients!$A$4:$A$103,0)),""))))</f>
        <v/>
      </c>
      <c r="N729" s="24" t="str">
        <f t="shared" si="23"/>
        <v/>
      </c>
      <c r="O729" s="17"/>
      <c r="P729" s="23">
        <f>IF(AND(ISNUMBER($A729),$A729&gt;=Settings!$B$6,$A729&lt;=Settings!$B$7),1,0)</f>
        <v>0</v>
      </c>
      <c r="Q729" s="23" t="str">
        <f>IF(AND($P729=1,$B729&lt;&gt;"",$B729=Timesheet!$B$4),ROW(),"")</f>
        <v/>
      </c>
    </row>
    <row r="730" spans="1:17" x14ac:dyDescent="0.3">
      <c r="A730" s="19"/>
      <c r="B730" s="17"/>
      <c r="C730" s="17"/>
      <c r="D730" s="17"/>
      <c r="E730" s="20"/>
      <c r="F730" s="20"/>
      <c r="G730" s="21"/>
      <c r="H730" s="22" t="str">
        <f t="shared" si="22"/>
        <v/>
      </c>
      <c r="I730" s="17"/>
      <c r="J730" s="18"/>
      <c r="K730" s="22" t="str">
        <f>IF($H730="","",IF($I730="No",0,IF(N(IFERROR(INDEX(Clients!$D$4:$D$103,MATCH($B730,Clients!$A$4:$A$103,0)),""))&gt;0,CEILING(MAX(0,ROUND(MOD($F730-$E730,1)*1440-N($G730),0)),N(IFERROR(INDEX(Clients!$D$4:$D$103,MATCH($B730,Clients!$A$4:$A$103,0)),""))),MAX(0,ROUND(MOD($F730-$E730,1)*1440-N($G730),0)))/60))</f>
        <v/>
      </c>
      <c r="L730" s="23" t="str">
        <f>IF($B730="","",IFERROR(INDEX(Clients!$B$4:$B$103,MATCH($B730,Clients!$A$4:$A$103,0)),"")&amp;"")</f>
        <v/>
      </c>
      <c r="M730" s="24" t="str">
        <f>IF($B730="","",IF($J730&lt;&gt;"",N($J730),N(IFERROR(INDEX(Clients!$C$4:$C$103,MATCH($B730,Clients!$A$4:$A$103,0)),""))))</f>
        <v/>
      </c>
      <c r="N730" s="24" t="str">
        <f t="shared" si="23"/>
        <v/>
      </c>
      <c r="O730" s="17"/>
      <c r="P730" s="23">
        <f>IF(AND(ISNUMBER($A730),$A730&gt;=Settings!$B$6,$A730&lt;=Settings!$B$7),1,0)</f>
        <v>0</v>
      </c>
      <c r="Q730" s="23" t="str">
        <f>IF(AND($P730=1,$B730&lt;&gt;"",$B730=Timesheet!$B$4),ROW(),"")</f>
        <v/>
      </c>
    </row>
    <row r="731" spans="1:17" x14ac:dyDescent="0.3">
      <c r="A731" s="19"/>
      <c r="B731" s="17"/>
      <c r="C731" s="17"/>
      <c r="D731" s="17"/>
      <c r="E731" s="20"/>
      <c r="F731" s="20"/>
      <c r="G731" s="21"/>
      <c r="H731" s="22" t="str">
        <f t="shared" si="22"/>
        <v/>
      </c>
      <c r="I731" s="17"/>
      <c r="J731" s="18"/>
      <c r="K731" s="22" t="str">
        <f>IF($H731="","",IF($I731="No",0,IF(N(IFERROR(INDEX(Clients!$D$4:$D$103,MATCH($B731,Clients!$A$4:$A$103,0)),""))&gt;0,CEILING(MAX(0,ROUND(MOD($F731-$E731,1)*1440-N($G731),0)),N(IFERROR(INDEX(Clients!$D$4:$D$103,MATCH($B731,Clients!$A$4:$A$103,0)),""))),MAX(0,ROUND(MOD($F731-$E731,1)*1440-N($G731),0)))/60))</f>
        <v/>
      </c>
      <c r="L731" s="23" t="str">
        <f>IF($B731="","",IFERROR(INDEX(Clients!$B$4:$B$103,MATCH($B731,Clients!$A$4:$A$103,0)),"")&amp;"")</f>
        <v/>
      </c>
      <c r="M731" s="24" t="str">
        <f>IF($B731="","",IF($J731&lt;&gt;"",N($J731),N(IFERROR(INDEX(Clients!$C$4:$C$103,MATCH($B731,Clients!$A$4:$A$103,0)),""))))</f>
        <v/>
      </c>
      <c r="N731" s="24" t="str">
        <f t="shared" si="23"/>
        <v/>
      </c>
      <c r="O731" s="17"/>
      <c r="P731" s="23">
        <f>IF(AND(ISNUMBER($A731),$A731&gt;=Settings!$B$6,$A731&lt;=Settings!$B$7),1,0)</f>
        <v>0</v>
      </c>
      <c r="Q731" s="23" t="str">
        <f>IF(AND($P731=1,$B731&lt;&gt;"",$B731=Timesheet!$B$4),ROW(),"")</f>
        <v/>
      </c>
    </row>
    <row r="732" spans="1:17" x14ac:dyDescent="0.3">
      <c r="A732" s="19"/>
      <c r="B732" s="17"/>
      <c r="C732" s="17"/>
      <c r="D732" s="17"/>
      <c r="E732" s="20"/>
      <c r="F732" s="20"/>
      <c r="G732" s="21"/>
      <c r="H732" s="22" t="str">
        <f t="shared" si="22"/>
        <v/>
      </c>
      <c r="I732" s="17"/>
      <c r="J732" s="18"/>
      <c r="K732" s="22" t="str">
        <f>IF($H732="","",IF($I732="No",0,IF(N(IFERROR(INDEX(Clients!$D$4:$D$103,MATCH($B732,Clients!$A$4:$A$103,0)),""))&gt;0,CEILING(MAX(0,ROUND(MOD($F732-$E732,1)*1440-N($G732),0)),N(IFERROR(INDEX(Clients!$D$4:$D$103,MATCH($B732,Clients!$A$4:$A$103,0)),""))),MAX(0,ROUND(MOD($F732-$E732,1)*1440-N($G732),0)))/60))</f>
        <v/>
      </c>
      <c r="L732" s="23" t="str">
        <f>IF($B732="","",IFERROR(INDEX(Clients!$B$4:$B$103,MATCH($B732,Clients!$A$4:$A$103,0)),"")&amp;"")</f>
        <v/>
      </c>
      <c r="M732" s="24" t="str">
        <f>IF($B732="","",IF($J732&lt;&gt;"",N($J732),N(IFERROR(INDEX(Clients!$C$4:$C$103,MATCH($B732,Clients!$A$4:$A$103,0)),""))))</f>
        <v/>
      </c>
      <c r="N732" s="24" t="str">
        <f t="shared" si="23"/>
        <v/>
      </c>
      <c r="O732" s="17"/>
      <c r="P732" s="23">
        <f>IF(AND(ISNUMBER($A732),$A732&gt;=Settings!$B$6,$A732&lt;=Settings!$B$7),1,0)</f>
        <v>0</v>
      </c>
      <c r="Q732" s="23" t="str">
        <f>IF(AND($P732=1,$B732&lt;&gt;"",$B732=Timesheet!$B$4),ROW(),"")</f>
        <v/>
      </c>
    </row>
    <row r="733" spans="1:17" x14ac:dyDescent="0.3">
      <c r="A733" s="19"/>
      <c r="B733" s="17"/>
      <c r="C733" s="17"/>
      <c r="D733" s="17"/>
      <c r="E733" s="20"/>
      <c r="F733" s="20"/>
      <c r="G733" s="21"/>
      <c r="H733" s="22" t="str">
        <f t="shared" si="22"/>
        <v/>
      </c>
      <c r="I733" s="17"/>
      <c r="J733" s="18"/>
      <c r="K733" s="22" t="str">
        <f>IF($H733="","",IF($I733="No",0,IF(N(IFERROR(INDEX(Clients!$D$4:$D$103,MATCH($B733,Clients!$A$4:$A$103,0)),""))&gt;0,CEILING(MAX(0,ROUND(MOD($F733-$E733,1)*1440-N($G733),0)),N(IFERROR(INDEX(Clients!$D$4:$D$103,MATCH($B733,Clients!$A$4:$A$103,0)),""))),MAX(0,ROUND(MOD($F733-$E733,1)*1440-N($G733),0)))/60))</f>
        <v/>
      </c>
      <c r="L733" s="23" t="str">
        <f>IF($B733="","",IFERROR(INDEX(Clients!$B$4:$B$103,MATCH($B733,Clients!$A$4:$A$103,0)),"")&amp;"")</f>
        <v/>
      </c>
      <c r="M733" s="24" t="str">
        <f>IF($B733="","",IF($J733&lt;&gt;"",N($J733),N(IFERROR(INDEX(Clients!$C$4:$C$103,MATCH($B733,Clients!$A$4:$A$103,0)),""))))</f>
        <v/>
      </c>
      <c r="N733" s="24" t="str">
        <f t="shared" si="23"/>
        <v/>
      </c>
      <c r="O733" s="17"/>
      <c r="P733" s="23">
        <f>IF(AND(ISNUMBER($A733),$A733&gt;=Settings!$B$6,$A733&lt;=Settings!$B$7),1,0)</f>
        <v>0</v>
      </c>
      <c r="Q733" s="23" t="str">
        <f>IF(AND($P733=1,$B733&lt;&gt;"",$B733=Timesheet!$B$4),ROW(),"")</f>
        <v/>
      </c>
    </row>
    <row r="734" spans="1:17" x14ac:dyDescent="0.3">
      <c r="A734" s="19"/>
      <c r="B734" s="17"/>
      <c r="C734" s="17"/>
      <c r="D734" s="17"/>
      <c r="E734" s="20"/>
      <c r="F734" s="20"/>
      <c r="G734" s="21"/>
      <c r="H734" s="22" t="str">
        <f t="shared" si="22"/>
        <v/>
      </c>
      <c r="I734" s="17"/>
      <c r="J734" s="18"/>
      <c r="K734" s="22" t="str">
        <f>IF($H734="","",IF($I734="No",0,IF(N(IFERROR(INDEX(Clients!$D$4:$D$103,MATCH($B734,Clients!$A$4:$A$103,0)),""))&gt;0,CEILING(MAX(0,ROUND(MOD($F734-$E734,1)*1440-N($G734),0)),N(IFERROR(INDEX(Clients!$D$4:$D$103,MATCH($B734,Clients!$A$4:$A$103,0)),""))),MAX(0,ROUND(MOD($F734-$E734,1)*1440-N($G734),0)))/60))</f>
        <v/>
      </c>
      <c r="L734" s="23" t="str">
        <f>IF($B734="","",IFERROR(INDEX(Clients!$B$4:$B$103,MATCH($B734,Clients!$A$4:$A$103,0)),"")&amp;"")</f>
        <v/>
      </c>
      <c r="M734" s="24" t="str">
        <f>IF($B734="","",IF($J734&lt;&gt;"",N($J734),N(IFERROR(INDEX(Clients!$C$4:$C$103,MATCH($B734,Clients!$A$4:$A$103,0)),""))))</f>
        <v/>
      </c>
      <c r="N734" s="24" t="str">
        <f t="shared" si="23"/>
        <v/>
      </c>
      <c r="O734" s="17"/>
      <c r="P734" s="23">
        <f>IF(AND(ISNUMBER($A734),$A734&gt;=Settings!$B$6,$A734&lt;=Settings!$B$7),1,0)</f>
        <v>0</v>
      </c>
      <c r="Q734" s="23" t="str">
        <f>IF(AND($P734=1,$B734&lt;&gt;"",$B734=Timesheet!$B$4),ROW(),"")</f>
        <v/>
      </c>
    </row>
    <row r="735" spans="1:17" x14ac:dyDescent="0.3">
      <c r="A735" s="19"/>
      <c r="B735" s="17"/>
      <c r="C735" s="17"/>
      <c r="D735" s="17"/>
      <c r="E735" s="20"/>
      <c r="F735" s="20"/>
      <c r="G735" s="21"/>
      <c r="H735" s="22" t="str">
        <f t="shared" si="22"/>
        <v/>
      </c>
      <c r="I735" s="17"/>
      <c r="J735" s="18"/>
      <c r="K735" s="22" t="str">
        <f>IF($H735="","",IF($I735="No",0,IF(N(IFERROR(INDEX(Clients!$D$4:$D$103,MATCH($B735,Clients!$A$4:$A$103,0)),""))&gt;0,CEILING(MAX(0,ROUND(MOD($F735-$E735,1)*1440-N($G735),0)),N(IFERROR(INDEX(Clients!$D$4:$D$103,MATCH($B735,Clients!$A$4:$A$103,0)),""))),MAX(0,ROUND(MOD($F735-$E735,1)*1440-N($G735),0)))/60))</f>
        <v/>
      </c>
      <c r="L735" s="23" t="str">
        <f>IF($B735="","",IFERROR(INDEX(Clients!$B$4:$B$103,MATCH($B735,Clients!$A$4:$A$103,0)),"")&amp;"")</f>
        <v/>
      </c>
      <c r="M735" s="24" t="str">
        <f>IF($B735="","",IF($J735&lt;&gt;"",N($J735),N(IFERROR(INDEX(Clients!$C$4:$C$103,MATCH($B735,Clients!$A$4:$A$103,0)),""))))</f>
        <v/>
      </c>
      <c r="N735" s="24" t="str">
        <f t="shared" si="23"/>
        <v/>
      </c>
      <c r="O735" s="17"/>
      <c r="P735" s="23">
        <f>IF(AND(ISNUMBER($A735),$A735&gt;=Settings!$B$6,$A735&lt;=Settings!$B$7),1,0)</f>
        <v>0</v>
      </c>
      <c r="Q735" s="23" t="str">
        <f>IF(AND($P735=1,$B735&lt;&gt;"",$B735=Timesheet!$B$4),ROW(),"")</f>
        <v/>
      </c>
    </row>
    <row r="736" spans="1:17" x14ac:dyDescent="0.3">
      <c r="A736" s="19"/>
      <c r="B736" s="17"/>
      <c r="C736" s="17"/>
      <c r="D736" s="17"/>
      <c r="E736" s="20"/>
      <c r="F736" s="20"/>
      <c r="G736" s="21"/>
      <c r="H736" s="22" t="str">
        <f t="shared" si="22"/>
        <v/>
      </c>
      <c r="I736" s="17"/>
      <c r="J736" s="18"/>
      <c r="K736" s="22" t="str">
        <f>IF($H736="","",IF($I736="No",0,IF(N(IFERROR(INDEX(Clients!$D$4:$D$103,MATCH($B736,Clients!$A$4:$A$103,0)),""))&gt;0,CEILING(MAX(0,ROUND(MOD($F736-$E736,1)*1440-N($G736),0)),N(IFERROR(INDEX(Clients!$D$4:$D$103,MATCH($B736,Clients!$A$4:$A$103,0)),""))),MAX(0,ROUND(MOD($F736-$E736,1)*1440-N($G736),0)))/60))</f>
        <v/>
      </c>
      <c r="L736" s="23" t="str">
        <f>IF($B736="","",IFERROR(INDEX(Clients!$B$4:$B$103,MATCH($B736,Clients!$A$4:$A$103,0)),"")&amp;"")</f>
        <v/>
      </c>
      <c r="M736" s="24" t="str">
        <f>IF($B736="","",IF($J736&lt;&gt;"",N($J736),N(IFERROR(INDEX(Clients!$C$4:$C$103,MATCH($B736,Clients!$A$4:$A$103,0)),""))))</f>
        <v/>
      </c>
      <c r="N736" s="24" t="str">
        <f t="shared" si="23"/>
        <v/>
      </c>
      <c r="O736" s="17"/>
      <c r="P736" s="23">
        <f>IF(AND(ISNUMBER($A736),$A736&gt;=Settings!$B$6,$A736&lt;=Settings!$B$7),1,0)</f>
        <v>0</v>
      </c>
      <c r="Q736" s="23" t="str">
        <f>IF(AND($P736=1,$B736&lt;&gt;"",$B736=Timesheet!$B$4),ROW(),"")</f>
        <v/>
      </c>
    </row>
    <row r="737" spans="1:17" x14ac:dyDescent="0.3">
      <c r="A737" s="19"/>
      <c r="B737" s="17"/>
      <c r="C737" s="17"/>
      <c r="D737" s="17"/>
      <c r="E737" s="20"/>
      <c r="F737" s="20"/>
      <c r="G737" s="21"/>
      <c r="H737" s="22" t="str">
        <f t="shared" si="22"/>
        <v/>
      </c>
      <c r="I737" s="17"/>
      <c r="J737" s="18"/>
      <c r="K737" s="22" t="str">
        <f>IF($H737="","",IF($I737="No",0,IF(N(IFERROR(INDEX(Clients!$D$4:$D$103,MATCH($B737,Clients!$A$4:$A$103,0)),""))&gt;0,CEILING(MAX(0,ROUND(MOD($F737-$E737,1)*1440-N($G737),0)),N(IFERROR(INDEX(Clients!$D$4:$D$103,MATCH($B737,Clients!$A$4:$A$103,0)),""))),MAX(0,ROUND(MOD($F737-$E737,1)*1440-N($G737),0)))/60))</f>
        <v/>
      </c>
      <c r="L737" s="23" t="str">
        <f>IF($B737="","",IFERROR(INDEX(Clients!$B$4:$B$103,MATCH($B737,Clients!$A$4:$A$103,0)),"")&amp;"")</f>
        <v/>
      </c>
      <c r="M737" s="24" t="str">
        <f>IF($B737="","",IF($J737&lt;&gt;"",N($J737),N(IFERROR(INDEX(Clients!$C$4:$C$103,MATCH($B737,Clients!$A$4:$A$103,0)),""))))</f>
        <v/>
      </c>
      <c r="N737" s="24" t="str">
        <f t="shared" si="23"/>
        <v/>
      </c>
      <c r="O737" s="17"/>
      <c r="P737" s="23">
        <f>IF(AND(ISNUMBER($A737),$A737&gt;=Settings!$B$6,$A737&lt;=Settings!$B$7),1,0)</f>
        <v>0</v>
      </c>
      <c r="Q737" s="23" t="str">
        <f>IF(AND($P737=1,$B737&lt;&gt;"",$B737=Timesheet!$B$4),ROW(),"")</f>
        <v/>
      </c>
    </row>
    <row r="738" spans="1:17" x14ac:dyDescent="0.3">
      <c r="A738" s="19"/>
      <c r="B738" s="17"/>
      <c r="C738" s="17"/>
      <c r="D738" s="17"/>
      <c r="E738" s="20"/>
      <c r="F738" s="20"/>
      <c r="G738" s="21"/>
      <c r="H738" s="22" t="str">
        <f t="shared" si="22"/>
        <v/>
      </c>
      <c r="I738" s="17"/>
      <c r="J738" s="18"/>
      <c r="K738" s="22" t="str">
        <f>IF($H738="","",IF($I738="No",0,IF(N(IFERROR(INDEX(Clients!$D$4:$D$103,MATCH($B738,Clients!$A$4:$A$103,0)),""))&gt;0,CEILING(MAX(0,ROUND(MOD($F738-$E738,1)*1440-N($G738),0)),N(IFERROR(INDEX(Clients!$D$4:$D$103,MATCH($B738,Clients!$A$4:$A$103,0)),""))),MAX(0,ROUND(MOD($F738-$E738,1)*1440-N($G738),0)))/60))</f>
        <v/>
      </c>
      <c r="L738" s="23" t="str">
        <f>IF($B738="","",IFERROR(INDEX(Clients!$B$4:$B$103,MATCH($B738,Clients!$A$4:$A$103,0)),"")&amp;"")</f>
        <v/>
      </c>
      <c r="M738" s="24" t="str">
        <f>IF($B738="","",IF($J738&lt;&gt;"",N($J738),N(IFERROR(INDEX(Clients!$C$4:$C$103,MATCH($B738,Clients!$A$4:$A$103,0)),""))))</f>
        <v/>
      </c>
      <c r="N738" s="24" t="str">
        <f t="shared" si="23"/>
        <v/>
      </c>
      <c r="O738" s="17"/>
      <c r="P738" s="23">
        <f>IF(AND(ISNUMBER($A738),$A738&gt;=Settings!$B$6,$A738&lt;=Settings!$B$7),1,0)</f>
        <v>0</v>
      </c>
      <c r="Q738" s="23" t="str">
        <f>IF(AND($P738=1,$B738&lt;&gt;"",$B738=Timesheet!$B$4),ROW(),"")</f>
        <v/>
      </c>
    </row>
    <row r="739" spans="1:17" x14ac:dyDescent="0.3">
      <c r="A739" s="19"/>
      <c r="B739" s="17"/>
      <c r="C739" s="17"/>
      <c r="D739" s="17"/>
      <c r="E739" s="20"/>
      <c r="F739" s="20"/>
      <c r="G739" s="21"/>
      <c r="H739" s="22" t="str">
        <f t="shared" si="22"/>
        <v/>
      </c>
      <c r="I739" s="17"/>
      <c r="J739" s="18"/>
      <c r="K739" s="22" t="str">
        <f>IF($H739="","",IF($I739="No",0,IF(N(IFERROR(INDEX(Clients!$D$4:$D$103,MATCH($B739,Clients!$A$4:$A$103,0)),""))&gt;0,CEILING(MAX(0,ROUND(MOD($F739-$E739,1)*1440-N($G739),0)),N(IFERROR(INDEX(Clients!$D$4:$D$103,MATCH($B739,Clients!$A$4:$A$103,0)),""))),MAX(0,ROUND(MOD($F739-$E739,1)*1440-N($G739),0)))/60))</f>
        <v/>
      </c>
      <c r="L739" s="23" t="str">
        <f>IF($B739="","",IFERROR(INDEX(Clients!$B$4:$B$103,MATCH($B739,Clients!$A$4:$A$103,0)),"")&amp;"")</f>
        <v/>
      </c>
      <c r="M739" s="24" t="str">
        <f>IF($B739="","",IF($J739&lt;&gt;"",N($J739),N(IFERROR(INDEX(Clients!$C$4:$C$103,MATCH($B739,Clients!$A$4:$A$103,0)),""))))</f>
        <v/>
      </c>
      <c r="N739" s="24" t="str">
        <f t="shared" si="23"/>
        <v/>
      </c>
      <c r="O739" s="17"/>
      <c r="P739" s="23">
        <f>IF(AND(ISNUMBER($A739),$A739&gt;=Settings!$B$6,$A739&lt;=Settings!$B$7),1,0)</f>
        <v>0</v>
      </c>
      <c r="Q739" s="23" t="str">
        <f>IF(AND($P739=1,$B739&lt;&gt;"",$B739=Timesheet!$B$4),ROW(),"")</f>
        <v/>
      </c>
    </row>
    <row r="740" spans="1:17" x14ac:dyDescent="0.3">
      <c r="A740" s="19"/>
      <c r="B740" s="17"/>
      <c r="C740" s="17"/>
      <c r="D740" s="17"/>
      <c r="E740" s="20"/>
      <c r="F740" s="20"/>
      <c r="G740" s="21"/>
      <c r="H740" s="22" t="str">
        <f t="shared" si="22"/>
        <v/>
      </c>
      <c r="I740" s="17"/>
      <c r="J740" s="18"/>
      <c r="K740" s="22" t="str">
        <f>IF($H740="","",IF($I740="No",0,IF(N(IFERROR(INDEX(Clients!$D$4:$D$103,MATCH($B740,Clients!$A$4:$A$103,0)),""))&gt;0,CEILING(MAX(0,ROUND(MOD($F740-$E740,1)*1440-N($G740),0)),N(IFERROR(INDEX(Clients!$D$4:$D$103,MATCH($B740,Clients!$A$4:$A$103,0)),""))),MAX(0,ROUND(MOD($F740-$E740,1)*1440-N($G740),0)))/60))</f>
        <v/>
      </c>
      <c r="L740" s="23" t="str">
        <f>IF($B740="","",IFERROR(INDEX(Clients!$B$4:$B$103,MATCH($B740,Clients!$A$4:$A$103,0)),"")&amp;"")</f>
        <v/>
      </c>
      <c r="M740" s="24" t="str">
        <f>IF($B740="","",IF($J740&lt;&gt;"",N($J740),N(IFERROR(INDEX(Clients!$C$4:$C$103,MATCH($B740,Clients!$A$4:$A$103,0)),""))))</f>
        <v/>
      </c>
      <c r="N740" s="24" t="str">
        <f t="shared" si="23"/>
        <v/>
      </c>
      <c r="O740" s="17"/>
      <c r="P740" s="23">
        <f>IF(AND(ISNUMBER($A740),$A740&gt;=Settings!$B$6,$A740&lt;=Settings!$B$7),1,0)</f>
        <v>0</v>
      </c>
      <c r="Q740" s="23" t="str">
        <f>IF(AND($P740=1,$B740&lt;&gt;"",$B740=Timesheet!$B$4),ROW(),"")</f>
        <v/>
      </c>
    </row>
    <row r="741" spans="1:17" x14ac:dyDescent="0.3">
      <c r="A741" s="19"/>
      <c r="B741" s="17"/>
      <c r="C741" s="17"/>
      <c r="D741" s="17"/>
      <c r="E741" s="20"/>
      <c r="F741" s="20"/>
      <c r="G741" s="21"/>
      <c r="H741" s="22" t="str">
        <f t="shared" si="22"/>
        <v/>
      </c>
      <c r="I741" s="17"/>
      <c r="J741" s="18"/>
      <c r="K741" s="22" t="str">
        <f>IF($H741="","",IF($I741="No",0,IF(N(IFERROR(INDEX(Clients!$D$4:$D$103,MATCH($B741,Clients!$A$4:$A$103,0)),""))&gt;0,CEILING(MAX(0,ROUND(MOD($F741-$E741,1)*1440-N($G741),0)),N(IFERROR(INDEX(Clients!$D$4:$D$103,MATCH($B741,Clients!$A$4:$A$103,0)),""))),MAX(0,ROUND(MOD($F741-$E741,1)*1440-N($G741),0)))/60))</f>
        <v/>
      </c>
      <c r="L741" s="23" t="str">
        <f>IF($B741="","",IFERROR(INDEX(Clients!$B$4:$B$103,MATCH($B741,Clients!$A$4:$A$103,0)),"")&amp;"")</f>
        <v/>
      </c>
      <c r="M741" s="24" t="str">
        <f>IF($B741="","",IF($J741&lt;&gt;"",N($J741),N(IFERROR(INDEX(Clients!$C$4:$C$103,MATCH($B741,Clients!$A$4:$A$103,0)),""))))</f>
        <v/>
      </c>
      <c r="N741" s="24" t="str">
        <f t="shared" si="23"/>
        <v/>
      </c>
      <c r="O741" s="17"/>
      <c r="P741" s="23">
        <f>IF(AND(ISNUMBER($A741),$A741&gt;=Settings!$B$6,$A741&lt;=Settings!$B$7),1,0)</f>
        <v>0</v>
      </c>
      <c r="Q741" s="23" t="str">
        <f>IF(AND($P741=1,$B741&lt;&gt;"",$B741=Timesheet!$B$4),ROW(),"")</f>
        <v/>
      </c>
    </row>
    <row r="742" spans="1:17" x14ac:dyDescent="0.3">
      <c r="A742" s="19"/>
      <c r="B742" s="17"/>
      <c r="C742" s="17"/>
      <c r="D742" s="17"/>
      <c r="E742" s="20"/>
      <c r="F742" s="20"/>
      <c r="G742" s="21"/>
      <c r="H742" s="22" t="str">
        <f t="shared" si="22"/>
        <v/>
      </c>
      <c r="I742" s="17"/>
      <c r="J742" s="18"/>
      <c r="K742" s="22" t="str">
        <f>IF($H742="","",IF($I742="No",0,IF(N(IFERROR(INDEX(Clients!$D$4:$D$103,MATCH($B742,Clients!$A$4:$A$103,0)),""))&gt;0,CEILING(MAX(0,ROUND(MOD($F742-$E742,1)*1440-N($G742),0)),N(IFERROR(INDEX(Clients!$D$4:$D$103,MATCH($B742,Clients!$A$4:$A$103,0)),""))),MAX(0,ROUND(MOD($F742-$E742,1)*1440-N($G742),0)))/60))</f>
        <v/>
      </c>
      <c r="L742" s="23" t="str">
        <f>IF($B742="","",IFERROR(INDEX(Clients!$B$4:$B$103,MATCH($B742,Clients!$A$4:$A$103,0)),"")&amp;"")</f>
        <v/>
      </c>
      <c r="M742" s="24" t="str">
        <f>IF($B742="","",IF($J742&lt;&gt;"",N($J742),N(IFERROR(INDEX(Clients!$C$4:$C$103,MATCH($B742,Clients!$A$4:$A$103,0)),""))))</f>
        <v/>
      </c>
      <c r="N742" s="24" t="str">
        <f t="shared" si="23"/>
        <v/>
      </c>
      <c r="O742" s="17"/>
      <c r="P742" s="23">
        <f>IF(AND(ISNUMBER($A742),$A742&gt;=Settings!$B$6,$A742&lt;=Settings!$B$7),1,0)</f>
        <v>0</v>
      </c>
      <c r="Q742" s="23" t="str">
        <f>IF(AND($P742=1,$B742&lt;&gt;"",$B742=Timesheet!$B$4),ROW(),"")</f>
        <v/>
      </c>
    </row>
    <row r="743" spans="1:17" x14ac:dyDescent="0.3">
      <c r="A743" s="19"/>
      <c r="B743" s="17"/>
      <c r="C743" s="17"/>
      <c r="D743" s="17"/>
      <c r="E743" s="20"/>
      <c r="F743" s="20"/>
      <c r="G743" s="21"/>
      <c r="H743" s="22" t="str">
        <f t="shared" si="22"/>
        <v/>
      </c>
      <c r="I743" s="17"/>
      <c r="J743" s="18"/>
      <c r="K743" s="22" t="str">
        <f>IF($H743="","",IF($I743="No",0,IF(N(IFERROR(INDEX(Clients!$D$4:$D$103,MATCH($B743,Clients!$A$4:$A$103,0)),""))&gt;0,CEILING(MAX(0,ROUND(MOD($F743-$E743,1)*1440-N($G743),0)),N(IFERROR(INDEX(Clients!$D$4:$D$103,MATCH($B743,Clients!$A$4:$A$103,0)),""))),MAX(0,ROUND(MOD($F743-$E743,1)*1440-N($G743),0)))/60))</f>
        <v/>
      </c>
      <c r="L743" s="23" t="str">
        <f>IF($B743="","",IFERROR(INDEX(Clients!$B$4:$B$103,MATCH($B743,Clients!$A$4:$A$103,0)),"")&amp;"")</f>
        <v/>
      </c>
      <c r="M743" s="24" t="str">
        <f>IF($B743="","",IF($J743&lt;&gt;"",N($J743),N(IFERROR(INDEX(Clients!$C$4:$C$103,MATCH($B743,Clients!$A$4:$A$103,0)),""))))</f>
        <v/>
      </c>
      <c r="N743" s="24" t="str">
        <f t="shared" si="23"/>
        <v/>
      </c>
      <c r="O743" s="17"/>
      <c r="P743" s="23">
        <f>IF(AND(ISNUMBER($A743),$A743&gt;=Settings!$B$6,$A743&lt;=Settings!$B$7),1,0)</f>
        <v>0</v>
      </c>
      <c r="Q743" s="23" t="str">
        <f>IF(AND($P743=1,$B743&lt;&gt;"",$B743=Timesheet!$B$4),ROW(),"")</f>
        <v/>
      </c>
    </row>
    <row r="744" spans="1:17" x14ac:dyDescent="0.3">
      <c r="A744" s="19"/>
      <c r="B744" s="17"/>
      <c r="C744" s="17"/>
      <c r="D744" s="17"/>
      <c r="E744" s="20"/>
      <c r="F744" s="20"/>
      <c r="G744" s="21"/>
      <c r="H744" s="22" t="str">
        <f t="shared" si="22"/>
        <v/>
      </c>
      <c r="I744" s="17"/>
      <c r="J744" s="18"/>
      <c r="K744" s="22" t="str">
        <f>IF($H744="","",IF($I744="No",0,IF(N(IFERROR(INDEX(Clients!$D$4:$D$103,MATCH($B744,Clients!$A$4:$A$103,0)),""))&gt;0,CEILING(MAX(0,ROUND(MOD($F744-$E744,1)*1440-N($G744),0)),N(IFERROR(INDEX(Clients!$D$4:$D$103,MATCH($B744,Clients!$A$4:$A$103,0)),""))),MAX(0,ROUND(MOD($F744-$E744,1)*1440-N($G744),0)))/60))</f>
        <v/>
      </c>
      <c r="L744" s="23" t="str">
        <f>IF($B744="","",IFERROR(INDEX(Clients!$B$4:$B$103,MATCH($B744,Clients!$A$4:$A$103,0)),"")&amp;"")</f>
        <v/>
      </c>
      <c r="M744" s="24" t="str">
        <f>IF($B744="","",IF($J744&lt;&gt;"",N($J744),N(IFERROR(INDEX(Clients!$C$4:$C$103,MATCH($B744,Clients!$A$4:$A$103,0)),""))))</f>
        <v/>
      </c>
      <c r="N744" s="24" t="str">
        <f t="shared" si="23"/>
        <v/>
      </c>
      <c r="O744" s="17"/>
      <c r="P744" s="23">
        <f>IF(AND(ISNUMBER($A744),$A744&gt;=Settings!$B$6,$A744&lt;=Settings!$B$7),1,0)</f>
        <v>0</v>
      </c>
      <c r="Q744" s="23" t="str">
        <f>IF(AND($P744=1,$B744&lt;&gt;"",$B744=Timesheet!$B$4),ROW(),"")</f>
        <v/>
      </c>
    </row>
    <row r="745" spans="1:17" x14ac:dyDescent="0.3">
      <c r="A745" s="19"/>
      <c r="B745" s="17"/>
      <c r="C745" s="17"/>
      <c r="D745" s="17"/>
      <c r="E745" s="20"/>
      <c r="F745" s="20"/>
      <c r="G745" s="21"/>
      <c r="H745" s="22" t="str">
        <f t="shared" si="22"/>
        <v/>
      </c>
      <c r="I745" s="17"/>
      <c r="J745" s="18"/>
      <c r="K745" s="22" t="str">
        <f>IF($H745="","",IF($I745="No",0,IF(N(IFERROR(INDEX(Clients!$D$4:$D$103,MATCH($B745,Clients!$A$4:$A$103,0)),""))&gt;0,CEILING(MAX(0,ROUND(MOD($F745-$E745,1)*1440-N($G745),0)),N(IFERROR(INDEX(Clients!$D$4:$D$103,MATCH($B745,Clients!$A$4:$A$103,0)),""))),MAX(0,ROUND(MOD($F745-$E745,1)*1440-N($G745),0)))/60))</f>
        <v/>
      </c>
      <c r="L745" s="23" t="str">
        <f>IF($B745="","",IFERROR(INDEX(Clients!$B$4:$B$103,MATCH($B745,Clients!$A$4:$A$103,0)),"")&amp;"")</f>
        <v/>
      </c>
      <c r="M745" s="24" t="str">
        <f>IF($B745="","",IF($J745&lt;&gt;"",N($J745),N(IFERROR(INDEX(Clients!$C$4:$C$103,MATCH($B745,Clients!$A$4:$A$103,0)),""))))</f>
        <v/>
      </c>
      <c r="N745" s="24" t="str">
        <f t="shared" si="23"/>
        <v/>
      </c>
      <c r="O745" s="17"/>
      <c r="P745" s="23">
        <f>IF(AND(ISNUMBER($A745),$A745&gt;=Settings!$B$6,$A745&lt;=Settings!$B$7),1,0)</f>
        <v>0</v>
      </c>
      <c r="Q745" s="23" t="str">
        <f>IF(AND($P745=1,$B745&lt;&gt;"",$B745=Timesheet!$B$4),ROW(),"")</f>
        <v/>
      </c>
    </row>
    <row r="746" spans="1:17" x14ac:dyDescent="0.3">
      <c r="A746" s="19"/>
      <c r="B746" s="17"/>
      <c r="C746" s="17"/>
      <c r="D746" s="17"/>
      <c r="E746" s="20"/>
      <c r="F746" s="20"/>
      <c r="G746" s="21"/>
      <c r="H746" s="22" t="str">
        <f t="shared" si="22"/>
        <v/>
      </c>
      <c r="I746" s="17"/>
      <c r="J746" s="18"/>
      <c r="K746" s="22" t="str">
        <f>IF($H746="","",IF($I746="No",0,IF(N(IFERROR(INDEX(Clients!$D$4:$D$103,MATCH($B746,Clients!$A$4:$A$103,0)),""))&gt;0,CEILING(MAX(0,ROUND(MOD($F746-$E746,1)*1440-N($G746),0)),N(IFERROR(INDEX(Clients!$D$4:$D$103,MATCH($B746,Clients!$A$4:$A$103,0)),""))),MAX(0,ROUND(MOD($F746-$E746,1)*1440-N($G746),0)))/60))</f>
        <v/>
      </c>
      <c r="L746" s="23" t="str">
        <f>IF($B746="","",IFERROR(INDEX(Clients!$B$4:$B$103,MATCH($B746,Clients!$A$4:$A$103,0)),"")&amp;"")</f>
        <v/>
      </c>
      <c r="M746" s="24" t="str">
        <f>IF($B746="","",IF($J746&lt;&gt;"",N($J746),N(IFERROR(INDEX(Clients!$C$4:$C$103,MATCH($B746,Clients!$A$4:$A$103,0)),""))))</f>
        <v/>
      </c>
      <c r="N746" s="24" t="str">
        <f t="shared" si="23"/>
        <v/>
      </c>
      <c r="O746" s="17"/>
      <c r="P746" s="23">
        <f>IF(AND(ISNUMBER($A746),$A746&gt;=Settings!$B$6,$A746&lt;=Settings!$B$7),1,0)</f>
        <v>0</v>
      </c>
      <c r="Q746" s="23" t="str">
        <f>IF(AND($P746=1,$B746&lt;&gt;"",$B746=Timesheet!$B$4),ROW(),"")</f>
        <v/>
      </c>
    </row>
    <row r="747" spans="1:17" x14ac:dyDescent="0.3">
      <c r="A747" s="19"/>
      <c r="B747" s="17"/>
      <c r="C747" s="17"/>
      <c r="D747" s="17"/>
      <c r="E747" s="20"/>
      <c r="F747" s="20"/>
      <c r="G747" s="21"/>
      <c r="H747" s="22" t="str">
        <f t="shared" si="22"/>
        <v/>
      </c>
      <c r="I747" s="17"/>
      <c r="J747" s="18"/>
      <c r="K747" s="22" t="str">
        <f>IF($H747="","",IF($I747="No",0,IF(N(IFERROR(INDEX(Clients!$D$4:$D$103,MATCH($B747,Clients!$A$4:$A$103,0)),""))&gt;0,CEILING(MAX(0,ROUND(MOD($F747-$E747,1)*1440-N($G747),0)),N(IFERROR(INDEX(Clients!$D$4:$D$103,MATCH($B747,Clients!$A$4:$A$103,0)),""))),MAX(0,ROUND(MOD($F747-$E747,1)*1440-N($G747),0)))/60))</f>
        <v/>
      </c>
      <c r="L747" s="23" t="str">
        <f>IF($B747="","",IFERROR(INDEX(Clients!$B$4:$B$103,MATCH($B747,Clients!$A$4:$A$103,0)),"")&amp;"")</f>
        <v/>
      </c>
      <c r="M747" s="24" t="str">
        <f>IF($B747="","",IF($J747&lt;&gt;"",N($J747),N(IFERROR(INDEX(Clients!$C$4:$C$103,MATCH($B747,Clients!$A$4:$A$103,0)),""))))</f>
        <v/>
      </c>
      <c r="N747" s="24" t="str">
        <f t="shared" si="23"/>
        <v/>
      </c>
      <c r="O747" s="17"/>
      <c r="P747" s="23">
        <f>IF(AND(ISNUMBER($A747),$A747&gt;=Settings!$B$6,$A747&lt;=Settings!$B$7),1,0)</f>
        <v>0</v>
      </c>
      <c r="Q747" s="23" t="str">
        <f>IF(AND($P747=1,$B747&lt;&gt;"",$B747=Timesheet!$B$4),ROW(),"")</f>
        <v/>
      </c>
    </row>
    <row r="748" spans="1:17" x14ac:dyDescent="0.3">
      <c r="A748" s="19"/>
      <c r="B748" s="17"/>
      <c r="C748" s="17"/>
      <c r="D748" s="17"/>
      <c r="E748" s="20"/>
      <c r="F748" s="20"/>
      <c r="G748" s="21"/>
      <c r="H748" s="22" t="str">
        <f t="shared" si="22"/>
        <v/>
      </c>
      <c r="I748" s="17"/>
      <c r="J748" s="18"/>
      <c r="K748" s="22" t="str">
        <f>IF($H748="","",IF($I748="No",0,IF(N(IFERROR(INDEX(Clients!$D$4:$D$103,MATCH($B748,Clients!$A$4:$A$103,0)),""))&gt;0,CEILING(MAX(0,ROUND(MOD($F748-$E748,1)*1440-N($G748),0)),N(IFERROR(INDEX(Clients!$D$4:$D$103,MATCH($B748,Clients!$A$4:$A$103,0)),""))),MAX(0,ROUND(MOD($F748-$E748,1)*1440-N($G748),0)))/60))</f>
        <v/>
      </c>
      <c r="L748" s="23" t="str">
        <f>IF($B748="","",IFERROR(INDEX(Clients!$B$4:$B$103,MATCH($B748,Clients!$A$4:$A$103,0)),"")&amp;"")</f>
        <v/>
      </c>
      <c r="M748" s="24" t="str">
        <f>IF($B748="","",IF($J748&lt;&gt;"",N($J748),N(IFERROR(INDEX(Clients!$C$4:$C$103,MATCH($B748,Clients!$A$4:$A$103,0)),""))))</f>
        <v/>
      </c>
      <c r="N748" s="24" t="str">
        <f t="shared" si="23"/>
        <v/>
      </c>
      <c r="O748" s="17"/>
      <c r="P748" s="23">
        <f>IF(AND(ISNUMBER($A748),$A748&gt;=Settings!$B$6,$A748&lt;=Settings!$B$7),1,0)</f>
        <v>0</v>
      </c>
      <c r="Q748" s="23" t="str">
        <f>IF(AND($P748=1,$B748&lt;&gt;"",$B748=Timesheet!$B$4),ROW(),"")</f>
        <v/>
      </c>
    </row>
    <row r="749" spans="1:17" x14ac:dyDescent="0.3">
      <c r="A749" s="19"/>
      <c r="B749" s="17"/>
      <c r="C749" s="17"/>
      <c r="D749" s="17"/>
      <c r="E749" s="20"/>
      <c r="F749" s="20"/>
      <c r="G749" s="21"/>
      <c r="H749" s="22" t="str">
        <f t="shared" si="22"/>
        <v/>
      </c>
      <c r="I749" s="17"/>
      <c r="J749" s="18"/>
      <c r="K749" s="22" t="str">
        <f>IF($H749="","",IF($I749="No",0,IF(N(IFERROR(INDEX(Clients!$D$4:$D$103,MATCH($B749,Clients!$A$4:$A$103,0)),""))&gt;0,CEILING(MAX(0,ROUND(MOD($F749-$E749,1)*1440-N($G749),0)),N(IFERROR(INDEX(Clients!$D$4:$D$103,MATCH($B749,Clients!$A$4:$A$103,0)),""))),MAX(0,ROUND(MOD($F749-$E749,1)*1440-N($G749),0)))/60))</f>
        <v/>
      </c>
      <c r="L749" s="23" t="str">
        <f>IF($B749="","",IFERROR(INDEX(Clients!$B$4:$B$103,MATCH($B749,Clients!$A$4:$A$103,0)),"")&amp;"")</f>
        <v/>
      </c>
      <c r="M749" s="24" t="str">
        <f>IF($B749="","",IF($J749&lt;&gt;"",N($J749),N(IFERROR(INDEX(Clients!$C$4:$C$103,MATCH($B749,Clients!$A$4:$A$103,0)),""))))</f>
        <v/>
      </c>
      <c r="N749" s="24" t="str">
        <f t="shared" si="23"/>
        <v/>
      </c>
      <c r="O749" s="17"/>
      <c r="P749" s="23">
        <f>IF(AND(ISNUMBER($A749),$A749&gt;=Settings!$B$6,$A749&lt;=Settings!$B$7),1,0)</f>
        <v>0</v>
      </c>
      <c r="Q749" s="23" t="str">
        <f>IF(AND($P749=1,$B749&lt;&gt;"",$B749=Timesheet!$B$4),ROW(),"")</f>
        <v/>
      </c>
    </row>
    <row r="750" spans="1:17" x14ac:dyDescent="0.3">
      <c r="A750" s="19"/>
      <c r="B750" s="17"/>
      <c r="C750" s="17"/>
      <c r="D750" s="17"/>
      <c r="E750" s="20"/>
      <c r="F750" s="20"/>
      <c r="G750" s="21"/>
      <c r="H750" s="22" t="str">
        <f t="shared" si="22"/>
        <v/>
      </c>
      <c r="I750" s="17"/>
      <c r="J750" s="18"/>
      <c r="K750" s="22" t="str">
        <f>IF($H750="","",IF($I750="No",0,IF(N(IFERROR(INDEX(Clients!$D$4:$D$103,MATCH($B750,Clients!$A$4:$A$103,0)),""))&gt;0,CEILING(MAX(0,ROUND(MOD($F750-$E750,1)*1440-N($G750),0)),N(IFERROR(INDEX(Clients!$D$4:$D$103,MATCH($B750,Clients!$A$4:$A$103,0)),""))),MAX(0,ROUND(MOD($F750-$E750,1)*1440-N($G750),0)))/60))</f>
        <v/>
      </c>
      <c r="L750" s="23" t="str">
        <f>IF($B750="","",IFERROR(INDEX(Clients!$B$4:$B$103,MATCH($B750,Clients!$A$4:$A$103,0)),"")&amp;"")</f>
        <v/>
      </c>
      <c r="M750" s="24" t="str">
        <f>IF($B750="","",IF($J750&lt;&gt;"",N($J750),N(IFERROR(INDEX(Clients!$C$4:$C$103,MATCH($B750,Clients!$A$4:$A$103,0)),""))))</f>
        <v/>
      </c>
      <c r="N750" s="24" t="str">
        <f t="shared" si="23"/>
        <v/>
      </c>
      <c r="O750" s="17"/>
      <c r="P750" s="23">
        <f>IF(AND(ISNUMBER($A750),$A750&gt;=Settings!$B$6,$A750&lt;=Settings!$B$7),1,0)</f>
        <v>0</v>
      </c>
      <c r="Q750" s="23" t="str">
        <f>IF(AND($P750=1,$B750&lt;&gt;"",$B750=Timesheet!$B$4),ROW(),"")</f>
        <v/>
      </c>
    </row>
    <row r="751" spans="1:17" x14ac:dyDescent="0.3">
      <c r="A751" s="19"/>
      <c r="B751" s="17"/>
      <c r="C751" s="17"/>
      <c r="D751" s="17"/>
      <c r="E751" s="20"/>
      <c r="F751" s="20"/>
      <c r="G751" s="21"/>
      <c r="H751" s="22" t="str">
        <f t="shared" si="22"/>
        <v/>
      </c>
      <c r="I751" s="17"/>
      <c r="J751" s="18"/>
      <c r="K751" s="22" t="str">
        <f>IF($H751="","",IF($I751="No",0,IF(N(IFERROR(INDEX(Clients!$D$4:$D$103,MATCH($B751,Clients!$A$4:$A$103,0)),""))&gt;0,CEILING(MAX(0,ROUND(MOD($F751-$E751,1)*1440-N($G751),0)),N(IFERROR(INDEX(Clients!$D$4:$D$103,MATCH($B751,Clients!$A$4:$A$103,0)),""))),MAX(0,ROUND(MOD($F751-$E751,1)*1440-N($G751),0)))/60))</f>
        <v/>
      </c>
      <c r="L751" s="23" t="str">
        <f>IF($B751="","",IFERROR(INDEX(Clients!$B$4:$B$103,MATCH($B751,Clients!$A$4:$A$103,0)),"")&amp;"")</f>
        <v/>
      </c>
      <c r="M751" s="24" t="str">
        <f>IF($B751="","",IF($J751&lt;&gt;"",N($J751),N(IFERROR(INDEX(Clients!$C$4:$C$103,MATCH($B751,Clients!$A$4:$A$103,0)),""))))</f>
        <v/>
      </c>
      <c r="N751" s="24" t="str">
        <f t="shared" si="23"/>
        <v/>
      </c>
      <c r="O751" s="17"/>
      <c r="P751" s="23">
        <f>IF(AND(ISNUMBER($A751),$A751&gt;=Settings!$B$6,$A751&lt;=Settings!$B$7),1,0)</f>
        <v>0</v>
      </c>
      <c r="Q751" s="23" t="str">
        <f>IF(AND($P751=1,$B751&lt;&gt;"",$B751=Timesheet!$B$4),ROW(),"")</f>
        <v/>
      </c>
    </row>
    <row r="752" spans="1:17" x14ac:dyDescent="0.3">
      <c r="A752" s="19"/>
      <c r="B752" s="17"/>
      <c r="C752" s="17"/>
      <c r="D752" s="17"/>
      <c r="E752" s="20"/>
      <c r="F752" s="20"/>
      <c r="G752" s="21"/>
      <c r="H752" s="22" t="str">
        <f t="shared" si="22"/>
        <v/>
      </c>
      <c r="I752" s="17"/>
      <c r="J752" s="18"/>
      <c r="K752" s="22" t="str">
        <f>IF($H752="","",IF($I752="No",0,IF(N(IFERROR(INDEX(Clients!$D$4:$D$103,MATCH($B752,Clients!$A$4:$A$103,0)),""))&gt;0,CEILING(MAX(0,ROUND(MOD($F752-$E752,1)*1440-N($G752),0)),N(IFERROR(INDEX(Clients!$D$4:$D$103,MATCH($B752,Clients!$A$4:$A$103,0)),""))),MAX(0,ROUND(MOD($F752-$E752,1)*1440-N($G752),0)))/60))</f>
        <v/>
      </c>
      <c r="L752" s="23" t="str">
        <f>IF($B752="","",IFERROR(INDEX(Clients!$B$4:$B$103,MATCH($B752,Clients!$A$4:$A$103,0)),"")&amp;"")</f>
        <v/>
      </c>
      <c r="M752" s="24" t="str">
        <f>IF($B752="","",IF($J752&lt;&gt;"",N($J752),N(IFERROR(INDEX(Clients!$C$4:$C$103,MATCH($B752,Clients!$A$4:$A$103,0)),""))))</f>
        <v/>
      </c>
      <c r="N752" s="24" t="str">
        <f t="shared" si="23"/>
        <v/>
      </c>
      <c r="O752" s="17"/>
      <c r="P752" s="23">
        <f>IF(AND(ISNUMBER($A752),$A752&gt;=Settings!$B$6,$A752&lt;=Settings!$B$7),1,0)</f>
        <v>0</v>
      </c>
      <c r="Q752" s="23" t="str">
        <f>IF(AND($P752=1,$B752&lt;&gt;"",$B752=Timesheet!$B$4),ROW(),"")</f>
        <v/>
      </c>
    </row>
    <row r="753" spans="1:17" x14ac:dyDescent="0.3">
      <c r="A753" s="19"/>
      <c r="B753" s="17"/>
      <c r="C753" s="17"/>
      <c r="D753" s="17"/>
      <c r="E753" s="20"/>
      <c r="F753" s="20"/>
      <c r="G753" s="21"/>
      <c r="H753" s="22" t="str">
        <f t="shared" si="22"/>
        <v/>
      </c>
      <c r="I753" s="17"/>
      <c r="J753" s="18"/>
      <c r="K753" s="22" t="str">
        <f>IF($H753="","",IF($I753="No",0,IF(N(IFERROR(INDEX(Clients!$D$4:$D$103,MATCH($B753,Clients!$A$4:$A$103,0)),""))&gt;0,CEILING(MAX(0,ROUND(MOD($F753-$E753,1)*1440-N($G753),0)),N(IFERROR(INDEX(Clients!$D$4:$D$103,MATCH($B753,Clients!$A$4:$A$103,0)),""))),MAX(0,ROUND(MOD($F753-$E753,1)*1440-N($G753),0)))/60))</f>
        <v/>
      </c>
      <c r="L753" s="23" t="str">
        <f>IF($B753="","",IFERROR(INDEX(Clients!$B$4:$B$103,MATCH($B753,Clients!$A$4:$A$103,0)),"")&amp;"")</f>
        <v/>
      </c>
      <c r="M753" s="24" t="str">
        <f>IF($B753="","",IF($J753&lt;&gt;"",N($J753),N(IFERROR(INDEX(Clients!$C$4:$C$103,MATCH($B753,Clients!$A$4:$A$103,0)),""))))</f>
        <v/>
      </c>
      <c r="N753" s="24" t="str">
        <f t="shared" si="23"/>
        <v/>
      </c>
      <c r="O753" s="17"/>
      <c r="P753" s="23">
        <f>IF(AND(ISNUMBER($A753),$A753&gt;=Settings!$B$6,$A753&lt;=Settings!$B$7),1,0)</f>
        <v>0</v>
      </c>
      <c r="Q753" s="23" t="str">
        <f>IF(AND($P753=1,$B753&lt;&gt;"",$B753=Timesheet!$B$4),ROW(),"")</f>
        <v/>
      </c>
    </row>
    <row r="754" spans="1:17" x14ac:dyDescent="0.3">
      <c r="A754" s="19"/>
      <c r="B754" s="17"/>
      <c r="C754" s="17"/>
      <c r="D754" s="17"/>
      <c r="E754" s="20"/>
      <c r="F754" s="20"/>
      <c r="G754" s="21"/>
      <c r="H754" s="22" t="str">
        <f t="shared" si="22"/>
        <v/>
      </c>
      <c r="I754" s="17"/>
      <c r="J754" s="18"/>
      <c r="K754" s="22" t="str">
        <f>IF($H754="","",IF($I754="No",0,IF(N(IFERROR(INDEX(Clients!$D$4:$D$103,MATCH($B754,Clients!$A$4:$A$103,0)),""))&gt;0,CEILING(MAX(0,ROUND(MOD($F754-$E754,1)*1440-N($G754),0)),N(IFERROR(INDEX(Clients!$D$4:$D$103,MATCH($B754,Clients!$A$4:$A$103,0)),""))),MAX(0,ROUND(MOD($F754-$E754,1)*1440-N($G754),0)))/60))</f>
        <v/>
      </c>
      <c r="L754" s="23" t="str">
        <f>IF($B754="","",IFERROR(INDEX(Clients!$B$4:$B$103,MATCH($B754,Clients!$A$4:$A$103,0)),"")&amp;"")</f>
        <v/>
      </c>
      <c r="M754" s="24" t="str">
        <f>IF($B754="","",IF($J754&lt;&gt;"",N($J754),N(IFERROR(INDEX(Clients!$C$4:$C$103,MATCH($B754,Clients!$A$4:$A$103,0)),""))))</f>
        <v/>
      </c>
      <c r="N754" s="24" t="str">
        <f t="shared" si="23"/>
        <v/>
      </c>
      <c r="O754" s="17"/>
      <c r="P754" s="23">
        <f>IF(AND(ISNUMBER($A754),$A754&gt;=Settings!$B$6,$A754&lt;=Settings!$B$7),1,0)</f>
        <v>0</v>
      </c>
      <c r="Q754" s="23" t="str">
        <f>IF(AND($P754=1,$B754&lt;&gt;"",$B754=Timesheet!$B$4),ROW(),"")</f>
        <v/>
      </c>
    </row>
    <row r="755" spans="1:17" x14ac:dyDescent="0.3">
      <c r="A755" s="19"/>
      <c r="B755" s="17"/>
      <c r="C755" s="17"/>
      <c r="D755" s="17"/>
      <c r="E755" s="20"/>
      <c r="F755" s="20"/>
      <c r="G755" s="21"/>
      <c r="H755" s="22" t="str">
        <f t="shared" si="22"/>
        <v/>
      </c>
      <c r="I755" s="17"/>
      <c r="J755" s="18"/>
      <c r="K755" s="22" t="str">
        <f>IF($H755="","",IF($I755="No",0,IF(N(IFERROR(INDEX(Clients!$D$4:$D$103,MATCH($B755,Clients!$A$4:$A$103,0)),""))&gt;0,CEILING(MAX(0,ROUND(MOD($F755-$E755,1)*1440-N($G755),0)),N(IFERROR(INDEX(Clients!$D$4:$D$103,MATCH($B755,Clients!$A$4:$A$103,0)),""))),MAX(0,ROUND(MOD($F755-$E755,1)*1440-N($G755),0)))/60))</f>
        <v/>
      </c>
      <c r="L755" s="23" t="str">
        <f>IF($B755="","",IFERROR(INDEX(Clients!$B$4:$B$103,MATCH($B755,Clients!$A$4:$A$103,0)),"")&amp;"")</f>
        <v/>
      </c>
      <c r="M755" s="24" t="str">
        <f>IF($B755="","",IF($J755&lt;&gt;"",N($J755),N(IFERROR(INDEX(Clients!$C$4:$C$103,MATCH($B755,Clients!$A$4:$A$103,0)),""))))</f>
        <v/>
      </c>
      <c r="N755" s="24" t="str">
        <f t="shared" si="23"/>
        <v/>
      </c>
      <c r="O755" s="17"/>
      <c r="P755" s="23">
        <f>IF(AND(ISNUMBER($A755),$A755&gt;=Settings!$B$6,$A755&lt;=Settings!$B$7),1,0)</f>
        <v>0</v>
      </c>
      <c r="Q755" s="23" t="str">
        <f>IF(AND($P755=1,$B755&lt;&gt;"",$B755=Timesheet!$B$4),ROW(),"")</f>
        <v/>
      </c>
    </row>
    <row r="756" spans="1:17" x14ac:dyDescent="0.3">
      <c r="A756" s="19"/>
      <c r="B756" s="17"/>
      <c r="C756" s="17"/>
      <c r="D756" s="17"/>
      <c r="E756" s="20"/>
      <c r="F756" s="20"/>
      <c r="G756" s="21"/>
      <c r="H756" s="22" t="str">
        <f t="shared" si="22"/>
        <v/>
      </c>
      <c r="I756" s="17"/>
      <c r="J756" s="18"/>
      <c r="K756" s="22" t="str">
        <f>IF($H756="","",IF($I756="No",0,IF(N(IFERROR(INDEX(Clients!$D$4:$D$103,MATCH($B756,Clients!$A$4:$A$103,0)),""))&gt;0,CEILING(MAX(0,ROUND(MOD($F756-$E756,1)*1440-N($G756),0)),N(IFERROR(INDEX(Clients!$D$4:$D$103,MATCH($B756,Clients!$A$4:$A$103,0)),""))),MAX(0,ROUND(MOD($F756-$E756,1)*1440-N($G756),0)))/60))</f>
        <v/>
      </c>
      <c r="L756" s="23" t="str">
        <f>IF($B756="","",IFERROR(INDEX(Clients!$B$4:$B$103,MATCH($B756,Clients!$A$4:$A$103,0)),"")&amp;"")</f>
        <v/>
      </c>
      <c r="M756" s="24" t="str">
        <f>IF($B756="","",IF($J756&lt;&gt;"",N($J756),N(IFERROR(INDEX(Clients!$C$4:$C$103,MATCH($B756,Clients!$A$4:$A$103,0)),""))))</f>
        <v/>
      </c>
      <c r="N756" s="24" t="str">
        <f t="shared" si="23"/>
        <v/>
      </c>
      <c r="O756" s="17"/>
      <c r="P756" s="23">
        <f>IF(AND(ISNUMBER($A756),$A756&gt;=Settings!$B$6,$A756&lt;=Settings!$B$7),1,0)</f>
        <v>0</v>
      </c>
      <c r="Q756" s="23" t="str">
        <f>IF(AND($P756=1,$B756&lt;&gt;"",$B756=Timesheet!$B$4),ROW(),"")</f>
        <v/>
      </c>
    </row>
    <row r="757" spans="1:17" x14ac:dyDescent="0.3">
      <c r="A757" s="19"/>
      <c r="B757" s="17"/>
      <c r="C757" s="17"/>
      <c r="D757" s="17"/>
      <c r="E757" s="20"/>
      <c r="F757" s="20"/>
      <c r="G757" s="21"/>
      <c r="H757" s="22" t="str">
        <f t="shared" si="22"/>
        <v/>
      </c>
      <c r="I757" s="17"/>
      <c r="J757" s="18"/>
      <c r="K757" s="22" t="str">
        <f>IF($H757="","",IF($I757="No",0,IF(N(IFERROR(INDEX(Clients!$D$4:$D$103,MATCH($B757,Clients!$A$4:$A$103,0)),""))&gt;0,CEILING(MAX(0,ROUND(MOD($F757-$E757,1)*1440-N($G757),0)),N(IFERROR(INDEX(Clients!$D$4:$D$103,MATCH($B757,Clients!$A$4:$A$103,0)),""))),MAX(0,ROUND(MOD($F757-$E757,1)*1440-N($G757),0)))/60))</f>
        <v/>
      </c>
      <c r="L757" s="23" t="str">
        <f>IF($B757="","",IFERROR(INDEX(Clients!$B$4:$B$103,MATCH($B757,Clients!$A$4:$A$103,0)),"")&amp;"")</f>
        <v/>
      </c>
      <c r="M757" s="24" t="str">
        <f>IF($B757="","",IF($J757&lt;&gt;"",N($J757),N(IFERROR(INDEX(Clients!$C$4:$C$103,MATCH($B757,Clients!$A$4:$A$103,0)),""))))</f>
        <v/>
      </c>
      <c r="N757" s="24" t="str">
        <f t="shared" si="23"/>
        <v/>
      </c>
      <c r="O757" s="17"/>
      <c r="P757" s="23">
        <f>IF(AND(ISNUMBER($A757),$A757&gt;=Settings!$B$6,$A757&lt;=Settings!$B$7),1,0)</f>
        <v>0</v>
      </c>
      <c r="Q757" s="23" t="str">
        <f>IF(AND($P757=1,$B757&lt;&gt;"",$B757=Timesheet!$B$4),ROW(),"")</f>
        <v/>
      </c>
    </row>
    <row r="758" spans="1:17" x14ac:dyDescent="0.3">
      <c r="A758" s="19"/>
      <c r="B758" s="17"/>
      <c r="C758" s="17"/>
      <c r="D758" s="17"/>
      <c r="E758" s="20"/>
      <c r="F758" s="20"/>
      <c r="G758" s="21"/>
      <c r="H758" s="22" t="str">
        <f t="shared" si="22"/>
        <v/>
      </c>
      <c r="I758" s="17"/>
      <c r="J758" s="18"/>
      <c r="K758" s="22" t="str">
        <f>IF($H758="","",IF($I758="No",0,IF(N(IFERROR(INDEX(Clients!$D$4:$D$103,MATCH($B758,Clients!$A$4:$A$103,0)),""))&gt;0,CEILING(MAX(0,ROUND(MOD($F758-$E758,1)*1440-N($G758),0)),N(IFERROR(INDEX(Clients!$D$4:$D$103,MATCH($B758,Clients!$A$4:$A$103,0)),""))),MAX(0,ROUND(MOD($F758-$E758,1)*1440-N($G758),0)))/60))</f>
        <v/>
      </c>
      <c r="L758" s="23" t="str">
        <f>IF($B758="","",IFERROR(INDEX(Clients!$B$4:$B$103,MATCH($B758,Clients!$A$4:$A$103,0)),"")&amp;"")</f>
        <v/>
      </c>
      <c r="M758" s="24" t="str">
        <f>IF($B758="","",IF($J758&lt;&gt;"",N($J758),N(IFERROR(INDEX(Clients!$C$4:$C$103,MATCH($B758,Clients!$A$4:$A$103,0)),""))))</f>
        <v/>
      </c>
      <c r="N758" s="24" t="str">
        <f t="shared" si="23"/>
        <v/>
      </c>
      <c r="O758" s="17"/>
      <c r="P758" s="23">
        <f>IF(AND(ISNUMBER($A758),$A758&gt;=Settings!$B$6,$A758&lt;=Settings!$B$7),1,0)</f>
        <v>0</v>
      </c>
      <c r="Q758" s="23" t="str">
        <f>IF(AND($P758=1,$B758&lt;&gt;"",$B758=Timesheet!$B$4),ROW(),"")</f>
        <v/>
      </c>
    </row>
    <row r="759" spans="1:17" x14ac:dyDescent="0.3">
      <c r="A759" s="19"/>
      <c r="B759" s="17"/>
      <c r="C759" s="17"/>
      <c r="D759" s="17"/>
      <c r="E759" s="20"/>
      <c r="F759" s="20"/>
      <c r="G759" s="21"/>
      <c r="H759" s="22" t="str">
        <f t="shared" si="22"/>
        <v/>
      </c>
      <c r="I759" s="17"/>
      <c r="J759" s="18"/>
      <c r="K759" s="22" t="str">
        <f>IF($H759="","",IF($I759="No",0,IF(N(IFERROR(INDEX(Clients!$D$4:$D$103,MATCH($B759,Clients!$A$4:$A$103,0)),""))&gt;0,CEILING(MAX(0,ROUND(MOD($F759-$E759,1)*1440-N($G759),0)),N(IFERROR(INDEX(Clients!$D$4:$D$103,MATCH($B759,Clients!$A$4:$A$103,0)),""))),MAX(0,ROUND(MOD($F759-$E759,1)*1440-N($G759),0)))/60))</f>
        <v/>
      </c>
      <c r="L759" s="23" t="str">
        <f>IF($B759="","",IFERROR(INDEX(Clients!$B$4:$B$103,MATCH($B759,Clients!$A$4:$A$103,0)),"")&amp;"")</f>
        <v/>
      </c>
      <c r="M759" s="24" t="str">
        <f>IF($B759="","",IF($J759&lt;&gt;"",N($J759),N(IFERROR(INDEX(Clients!$C$4:$C$103,MATCH($B759,Clients!$A$4:$A$103,0)),""))))</f>
        <v/>
      </c>
      <c r="N759" s="24" t="str">
        <f t="shared" si="23"/>
        <v/>
      </c>
      <c r="O759" s="17"/>
      <c r="P759" s="23">
        <f>IF(AND(ISNUMBER($A759),$A759&gt;=Settings!$B$6,$A759&lt;=Settings!$B$7),1,0)</f>
        <v>0</v>
      </c>
      <c r="Q759" s="23" t="str">
        <f>IF(AND($P759=1,$B759&lt;&gt;"",$B759=Timesheet!$B$4),ROW(),"")</f>
        <v/>
      </c>
    </row>
    <row r="760" spans="1:17" x14ac:dyDescent="0.3">
      <c r="A760" s="19"/>
      <c r="B760" s="17"/>
      <c r="C760" s="17"/>
      <c r="D760" s="17"/>
      <c r="E760" s="20"/>
      <c r="F760" s="20"/>
      <c r="G760" s="21"/>
      <c r="H760" s="22" t="str">
        <f t="shared" si="22"/>
        <v/>
      </c>
      <c r="I760" s="17"/>
      <c r="J760" s="18"/>
      <c r="K760" s="22" t="str">
        <f>IF($H760="","",IF($I760="No",0,IF(N(IFERROR(INDEX(Clients!$D$4:$D$103,MATCH($B760,Clients!$A$4:$A$103,0)),""))&gt;0,CEILING(MAX(0,ROUND(MOD($F760-$E760,1)*1440-N($G760),0)),N(IFERROR(INDEX(Clients!$D$4:$D$103,MATCH($B760,Clients!$A$4:$A$103,0)),""))),MAX(0,ROUND(MOD($F760-$E760,1)*1440-N($G760),0)))/60))</f>
        <v/>
      </c>
      <c r="L760" s="23" t="str">
        <f>IF($B760="","",IFERROR(INDEX(Clients!$B$4:$B$103,MATCH($B760,Clients!$A$4:$A$103,0)),"")&amp;"")</f>
        <v/>
      </c>
      <c r="M760" s="24" t="str">
        <f>IF($B760="","",IF($J760&lt;&gt;"",N($J760),N(IFERROR(INDEX(Clients!$C$4:$C$103,MATCH($B760,Clients!$A$4:$A$103,0)),""))))</f>
        <v/>
      </c>
      <c r="N760" s="24" t="str">
        <f t="shared" si="23"/>
        <v/>
      </c>
      <c r="O760" s="17"/>
      <c r="P760" s="23">
        <f>IF(AND(ISNUMBER($A760),$A760&gt;=Settings!$B$6,$A760&lt;=Settings!$B$7),1,0)</f>
        <v>0</v>
      </c>
      <c r="Q760" s="23" t="str">
        <f>IF(AND($P760=1,$B760&lt;&gt;"",$B760=Timesheet!$B$4),ROW(),"")</f>
        <v/>
      </c>
    </row>
    <row r="761" spans="1:17" x14ac:dyDescent="0.3">
      <c r="A761" s="19"/>
      <c r="B761" s="17"/>
      <c r="C761" s="17"/>
      <c r="D761" s="17"/>
      <c r="E761" s="20"/>
      <c r="F761" s="20"/>
      <c r="G761" s="21"/>
      <c r="H761" s="22" t="str">
        <f t="shared" si="22"/>
        <v/>
      </c>
      <c r="I761" s="17"/>
      <c r="J761" s="18"/>
      <c r="K761" s="22" t="str">
        <f>IF($H761="","",IF($I761="No",0,IF(N(IFERROR(INDEX(Clients!$D$4:$D$103,MATCH($B761,Clients!$A$4:$A$103,0)),""))&gt;0,CEILING(MAX(0,ROUND(MOD($F761-$E761,1)*1440-N($G761),0)),N(IFERROR(INDEX(Clients!$D$4:$D$103,MATCH($B761,Clients!$A$4:$A$103,0)),""))),MAX(0,ROUND(MOD($F761-$E761,1)*1440-N($G761),0)))/60))</f>
        <v/>
      </c>
      <c r="L761" s="23" t="str">
        <f>IF($B761="","",IFERROR(INDEX(Clients!$B$4:$B$103,MATCH($B761,Clients!$A$4:$A$103,0)),"")&amp;"")</f>
        <v/>
      </c>
      <c r="M761" s="24" t="str">
        <f>IF($B761="","",IF($J761&lt;&gt;"",N($J761),N(IFERROR(INDEX(Clients!$C$4:$C$103,MATCH($B761,Clients!$A$4:$A$103,0)),""))))</f>
        <v/>
      </c>
      <c r="N761" s="24" t="str">
        <f t="shared" si="23"/>
        <v/>
      </c>
      <c r="O761" s="17"/>
      <c r="P761" s="23">
        <f>IF(AND(ISNUMBER($A761),$A761&gt;=Settings!$B$6,$A761&lt;=Settings!$B$7),1,0)</f>
        <v>0</v>
      </c>
      <c r="Q761" s="23" t="str">
        <f>IF(AND($P761=1,$B761&lt;&gt;"",$B761=Timesheet!$B$4),ROW(),"")</f>
        <v/>
      </c>
    </row>
    <row r="762" spans="1:17" x14ac:dyDescent="0.3">
      <c r="A762" s="19"/>
      <c r="B762" s="17"/>
      <c r="C762" s="17"/>
      <c r="D762" s="17"/>
      <c r="E762" s="20"/>
      <c r="F762" s="20"/>
      <c r="G762" s="21"/>
      <c r="H762" s="22" t="str">
        <f t="shared" si="22"/>
        <v/>
      </c>
      <c r="I762" s="17"/>
      <c r="J762" s="18"/>
      <c r="K762" s="22" t="str">
        <f>IF($H762="","",IF($I762="No",0,IF(N(IFERROR(INDEX(Clients!$D$4:$D$103,MATCH($B762,Clients!$A$4:$A$103,0)),""))&gt;0,CEILING(MAX(0,ROUND(MOD($F762-$E762,1)*1440-N($G762),0)),N(IFERROR(INDEX(Clients!$D$4:$D$103,MATCH($B762,Clients!$A$4:$A$103,0)),""))),MAX(0,ROUND(MOD($F762-$E762,1)*1440-N($G762),0)))/60))</f>
        <v/>
      </c>
      <c r="L762" s="23" t="str">
        <f>IF($B762="","",IFERROR(INDEX(Clients!$B$4:$B$103,MATCH($B762,Clients!$A$4:$A$103,0)),"")&amp;"")</f>
        <v/>
      </c>
      <c r="M762" s="24" t="str">
        <f>IF($B762="","",IF($J762&lt;&gt;"",N($J762),N(IFERROR(INDEX(Clients!$C$4:$C$103,MATCH($B762,Clients!$A$4:$A$103,0)),""))))</f>
        <v/>
      </c>
      <c r="N762" s="24" t="str">
        <f t="shared" si="23"/>
        <v/>
      </c>
      <c r="O762" s="17"/>
      <c r="P762" s="23">
        <f>IF(AND(ISNUMBER($A762),$A762&gt;=Settings!$B$6,$A762&lt;=Settings!$B$7),1,0)</f>
        <v>0</v>
      </c>
      <c r="Q762" s="23" t="str">
        <f>IF(AND($P762=1,$B762&lt;&gt;"",$B762=Timesheet!$B$4),ROW(),"")</f>
        <v/>
      </c>
    </row>
    <row r="763" spans="1:17" x14ac:dyDescent="0.3">
      <c r="A763" s="19"/>
      <c r="B763" s="17"/>
      <c r="C763" s="17"/>
      <c r="D763" s="17"/>
      <c r="E763" s="20"/>
      <c r="F763" s="20"/>
      <c r="G763" s="21"/>
      <c r="H763" s="22" t="str">
        <f t="shared" si="22"/>
        <v/>
      </c>
      <c r="I763" s="17"/>
      <c r="J763" s="18"/>
      <c r="K763" s="22" t="str">
        <f>IF($H763="","",IF($I763="No",0,IF(N(IFERROR(INDEX(Clients!$D$4:$D$103,MATCH($B763,Clients!$A$4:$A$103,0)),""))&gt;0,CEILING(MAX(0,ROUND(MOD($F763-$E763,1)*1440-N($G763),0)),N(IFERROR(INDEX(Clients!$D$4:$D$103,MATCH($B763,Clients!$A$4:$A$103,0)),""))),MAX(0,ROUND(MOD($F763-$E763,1)*1440-N($G763),0)))/60))</f>
        <v/>
      </c>
      <c r="L763" s="23" t="str">
        <f>IF($B763="","",IFERROR(INDEX(Clients!$B$4:$B$103,MATCH($B763,Clients!$A$4:$A$103,0)),"")&amp;"")</f>
        <v/>
      </c>
      <c r="M763" s="24" t="str">
        <f>IF($B763="","",IF($J763&lt;&gt;"",N($J763),N(IFERROR(INDEX(Clients!$C$4:$C$103,MATCH($B763,Clients!$A$4:$A$103,0)),""))))</f>
        <v/>
      </c>
      <c r="N763" s="24" t="str">
        <f t="shared" si="23"/>
        <v/>
      </c>
      <c r="O763" s="17"/>
      <c r="P763" s="23">
        <f>IF(AND(ISNUMBER($A763),$A763&gt;=Settings!$B$6,$A763&lt;=Settings!$B$7),1,0)</f>
        <v>0</v>
      </c>
      <c r="Q763" s="23" t="str">
        <f>IF(AND($P763=1,$B763&lt;&gt;"",$B763=Timesheet!$B$4),ROW(),"")</f>
        <v/>
      </c>
    </row>
    <row r="764" spans="1:17" x14ac:dyDescent="0.3">
      <c r="A764" s="19"/>
      <c r="B764" s="17"/>
      <c r="C764" s="17"/>
      <c r="D764" s="17"/>
      <c r="E764" s="20"/>
      <c r="F764" s="20"/>
      <c r="G764" s="21"/>
      <c r="H764" s="22" t="str">
        <f t="shared" si="22"/>
        <v/>
      </c>
      <c r="I764" s="17"/>
      <c r="J764" s="18"/>
      <c r="K764" s="22" t="str">
        <f>IF($H764="","",IF($I764="No",0,IF(N(IFERROR(INDEX(Clients!$D$4:$D$103,MATCH($B764,Clients!$A$4:$A$103,0)),""))&gt;0,CEILING(MAX(0,ROUND(MOD($F764-$E764,1)*1440-N($G764),0)),N(IFERROR(INDEX(Clients!$D$4:$D$103,MATCH($B764,Clients!$A$4:$A$103,0)),""))),MAX(0,ROUND(MOD($F764-$E764,1)*1440-N($G764),0)))/60))</f>
        <v/>
      </c>
      <c r="L764" s="23" t="str">
        <f>IF($B764="","",IFERROR(INDEX(Clients!$B$4:$B$103,MATCH($B764,Clients!$A$4:$A$103,0)),"")&amp;"")</f>
        <v/>
      </c>
      <c r="M764" s="24" t="str">
        <f>IF($B764="","",IF($J764&lt;&gt;"",N($J764),N(IFERROR(INDEX(Clients!$C$4:$C$103,MATCH($B764,Clients!$A$4:$A$103,0)),""))))</f>
        <v/>
      </c>
      <c r="N764" s="24" t="str">
        <f t="shared" si="23"/>
        <v/>
      </c>
      <c r="O764" s="17"/>
      <c r="P764" s="23">
        <f>IF(AND(ISNUMBER($A764),$A764&gt;=Settings!$B$6,$A764&lt;=Settings!$B$7),1,0)</f>
        <v>0</v>
      </c>
      <c r="Q764" s="23" t="str">
        <f>IF(AND($P764=1,$B764&lt;&gt;"",$B764=Timesheet!$B$4),ROW(),"")</f>
        <v/>
      </c>
    </row>
    <row r="765" spans="1:17" x14ac:dyDescent="0.3">
      <c r="A765" s="19"/>
      <c r="B765" s="17"/>
      <c r="C765" s="17"/>
      <c r="D765" s="17"/>
      <c r="E765" s="20"/>
      <c r="F765" s="20"/>
      <c r="G765" s="21"/>
      <c r="H765" s="22" t="str">
        <f t="shared" si="22"/>
        <v/>
      </c>
      <c r="I765" s="17"/>
      <c r="J765" s="18"/>
      <c r="K765" s="22" t="str">
        <f>IF($H765="","",IF($I765="No",0,IF(N(IFERROR(INDEX(Clients!$D$4:$D$103,MATCH($B765,Clients!$A$4:$A$103,0)),""))&gt;0,CEILING(MAX(0,ROUND(MOD($F765-$E765,1)*1440-N($G765),0)),N(IFERROR(INDEX(Clients!$D$4:$D$103,MATCH($B765,Clients!$A$4:$A$103,0)),""))),MAX(0,ROUND(MOD($F765-$E765,1)*1440-N($G765),0)))/60))</f>
        <v/>
      </c>
      <c r="L765" s="23" t="str">
        <f>IF($B765="","",IFERROR(INDEX(Clients!$B$4:$B$103,MATCH($B765,Clients!$A$4:$A$103,0)),"")&amp;"")</f>
        <v/>
      </c>
      <c r="M765" s="24" t="str">
        <f>IF($B765="","",IF($J765&lt;&gt;"",N($J765),N(IFERROR(INDEX(Clients!$C$4:$C$103,MATCH($B765,Clients!$A$4:$A$103,0)),""))))</f>
        <v/>
      </c>
      <c r="N765" s="24" t="str">
        <f t="shared" si="23"/>
        <v/>
      </c>
      <c r="O765" s="17"/>
      <c r="P765" s="23">
        <f>IF(AND(ISNUMBER($A765),$A765&gt;=Settings!$B$6,$A765&lt;=Settings!$B$7),1,0)</f>
        <v>0</v>
      </c>
      <c r="Q765" s="23" t="str">
        <f>IF(AND($P765=1,$B765&lt;&gt;"",$B765=Timesheet!$B$4),ROW(),"")</f>
        <v/>
      </c>
    </row>
    <row r="766" spans="1:17" x14ac:dyDescent="0.3">
      <c r="A766" s="19"/>
      <c r="B766" s="17"/>
      <c r="C766" s="17"/>
      <c r="D766" s="17"/>
      <c r="E766" s="20"/>
      <c r="F766" s="20"/>
      <c r="G766" s="21"/>
      <c r="H766" s="22" t="str">
        <f t="shared" si="22"/>
        <v/>
      </c>
      <c r="I766" s="17"/>
      <c r="J766" s="18"/>
      <c r="K766" s="22" t="str">
        <f>IF($H766="","",IF($I766="No",0,IF(N(IFERROR(INDEX(Clients!$D$4:$D$103,MATCH($B766,Clients!$A$4:$A$103,0)),""))&gt;0,CEILING(MAX(0,ROUND(MOD($F766-$E766,1)*1440-N($G766),0)),N(IFERROR(INDEX(Clients!$D$4:$D$103,MATCH($B766,Clients!$A$4:$A$103,0)),""))),MAX(0,ROUND(MOD($F766-$E766,1)*1440-N($G766),0)))/60))</f>
        <v/>
      </c>
      <c r="L766" s="23" t="str">
        <f>IF($B766="","",IFERROR(INDEX(Clients!$B$4:$B$103,MATCH($B766,Clients!$A$4:$A$103,0)),"")&amp;"")</f>
        <v/>
      </c>
      <c r="M766" s="24" t="str">
        <f>IF($B766="","",IF($J766&lt;&gt;"",N($J766),N(IFERROR(INDEX(Clients!$C$4:$C$103,MATCH($B766,Clients!$A$4:$A$103,0)),""))))</f>
        <v/>
      </c>
      <c r="N766" s="24" t="str">
        <f t="shared" si="23"/>
        <v/>
      </c>
      <c r="O766" s="17"/>
      <c r="P766" s="23">
        <f>IF(AND(ISNUMBER($A766),$A766&gt;=Settings!$B$6,$A766&lt;=Settings!$B$7),1,0)</f>
        <v>0</v>
      </c>
      <c r="Q766" s="23" t="str">
        <f>IF(AND($P766=1,$B766&lt;&gt;"",$B766=Timesheet!$B$4),ROW(),"")</f>
        <v/>
      </c>
    </row>
    <row r="767" spans="1:17" x14ac:dyDescent="0.3">
      <c r="A767" s="19"/>
      <c r="B767" s="17"/>
      <c r="C767" s="17"/>
      <c r="D767" s="17"/>
      <c r="E767" s="20"/>
      <c r="F767" s="20"/>
      <c r="G767" s="21"/>
      <c r="H767" s="22" t="str">
        <f t="shared" si="22"/>
        <v/>
      </c>
      <c r="I767" s="17"/>
      <c r="J767" s="18"/>
      <c r="K767" s="22" t="str">
        <f>IF($H767="","",IF($I767="No",0,IF(N(IFERROR(INDEX(Clients!$D$4:$D$103,MATCH($B767,Clients!$A$4:$A$103,0)),""))&gt;0,CEILING(MAX(0,ROUND(MOD($F767-$E767,1)*1440-N($G767),0)),N(IFERROR(INDEX(Clients!$D$4:$D$103,MATCH($B767,Clients!$A$4:$A$103,0)),""))),MAX(0,ROUND(MOD($F767-$E767,1)*1440-N($G767),0)))/60))</f>
        <v/>
      </c>
      <c r="L767" s="23" t="str">
        <f>IF($B767="","",IFERROR(INDEX(Clients!$B$4:$B$103,MATCH($B767,Clients!$A$4:$A$103,0)),"")&amp;"")</f>
        <v/>
      </c>
      <c r="M767" s="24" t="str">
        <f>IF($B767="","",IF($J767&lt;&gt;"",N($J767),N(IFERROR(INDEX(Clients!$C$4:$C$103,MATCH($B767,Clients!$A$4:$A$103,0)),""))))</f>
        <v/>
      </c>
      <c r="N767" s="24" t="str">
        <f t="shared" si="23"/>
        <v/>
      </c>
      <c r="O767" s="17"/>
      <c r="P767" s="23">
        <f>IF(AND(ISNUMBER($A767),$A767&gt;=Settings!$B$6,$A767&lt;=Settings!$B$7),1,0)</f>
        <v>0</v>
      </c>
      <c r="Q767" s="23" t="str">
        <f>IF(AND($P767=1,$B767&lt;&gt;"",$B767=Timesheet!$B$4),ROW(),"")</f>
        <v/>
      </c>
    </row>
    <row r="768" spans="1:17" x14ac:dyDescent="0.3">
      <c r="A768" s="19"/>
      <c r="B768" s="17"/>
      <c r="C768" s="17"/>
      <c r="D768" s="17"/>
      <c r="E768" s="20"/>
      <c r="F768" s="20"/>
      <c r="G768" s="21"/>
      <c r="H768" s="22" t="str">
        <f t="shared" si="22"/>
        <v/>
      </c>
      <c r="I768" s="17"/>
      <c r="J768" s="18"/>
      <c r="K768" s="22" t="str">
        <f>IF($H768="","",IF($I768="No",0,IF(N(IFERROR(INDEX(Clients!$D$4:$D$103,MATCH($B768,Clients!$A$4:$A$103,0)),""))&gt;0,CEILING(MAX(0,ROUND(MOD($F768-$E768,1)*1440-N($G768),0)),N(IFERROR(INDEX(Clients!$D$4:$D$103,MATCH($B768,Clients!$A$4:$A$103,0)),""))),MAX(0,ROUND(MOD($F768-$E768,1)*1440-N($G768),0)))/60))</f>
        <v/>
      </c>
      <c r="L768" s="23" t="str">
        <f>IF($B768="","",IFERROR(INDEX(Clients!$B$4:$B$103,MATCH($B768,Clients!$A$4:$A$103,0)),"")&amp;"")</f>
        <v/>
      </c>
      <c r="M768" s="24" t="str">
        <f>IF($B768="","",IF($J768&lt;&gt;"",N($J768),N(IFERROR(INDEX(Clients!$C$4:$C$103,MATCH($B768,Clients!$A$4:$A$103,0)),""))))</f>
        <v/>
      </c>
      <c r="N768" s="24" t="str">
        <f t="shared" si="23"/>
        <v/>
      </c>
      <c r="O768" s="17"/>
      <c r="P768" s="23">
        <f>IF(AND(ISNUMBER($A768),$A768&gt;=Settings!$B$6,$A768&lt;=Settings!$B$7),1,0)</f>
        <v>0</v>
      </c>
      <c r="Q768" s="23" t="str">
        <f>IF(AND($P768=1,$B768&lt;&gt;"",$B768=Timesheet!$B$4),ROW(),"")</f>
        <v/>
      </c>
    </row>
    <row r="769" spans="1:17" x14ac:dyDescent="0.3">
      <c r="A769" s="19"/>
      <c r="B769" s="17"/>
      <c r="C769" s="17"/>
      <c r="D769" s="17"/>
      <c r="E769" s="20"/>
      <c r="F769" s="20"/>
      <c r="G769" s="21"/>
      <c r="H769" s="22" t="str">
        <f t="shared" si="22"/>
        <v/>
      </c>
      <c r="I769" s="17"/>
      <c r="J769" s="18"/>
      <c r="K769" s="22" t="str">
        <f>IF($H769="","",IF($I769="No",0,IF(N(IFERROR(INDEX(Clients!$D$4:$D$103,MATCH($B769,Clients!$A$4:$A$103,0)),""))&gt;0,CEILING(MAX(0,ROUND(MOD($F769-$E769,1)*1440-N($G769),0)),N(IFERROR(INDEX(Clients!$D$4:$D$103,MATCH($B769,Clients!$A$4:$A$103,0)),""))),MAX(0,ROUND(MOD($F769-$E769,1)*1440-N($G769),0)))/60))</f>
        <v/>
      </c>
      <c r="L769" s="23" t="str">
        <f>IF($B769="","",IFERROR(INDEX(Clients!$B$4:$B$103,MATCH($B769,Clients!$A$4:$A$103,0)),"")&amp;"")</f>
        <v/>
      </c>
      <c r="M769" s="24" t="str">
        <f>IF($B769="","",IF($J769&lt;&gt;"",N($J769),N(IFERROR(INDEX(Clients!$C$4:$C$103,MATCH($B769,Clients!$A$4:$A$103,0)),""))))</f>
        <v/>
      </c>
      <c r="N769" s="24" t="str">
        <f t="shared" si="23"/>
        <v/>
      </c>
      <c r="O769" s="17"/>
      <c r="P769" s="23">
        <f>IF(AND(ISNUMBER($A769),$A769&gt;=Settings!$B$6,$A769&lt;=Settings!$B$7),1,0)</f>
        <v>0</v>
      </c>
      <c r="Q769" s="23" t="str">
        <f>IF(AND($P769=1,$B769&lt;&gt;"",$B769=Timesheet!$B$4),ROW(),"")</f>
        <v/>
      </c>
    </row>
    <row r="770" spans="1:17" x14ac:dyDescent="0.3">
      <c r="A770" s="19"/>
      <c r="B770" s="17"/>
      <c r="C770" s="17"/>
      <c r="D770" s="17"/>
      <c r="E770" s="20"/>
      <c r="F770" s="20"/>
      <c r="G770" s="21"/>
      <c r="H770" s="22" t="str">
        <f t="shared" si="22"/>
        <v/>
      </c>
      <c r="I770" s="17"/>
      <c r="J770" s="18"/>
      <c r="K770" s="22" t="str">
        <f>IF($H770="","",IF($I770="No",0,IF(N(IFERROR(INDEX(Clients!$D$4:$D$103,MATCH($B770,Clients!$A$4:$A$103,0)),""))&gt;0,CEILING(MAX(0,ROUND(MOD($F770-$E770,1)*1440-N($G770),0)),N(IFERROR(INDEX(Clients!$D$4:$D$103,MATCH($B770,Clients!$A$4:$A$103,0)),""))),MAX(0,ROUND(MOD($F770-$E770,1)*1440-N($G770),0)))/60))</f>
        <v/>
      </c>
      <c r="L770" s="23" t="str">
        <f>IF($B770="","",IFERROR(INDEX(Clients!$B$4:$B$103,MATCH($B770,Clients!$A$4:$A$103,0)),"")&amp;"")</f>
        <v/>
      </c>
      <c r="M770" s="24" t="str">
        <f>IF($B770="","",IF($J770&lt;&gt;"",N($J770),N(IFERROR(INDEX(Clients!$C$4:$C$103,MATCH($B770,Clients!$A$4:$A$103,0)),""))))</f>
        <v/>
      </c>
      <c r="N770" s="24" t="str">
        <f t="shared" si="23"/>
        <v/>
      </c>
      <c r="O770" s="17"/>
      <c r="P770" s="23">
        <f>IF(AND(ISNUMBER($A770),$A770&gt;=Settings!$B$6,$A770&lt;=Settings!$B$7),1,0)</f>
        <v>0</v>
      </c>
      <c r="Q770" s="23" t="str">
        <f>IF(AND($P770=1,$B770&lt;&gt;"",$B770=Timesheet!$B$4),ROW(),"")</f>
        <v/>
      </c>
    </row>
    <row r="771" spans="1:17" x14ac:dyDescent="0.3">
      <c r="A771" s="19"/>
      <c r="B771" s="17"/>
      <c r="C771" s="17"/>
      <c r="D771" s="17"/>
      <c r="E771" s="20"/>
      <c r="F771" s="20"/>
      <c r="G771" s="21"/>
      <c r="H771" s="22" t="str">
        <f t="shared" si="22"/>
        <v/>
      </c>
      <c r="I771" s="17"/>
      <c r="J771" s="18"/>
      <c r="K771" s="22" t="str">
        <f>IF($H771="","",IF($I771="No",0,IF(N(IFERROR(INDEX(Clients!$D$4:$D$103,MATCH($B771,Clients!$A$4:$A$103,0)),""))&gt;0,CEILING(MAX(0,ROUND(MOD($F771-$E771,1)*1440-N($G771),0)),N(IFERROR(INDEX(Clients!$D$4:$D$103,MATCH($B771,Clients!$A$4:$A$103,0)),""))),MAX(0,ROUND(MOD($F771-$E771,1)*1440-N($G771),0)))/60))</f>
        <v/>
      </c>
      <c r="L771" s="23" t="str">
        <f>IF($B771="","",IFERROR(INDEX(Clients!$B$4:$B$103,MATCH($B771,Clients!$A$4:$A$103,0)),"")&amp;"")</f>
        <v/>
      </c>
      <c r="M771" s="24" t="str">
        <f>IF($B771="","",IF($J771&lt;&gt;"",N($J771),N(IFERROR(INDEX(Clients!$C$4:$C$103,MATCH($B771,Clients!$A$4:$A$103,0)),""))))</f>
        <v/>
      </c>
      <c r="N771" s="24" t="str">
        <f t="shared" si="23"/>
        <v/>
      </c>
      <c r="O771" s="17"/>
      <c r="P771" s="23">
        <f>IF(AND(ISNUMBER($A771),$A771&gt;=Settings!$B$6,$A771&lt;=Settings!$B$7),1,0)</f>
        <v>0</v>
      </c>
      <c r="Q771" s="23" t="str">
        <f>IF(AND($P771=1,$B771&lt;&gt;"",$B771=Timesheet!$B$4),ROW(),"")</f>
        <v/>
      </c>
    </row>
    <row r="772" spans="1:17" x14ac:dyDescent="0.3">
      <c r="A772" s="19"/>
      <c r="B772" s="17"/>
      <c r="C772" s="17"/>
      <c r="D772" s="17"/>
      <c r="E772" s="20"/>
      <c r="F772" s="20"/>
      <c r="G772" s="21"/>
      <c r="H772" s="22" t="str">
        <f t="shared" ref="H772:H835" si="24">IF(OR($E772="",$F772=""),"",MAX(0,ROUND((MOD($F772-$E772,1)*1440-N($G772))/60,2)))</f>
        <v/>
      </c>
      <c r="I772" s="17"/>
      <c r="J772" s="18"/>
      <c r="K772" s="22" t="str">
        <f>IF($H772="","",IF($I772="No",0,IF(N(IFERROR(INDEX(Clients!$D$4:$D$103,MATCH($B772,Clients!$A$4:$A$103,0)),""))&gt;0,CEILING(MAX(0,ROUND(MOD($F772-$E772,1)*1440-N($G772),0)),N(IFERROR(INDEX(Clients!$D$4:$D$103,MATCH($B772,Clients!$A$4:$A$103,0)),""))),MAX(0,ROUND(MOD($F772-$E772,1)*1440-N($G772),0)))/60))</f>
        <v/>
      </c>
      <c r="L772" s="23" t="str">
        <f>IF($B772="","",IFERROR(INDEX(Clients!$B$4:$B$103,MATCH($B772,Clients!$A$4:$A$103,0)),"")&amp;"")</f>
        <v/>
      </c>
      <c r="M772" s="24" t="str">
        <f>IF($B772="","",IF($J772&lt;&gt;"",N($J772),N(IFERROR(INDEX(Clients!$C$4:$C$103,MATCH($B772,Clients!$A$4:$A$103,0)),""))))</f>
        <v/>
      </c>
      <c r="N772" s="24" t="str">
        <f t="shared" ref="N772:N835" si="25">IF(OR($K772="",$M772=""),"",ROUND($K772*$M772,2))</f>
        <v/>
      </c>
      <c r="O772" s="17"/>
      <c r="P772" s="23">
        <f>IF(AND(ISNUMBER($A772),$A772&gt;=Settings!$B$6,$A772&lt;=Settings!$B$7),1,0)</f>
        <v>0</v>
      </c>
      <c r="Q772" s="23" t="str">
        <f>IF(AND($P772=1,$B772&lt;&gt;"",$B772=Timesheet!$B$4),ROW(),"")</f>
        <v/>
      </c>
    </row>
    <row r="773" spans="1:17" x14ac:dyDescent="0.3">
      <c r="A773" s="19"/>
      <c r="B773" s="17"/>
      <c r="C773" s="17"/>
      <c r="D773" s="17"/>
      <c r="E773" s="20"/>
      <c r="F773" s="20"/>
      <c r="G773" s="21"/>
      <c r="H773" s="22" t="str">
        <f t="shared" si="24"/>
        <v/>
      </c>
      <c r="I773" s="17"/>
      <c r="J773" s="18"/>
      <c r="K773" s="22" t="str">
        <f>IF($H773="","",IF($I773="No",0,IF(N(IFERROR(INDEX(Clients!$D$4:$D$103,MATCH($B773,Clients!$A$4:$A$103,0)),""))&gt;0,CEILING(MAX(0,ROUND(MOD($F773-$E773,1)*1440-N($G773),0)),N(IFERROR(INDEX(Clients!$D$4:$D$103,MATCH($B773,Clients!$A$4:$A$103,0)),""))),MAX(0,ROUND(MOD($F773-$E773,1)*1440-N($G773),0)))/60))</f>
        <v/>
      </c>
      <c r="L773" s="23" t="str">
        <f>IF($B773="","",IFERROR(INDEX(Clients!$B$4:$B$103,MATCH($B773,Clients!$A$4:$A$103,0)),"")&amp;"")</f>
        <v/>
      </c>
      <c r="M773" s="24" t="str">
        <f>IF($B773="","",IF($J773&lt;&gt;"",N($J773),N(IFERROR(INDEX(Clients!$C$4:$C$103,MATCH($B773,Clients!$A$4:$A$103,0)),""))))</f>
        <v/>
      </c>
      <c r="N773" s="24" t="str">
        <f t="shared" si="25"/>
        <v/>
      </c>
      <c r="O773" s="17"/>
      <c r="P773" s="23">
        <f>IF(AND(ISNUMBER($A773),$A773&gt;=Settings!$B$6,$A773&lt;=Settings!$B$7),1,0)</f>
        <v>0</v>
      </c>
      <c r="Q773" s="23" t="str">
        <f>IF(AND($P773=1,$B773&lt;&gt;"",$B773=Timesheet!$B$4),ROW(),"")</f>
        <v/>
      </c>
    </row>
    <row r="774" spans="1:17" x14ac:dyDescent="0.3">
      <c r="A774" s="19"/>
      <c r="B774" s="17"/>
      <c r="C774" s="17"/>
      <c r="D774" s="17"/>
      <c r="E774" s="20"/>
      <c r="F774" s="20"/>
      <c r="G774" s="21"/>
      <c r="H774" s="22" t="str">
        <f t="shared" si="24"/>
        <v/>
      </c>
      <c r="I774" s="17"/>
      <c r="J774" s="18"/>
      <c r="K774" s="22" t="str">
        <f>IF($H774="","",IF($I774="No",0,IF(N(IFERROR(INDEX(Clients!$D$4:$D$103,MATCH($B774,Clients!$A$4:$A$103,0)),""))&gt;0,CEILING(MAX(0,ROUND(MOD($F774-$E774,1)*1440-N($G774),0)),N(IFERROR(INDEX(Clients!$D$4:$D$103,MATCH($B774,Clients!$A$4:$A$103,0)),""))),MAX(0,ROUND(MOD($F774-$E774,1)*1440-N($G774),0)))/60))</f>
        <v/>
      </c>
      <c r="L774" s="23" t="str">
        <f>IF($B774="","",IFERROR(INDEX(Clients!$B$4:$B$103,MATCH($B774,Clients!$A$4:$A$103,0)),"")&amp;"")</f>
        <v/>
      </c>
      <c r="M774" s="24" t="str">
        <f>IF($B774="","",IF($J774&lt;&gt;"",N($J774),N(IFERROR(INDEX(Clients!$C$4:$C$103,MATCH($B774,Clients!$A$4:$A$103,0)),""))))</f>
        <v/>
      </c>
      <c r="N774" s="24" t="str">
        <f t="shared" si="25"/>
        <v/>
      </c>
      <c r="O774" s="17"/>
      <c r="P774" s="23">
        <f>IF(AND(ISNUMBER($A774),$A774&gt;=Settings!$B$6,$A774&lt;=Settings!$B$7),1,0)</f>
        <v>0</v>
      </c>
      <c r="Q774" s="23" t="str">
        <f>IF(AND($P774=1,$B774&lt;&gt;"",$B774=Timesheet!$B$4),ROW(),"")</f>
        <v/>
      </c>
    </row>
    <row r="775" spans="1:17" x14ac:dyDescent="0.3">
      <c r="A775" s="19"/>
      <c r="B775" s="17"/>
      <c r="C775" s="17"/>
      <c r="D775" s="17"/>
      <c r="E775" s="20"/>
      <c r="F775" s="20"/>
      <c r="G775" s="21"/>
      <c r="H775" s="22" t="str">
        <f t="shared" si="24"/>
        <v/>
      </c>
      <c r="I775" s="17"/>
      <c r="J775" s="18"/>
      <c r="K775" s="22" t="str">
        <f>IF($H775="","",IF($I775="No",0,IF(N(IFERROR(INDEX(Clients!$D$4:$D$103,MATCH($B775,Clients!$A$4:$A$103,0)),""))&gt;0,CEILING(MAX(0,ROUND(MOD($F775-$E775,1)*1440-N($G775),0)),N(IFERROR(INDEX(Clients!$D$4:$D$103,MATCH($B775,Clients!$A$4:$A$103,0)),""))),MAX(0,ROUND(MOD($F775-$E775,1)*1440-N($G775),0)))/60))</f>
        <v/>
      </c>
      <c r="L775" s="23" t="str">
        <f>IF($B775="","",IFERROR(INDEX(Clients!$B$4:$B$103,MATCH($B775,Clients!$A$4:$A$103,0)),"")&amp;"")</f>
        <v/>
      </c>
      <c r="M775" s="24" t="str">
        <f>IF($B775="","",IF($J775&lt;&gt;"",N($J775),N(IFERROR(INDEX(Clients!$C$4:$C$103,MATCH($B775,Clients!$A$4:$A$103,0)),""))))</f>
        <v/>
      </c>
      <c r="N775" s="24" t="str">
        <f t="shared" si="25"/>
        <v/>
      </c>
      <c r="O775" s="17"/>
      <c r="P775" s="23">
        <f>IF(AND(ISNUMBER($A775),$A775&gt;=Settings!$B$6,$A775&lt;=Settings!$B$7),1,0)</f>
        <v>0</v>
      </c>
      <c r="Q775" s="23" t="str">
        <f>IF(AND($P775=1,$B775&lt;&gt;"",$B775=Timesheet!$B$4),ROW(),"")</f>
        <v/>
      </c>
    </row>
    <row r="776" spans="1:17" x14ac:dyDescent="0.3">
      <c r="A776" s="19"/>
      <c r="B776" s="17"/>
      <c r="C776" s="17"/>
      <c r="D776" s="17"/>
      <c r="E776" s="20"/>
      <c r="F776" s="20"/>
      <c r="G776" s="21"/>
      <c r="H776" s="22" t="str">
        <f t="shared" si="24"/>
        <v/>
      </c>
      <c r="I776" s="17"/>
      <c r="J776" s="18"/>
      <c r="K776" s="22" t="str">
        <f>IF($H776="","",IF($I776="No",0,IF(N(IFERROR(INDEX(Clients!$D$4:$D$103,MATCH($B776,Clients!$A$4:$A$103,0)),""))&gt;0,CEILING(MAX(0,ROUND(MOD($F776-$E776,1)*1440-N($G776),0)),N(IFERROR(INDEX(Clients!$D$4:$D$103,MATCH($B776,Clients!$A$4:$A$103,0)),""))),MAX(0,ROUND(MOD($F776-$E776,1)*1440-N($G776),0)))/60))</f>
        <v/>
      </c>
      <c r="L776" s="23" t="str">
        <f>IF($B776="","",IFERROR(INDEX(Clients!$B$4:$B$103,MATCH($B776,Clients!$A$4:$A$103,0)),"")&amp;"")</f>
        <v/>
      </c>
      <c r="M776" s="24" t="str">
        <f>IF($B776="","",IF($J776&lt;&gt;"",N($J776),N(IFERROR(INDEX(Clients!$C$4:$C$103,MATCH($B776,Clients!$A$4:$A$103,0)),""))))</f>
        <v/>
      </c>
      <c r="N776" s="24" t="str">
        <f t="shared" si="25"/>
        <v/>
      </c>
      <c r="O776" s="17"/>
      <c r="P776" s="23">
        <f>IF(AND(ISNUMBER($A776),$A776&gt;=Settings!$B$6,$A776&lt;=Settings!$B$7),1,0)</f>
        <v>0</v>
      </c>
      <c r="Q776" s="23" t="str">
        <f>IF(AND($P776=1,$B776&lt;&gt;"",$B776=Timesheet!$B$4),ROW(),"")</f>
        <v/>
      </c>
    </row>
    <row r="777" spans="1:17" x14ac:dyDescent="0.3">
      <c r="A777" s="19"/>
      <c r="B777" s="17"/>
      <c r="C777" s="17"/>
      <c r="D777" s="17"/>
      <c r="E777" s="20"/>
      <c r="F777" s="20"/>
      <c r="G777" s="21"/>
      <c r="H777" s="22" t="str">
        <f t="shared" si="24"/>
        <v/>
      </c>
      <c r="I777" s="17"/>
      <c r="J777" s="18"/>
      <c r="K777" s="22" t="str">
        <f>IF($H777="","",IF($I777="No",0,IF(N(IFERROR(INDEX(Clients!$D$4:$D$103,MATCH($B777,Clients!$A$4:$A$103,0)),""))&gt;0,CEILING(MAX(0,ROUND(MOD($F777-$E777,1)*1440-N($G777),0)),N(IFERROR(INDEX(Clients!$D$4:$D$103,MATCH($B777,Clients!$A$4:$A$103,0)),""))),MAX(0,ROUND(MOD($F777-$E777,1)*1440-N($G777),0)))/60))</f>
        <v/>
      </c>
      <c r="L777" s="23" t="str">
        <f>IF($B777="","",IFERROR(INDEX(Clients!$B$4:$B$103,MATCH($B777,Clients!$A$4:$A$103,0)),"")&amp;"")</f>
        <v/>
      </c>
      <c r="M777" s="24" t="str">
        <f>IF($B777="","",IF($J777&lt;&gt;"",N($J777),N(IFERROR(INDEX(Clients!$C$4:$C$103,MATCH($B777,Clients!$A$4:$A$103,0)),""))))</f>
        <v/>
      </c>
      <c r="N777" s="24" t="str">
        <f t="shared" si="25"/>
        <v/>
      </c>
      <c r="O777" s="17"/>
      <c r="P777" s="23">
        <f>IF(AND(ISNUMBER($A777),$A777&gt;=Settings!$B$6,$A777&lt;=Settings!$B$7),1,0)</f>
        <v>0</v>
      </c>
      <c r="Q777" s="23" t="str">
        <f>IF(AND($P777=1,$B777&lt;&gt;"",$B777=Timesheet!$B$4),ROW(),"")</f>
        <v/>
      </c>
    </row>
    <row r="778" spans="1:17" x14ac:dyDescent="0.3">
      <c r="A778" s="19"/>
      <c r="B778" s="17"/>
      <c r="C778" s="17"/>
      <c r="D778" s="17"/>
      <c r="E778" s="20"/>
      <c r="F778" s="20"/>
      <c r="G778" s="21"/>
      <c r="H778" s="22" t="str">
        <f t="shared" si="24"/>
        <v/>
      </c>
      <c r="I778" s="17"/>
      <c r="J778" s="18"/>
      <c r="K778" s="22" t="str">
        <f>IF($H778="","",IF($I778="No",0,IF(N(IFERROR(INDEX(Clients!$D$4:$D$103,MATCH($B778,Clients!$A$4:$A$103,0)),""))&gt;0,CEILING(MAX(0,ROUND(MOD($F778-$E778,1)*1440-N($G778),0)),N(IFERROR(INDEX(Clients!$D$4:$D$103,MATCH($B778,Clients!$A$4:$A$103,0)),""))),MAX(0,ROUND(MOD($F778-$E778,1)*1440-N($G778),0)))/60))</f>
        <v/>
      </c>
      <c r="L778" s="23" t="str">
        <f>IF($B778="","",IFERROR(INDEX(Clients!$B$4:$B$103,MATCH($B778,Clients!$A$4:$A$103,0)),"")&amp;"")</f>
        <v/>
      </c>
      <c r="M778" s="24" t="str">
        <f>IF($B778="","",IF($J778&lt;&gt;"",N($J778),N(IFERROR(INDEX(Clients!$C$4:$C$103,MATCH($B778,Clients!$A$4:$A$103,0)),""))))</f>
        <v/>
      </c>
      <c r="N778" s="24" t="str">
        <f t="shared" si="25"/>
        <v/>
      </c>
      <c r="O778" s="17"/>
      <c r="P778" s="23">
        <f>IF(AND(ISNUMBER($A778),$A778&gt;=Settings!$B$6,$A778&lt;=Settings!$B$7),1,0)</f>
        <v>0</v>
      </c>
      <c r="Q778" s="23" t="str">
        <f>IF(AND($P778=1,$B778&lt;&gt;"",$B778=Timesheet!$B$4),ROW(),"")</f>
        <v/>
      </c>
    </row>
    <row r="779" spans="1:17" x14ac:dyDescent="0.3">
      <c r="A779" s="19"/>
      <c r="B779" s="17"/>
      <c r="C779" s="17"/>
      <c r="D779" s="17"/>
      <c r="E779" s="20"/>
      <c r="F779" s="20"/>
      <c r="G779" s="21"/>
      <c r="H779" s="22" t="str">
        <f t="shared" si="24"/>
        <v/>
      </c>
      <c r="I779" s="17"/>
      <c r="J779" s="18"/>
      <c r="K779" s="22" t="str">
        <f>IF($H779="","",IF($I779="No",0,IF(N(IFERROR(INDEX(Clients!$D$4:$D$103,MATCH($B779,Clients!$A$4:$A$103,0)),""))&gt;0,CEILING(MAX(0,ROUND(MOD($F779-$E779,1)*1440-N($G779),0)),N(IFERROR(INDEX(Clients!$D$4:$D$103,MATCH($B779,Clients!$A$4:$A$103,0)),""))),MAX(0,ROUND(MOD($F779-$E779,1)*1440-N($G779),0)))/60))</f>
        <v/>
      </c>
      <c r="L779" s="23" t="str">
        <f>IF($B779="","",IFERROR(INDEX(Clients!$B$4:$B$103,MATCH($B779,Clients!$A$4:$A$103,0)),"")&amp;"")</f>
        <v/>
      </c>
      <c r="M779" s="24" t="str">
        <f>IF($B779="","",IF($J779&lt;&gt;"",N($J779),N(IFERROR(INDEX(Clients!$C$4:$C$103,MATCH($B779,Clients!$A$4:$A$103,0)),""))))</f>
        <v/>
      </c>
      <c r="N779" s="24" t="str">
        <f t="shared" si="25"/>
        <v/>
      </c>
      <c r="O779" s="17"/>
      <c r="P779" s="23">
        <f>IF(AND(ISNUMBER($A779),$A779&gt;=Settings!$B$6,$A779&lt;=Settings!$B$7),1,0)</f>
        <v>0</v>
      </c>
      <c r="Q779" s="23" t="str">
        <f>IF(AND($P779=1,$B779&lt;&gt;"",$B779=Timesheet!$B$4),ROW(),"")</f>
        <v/>
      </c>
    </row>
    <row r="780" spans="1:17" x14ac:dyDescent="0.3">
      <c r="A780" s="19"/>
      <c r="B780" s="17"/>
      <c r="C780" s="17"/>
      <c r="D780" s="17"/>
      <c r="E780" s="20"/>
      <c r="F780" s="20"/>
      <c r="G780" s="21"/>
      <c r="H780" s="22" t="str">
        <f t="shared" si="24"/>
        <v/>
      </c>
      <c r="I780" s="17"/>
      <c r="J780" s="18"/>
      <c r="K780" s="22" t="str">
        <f>IF($H780="","",IF($I780="No",0,IF(N(IFERROR(INDEX(Clients!$D$4:$D$103,MATCH($B780,Clients!$A$4:$A$103,0)),""))&gt;0,CEILING(MAX(0,ROUND(MOD($F780-$E780,1)*1440-N($G780),0)),N(IFERROR(INDEX(Clients!$D$4:$D$103,MATCH($B780,Clients!$A$4:$A$103,0)),""))),MAX(0,ROUND(MOD($F780-$E780,1)*1440-N($G780),0)))/60))</f>
        <v/>
      </c>
      <c r="L780" s="23" t="str">
        <f>IF($B780="","",IFERROR(INDEX(Clients!$B$4:$B$103,MATCH($B780,Clients!$A$4:$A$103,0)),"")&amp;"")</f>
        <v/>
      </c>
      <c r="M780" s="24" t="str">
        <f>IF($B780="","",IF($J780&lt;&gt;"",N($J780),N(IFERROR(INDEX(Clients!$C$4:$C$103,MATCH($B780,Clients!$A$4:$A$103,0)),""))))</f>
        <v/>
      </c>
      <c r="N780" s="24" t="str">
        <f t="shared" si="25"/>
        <v/>
      </c>
      <c r="O780" s="17"/>
      <c r="P780" s="23">
        <f>IF(AND(ISNUMBER($A780),$A780&gt;=Settings!$B$6,$A780&lt;=Settings!$B$7),1,0)</f>
        <v>0</v>
      </c>
      <c r="Q780" s="23" t="str">
        <f>IF(AND($P780=1,$B780&lt;&gt;"",$B780=Timesheet!$B$4),ROW(),"")</f>
        <v/>
      </c>
    </row>
    <row r="781" spans="1:17" x14ac:dyDescent="0.3">
      <c r="A781" s="19"/>
      <c r="B781" s="17"/>
      <c r="C781" s="17"/>
      <c r="D781" s="17"/>
      <c r="E781" s="20"/>
      <c r="F781" s="20"/>
      <c r="G781" s="21"/>
      <c r="H781" s="22" t="str">
        <f t="shared" si="24"/>
        <v/>
      </c>
      <c r="I781" s="17"/>
      <c r="J781" s="18"/>
      <c r="K781" s="22" t="str">
        <f>IF($H781="","",IF($I781="No",0,IF(N(IFERROR(INDEX(Clients!$D$4:$D$103,MATCH($B781,Clients!$A$4:$A$103,0)),""))&gt;0,CEILING(MAX(0,ROUND(MOD($F781-$E781,1)*1440-N($G781),0)),N(IFERROR(INDEX(Clients!$D$4:$D$103,MATCH($B781,Clients!$A$4:$A$103,0)),""))),MAX(0,ROUND(MOD($F781-$E781,1)*1440-N($G781),0)))/60))</f>
        <v/>
      </c>
      <c r="L781" s="23" t="str">
        <f>IF($B781="","",IFERROR(INDEX(Clients!$B$4:$B$103,MATCH($B781,Clients!$A$4:$A$103,0)),"")&amp;"")</f>
        <v/>
      </c>
      <c r="M781" s="24" t="str">
        <f>IF($B781="","",IF($J781&lt;&gt;"",N($J781),N(IFERROR(INDEX(Clients!$C$4:$C$103,MATCH($B781,Clients!$A$4:$A$103,0)),""))))</f>
        <v/>
      </c>
      <c r="N781" s="24" t="str">
        <f t="shared" si="25"/>
        <v/>
      </c>
      <c r="O781" s="17"/>
      <c r="P781" s="23">
        <f>IF(AND(ISNUMBER($A781),$A781&gt;=Settings!$B$6,$A781&lt;=Settings!$B$7),1,0)</f>
        <v>0</v>
      </c>
      <c r="Q781" s="23" t="str">
        <f>IF(AND($P781=1,$B781&lt;&gt;"",$B781=Timesheet!$B$4),ROW(),"")</f>
        <v/>
      </c>
    </row>
    <row r="782" spans="1:17" x14ac:dyDescent="0.3">
      <c r="A782" s="19"/>
      <c r="B782" s="17"/>
      <c r="C782" s="17"/>
      <c r="D782" s="17"/>
      <c r="E782" s="20"/>
      <c r="F782" s="20"/>
      <c r="G782" s="21"/>
      <c r="H782" s="22" t="str">
        <f t="shared" si="24"/>
        <v/>
      </c>
      <c r="I782" s="17"/>
      <c r="J782" s="18"/>
      <c r="K782" s="22" t="str">
        <f>IF($H782="","",IF($I782="No",0,IF(N(IFERROR(INDEX(Clients!$D$4:$D$103,MATCH($B782,Clients!$A$4:$A$103,0)),""))&gt;0,CEILING(MAX(0,ROUND(MOD($F782-$E782,1)*1440-N($G782),0)),N(IFERROR(INDEX(Clients!$D$4:$D$103,MATCH($B782,Clients!$A$4:$A$103,0)),""))),MAX(0,ROUND(MOD($F782-$E782,1)*1440-N($G782),0)))/60))</f>
        <v/>
      </c>
      <c r="L782" s="23" t="str">
        <f>IF($B782="","",IFERROR(INDEX(Clients!$B$4:$B$103,MATCH($B782,Clients!$A$4:$A$103,0)),"")&amp;"")</f>
        <v/>
      </c>
      <c r="M782" s="24" t="str">
        <f>IF($B782="","",IF($J782&lt;&gt;"",N($J782),N(IFERROR(INDEX(Clients!$C$4:$C$103,MATCH($B782,Clients!$A$4:$A$103,0)),""))))</f>
        <v/>
      </c>
      <c r="N782" s="24" t="str">
        <f t="shared" si="25"/>
        <v/>
      </c>
      <c r="O782" s="17"/>
      <c r="P782" s="23">
        <f>IF(AND(ISNUMBER($A782),$A782&gt;=Settings!$B$6,$A782&lt;=Settings!$B$7),1,0)</f>
        <v>0</v>
      </c>
      <c r="Q782" s="23" t="str">
        <f>IF(AND($P782=1,$B782&lt;&gt;"",$B782=Timesheet!$B$4),ROW(),"")</f>
        <v/>
      </c>
    </row>
    <row r="783" spans="1:17" x14ac:dyDescent="0.3">
      <c r="A783" s="19"/>
      <c r="B783" s="17"/>
      <c r="C783" s="17"/>
      <c r="D783" s="17"/>
      <c r="E783" s="20"/>
      <c r="F783" s="20"/>
      <c r="G783" s="21"/>
      <c r="H783" s="22" t="str">
        <f t="shared" si="24"/>
        <v/>
      </c>
      <c r="I783" s="17"/>
      <c r="J783" s="18"/>
      <c r="K783" s="22" t="str">
        <f>IF($H783="","",IF($I783="No",0,IF(N(IFERROR(INDEX(Clients!$D$4:$D$103,MATCH($B783,Clients!$A$4:$A$103,0)),""))&gt;0,CEILING(MAX(0,ROUND(MOD($F783-$E783,1)*1440-N($G783),0)),N(IFERROR(INDEX(Clients!$D$4:$D$103,MATCH($B783,Clients!$A$4:$A$103,0)),""))),MAX(0,ROUND(MOD($F783-$E783,1)*1440-N($G783),0)))/60))</f>
        <v/>
      </c>
      <c r="L783" s="23" t="str">
        <f>IF($B783="","",IFERROR(INDEX(Clients!$B$4:$B$103,MATCH($B783,Clients!$A$4:$A$103,0)),"")&amp;"")</f>
        <v/>
      </c>
      <c r="M783" s="24" t="str">
        <f>IF($B783="","",IF($J783&lt;&gt;"",N($J783),N(IFERROR(INDEX(Clients!$C$4:$C$103,MATCH($B783,Clients!$A$4:$A$103,0)),""))))</f>
        <v/>
      </c>
      <c r="N783" s="24" t="str">
        <f t="shared" si="25"/>
        <v/>
      </c>
      <c r="O783" s="17"/>
      <c r="P783" s="23">
        <f>IF(AND(ISNUMBER($A783),$A783&gt;=Settings!$B$6,$A783&lt;=Settings!$B$7),1,0)</f>
        <v>0</v>
      </c>
      <c r="Q783" s="23" t="str">
        <f>IF(AND($P783=1,$B783&lt;&gt;"",$B783=Timesheet!$B$4),ROW(),"")</f>
        <v/>
      </c>
    </row>
    <row r="784" spans="1:17" x14ac:dyDescent="0.3">
      <c r="A784" s="19"/>
      <c r="B784" s="17"/>
      <c r="C784" s="17"/>
      <c r="D784" s="17"/>
      <c r="E784" s="20"/>
      <c r="F784" s="20"/>
      <c r="G784" s="21"/>
      <c r="H784" s="22" t="str">
        <f t="shared" si="24"/>
        <v/>
      </c>
      <c r="I784" s="17"/>
      <c r="J784" s="18"/>
      <c r="K784" s="22" t="str">
        <f>IF($H784="","",IF($I784="No",0,IF(N(IFERROR(INDEX(Clients!$D$4:$D$103,MATCH($B784,Clients!$A$4:$A$103,0)),""))&gt;0,CEILING(MAX(0,ROUND(MOD($F784-$E784,1)*1440-N($G784),0)),N(IFERROR(INDEX(Clients!$D$4:$D$103,MATCH($B784,Clients!$A$4:$A$103,0)),""))),MAX(0,ROUND(MOD($F784-$E784,1)*1440-N($G784),0)))/60))</f>
        <v/>
      </c>
      <c r="L784" s="23" t="str">
        <f>IF($B784="","",IFERROR(INDEX(Clients!$B$4:$B$103,MATCH($B784,Clients!$A$4:$A$103,0)),"")&amp;"")</f>
        <v/>
      </c>
      <c r="M784" s="24" t="str">
        <f>IF($B784="","",IF($J784&lt;&gt;"",N($J784),N(IFERROR(INDEX(Clients!$C$4:$C$103,MATCH($B784,Clients!$A$4:$A$103,0)),""))))</f>
        <v/>
      </c>
      <c r="N784" s="24" t="str">
        <f t="shared" si="25"/>
        <v/>
      </c>
      <c r="O784" s="17"/>
      <c r="P784" s="23">
        <f>IF(AND(ISNUMBER($A784),$A784&gt;=Settings!$B$6,$A784&lt;=Settings!$B$7),1,0)</f>
        <v>0</v>
      </c>
      <c r="Q784" s="23" t="str">
        <f>IF(AND($P784=1,$B784&lt;&gt;"",$B784=Timesheet!$B$4),ROW(),"")</f>
        <v/>
      </c>
    </row>
    <row r="785" spans="1:17" x14ac:dyDescent="0.3">
      <c r="A785" s="19"/>
      <c r="B785" s="17"/>
      <c r="C785" s="17"/>
      <c r="D785" s="17"/>
      <c r="E785" s="20"/>
      <c r="F785" s="20"/>
      <c r="G785" s="21"/>
      <c r="H785" s="22" t="str">
        <f t="shared" si="24"/>
        <v/>
      </c>
      <c r="I785" s="17"/>
      <c r="J785" s="18"/>
      <c r="K785" s="22" t="str">
        <f>IF($H785="","",IF($I785="No",0,IF(N(IFERROR(INDEX(Clients!$D$4:$D$103,MATCH($B785,Clients!$A$4:$A$103,0)),""))&gt;0,CEILING(MAX(0,ROUND(MOD($F785-$E785,1)*1440-N($G785),0)),N(IFERROR(INDEX(Clients!$D$4:$D$103,MATCH($B785,Clients!$A$4:$A$103,0)),""))),MAX(0,ROUND(MOD($F785-$E785,1)*1440-N($G785),0)))/60))</f>
        <v/>
      </c>
      <c r="L785" s="23" t="str">
        <f>IF($B785="","",IFERROR(INDEX(Clients!$B$4:$B$103,MATCH($B785,Clients!$A$4:$A$103,0)),"")&amp;"")</f>
        <v/>
      </c>
      <c r="M785" s="24" t="str">
        <f>IF($B785="","",IF($J785&lt;&gt;"",N($J785),N(IFERROR(INDEX(Clients!$C$4:$C$103,MATCH($B785,Clients!$A$4:$A$103,0)),""))))</f>
        <v/>
      </c>
      <c r="N785" s="24" t="str">
        <f t="shared" si="25"/>
        <v/>
      </c>
      <c r="O785" s="17"/>
      <c r="P785" s="23">
        <f>IF(AND(ISNUMBER($A785),$A785&gt;=Settings!$B$6,$A785&lt;=Settings!$B$7),1,0)</f>
        <v>0</v>
      </c>
      <c r="Q785" s="23" t="str">
        <f>IF(AND($P785=1,$B785&lt;&gt;"",$B785=Timesheet!$B$4),ROW(),"")</f>
        <v/>
      </c>
    </row>
    <row r="786" spans="1:17" x14ac:dyDescent="0.3">
      <c r="A786" s="19"/>
      <c r="B786" s="17"/>
      <c r="C786" s="17"/>
      <c r="D786" s="17"/>
      <c r="E786" s="20"/>
      <c r="F786" s="20"/>
      <c r="G786" s="21"/>
      <c r="H786" s="22" t="str">
        <f t="shared" si="24"/>
        <v/>
      </c>
      <c r="I786" s="17"/>
      <c r="J786" s="18"/>
      <c r="K786" s="22" t="str">
        <f>IF($H786="","",IF($I786="No",0,IF(N(IFERROR(INDEX(Clients!$D$4:$D$103,MATCH($B786,Clients!$A$4:$A$103,0)),""))&gt;0,CEILING(MAX(0,ROUND(MOD($F786-$E786,1)*1440-N($G786),0)),N(IFERROR(INDEX(Clients!$D$4:$D$103,MATCH($B786,Clients!$A$4:$A$103,0)),""))),MAX(0,ROUND(MOD($F786-$E786,1)*1440-N($G786),0)))/60))</f>
        <v/>
      </c>
      <c r="L786" s="23" t="str">
        <f>IF($B786="","",IFERROR(INDEX(Clients!$B$4:$B$103,MATCH($B786,Clients!$A$4:$A$103,0)),"")&amp;"")</f>
        <v/>
      </c>
      <c r="M786" s="24" t="str">
        <f>IF($B786="","",IF($J786&lt;&gt;"",N($J786),N(IFERROR(INDEX(Clients!$C$4:$C$103,MATCH($B786,Clients!$A$4:$A$103,0)),""))))</f>
        <v/>
      </c>
      <c r="N786" s="24" t="str">
        <f t="shared" si="25"/>
        <v/>
      </c>
      <c r="O786" s="17"/>
      <c r="P786" s="23">
        <f>IF(AND(ISNUMBER($A786),$A786&gt;=Settings!$B$6,$A786&lt;=Settings!$B$7),1,0)</f>
        <v>0</v>
      </c>
      <c r="Q786" s="23" t="str">
        <f>IF(AND($P786=1,$B786&lt;&gt;"",$B786=Timesheet!$B$4),ROW(),"")</f>
        <v/>
      </c>
    </row>
    <row r="787" spans="1:17" x14ac:dyDescent="0.3">
      <c r="A787" s="19"/>
      <c r="B787" s="17"/>
      <c r="C787" s="17"/>
      <c r="D787" s="17"/>
      <c r="E787" s="20"/>
      <c r="F787" s="20"/>
      <c r="G787" s="21"/>
      <c r="H787" s="22" t="str">
        <f t="shared" si="24"/>
        <v/>
      </c>
      <c r="I787" s="17"/>
      <c r="J787" s="18"/>
      <c r="K787" s="22" t="str">
        <f>IF($H787="","",IF($I787="No",0,IF(N(IFERROR(INDEX(Clients!$D$4:$D$103,MATCH($B787,Clients!$A$4:$A$103,0)),""))&gt;0,CEILING(MAX(0,ROUND(MOD($F787-$E787,1)*1440-N($G787),0)),N(IFERROR(INDEX(Clients!$D$4:$D$103,MATCH($B787,Clients!$A$4:$A$103,0)),""))),MAX(0,ROUND(MOD($F787-$E787,1)*1440-N($G787),0)))/60))</f>
        <v/>
      </c>
      <c r="L787" s="23" t="str">
        <f>IF($B787="","",IFERROR(INDEX(Clients!$B$4:$B$103,MATCH($B787,Clients!$A$4:$A$103,0)),"")&amp;"")</f>
        <v/>
      </c>
      <c r="M787" s="24" t="str">
        <f>IF($B787="","",IF($J787&lt;&gt;"",N($J787),N(IFERROR(INDEX(Clients!$C$4:$C$103,MATCH($B787,Clients!$A$4:$A$103,0)),""))))</f>
        <v/>
      </c>
      <c r="N787" s="24" t="str">
        <f t="shared" si="25"/>
        <v/>
      </c>
      <c r="O787" s="17"/>
      <c r="P787" s="23">
        <f>IF(AND(ISNUMBER($A787),$A787&gt;=Settings!$B$6,$A787&lt;=Settings!$B$7),1,0)</f>
        <v>0</v>
      </c>
      <c r="Q787" s="23" t="str">
        <f>IF(AND($P787=1,$B787&lt;&gt;"",$B787=Timesheet!$B$4),ROW(),"")</f>
        <v/>
      </c>
    </row>
    <row r="788" spans="1:17" x14ac:dyDescent="0.3">
      <c r="A788" s="19"/>
      <c r="B788" s="17"/>
      <c r="C788" s="17"/>
      <c r="D788" s="17"/>
      <c r="E788" s="20"/>
      <c r="F788" s="20"/>
      <c r="G788" s="21"/>
      <c r="H788" s="22" t="str">
        <f t="shared" si="24"/>
        <v/>
      </c>
      <c r="I788" s="17"/>
      <c r="J788" s="18"/>
      <c r="K788" s="22" t="str">
        <f>IF($H788="","",IF($I788="No",0,IF(N(IFERROR(INDEX(Clients!$D$4:$D$103,MATCH($B788,Clients!$A$4:$A$103,0)),""))&gt;0,CEILING(MAX(0,ROUND(MOD($F788-$E788,1)*1440-N($G788),0)),N(IFERROR(INDEX(Clients!$D$4:$D$103,MATCH($B788,Clients!$A$4:$A$103,0)),""))),MAX(0,ROUND(MOD($F788-$E788,1)*1440-N($G788),0)))/60))</f>
        <v/>
      </c>
      <c r="L788" s="23" t="str">
        <f>IF($B788="","",IFERROR(INDEX(Clients!$B$4:$B$103,MATCH($B788,Clients!$A$4:$A$103,0)),"")&amp;"")</f>
        <v/>
      </c>
      <c r="M788" s="24" t="str">
        <f>IF($B788="","",IF($J788&lt;&gt;"",N($J788),N(IFERROR(INDEX(Clients!$C$4:$C$103,MATCH($B788,Clients!$A$4:$A$103,0)),""))))</f>
        <v/>
      </c>
      <c r="N788" s="24" t="str">
        <f t="shared" si="25"/>
        <v/>
      </c>
      <c r="O788" s="17"/>
      <c r="P788" s="23">
        <f>IF(AND(ISNUMBER($A788),$A788&gt;=Settings!$B$6,$A788&lt;=Settings!$B$7),1,0)</f>
        <v>0</v>
      </c>
      <c r="Q788" s="23" t="str">
        <f>IF(AND($P788=1,$B788&lt;&gt;"",$B788=Timesheet!$B$4),ROW(),"")</f>
        <v/>
      </c>
    </row>
    <row r="789" spans="1:17" x14ac:dyDescent="0.3">
      <c r="A789" s="19"/>
      <c r="B789" s="17"/>
      <c r="C789" s="17"/>
      <c r="D789" s="17"/>
      <c r="E789" s="20"/>
      <c r="F789" s="20"/>
      <c r="G789" s="21"/>
      <c r="H789" s="22" t="str">
        <f t="shared" si="24"/>
        <v/>
      </c>
      <c r="I789" s="17"/>
      <c r="J789" s="18"/>
      <c r="K789" s="22" t="str">
        <f>IF($H789="","",IF($I789="No",0,IF(N(IFERROR(INDEX(Clients!$D$4:$D$103,MATCH($B789,Clients!$A$4:$A$103,0)),""))&gt;0,CEILING(MAX(0,ROUND(MOD($F789-$E789,1)*1440-N($G789),0)),N(IFERROR(INDEX(Clients!$D$4:$D$103,MATCH($B789,Clients!$A$4:$A$103,0)),""))),MAX(0,ROUND(MOD($F789-$E789,1)*1440-N($G789),0)))/60))</f>
        <v/>
      </c>
      <c r="L789" s="23" t="str">
        <f>IF($B789="","",IFERROR(INDEX(Clients!$B$4:$B$103,MATCH($B789,Clients!$A$4:$A$103,0)),"")&amp;"")</f>
        <v/>
      </c>
      <c r="M789" s="24" t="str">
        <f>IF($B789="","",IF($J789&lt;&gt;"",N($J789),N(IFERROR(INDEX(Clients!$C$4:$C$103,MATCH($B789,Clients!$A$4:$A$103,0)),""))))</f>
        <v/>
      </c>
      <c r="N789" s="24" t="str">
        <f t="shared" si="25"/>
        <v/>
      </c>
      <c r="O789" s="17"/>
      <c r="P789" s="23">
        <f>IF(AND(ISNUMBER($A789),$A789&gt;=Settings!$B$6,$A789&lt;=Settings!$B$7),1,0)</f>
        <v>0</v>
      </c>
      <c r="Q789" s="23" t="str">
        <f>IF(AND($P789=1,$B789&lt;&gt;"",$B789=Timesheet!$B$4),ROW(),"")</f>
        <v/>
      </c>
    </row>
    <row r="790" spans="1:17" x14ac:dyDescent="0.3">
      <c r="A790" s="19"/>
      <c r="B790" s="17"/>
      <c r="C790" s="17"/>
      <c r="D790" s="17"/>
      <c r="E790" s="20"/>
      <c r="F790" s="20"/>
      <c r="G790" s="21"/>
      <c r="H790" s="22" t="str">
        <f t="shared" si="24"/>
        <v/>
      </c>
      <c r="I790" s="17"/>
      <c r="J790" s="18"/>
      <c r="K790" s="22" t="str">
        <f>IF($H790="","",IF($I790="No",0,IF(N(IFERROR(INDEX(Clients!$D$4:$D$103,MATCH($B790,Clients!$A$4:$A$103,0)),""))&gt;0,CEILING(MAX(0,ROUND(MOD($F790-$E790,1)*1440-N($G790),0)),N(IFERROR(INDEX(Clients!$D$4:$D$103,MATCH($B790,Clients!$A$4:$A$103,0)),""))),MAX(0,ROUND(MOD($F790-$E790,1)*1440-N($G790),0)))/60))</f>
        <v/>
      </c>
      <c r="L790" s="23" t="str">
        <f>IF($B790="","",IFERROR(INDEX(Clients!$B$4:$B$103,MATCH($B790,Clients!$A$4:$A$103,0)),"")&amp;"")</f>
        <v/>
      </c>
      <c r="M790" s="24" t="str">
        <f>IF($B790="","",IF($J790&lt;&gt;"",N($J790),N(IFERROR(INDEX(Clients!$C$4:$C$103,MATCH($B790,Clients!$A$4:$A$103,0)),""))))</f>
        <v/>
      </c>
      <c r="N790" s="24" t="str">
        <f t="shared" si="25"/>
        <v/>
      </c>
      <c r="O790" s="17"/>
      <c r="P790" s="23">
        <f>IF(AND(ISNUMBER($A790),$A790&gt;=Settings!$B$6,$A790&lt;=Settings!$B$7),1,0)</f>
        <v>0</v>
      </c>
      <c r="Q790" s="23" t="str">
        <f>IF(AND($P790=1,$B790&lt;&gt;"",$B790=Timesheet!$B$4),ROW(),"")</f>
        <v/>
      </c>
    </row>
    <row r="791" spans="1:17" x14ac:dyDescent="0.3">
      <c r="A791" s="19"/>
      <c r="B791" s="17"/>
      <c r="C791" s="17"/>
      <c r="D791" s="17"/>
      <c r="E791" s="20"/>
      <c r="F791" s="20"/>
      <c r="G791" s="21"/>
      <c r="H791" s="22" t="str">
        <f t="shared" si="24"/>
        <v/>
      </c>
      <c r="I791" s="17"/>
      <c r="J791" s="18"/>
      <c r="K791" s="22" t="str">
        <f>IF($H791="","",IF($I791="No",0,IF(N(IFERROR(INDEX(Clients!$D$4:$D$103,MATCH($B791,Clients!$A$4:$A$103,0)),""))&gt;0,CEILING(MAX(0,ROUND(MOD($F791-$E791,1)*1440-N($G791),0)),N(IFERROR(INDEX(Clients!$D$4:$D$103,MATCH($B791,Clients!$A$4:$A$103,0)),""))),MAX(0,ROUND(MOD($F791-$E791,1)*1440-N($G791),0)))/60))</f>
        <v/>
      </c>
      <c r="L791" s="23" t="str">
        <f>IF($B791="","",IFERROR(INDEX(Clients!$B$4:$B$103,MATCH($B791,Clients!$A$4:$A$103,0)),"")&amp;"")</f>
        <v/>
      </c>
      <c r="M791" s="24" t="str">
        <f>IF($B791="","",IF($J791&lt;&gt;"",N($J791),N(IFERROR(INDEX(Clients!$C$4:$C$103,MATCH($B791,Clients!$A$4:$A$103,0)),""))))</f>
        <v/>
      </c>
      <c r="N791" s="24" t="str">
        <f t="shared" si="25"/>
        <v/>
      </c>
      <c r="O791" s="17"/>
      <c r="P791" s="23">
        <f>IF(AND(ISNUMBER($A791),$A791&gt;=Settings!$B$6,$A791&lt;=Settings!$B$7),1,0)</f>
        <v>0</v>
      </c>
      <c r="Q791" s="23" t="str">
        <f>IF(AND($P791=1,$B791&lt;&gt;"",$B791=Timesheet!$B$4),ROW(),"")</f>
        <v/>
      </c>
    </row>
    <row r="792" spans="1:17" x14ac:dyDescent="0.3">
      <c r="A792" s="19"/>
      <c r="B792" s="17"/>
      <c r="C792" s="17"/>
      <c r="D792" s="17"/>
      <c r="E792" s="20"/>
      <c r="F792" s="20"/>
      <c r="G792" s="21"/>
      <c r="H792" s="22" t="str">
        <f t="shared" si="24"/>
        <v/>
      </c>
      <c r="I792" s="17"/>
      <c r="J792" s="18"/>
      <c r="K792" s="22" t="str">
        <f>IF($H792="","",IF($I792="No",0,IF(N(IFERROR(INDEX(Clients!$D$4:$D$103,MATCH($B792,Clients!$A$4:$A$103,0)),""))&gt;0,CEILING(MAX(0,ROUND(MOD($F792-$E792,1)*1440-N($G792),0)),N(IFERROR(INDEX(Clients!$D$4:$D$103,MATCH($B792,Clients!$A$4:$A$103,0)),""))),MAX(0,ROUND(MOD($F792-$E792,1)*1440-N($G792),0)))/60))</f>
        <v/>
      </c>
      <c r="L792" s="23" t="str">
        <f>IF($B792="","",IFERROR(INDEX(Clients!$B$4:$B$103,MATCH($B792,Clients!$A$4:$A$103,0)),"")&amp;"")</f>
        <v/>
      </c>
      <c r="M792" s="24" t="str">
        <f>IF($B792="","",IF($J792&lt;&gt;"",N($J792),N(IFERROR(INDEX(Clients!$C$4:$C$103,MATCH($B792,Clients!$A$4:$A$103,0)),""))))</f>
        <v/>
      </c>
      <c r="N792" s="24" t="str">
        <f t="shared" si="25"/>
        <v/>
      </c>
      <c r="O792" s="17"/>
      <c r="P792" s="23">
        <f>IF(AND(ISNUMBER($A792),$A792&gt;=Settings!$B$6,$A792&lt;=Settings!$B$7),1,0)</f>
        <v>0</v>
      </c>
      <c r="Q792" s="23" t="str">
        <f>IF(AND($P792=1,$B792&lt;&gt;"",$B792=Timesheet!$B$4),ROW(),"")</f>
        <v/>
      </c>
    </row>
    <row r="793" spans="1:17" x14ac:dyDescent="0.3">
      <c r="A793" s="19"/>
      <c r="B793" s="17"/>
      <c r="C793" s="17"/>
      <c r="D793" s="17"/>
      <c r="E793" s="20"/>
      <c r="F793" s="20"/>
      <c r="G793" s="21"/>
      <c r="H793" s="22" t="str">
        <f t="shared" si="24"/>
        <v/>
      </c>
      <c r="I793" s="17"/>
      <c r="J793" s="18"/>
      <c r="K793" s="22" t="str">
        <f>IF($H793="","",IF($I793="No",0,IF(N(IFERROR(INDEX(Clients!$D$4:$D$103,MATCH($B793,Clients!$A$4:$A$103,0)),""))&gt;0,CEILING(MAX(0,ROUND(MOD($F793-$E793,1)*1440-N($G793),0)),N(IFERROR(INDEX(Clients!$D$4:$D$103,MATCH($B793,Clients!$A$4:$A$103,0)),""))),MAX(0,ROUND(MOD($F793-$E793,1)*1440-N($G793),0)))/60))</f>
        <v/>
      </c>
      <c r="L793" s="23" t="str">
        <f>IF($B793="","",IFERROR(INDEX(Clients!$B$4:$B$103,MATCH($B793,Clients!$A$4:$A$103,0)),"")&amp;"")</f>
        <v/>
      </c>
      <c r="M793" s="24" t="str">
        <f>IF($B793="","",IF($J793&lt;&gt;"",N($J793),N(IFERROR(INDEX(Clients!$C$4:$C$103,MATCH($B793,Clients!$A$4:$A$103,0)),""))))</f>
        <v/>
      </c>
      <c r="N793" s="24" t="str">
        <f t="shared" si="25"/>
        <v/>
      </c>
      <c r="O793" s="17"/>
      <c r="P793" s="23">
        <f>IF(AND(ISNUMBER($A793),$A793&gt;=Settings!$B$6,$A793&lt;=Settings!$B$7),1,0)</f>
        <v>0</v>
      </c>
      <c r="Q793" s="23" t="str">
        <f>IF(AND($P793=1,$B793&lt;&gt;"",$B793=Timesheet!$B$4),ROW(),"")</f>
        <v/>
      </c>
    </row>
    <row r="794" spans="1:17" x14ac:dyDescent="0.3">
      <c r="A794" s="19"/>
      <c r="B794" s="17"/>
      <c r="C794" s="17"/>
      <c r="D794" s="17"/>
      <c r="E794" s="20"/>
      <c r="F794" s="20"/>
      <c r="G794" s="21"/>
      <c r="H794" s="22" t="str">
        <f t="shared" si="24"/>
        <v/>
      </c>
      <c r="I794" s="17"/>
      <c r="J794" s="18"/>
      <c r="K794" s="22" t="str">
        <f>IF($H794="","",IF($I794="No",0,IF(N(IFERROR(INDEX(Clients!$D$4:$D$103,MATCH($B794,Clients!$A$4:$A$103,0)),""))&gt;0,CEILING(MAX(0,ROUND(MOD($F794-$E794,1)*1440-N($G794),0)),N(IFERROR(INDEX(Clients!$D$4:$D$103,MATCH($B794,Clients!$A$4:$A$103,0)),""))),MAX(0,ROUND(MOD($F794-$E794,1)*1440-N($G794),0)))/60))</f>
        <v/>
      </c>
      <c r="L794" s="23" t="str">
        <f>IF($B794="","",IFERROR(INDEX(Clients!$B$4:$B$103,MATCH($B794,Clients!$A$4:$A$103,0)),"")&amp;"")</f>
        <v/>
      </c>
      <c r="M794" s="24" t="str">
        <f>IF($B794="","",IF($J794&lt;&gt;"",N($J794),N(IFERROR(INDEX(Clients!$C$4:$C$103,MATCH($B794,Clients!$A$4:$A$103,0)),""))))</f>
        <v/>
      </c>
      <c r="N794" s="24" t="str">
        <f t="shared" si="25"/>
        <v/>
      </c>
      <c r="O794" s="17"/>
      <c r="P794" s="23">
        <f>IF(AND(ISNUMBER($A794),$A794&gt;=Settings!$B$6,$A794&lt;=Settings!$B$7),1,0)</f>
        <v>0</v>
      </c>
      <c r="Q794" s="23" t="str">
        <f>IF(AND($P794=1,$B794&lt;&gt;"",$B794=Timesheet!$B$4),ROW(),"")</f>
        <v/>
      </c>
    </row>
    <row r="795" spans="1:17" x14ac:dyDescent="0.3">
      <c r="A795" s="19"/>
      <c r="B795" s="17"/>
      <c r="C795" s="17"/>
      <c r="D795" s="17"/>
      <c r="E795" s="20"/>
      <c r="F795" s="20"/>
      <c r="G795" s="21"/>
      <c r="H795" s="22" t="str">
        <f t="shared" si="24"/>
        <v/>
      </c>
      <c r="I795" s="17"/>
      <c r="J795" s="18"/>
      <c r="K795" s="22" t="str">
        <f>IF($H795="","",IF($I795="No",0,IF(N(IFERROR(INDEX(Clients!$D$4:$D$103,MATCH($B795,Clients!$A$4:$A$103,0)),""))&gt;0,CEILING(MAX(0,ROUND(MOD($F795-$E795,1)*1440-N($G795),0)),N(IFERROR(INDEX(Clients!$D$4:$D$103,MATCH($B795,Clients!$A$4:$A$103,0)),""))),MAX(0,ROUND(MOD($F795-$E795,1)*1440-N($G795),0)))/60))</f>
        <v/>
      </c>
      <c r="L795" s="23" t="str">
        <f>IF($B795="","",IFERROR(INDEX(Clients!$B$4:$B$103,MATCH($B795,Clients!$A$4:$A$103,0)),"")&amp;"")</f>
        <v/>
      </c>
      <c r="M795" s="24" t="str">
        <f>IF($B795="","",IF($J795&lt;&gt;"",N($J795),N(IFERROR(INDEX(Clients!$C$4:$C$103,MATCH($B795,Clients!$A$4:$A$103,0)),""))))</f>
        <v/>
      </c>
      <c r="N795" s="24" t="str">
        <f t="shared" si="25"/>
        <v/>
      </c>
      <c r="O795" s="17"/>
      <c r="P795" s="23">
        <f>IF(AND(ISNUMBER($A795),$A795&gt;=Settings!$B$6,$A795&lt;=Settings!$B$7),1,0)</f>
        <v>0</v>
      </c>
      <c r="Q795" s="23" t="str">
        <f>IF(AND($P795=1,$B795&lt;&gt;"",$B795=Timesheet!$B$4),ROW(),"")</f>
        <v/>
      </c>
    </row>
    <row r="796" spans="1:17" x14ac:dyDescent="0.3">
      <c r="A796" s="19"/>
      <c r="B796" s="17"/>
      <c r="C796" s="17"/>
      <c r="D796" s="17"/>
      <c r="E796" s="20"/>
      <c r="F796" s="20"/>
      <c r="G796" s="21"/>
      <c r="H796" s="22" t="str">
        <f t="shared" si="24"/>
        <v/>
      </c>
      <c r="I796" s="17"/>
      <c r="J796" s="18"/>
      <c r="K796" s="22" t="str">
        <f>IF($H796="","",IF($I796="No",0,IF(N(IFERROR(INDEX(Clients!$D$4:$D$103,MATCH($B796,Clients!$A$4:$A$103,0)),""))&gt;0,CEILING(MAX(0,ROUND(MOD($F796-$E796,1)*1440-N($G796),0)),N(IFERROR(INDEX(Clients!$D$4:$D$103,MATCH($B796,Clients!$A$4:$A$103,0)),""))),MAX(0,ROUND(MOD($F796-$E796,1)*1440-N($G796),0)))/60))</f>
        <v/>
      </c>
      <c r="L796" s="23" t="str">
        <f>IF($B796="","",IFERROR(INDEX(Clients!$B$4:$B$103,MATCH($B796,Clients!$A$4:$A$103,0)),"")&amp;"")</f>
        <v/>
      </c>
      <c r="M796" s="24" t="str">
        <f>IF($B796="","",IF($J796&lt;&gt;"",N($J796),N(IFERROR(INDEX(Clients!$C$4:$C$103,MATCH($B796,Clients!$A$4:$A$103,0)),""))))</f>
        <v/>
      </c>
      <c r="N796" s="24" t="str">
        <f t="shared" si="25"/>
        <v/>
      </c>
      <c r="O796" s="17"/>
      <c r="P796" s="23">
        <f>IF(AND(ISNUMBER($A796),$A796&gt;=Settings!$B$6,$A796&lt;=Settings!$B$7),1,0)</f>
        <v>0</v>
      </c>
      <c r="Q796" s="23" t="str">
        <f>IF(AND($P796=1,$B796&lt;&gt;"",$B796=Timesheet!$B$4),ROW(),"")</f>
        <v/>
      </c>
    </row>
    <row r="797" spans="1:17" x14ac:dyDescent="0.3">
      <c r="A797" s="19"/>
      <c r="B797" s="17"/>
      <c r="C797" s="17"/>
      <c r="D797" s="17"/>
      <c r="E797" s="20"/>
      <c r="F797" s="20"/>
      <c r="G797" s="21"/>
      <c r="H797" s="22" t="str">
        <f t="shared" si="24"/>
        <v/>
      </c>
      <c r="I797" s="17"/>
      <c r="J797" s="18"/>
      <c r="K797" s="22" t="str">
        <f>IF($H797="","",IF($I797="No",0,IF(N(IFERROR(INDEX(Clients!$D$4:$D$103,MATCH($B797,Clients!$A$4:$A$103,0)),""))&gt;0,CEILING(MAX(0,ROUND(MOD($F797-$E797,1)*1440-N($G797),0)),N(IFERROR(INDEX(Clients!$D$4:$D$103,MATCH($B797,Clients!$A$4:$A$103,0)),""))),MAX(0,ROUND(MOD($F797-$E797,1)*1440-N($G797),0)))/60))</f>
        <v/>
      </c>
      <c r="L797" s="23" t="str">
        <f>IF($B797="","",IFERROR(INDEX(Clients!$B$4:$B$103,MATCH($B797,Clients!$A$4:$A$103,0)),"")&amp;"")</f>
        <v/>
      </c>
      <c r="M797" s="24" t="str">
        <f>IF($B797="","",IF($J797&lt;&gt;"",N($J797),N(IFERROR(INDEX(Clients!$C$4:$C$103,MATCH($B797,Clients!$A$4:$A$103,0)),""))))</f>
        <v/>
      </c>
      <c r="N797" s="24" t="str">
        <f t="shared" si="25"/>
        <v/>
      </c>
      <c r="O797" s="17"/>
      <c r="P797" s="23">
        <f>IF(AND(ISNUMBER($A797),$A797&gt;=Settings!$B$6,$A797&lt;=Settings!$B$7),1,0)</f>
        <v>0</v>
      </c>
      <c r="Q797" s="23" t="str">
        <f>IF(AND($P797=1,$B797&lt;&gt;"",$B797=Timesheet!$B$4),ROW(),"")</f>
        <v/>
      </c>
    </row>
    <row r="798" spans="1:17" x14ac:dyDescent="0.3">
      <c r="A798" s="19"/>
      <c r="B798" s="17"/>
      <c r="C798" s="17"/>
      <c r="D798" s="17"/>
      <c r="E798" s="20"/>
      <c r="F798" s="20"/>
      <c r="G798" s="21"/>
      <c r="H798" s="22" t="str">
        <f t="shared" si="24"/>
        <v/>
      </c>
      <c r="I798" s="17"/>
      <c r="J798" s="18"/>
      <c r="K798" s="22" t="str">
        <f>IF($H798="","",IF($I798="No",0,IF(N(IFERROR(INDEX(Clients!$D$4:$D$103,MATCH($B798,Clients!$A$4:$A$103,0)),""))&gt;0,CEILING(MAX(0,ROUND(MOD($F798-$E798,1)*1440-N($G798),0)),N(IFERROR(INDEX(Clients!$D$4:$D$103,MATCH($B798,Clients!$A$4:$A$103,0)),""))),MAX(0,ROUND(MOD($F798-$E798,1)*1440-N($G798),0)))/60))</f>
        <v/>
      </c>
      <c r="L798" s="23" t="str">
        <f>IF($B798="","",IFERROR(INDEX(Clients!$B$4:$B$103,MATCH($B798,Clients!$A$4:$A$103,0)),"")&amp;"")</f>
        <v/>
      </c>
      <c r="M798" s="24" t="str">
        <f>IF($B798="","",IF($J798&lt;&gt;"",N($J798),N(IFERROR(INDEX(Clients!$C$4:$C$103,MATCH($B798,Clients!$A$4:$A$103,0)),""))))</f>
        <v/>
      </c>
      <c r="N798" s="24" t="str">
        <f t="shared" si="25"/>
        <v/>
      </c>
      <c r="O798" s="17"/>
      <c r="P798" s="23">
        <f>IF(AND(ISNUMBER($A798),$A798&gt;=Settings!$B$6,$A798&lt;=Settings!$B$7),1,0)</f>
        <v>0</v>
      </c>
      <c r="Q798" s="23" t="str">
        <f>IF(AND($P798=1,$B798&lt;&gt;"",$B798=Timesheet!$B$4),ROW(),"")</f>
        <v/>
      </c>
    </row>
    <row r="799" spans="1:17" x14ac:dyDescent="0.3">
      <c r="A799" s="19"/>
      <c r="B799" s="17"/>
      <c r="C799" s="17"/>
      <c r="D799" s="17"/>
      <c r="E799" s="20"/>
      <c r="F799" s="20"/>
      <c r="G799" s="21"/>
      <c r="H799" s="22" t="str">
        <f t="shared" si="24"/>
        <v/>
      </c>
      <c r="I799" s="17"/>
      <c r="J799" s="18"/>
      <c r="K799" s="22" t="str">
        <f>IF($H799="","",IF($I799="No",0,IF(N(IFERROR(INDEX(Clients!$D$4:$D$103,MATCH($B799,Clients!$A$4:$A$103,0)),""))&gt;0,CEILING(MAX(0,ROUND(MOD($F799-$E799,1)*1440-N($G799),0)),N(IFERROR(INDEX(Clients!$D$4:$D$103,MATCH($B799,Clients!$A$4:$A$103,0)),""))),MAX(0,ROUND(MOD($F799-$E799,1)*1440-N($G799),0)))/60))</f>
        <v/>
      </c>
      <c r="L799" s="23" t="str">
        <f>IF($B799="","",IFERROR(INDEX(Clients!$B$4:$B$103,MATCH($B799,Clients!$A$4:$A$103,0)),"")&amp;"")</f>
        <v/>
      </c>
      <c r="M799" s="24" t="str">
        <f>IF($B799="","",IF($J799&lt;&gt;"",N($J799),N(IFERROR(INDEX(Clients!$C$4:$C$103,MATCH($B799,Clients!$A$4:$A$103,0)),""))))</f>
        <v/>
      </c>
      <c r="N799" s="24" t="str">
        <f t="shared" si="25"/>
        <v/>
      </c>
      <c r="O799" s="17"/>
      <c r="P799" s="23">
        <f>IF(AND(ISNUMBER($A799),$A799&gt;=Settings!$B$6,$A799&lt;=Settings!$B$7),1,0)</f>
        <v>0</v>
      </c>
      <c r="Q799" s="23" t="str">
        <f>IF(AND($P799=1,$B799&lt;&gt;"",$B799=Timesheet!$B$4),ROW(),"")</f>
        <v/>
      </c>
    </row>
    <row r="800" spans="1:17" x14ac:dyDescent="0.3">
      <c r="A800" s="19"/>
      <c r="B800" s="17"/>
      <c r="C800" s="17"/>
      <c r="D800" s="17"/>
      <c r="E800" s="20"/>
      <c r="F800" s="20"/>
      <c r="G800" s="21"/>
      <c r="H800" s="22" t="str">
        <f t="shared" si="24"/>
        <v/>
      </c>
      <c r="I800" s="17"/>
      <c r="J800" s="18"/>
      <c r="K800" s="22" t="str">
        <f>IF($H800="","",IF($I800="No",0,IF(N(IFERROR(INDEX(Clients!$D$4:$D$103,MATCH($B800,Clients!$A$4:$A$103,0)),""))&gt;0,CEILING(MAX(0,ROUND(MOD($F800-$E800,1)*1440-N($G800),0)),N(IFERROR(INDEX(Clients!$D$4:$D$103,MATCH($B800,Clients!$A$4:$A$103,0)),""))),MAX(0,ROUND(MOD($F800-$E800,1)*1440-N($G800),0)))/60))</f>
        <v/>
      </c>
      <c r="L800" s="23" t="str">
        <f>IF($B800="","",IFERROR(INDEX(Clients!$B$4:$B$103,MATCH($B800,Clients!$A$4:$A$103,0)),"")&amp;"")</f>
        <v/>
      </c>
      <c r="M800" s="24" t="str">
        <f>IF($B800="","",IF($J800&lt;&gt;"",N($J800),N(IFERROR(INDEX(Clients!$C$4:$C$103,MATCH($B800,Clients!$A$4:$A$103,0)),""))))</f>
        <v/>
      </c>
      <c r="N800" s="24" t="str">
        <f t="shared" si="25"/>
        <v/>
      </c>
      <c r="O800" s="17"/>
      <c r="P800" s="23">
        <f>IF(AND(ISNUMBER($A800),$A800&gt;=Settings!$B$6,$A800&lt;=Settings!$B$7),1,0)</f>
        <v>0</v>
      </c>
      <c r="Q800" s="23" t="str">
        <f>IF(AND($P800=1,$B800&lt;&gt;"",$B800=Timesheet!$B$4),ROW(),"")</f>
        <v/>
      </c>
    </row>
    <row r="801" spans="1:17" x14ac:dyDescent="0.3">
      <c r="A801" s="19"/>
      <c r="B801" s="17"/>
      <c r="C801" s="17"/>
      <c r="D801" s="17"/>
      <c r="E801" s="20"/>
      <c r="F801" s="20"/>
      <c r="G801" s="21"/>
      <c r="H801" s="22" t="str">
        <f t="shared" si="24"/>
        <v/>
      </c>
      <c r="I801" s="17"/>
      <c r="J801" s="18"/>
      <c r="K801" s="22" t="str">
        <f>IF($H801="","",IF($I801="No",0,IF(N(IFERROR(INDEX(Clients!$D$4:$D$103,MATCH($B801,Clients!$A$4:$A$103,0)),""))&gt;0,CEILING(MAX(0,ROUND(MOD($F801-$E801,1)*1440-N($G801),0)),N(IFERROR(INDEX(Clients!$D$4:$D$103,MATCH($B801,Clients!$A$4:$A$103,0)),""))),MAX(0,ROUND(MOD($F801-$E801,1)*1440-N($G801),0)))/60))</f>
        <v/>
      </c>
      <c r="L801" s="23" t="str">
        <f>IF($B801="","",IFERROR(INDEX(Clients!$B$4:$B$103,MATCH($B801,Clients!$A$4:$A$103,0)),"")&amp;"")</f>
        <v/>
      </c>
      <c r="M801" s="24" t="str">
        <f>IF($B801="","",IF($J801&lt;&gt;"",N($J801),N(IFERROR(INDEX(Clients!$C$4:$C$103,MATCH($B801,Clients!$A$4:$A$103,0)),""))))</f>
        <v/>
      </c>
      <c r="N801" s="24" t="str">
        <f t="shared" si="25"/>
        <v/>
      </c>
      <c r="O801" s="17"/>
      <c r="P801" s="23">
        <f>IF(AND(ISNUMBER($A801),$A801&gt;=Settings!$B$6,$A801&lt;=Settings!$B$7),1,0)</f>
        <v>0</v>
      </c>
      <c r="Q801" s="23" t="str">
        <f>IF(AND($P801=1,$B801&lt;&gt;"",$B801=Timesheet!$B$4),ROW(),"")</f>
        <v/>
      </c>
    </row>
    <row r="802" spans="1:17" x14ac:dyDescent="0.3">
      <c r="A802" s="19"/>
      <c r="B802" s="17"/>
      <c r="C802" s="17"/>
      <c r="D802" s="17"/>
      <c r="E802" s="20"/>
      <c r="F802" s="20"/>
      <c r="G802" s="21"/>
      <c r="H802" s="22" t="str">
        <f t="shared" si="24"/>
        <v/>
      </c>
      <c r="I802" s="17"/>
      <c r="J802" s="18"/>
      <c r="K802" s="22" t="str">
        <f>IF($H802="","",IF($I802="No",0,IF(N(IFERROR(INDEX(Clients!$D$4:$D$103,MATCH($B802,Clients!$A$4:$A$103,0)),""))&gt;0,CEILING(MAX(0,ROUND(MOD($F802-$E802,1)*1440-N($G802),0)),N(IFERROR(INDEX(Clients!$D$4:$D$103,MATCH($B802,Clients!$A$4:$A$103,0)),""))),MAX(0,ROUND(MOD($F802-$E802,1)*1440-N($G802),0)))/60))</f>
        <v/>
      </c>
      <c r="L802" s="23" t="str">
        <f>IF($B802="","",IFERROR(INDEX(Clients!$B$4:$B$103,MATCH($B802,Clients!$A$4:$A$103,0)),"")&amp;"")</f>
        <v/>
      </c>
      <c r="M802" s="24" t="str">
        <f>IF($B802="","",IF($J802&lt;&gt;"",N($J802),N(IFERROR(INDEX(Clients!$C$4:$C$103,MATCH($B802,Clients!$A$4:$A$103,0)),""))))</f>
        <v/>
      </c>
      <c r="N802" s="24" t="str">
        <f t="shared" si="25"/>
        <v/>
      </c>
      <c r="O802" s="17"/>
      <c r="P802" s="23">
        <f>IF(AND(ISNUMBER($A802),$A802&gt;=Settings!$B$6,$A802&lt;=Settings!$B$7),1,0)</f>
        <v>0</v>
      </c>
      <c r="Q802" s="23" t="str">
        <f>IF(AND($P802=1,$B802&lt;&gt;"",$B802=Timesheet!$B$4),ROW(),"")</f>
        <v/>
      </c>
    </row>
    <row r="803" spans="1:17" x14ac:dyDescent="0.3">
      <c r="A803" s="19"/>
      <c r="B803" s="17"/>
      <c r="C803" s="17"/>
      <c r="D803" s="17"/>
      <c r="E803" s="20"/>
      <c r="F803" s="20"/>
      <c r="G803" s="21"/>
      <c r="H803" s="22" t="str">
        <f t="shared" si="24"/>
        <v/>
      </c>
      <c r="I803" s="17"/>
      <c r="J803" s="18"/>
      <c r="K803" s="22" t="str">
        <f>IF($H803="","",IF($I803="No",0,IF(N(IFERROR(INDEX(Clients!$D$4:$D$103,MATCH($B803,Clients!$A$4:$A$103,0)),""))&gt;0,CEILING(MAX(0,ROUND(MOD($F803-$E803,1)*1440-N($G803),0)),N(IFERROR(INDEX(Clients!$D$4:$D$103,MATCH($B803,Clients!$A$4:$A$103,0)),""))),MAX(0,ROUND(MOD($F803-$E803,1)*1440-N($G803),0)))/60))</f>
        <v/>
      </c>
      <c r="L803" s="23" t="str">
        <f>IF($B803="","",IFERROR(INDEX(Clients!$B$4:$B$103,MATCH($B803,Clients!$A$4:$A$103,0)),"")&amp;"")</f>
        <v/>
      </c>
      <c r="M803" s="24" t="str">
        <f>IF($B803="","",IF($J803&lt;&gt;"",N($J803),N(IFERROR(INDEX(Clients!$C$4:$C$103,MATCH($B803,Clients!$A$4:$A$103,0)),""))))</f>
        <v/>
      </c>
      <c r="N803" s="24" t="str">
        <f t="shared" si="25"/>
        <v/>
      </c>
      <c r="O803" s="17"/>
      <c r="P803" s="23">
        <f>IF(AND(ISNUMBER($A803),$A803&gt;=Settings!$B$6,$A803&lt;=Settings!$B$7),1,0)</f>
        <v>0</v>
      </c>
      <c r="Q803" s="23" t="str">
        <f>IF(AND($P803=1,$B803&lt;&gt;"",$B803=Timesheet!$B$4),ROW(),"")</f>
        <v/>
      </c>
    </row>
    <row r="804" spans="1:17" x14ac:dyDescent="0.3">
      <c r="A804" s="19"/>
      <c r="B804" s="17"/>
      <c r="C804" s="17"/>
      <c r="D804" s="17"/>
      <c r="E804" s="20"/>
      <c r="F804" s="20"/>
      <c r="G804" s="21"/>
      <c r="H804" s="22" t="str">
        <f t="shared" si="24"/>
        <v/>
      </c>
      <c r="I804" s="17"/>
      <c r="J804" s="18"/>
      <c r="K804" s="22" t="str">
        <f>IF($H804="","",IF($I804="No",0,IF(N(IFERROR(INDEX(Clients!$D$4:$D$103,MATCH($B804,Clients!$A$4:$A$103,0)),""))&gt;0,CEILING(MAX(0,ROUND(MOD($F804-$E804,1)*1440-N($G804),0)),N(IFERROR(INDEX(Clients!$D$4:$D$103,MATCH($B804,Clients!$A$4:$A$103,0)),""))),MAX(0,ROUND(MOD($F804-$E804,1)*1440-N($G804),0)))/60))</f>
        <v/>
      </c>
      <c r="L804" s="23" t="str">
        <f>IF($B804="","",IFERROR(INDEX(Clients!$B$4:$B$103,MATCH($B804,Clients!$A$4:$A$103,0)),"")&amp;"")</f>
        <v/>
      </c>
      <c r="M804" s="24" t="str">
        <f>IF($B804="","",IF($J804&lt;&gt;"",N($J804),N(IFERROR(INDEX(Clients!$C$4:$C$103,MATCH($B804,Clients!$A$4:$A$103,0)),""))))</f>
        <v/>
      </c>
      <c r="N804" s="24" t="str">
        <f t="shared" si="25"/>
        <v/>
      </c>
      <c r="O804" s="17"/>
      <c r="P804" s="23">
        <f>IF(AND(ISNUMBER($A804),$A804&gt;=Settings!$B$6,$A804&lt;=Settings!$B$7),1,0)</f>
        <v>0</v>
      </c>
      <c r="Q804" s="23" t="str">
        <f>IF(AND($P804=1,$B804&lt;&gt;"",$B804=Timesheet!$B$4),ROW(),"")</f>
        <v/>
      </c>
    </row>
    <row r="805" spans="1:17" x14ac:dyDescent="0.3">
      <c r="A805" s="19"/>
      <c r="B805" s="17"/>
      <c r="C805" s="17"/>
      <c r="D805" s="17"/>
      <c r="E805" s="20"/>
      <c r="F805" s="20"/>
      <c r="G805" s="21"/>
      <c r="H805" s="22" t="str">
        <f t="shared" si="24"/>
        <v/>
      </c>
      <c r="I805" s="17"/>
      <c r="J805" s="18"/>
      <c r="K805" s="22" t="str">
        <f>IF($H805="","",IF($I805="No",0,IF(N(IFERROR(INDEX(Clients!$D$4:$D$103,MATCH($B805,Clients!$A$4:$A$103,0)),""))&gt;0,CEILING(MAX(0,ROUND(MOD($F805-$E805,1)*1440-N($G805),0)),N(IFERROR(INDEX(Clients!$D$4:$D$103,MATCH($B805,Clients!$A$4:$A$103,0)),""))),MAX(0,ROUND(MOD($F805-$E805,1)*1440-N($G805),0)))/60))</f>
        <v/>
      </c>
      <c r="L805" s="23" t="str">
        <f>IF($B805="","",IFERROR(INDEX(Clients!$B$4:$B$103,MATCH($B805,Clients!$A$4:$A$103,0)),"")&amp;"")</f>
        <v/>
      </c>
      <c r="M805" s="24" t="str">
        <f>IF($B805="","",IF($J805&lt;&gt;"",N($J805),N(IFERROR(INDEX(Clients!$C$4:$C$103,MATCH($B805,Clients!$A$4:$A$103,0)),""))))</f>
        <v/>
      </c>
      <c r="N805" s="24" t="str">
        <f t="shared" si="25"/>
        <v/>
      </c>
      <c r="O805" s="17"/>
      <c r="P805" s="23">
        <f>IF(AND(ISNUMBER($A805),$A805&gt;=Settings!$B$6,$A805&lt;=Settings!$B$7),1,0)</f>
        <v>0</v>
      </c>
      <c r="Q805" s="23" t="str">
        <f>IF(AND($P805=1,$B805&lt;&gt;"",$B805=Timesheet!$B$4),ROW(),"")</f>
        <v/>
      </c>
    </row>
    <row r="806" spans="1:17" x14ac:dyDescent="0.3">
      <c r="A806" s="19"/>
      <c r="B806" s="17"/>
      <c r="C806" s="17"/>
      <c r="D806" s="17"/>
      <c r="E806" s="20"/>
      <c r="F806" s="20"/>
      <c r="G806" s="21"/>
      <c r="H806" s="22" t="str">
        <f t="shared" si="24"/>
        <v/>
      </c>
      <c r="I806" s="17"/>
      <c r="J806" s="18"/>
      <c r="K806" s="22" t="str">
        <f>IF($H806="","",IF($I806="No",0,IF(N(IFERROR(INDEX(Clients!$D$4:$D$103,MATCH($B806,Clients!$A$4:$A$103,0)),""))&gt;0,CEILING(MAX(0,ROUND(MOD($F806-$E806,1)*1440-N($G806),0)),N(IFERROR(INDEX(Clients!$D$4:$D$103,MATCH($B806,Clients!$A$4:$A$103,0)),""))),MAX(0,ROUND(MOD($F806-$E806,1)*1440-N($G806),0)))/60))</f>
        <v/>
      </c>
      <c r="L806" s="23" t="str">
        <f>IF($B806="","",IFERROR(INDEX(Clients!$B$4:$B$103,MATCH($B806,Clients!$A$4:$A$103,0)),"")&amp;"")</f>
        <v/>
      </c>
      <c r="M806" s="24" t="str">
        <f>IF($B806="","",IF($J806&lt;&gt;"",N($J806),N(IFERROR(INDEX(Clients!$C$4:$C$103,MATCH($B806,Clients!$A$4:$A$103,0)),""))))</f>
        <v/>
      </c>
      <c r="N806" s="24" t="str">
        <f t="shared" si="25"/>
        <v/>
      </c>
      <c r="O806" s="17"/>
      <c r="P806" s="23">
        <f>IF(AND(ISNUMBER($A806),$A806&gt;=Settings!$B$6,$A806&lt;=Settings!$B$7),1,0)</f>
        <v>0</v>
      </c>
      <c r="Q806" s="23" t="str">
        <f>IF(AND($P806=1,$B806&lt;&gt;"",$B806=Timesheet!$B$4),ROW(),"")</f>
        <v/>
      </c>
    </row>
    <row r="807" spans="1:17" x14ac:dyDescent="0.3">
      <c r="A807" s="19"/>
      <c r="B807" s="17"/>
      <c r="C807" s="17"/>
      <c r="D807" s="17"/>
      <c r="E807" s="20"/>
      <c r="F807" s="20"/>
      <c r="G807" s="21"/>
      <c r="H807" s="22" t="str">
        <f t="shared" si="24"/>
        <v/>
      </c>
      <c r="I807" s="17"/>
      <c r="J807" s="18"/>
      <c r="K807" s="22" t="str">
        <f>IF($H807="","",IF($I807="No",0,IF(N(IFERROR(INDEX(Clients!$D$4:$D$103,MATCH($B807,Clients!$A$4:$A$103,0)),""))&gt;0,CEILING(MAX(0,ROUND(MOD($F807-$E807,1)*1440-N($G807),0)),N(IFERROR(INDEX(Clients!$D$4:$D$103,MATCH($B807,Clients!$A$4:$A$103,0)),""))),MAX(0,ROUND(MOD($F807-$E807,1)*1440-N($G807),0)))/60))</f>
        <v/>
      </c>
      <c r="L807" s="23" t="str">
        <f>IF($B807="","",IFERROR(INDEX(Clients!$B$4:$B$103,MATCH($B807,Clients!$A$4:$A$103,0)),"")&amp;"")</f>
        <v/>
      </c>
      <c r="M807" s="24" t="str">
        <f>IF($B807="","",IF($J807&lt;&gt;"",N($J807),N(IFERROR(INDEX(Clients!$C$4:$C$103,MATCH($B807,Clients!$A$4:$A$103,0)),""))))</f>
        <v/>
      </c>
      <c r="N807" s="24" t="str">
        <f t="shared" si="25"/>
        <v/>
      </c>
      <c r="O807" s="17"/>
      <c r="P807" s="23">
        <f>IF(AND(ISNUMBER($A807),$A807&gt;=Settings!$B$6,$A807&lt;=Settings!$B$7),1,0)</f>
        <v>0</v>
      </c>
      <c r="Q807" s="23" t="str">
        <f>IF(AND($P807=1,$B807&lt;&gt;"",$B807=Timesheet!$B$4),ROW(),"")</f>
        <v/>
      </c>
    </row>
    <row r="808" spans="1:17" x14ac:dyDescent="0.3">
      <c r="A808" s="19"/>
      <c r="B808" s="17"/>
      <c r="C808" s="17"/>
      <c r="D808" s="17"/>
      <c r="E808" s="20"/>
      <c r="F808" s="20"/>
      <c r="G808" s="21"/>
      <c r="H808" s="22" t="str">
        <f t="shared" si="24"/>
        <v/>
      </c>
      <c r="I808" s="17"/>
      <c r="J808" s="18"/>
      <c r="K808" s="22" t="str">
        <f>IF($H808="","",IF($I808="No",0,IF(N(IFERROR(INDEX(Clients!$D$4:$D$103,MATCH($B808,Clients!$A$4:$A$103,0)),""))&gt;0,CEILING(MAX(0,ROUND(MOD($F808-$E808,1)*1440-N($G808),0)),N(IFERROR(INDEX(Clients!$D$4:$D$103,MATCH($B808,Clients!$A$4:$A$103,0)),""))),MAX(0,ROUND(MOD($F808-$E808,1)*1440-N($G808),0)))/60))</f>
        <v/>
      </c>
      <c r="L808" s="23" t="str">
        <f>IF($B808="","",IFERROR(INDEX(Clients!$B$4:$B$103,MATCH($B808,Clients!$A$4:$A$103,0)),"")&amp;"")</f>
        <v/>
      </c>
      <c r="M808" s="24" t="str">
        <f>IF($B808="","",IF($J808&lt;&gt;"",N($J808),N(IFERROR(INDEX(Clients!$C$4:$C$103,MATCH($B808,Clients!$A$4:$A$103,0)),""))))</f>
        <v/>
      </c>
      <c r="N808" s="24" t="str">
        <f t="shared" si="25"/>
        <v/>
      </c>
      <c r="O808" s="17"/>
      <c r="P808" s="23">
        <f>IF(AND(ISNUMBER($A808),$A808&gt;=Settings!$B$6,$A808&lt;=Settings!$B$7),1,0)</f>
        <v>0</v>
      </c>
      <c r="Q808" s="23" t="str">
        <f>IF(AND($P808=1,$B808&lt;&gt;"",$B808=Timesheet!$B$4),ROW(),"")</f>
        <v/>
      </c>
    </row>
    <row r="809" spans="1:17" x14ac:dyDescent="0.3">
      <c r="A809" s="19"/>
      <c r="B809" s="17"/>
      <c r="C809" s="17"/>
      <c r="D809" s="17"/>
      <c r="E809" s="20"/>
      <c r="F809" s="20"/>
      <c r="G809" s="21"/>
      <c r="H809" s="22" t="str">
        <f t="shared" si="24"/>
        <v/>
      </c>
      <c r="I809" s="17"/>
      <c r="J809" s="18"/>
      <c r="K809" s="22" t="str">
        <f>IF($H809="","",IF($I809="No",0,IF(N(IFERROR(INDEX(Clients!$D$4:$D$103,MATCH($B809,Clients!$A$4:$A$103,0)),""))&gt;0,CEILING(MAX(0,ROUND(MOD($F809-$E809,1)*1440-N($G809),0)),N(IFERROR(INDEX(Clients!$D$4:$D$103,MATCH($B809,Clients!$A$4:$A$103,0)),""))),MAX(0,ROUND(MOD($F809-$E809,1)*1440-N($G809),0)))/60))</f>
        <v/>
      </c>
      <c r="L809" s="23" t="str">
        <f>IF($B809="","",IFERROR(INDEX(Clients!$B$4:$B$103,MATCH($B809,Clients!$A$4:$A$103,0)),"")&amp;"")</f>
        <v/>
      </c>
      <c r="M809" s="24" t="str">
        <f>IF($B809="","",IF($J809&lt;&gt;"",N($J809),N(IFERROR(INDEX(Clients!$C$4:$C$103,MATCH($B809,Clients!$A$4:$A$103,0)),""))))</f>
        <v/>
      </c>
      <c r="N809" s="24" t="str">
        <f t="shared" si="25"/>
        <v/>
      </c>
      <c r="O809" s="17"/>
      <c r="P809" s="23">
        <f>IF(AND(ISNUMBER($A809),$A809&gt;=Settings!$B$6,$A809&lt;=Settings!$B$7),1,0)</f>
        <v>0</v>
      </c>
      <c r="Q809" s="23" t="str">
        <f>IF(AND($P809=1,$B809&lt;&gt;"",$B809=Timesheet!$B$4),ROW(),"")</f>
        <v/>
      </c>
    </row>
    <row r="810" spans="1:17" x14ac:dyDescent="0.3">
      <c r="A810" s="19"/>
      <c r="B810" s="17"/>
      <c r="C810" s="17"/>
      <c r="D810" s="17"/>
      <c r="E810" s="20"/>
      <c r="F810" s="20"/>
      <c r="G810" s="21"/>
      <c r="H810" s="22" t="str">
        <f t="shared" si="24"/>
        <v/>
      </c>
      <c r="I810" s="17"/>
      <c r="J810" s="18"/>
      <c r="K810" s="22" t="str">
        <f>IF($H810="","",IF($I810="No",0,IF(N(IFERROR(INDEX(Clients!$D$4:$D$103,MATCH($B810,Clients!$A$4:$A$103,0)),""))&gt;0,CEILING(MAX(0,ROUND(MOD($F810-$E810,1)*1440-N($G810),0)),N(IFERROR(INDEX(Clients!$D$4:$D$103,MATCH($B810,Clients!$A$4:$A$103,0)),""))),MAX(0,ROUND(MOD($F810-$E810,1)*1440-N($G810),0)))/60))</f>
        <v/>
      </c>
      <c r="L810" s="23" t="str">
        <f>IF($B810="","",IFERROR(INDEX(Clients!$B$4:$B$103,MATCH($B810,Clients!$A$4:$A$103,0)),"")&amp;"")</f>
        <v/>
      </c>
      <c r="M810" s="24" t="str">
        <f>IF($B810="","",IF($J810&lt;&gt;"",N($J810),N(IFERROR(INDEX(Clients!$C$4:$C$103,MATCH($B810,Clients!$A$4:$A$103,0)),""))))</f>
        <v/>
      </c>
      <c r="N810" s="24" t="str">
        <f t="shared" si="25"/>
        <v/>
      </c>
      <c r="O810" s="17"/>
      <c r="P810" s="23">
        <f>IF(AND(ISNUMBER($A810),$A810&gt;=Settings!$B$6,$A810&lt;=Settings!$B$7),1,0)</f>
        <v>0</v>
      </c>
      <c r="Q810" s="23" t="str">
        <f>IF(AND($P810=1,$B810&lt;&gt;"",$B810=Timesheet!$B$4),ROW(),"")</f>
        <v/>
      </c>
    </row>
    <row r="811" spans="1:17" x14ac:dyDescent="0.3">
      <c r="A811" s="19"/>
      <c r="B811" s="17"/>
      <c r="C811" s="17"/>
      <c r="D811" s="17"/>
      <c r="E811" s="20"/>
      <c r="F811" s="20"/>
      <c r="G811" s="21"/>
      <c r="H811" s="22" t="str">
        <f t="shared" si="24"/>
        <v/>
      </c>
      <c r="I811" s="17"/>
      <c r="J811" s="18"/>
      <c r="K811" s="22" t="str">
        <f>IF($H811="","",IF($I811="No",0,IF(N(IFERROR(INDEX(Clients!$D$4:$D$103,MATCH($B811,Clients!$A$4:$A$103,0)),""))&gt;0,CEILING(MAX(0,ROUND(MOD($F811-$E811,1)*1440-N($G811),0)),N(IFERROR(INDEX(Clients!$D$4:$D$103,MATCH($B811,Clients!$A$4:$A$103,0)),""))),MAX(0,ROUND(MOD($F811-$E811,1)*1440-N($G811),0)))/60))</f>
        <v/>
      </c>
      <c r="L811" s="23" t="str">
        <f>IF($B811="","",IFERROR(INDEX(Clients!$B$4:$B$103,MATCH($B811,Clients!$A$4:$A$103,0)),"")&amp;"")</f>
        <v/>
      </c>
      <c r="M811" s="24" t="str">
        <f>IF($B811="","",IF($J811&lt;&gt;"",N($J811),N(IFERROR(INDEX(Clients!$C$4:$C$103,MATCH($B811,Clients!$A$4:$A$103,0)),""))))</f>
        <v/>
      </c>
      <c r="N811" s="24" t="str">
        <f t="shared" si="25"/>
        <v/>
      </c>
      <c r="O811" s="17"/>
      <c r="P811" s="23">
        <f>IF(AND(ISNUMBER($A811),$A811&gt;=Settings!$B$6,$A811&lt;=Settings!$B$7),1,0)</f>
        <v>0</v>
      </c>
      <c r="Q811" s="23" t="str">
        <f>IF(AND($P811=1,$B811&lt;&gt;"",$B811=Timesheet!$B$4),ROW(),"")</f>
        <v/>
      </c>
    </row>
    <row r="812" spans="1:17" x14ac:dyDescent="0.3">
      <c r="A812" s="19"/>
      <c r="B812" s="17"/>
      <c r="C812" s="17"/>
      <c r="D812" s="17"/>
      <c r="E812" s="20"/>
      <c r="F812" s="20"/>
      <c r="G812" s="21"/>
      <c r="H812" s="22" t="str">
        <f t="shared" si="24"/>
        <v/>
      </c>
      <c r="I812" s="17"/>
      <c r="J812" s="18"/>
      <c r="K812" s="22" t="str">
        <f>IF($H812="","",IF($I812="No",0,IF(N(IFERROR(INDEX(Clients!$D$4:$D$103,MATCH($B812,Clients!$A$4:$A$103,0)),""))&gt;0,CEILING(MAX(0,ROUND(MOD($F812-$E812,1)*1440-N($G812),0)),N(IFERROR(INDEX(Clients!$D$4:$D$103,MATCH($B812,Clients!$A$4:$A$103,0)),""))),MAX(0,ROUND(MOD($F812-$E812,1)*1440-N($G812),0)))/60))</f>
        <v/>
      </c>
      <c r="L812" s="23" t="str">
        <f>IF($B812="","",IFERROR(INDEX(Clients!$B$4:$B$103,MATCH($B812,Clients!$A$4:$A$103,0)),"")&amp;"")</f>
        <v/>
      </c>
      <c r="M812" s="24" t="str">
        <f>IF($B812="","",IF($J812&lt;&gt;"",N($J812),N(IFERROR(INDEX(Clients!$C$4:$C$103,MATCH($B812,Clients!$A$4:$A$103,0)),""))))</f>
        <v/>
      </c>
      <c r="N812" s="24" t="str">
        <f t="shared" si="25"/>
        <v/>
      </c>
      <c r="O812" s="17"/>
      <c r="P812" s="23">
        <f>IF(AND(ISNUMBER($A812),$A812&gt;=Settings!$B$6,$A812&lt;=Settings!$B$7),1,0)</f>
        <v>0</v>
      </c>
      <c r="Q812" s="23" t="str">
        <f>IF(AND($P812=1,$B812&lt;&gt;"",$B812=Timesheet!$B$4),ROW(),"")</f>
        <v/>
      </c>
    </row>
    <row r="813" spans="1:17" x14ac:dyDescent="0.3">
      <c r="A813" s="19"/>
      <c r="B813" s="17"/>
      <c r="C813" s="17"/>
      <c r="D813" s="17"/>
      <c r="E813" s="20"/>
      <c r="F813" s="20"/>
      <c r="G813" s="21"/>
      <c r="H813" s="22" t="str">
        <f t="shared" si="24"/>
        <v/>
      </c>
      <c r="I813" s="17"/>
      <c r="J813" s="18"/>
      <c r="K813" s="22" t="str">
        <f>IF($H813="","",IF($I813="No",0,IF(N(IFERROR(INDEX(Clients!$D$4:$D$103,MATCH($B813,Clients!$A$4:$A$103,0)),""))&gt;0,CEILING(MAX(0,ROUND(MOD($F813-$E813,1)*1440-N($G813),0)),N(IFERROR(INDEX(Clients!$D$4:$D$103,MATCH($B813,Clients!$A$4:$A$103,0)),""))),MAX(0,ROUND(MOD($F813-$E813,1)*1440-N($G813),0)))/60))</f>
        <v/>
      </c>
      <c r="L813" s="23" t="str">
        <f>IF($B813="","",IFERROR(INDEX(Clients!$B$4:$B$103,MATCH($B813,Clients!$A$4:$A$103,0)),"")&amp;"")</f>
        <v/>
      </c>
      <c r="M813" s="24" t="str">
        <f>IF($B813="","",IF($J813&lt;&gt;"",N($J813),N(IFERROR(INDEX(Clients!$C$4:$C$103,MATCH($B813,Clients!$A$4:$A$103,0)),""))))</f>
        <v/>
      </c>
      <c r="N813" s="24" t="str">
        <f t="shared" si="25"/>
        <v/>
      </c>
      <c r="O813" s="17"/>
      <c r="P813" s="23">
        <f>IF(AND(ISNUMBER($A813),$A813&gt;=Settings!$B$6,$A813&lt;=Settings!$B$7),1,0)</f>
        <v>0</v>
      </c>
      <c r="Q813" s="23" t="str">
        <f>IF(AND($P813=1,$B813&lt;&gt;"",$B813=Timesheet!$B$4),ROW(),"")</f>
        <v/>
      </c>
    </row>
    <row r="814" spans="1:17" x14ac:dyDescent="0.3">
      <c r="A814" s="19"/>
      <c r="B814" s="17"/>
      <c r="C814" s="17"/>
      <c r="D814" s="17"/>
      <c r="E814" s="20"/>
      <c r="F814" s="20"/>
      <c r="G814" s="21"/>
      <c r="H814" s="22" t="str">
        <f t="shared" si="24"/>
        <v/>
      </c>
      <c r="I814" s="17"/>
      <c r="J814" s="18"/>
      <c r="K814" s="22" t="str">
        <f>IF($H814="","",IF($I814="No",0,IF(N(IFERROR(INDEX(Clients!$D$4:$D$103,MATCH($B814,Clients!$A$4:$A$103,0)),""))&gt;0,CEILING(MAX(0,ROUND(MOD($F814-$E814,1)*1440-N($G814),0)),N(IFERROR(INDEX(Clients!$D$4:$D$103,MATCH($B814,Clients!$A$4:$A$103,0)),""))),MAX(0,ROUND(MOD($F814-$E814,1)*1440-N($G814),0)))/60))</f>
        <v/>
      </c>
      <c r="L814" s="23" t="str">
        <f>IF($B814="","",IFERROR(INDEX(Clients!$B$4:$B$103,MATCH($B814,Clients!$A$4:$A$103,0)),"")&amp;"")</f>
        <v/>
      </c>
      <c r="M814" s="24" t="str">
        <f>IF($B814="","",IF($J814&lt;&gt;"",N($J814),N(IFERROR(INDEX(Clients!$C$4:$C$103,MATCH($B814,Clients!$A$4:$A$103,0)),""))))</f>
        <v/>
      </c>
      <c r="N814" s="24" t="str">
        <f t="shared" si="25"/>
        <v/>
      </c>
      <c r="O814" s="17"/>
      <c r="P814" s="23">
        <f>IF(AND(ISNUMBER($A814),$A814&gt;=Settings!$B$6,$A814&lt;=Settings!$B$7),1,0)</f>
        <v>0</v>
      </c>
      <c r="Q814" s="23" t="str">
        <f>IF(AND($P814=1,$B814&lt;&gt;"",$B814=Timesheet!$B$4),ROW(),"")</f>
        <v/>
      </c>
    </row>
    <row r="815" spans="1:17" x14ac:dyDescent="0.3">
      <c r="A815" s="19"/>
      <c r="B815" s="17"/>
      <c r="C815" s="17"/>
      <c r="D815" s="17"/>
      <c r="E815" s="20"/>
      <c r="F815" s="20"/>
      <c r="G815" s="21"/>
      <c r="H815" s="22" t="str">
        <f t="shared" si="24"/>
        <v/>
      </c>
      <c r="I815" s="17"/>
      <c r="J815" s="18"/>
      <c r="K815" s="22" t="str">
        <f>IF($H815="","",IF($I815="No",0,IF(N(IFERROR(INDEX(Clients!$D$4:$D$103,MATCH($B815,Clients!$A$4:$A$103,0)),""))&gt;0,CEILING(MAX(0,ROUND(MOD($F815-$E815,1)*1440-N($G815),0)),N(IFERROR(INDEX(Clients!$D$4:$D$103,MATCH($B815,Clients!$A$4:$A$103,0)),""))),MAX(0,ROUND(MOD($F815-$E815,1)*1440-N($G815),0)))/60))</f>
        <v/>
      </c>
      <c r="L815" s="23" t="str">
        <f>IF($B815="","",IFERROR(INDEX(Clients!$B$4:$B$103,MATCH($B815,Clients!$A$4:$A$103,0)),"")&amp;"")</f>
        <v/>
      </c>
      <c r="M815" s="24" t="str">
        <f>IF($B815="","",IF($J815&lt;&gt;"",N($J815),N(IFERROR(INDEX(Clients!$C$4:$C$103,MATCH($B815,Clients!$A$4:$A$103,0)),""))))</f>
        <v/>
      </c>
      <c r="N815" s="24" t="str">
        <f t="shared" si="25"/>
        <v/>
      </c>
      <c r="O815" s="17"/>
      <c r="P815" s="23">
        <f>IF(AND(ISNUMBER($A815),$A815&gt;=Settings!$B$6,$A815&lt;=Settings!$B$7),1,0)</f>
        <v>0</v>
      </c>
      <c r="Q815" s="23" t="str">
        <f>IF(AND($P815=1,$B815&lt;&gt;"",$B815=Timesheet!$B$4),ROW(),"")</f>
        <v/>
      </c>
    </row>
    <row r="816" spans="1:17" x14ac:dyDescent="0.3">
      <c r="A816" s="19"/>
      <c r="B816" s="17"/>
      <c r="C816" s="17"/>
      <c r="D816" s="17"/>
      <c r="E816" s="20"/>
      <c r="F816" s="20"/>
      <c r="G816" s="21"/>
      <c r="H816" s="22" t="str">
        <f t="shared" si="24"/>
        <v/>
      </c>
      <c r="I816" s="17"/>
      <c r="J816" s="18"/>
      <c r="K816" s="22" t="str">
        <f>IF($H816="","",IF($I816="No",0,IF(N(IFERROR(INDEX(Clients!$D$4:$D$103,MATCH($B816,Clients!$A$4:$A$103,0)),""))&gt;0,CEILING(MAX(0,ROUND(MOD($F816-$E816,1)*1440-N($G816),0)),N(IFERROR(INDEX(Clients!$D$4:$D$103,MATCH($B816,Clients!$A$4:$A$103,0)),""))),MAX(0,ROUND(MOD($F816-$E816,1)*1440-N($G816),0)))/60))</f>
        <v/>
      </c>
      <c r="L816" s="23" t="str">
        <f>IF($B816="","",IFERROR(INDEX(Clients!$B$4:$B$103,MATCH($B816,Clients!$A$4:$A$103,0)),"")&amp;"")</f>
        <v/>
      </c>
      <c r="M816" s="24" t="str">
        <f>IF($B816="","",IF($J816&lt;&gt;"",N($J816),N(IFERROR(INDEX(Clients!$C$4:$C$103,MATCH($B816,Clients!$A$4:$A$103,0)),""))))</f>
        <v/>
      </c>
      <c r="N816" s="24" t="str">
        <f t="shared" si="25"/>
        <v/>
      </c>
      <c r="O816" s="17"/>
      <c r="P816" s="23">
        <f>IF(AND(ISNUMBER($A816),$A816&gt;=Settings!$B$6,$A816&lt;=Settings!$B$7),1,0)</f>
        <v>0</v>
      </c>
      <c r="Q816" s="23" t="str">
        <f>IF(AND($P816=1,$B816&lt;&gt;"",$B816=Timesheet!$B$4),ROW(),"")</f>
        <v/>
      </c>
    </row>
    <row r="817" spans="1:17" x14ac:dyDescent="0.3">
      <c r="A817" s="19"/>
      <c r="B817" s="17"/>
      <c r="C817" s="17"/>
      <c r="D817" s="17"/>
      <c r="E817" s="20"/>
      <c r="F817" s="20"/>
      <c r="G817" s="21"/>
      <c r="H817" s="22" t="str">
        <f t="shared" si="24"/>
        <v/>
      </c>
      <c r="I817" s="17"/>
      <c r="J817" s="18"/>
      <c r="K817" s="22" t="str">
        <f>IF($H817="","",IF($I817="No",0,IF(N(IFERROR(INDEX(Clients!$D$4:$D$103,MATCH($B817,Clients!$A$4:$A$103,0)),""))&gt;0,CEILING(MAX(0,ROUND(MOD($F817-$E817,1)*1440-N($G817),0)),N(IFERROR(INDEX(Clients!$D$4:$D$103,MATCH($B817,Clients!$A$4:$A$103,0)),""))),MAX(0,ROUND(MOD($F817-$E817,1)*1440-N($G817),0)))/60))</f>
        <v/>
      </c>
      <c r="L817" s="23" t="str">
        <f>IF($B817="","",IFERROR(INDEX(Clients!$B$4:$B$103,MATCH($B817,Clients!$A$4:$A$103,0)),"")&amp;"")</f>
        <v/>
      </c>
      <c r="M817" s="24" t="str">
        <f>IF($B817="","",IF($J817&lt;&gt;"",N($J817),N(IFERROR(INDEX(Clients!$C$4:$C$103,MATCH($B817,Clients!$A$4:$A$103,0)),""))))</f>
        <v/>
      </c>
      <c r="N817" s="24" t="str">
        <f t="shared" si="25"/>
        <v/>
      </c>
      <c r="O817" s="17"/>
      <c r="P817" s="23">
        <f>IF(AND(ISNUMBER($A817),$A817&gt;=Settings!$B$6,$A817&lt;=Settings!$B$7),1,0)</f>
        <v>0</v>
      </c>
      <c r="Q817" s="23" t="str">
        <f>IF(AND($P817=1,$B817&lt;&gt;"",$B817=Timesheet!$B$4),ROW(),"")</f>
        <v/>
      </c>
    </row>
    <row r="818" spans="1:17" x14ac:dyDescent="0.3">
      <c r="A818" s="19"/>
      <c r="B818" s="17"/>
      <c r="C818" s="17"/>
      <c r="D818" s="17"/>
      <c r="E818" s="20"/>
      <c r="F818" s="20"/>
      <c r="G818" s="21"/>
      <c r="H818" s="22" t="str">
        <f t="shared" si="24"/>
        <v/>
      </c>
      <c r="I818" s="17"/>
      <c r="J818" s="18"/>
      <c r="K818" s="22" t="str">
        <f>IF($H818="","",IF($I818="No",0,IF(N(IFERROR(INDEX(Clients!$D$4:$D$103,MATCH($B818,Clients!$A$4:$A$103,0)),""))&gt;0,CEILING(MAX(0,ROUND(MOD($F818-$E818,1)*1440-N($G818),0)),N(IFERROR(INDEX(Clients!$D$4:$D$103,MATCH($B818,Clients!$A$4:$A$103,0)),""))),MAX(0,ROUND(MOD($F818-$E818,1)*1440-N($G818),0)))/60))</f>
        <v/>
      </c>
      <c r="L818" s="23" t="str">
        <f>IF($B818="","",IFERROR(INDEX(Clients!$B$4:$B$103,MATCH($B818,Clients!$A$4:$A$103,0)),"")&amp;"")</f>
        <v/>
      </c>
      <c r="M818" s="24" t="str">
        <f>IF($B818="","",IF($J818&lt;&gt;"",N($J818),N(IFERROR(INDEX(Clients!$C$4:$C$103,MATCH($B818,Clients!$A$4:$A$103,0)),""))))</f>
        <v/>
      </c>
      <c r="N818" s="24" t="str">
        <f t="shared" si="25"/>
        <v/>
      </c>
      <c r="O818" s="17"/>
      <c r="P818" s="23">
        <f>IF(AND(ISNUMBER($A818),$A818&gt;=Settings!$B$6,$A818&lt;=Settings!$B$7),1,0)</f>
        <v>0</v>
      </c>
      <c r="Q818" s="23" t="str">
        <f>IF(AND($P818=1,$B818&lt;&gt;"",$B818=Timesheet!$B$4),ROW(),"")</f>
        <v/>
      </c>
    </row>
    <row r="819" spans="1:17" x14ac:dyDescent="0.3">
      <c r="A819" s="19"/>
      <c r="B819" s="17"/>
      <c r="C819" s="17"/>
      <c r="D819" s="17"/>
      <c r="E819" s="20"/>
      <c r="F819" s="20"/>
      <c r="G819" s="21"/>
      <c r="H819" s="22" t="str">
        <f t="shared" si="24"/>
        <v/>
      </c>
      <c r="I819" s="17"/>
      <c r="J819" s="18"/>
      <c r="K819" s="22" t="str">
        <f>IF($H819="","",IF($I819="No",0,IF(N(IFERROR(INDEX(Clients!$D$4:$D$103,MATCH($B819,Clients!$A$4:$A$103,0)),""))&gt;0,CEILING(MAX(0,ROUND(MOD($F819-$E819,1)*1440-N($G819),0)),N(IFERROR(INDEX(Clients!$D$4:$D$103,MATCH($B819,Clients!$A$4:$A$103,0)),""))),MAX(0,ROUND(MOD($F819-$E819,1)*1440-N($G819),0)))/60))</f>
        <v/>
      </c>
      <c r="L819" s="23" t="str">
        <f>IF($B819="","",IFERROR(INDEX(Clients!$B$4:$B$103,MATCH($B819,Clients!$A$4:$A$103,0)),"")&amp;"")</f>
        <v/>
      </c>
      <c r="M819" s="24" t="str">
        <f>IF($B819="","",IF($J819&lt;&gt;"",N($J819),N(IFERROR(INDEX(Clients!$C$4:$C$103,MATCH($B819,Clients!$A$4:$A$103,0)),""))))</f>
        <v/>
      </c>
      <c r="N819" s="24" t="str">
        <f t="shared" si="25"/>
        <v/>
      </c>
      <c r="O819" s="17"/>
      <c r="P819" s="23">
        <f>IF(AND(ISNUMBER($A819),$A819&gt;=Settings!$B$6,$A819&lt;=Settings!$B$7),1,0)</f>
        <v>0</v>
      </c>
      <c r="Q819" s="23" t="str">
        <f>IF(AND($P819=1,$B819&lt;&gt;"",$B819=Timesheet!$B$4),ROW(),"")</f>
        <v/>
      </c>
    </row>
    <row r="820" spans="1:17" x14ac:dyDescent="0.3">
      <c r="A820" s="19"/>
      <c r="B820" s="17"/>
      <c r="C820" s="17"/>
      <c r="D820" s="17"/>
      <c r="E820" s="20"/>
      <c r="F820" s="20"/>
      <c r="G820" s="21"/>
      <c r="H820" s="22" t="str">
        <f t="shared" si="24"/>
        <v/>
      </c>
      <c r="I820" s="17"/>
      <c r="J820" s="18"/>
      <c r="K820" s="22" t="str">
        <f>IF($H820="","",IF($I820="No",0,IF(N(IFERROR(INDEX(Clients!$D$4:$D$103,MATCH($B820,Clients!$A$4:$A$103,0)),""))&gt;0,CEILING(MAX(0,ROUND(MOD($F820-$E820,1)*1440-N($G820),0)),N(IFERROR(INDEX(Clients!$D$4:$D$103,MATCH($B820,Clients!$A$4:$A$103,0)),""))),MAX(0,ROUND(MOD($F820-$E820,1)*1440-N($G820),0)))/60))</f>
        <v/>
      </c>
      <c r="L820" s="23" t="str">
        <f>IF($B820="","",IFERROR(INDEX(Clients!$B$4:$B$103,MATCH($B820,Clients!$A$4:$A$103,0)),"")&amp;"")</f>
        <v/>
      </c>
      <c r="M820" s="24" t="str">
        <f>IF($B820="","",IF($J820&lt;&gt;"",N($J820),N(IFERROR(INDEX(Clients!$C$4:$C$103,MATCH($B820,Clients!$A$4:$A$103,0)),""))))</f>
        <v/>
      </c>
      <c r="N820" s="24" t="str">
        <f t="shared" si="25"/>
        <v/>
      </c>
      <c r="O820" s="17"/>
      <c r="P820" s="23">
        <f>IF(AND(ISNUMBER($A820),$A820&gt;=Settings!$B$6,$A820&lt;=Settings!$B$7),1,0)</f>
        <v>0</v>
      </c>
      <c r="Q820" s="23" t="str">
        <f>IF(AND($P820=1,$B820&lt;&gt;"",$B820=Timesheet!$B$4),ROW(),"")</f>
        <v/>
      </c>
    </row>
    <row r="821" spans="1:17" x14ac:dyDescent="0.3">
      <c r="A821" s="19"/>
      <c r="B821" s="17"/>
      <c r="C821" s="17"/>
      <c r="D821" s="17"/>
      <c r="E821" s="20"/>
      <c r="F821" s="20"/>
      <c r="G821" s="21"/>
      <c r="H821" s="22" t="str">
        <f t="shared" si="24"/>
        <v/>
      </c>
      <c r="I821" s="17"/>
      <c r="J821" s="18"/>
      <c r="K821" s="22" t="str">
        <f>IF($H821="","",IF($I821="No",0,IF(N(IFERROR(INDEX(Clients!$D$4:$D$103,MATCH($B821,Clients!$A$4:$A$103,0)),""))&gt;0,CEILING(MAX(0,ROUND(MOD($F821-$E821,1)*1440-N($G821),0)),N(IFERROR(INDEX(Clients!$D$4:$D$103,MATCH($B821,Clients!$A$4:$A$103,0)),""))),MAX(0,ROUND(MOD($F821-$E821,1)*1440-N($G821),0)))/60))</f>
        <v/>
      </c>
      <c r="L821" s="23" t="str">
        <f>IF($B821="","",IFERROR(INDEX(Clients!$B$4:$B$103,MATCH($B821,Clients!$A$4:$A$103,0)),"")&amp;"")</f>
        <v/>
      </c>
      <c r="M821" s="24" t="str">
        <f>IF($B821="","",IF($J821&lt;&gt;"",N($J821),N(IFERROR(INDEX(Clients!$C$4:$C$103,MATCH($B821,Clients!$A$4:$A$103,0)),""))))</f>
        <v/>
      </c>
      <c r="N821" s="24" t="str">
        <f t="shared" si="25"/>
        <v/>
      </c>
      <c r="O821" s="17"/>
      <c r="P821" s="23">
        <f>IF(AND(ISNUMBER($A821),$A821&gt;=Settings!$B$6,$A821&lt;=Settings!$B$7),1,0)</f>
        <v>0</v>
      </c>
      <c r="Q821" s="23" t="str">
        <f>IF(AND($P821=1,$B821&lt;&gt;"",$B821=Timesheet!$B$4),ROW(),"")</f>
        <v/>
      </c>
    </row>
    <row r="822" spans="1:17" x14ac:dyDescent="0.3">
      <c r="A822" s="19"/>
      <c r="B822" s="17"/>
      <c r="C822" s="17"/>
      <c r="D822" s="17"/>
      <c r="E822" s="20"/>
      <c r="F822" s="20"/>
      <c r="G822" s="21"/>
      <c r="H822" s="22" t="str">
        <f t="shared" si="24"/>
        <v/>
      </c>
      <c r="I822" s="17"/>
      <c r="J822" s="18"/>
      <c r="K822" s="22" t="str">
        <f>IF($H822="","",IF($I822="No",0,IF(N(IFERROR(INDEX(Clients!$D$4:$D$103,MATCH($B822,Clients!$A$4:$A$103,0)),""))&gt;0,CEILING(MAX(0,ROUND(MOD($F822-$E822,1)*1440-N($G822),0)),N(IFERROR(INDEX(Clients!$D$4:$D$103,MATCH($B822,Clients!$A$4:$A$103,0)),""))),MAX(0,ROUND(MOD($F822-$E822,1)*1440-N($G822),0)))/60))</f>
        <v/>
      </c>
      <c r="L822" s="23" t="str">
        <f>IF($B822="","",IFERROR(INDEX(Clients!$B$4:$B$103,MATCH($B822,Clients!$A$4:$A$103,0)),"")&amp;"")</f>
        <v/>
      </c>
      <c r="M822" s="24" t="str">
        <f>IF($B822="","",IF($J822&lt;&gt;"",N($J822),N(IFERROR(INDEX(Clients!$C$4:$C$103,MATCH($B822,Clients!$A$4:$A$103,0)),""))))</f>
        <v/>
      </c>
      <c r="N822" s="24" t="str">
        <f t="shared" si="25"/>
        <v/>
      </c>
      <c r="O822" s="17"/>
      <c r="P822" s="23">
        <f>IF(AND(ISNUMBER($A822),$A822&gt;=Settings!$B$6,$A822&lt;=Settings!$B$7),1,0)</f>
        <v>0</v>
      </c>
      <c r="Q822" s="23" t="str">
        <f>IF(AND($P822=1,$B822&lt;&gt;"",$B822=Timesheet!$B$4),ROW(),"")</f>
        <v/>
      </c>
    </row>
    <row r="823" spans="1:17" x14ac:dyDescent="0.3">
      <c r="A823" s="19"/>
      <c r="B823" s="17"/>
      <c r="C823" s="17"/>
      <c r="D823" s="17"/>
      <c r="E823" s="20"/>
      <c r="F823" s="20"/>
      <c r="G823" s="21"/>
      <c r="H823" s="22" t="str">
        <f t="shared" si="24"/>
        <v/>
      </c>
      <c r="I823" s="17"/>
      <c r="J823" s="18"/>
      <c r="K823" s="22" t="str">
        <f>IF($H823="","",IF($I823="No",0,IF(N(IFERROR(INDEX(Clients!$D$4:$D$103,MATCH($B823,Clients!$A$4:$A$103,0)),""))&gt;0,CEILING(MAX(0,ROUND(MOD($F823-$E823,1)*1440-N($G823),0)),N(IFERROR(INDEX(Clients!$D$4:$D$103,MATCH($B823,Clients!$A$4:$A$103,0)),""))),MAX(0,ROUND(MOD($F823-$E823,1)*1440-N($G823),0)))/60))</f>
        <v/>
      </c>
      <c r="L823" s="23" t="str">
        <f>IF($B823="","",IFERROR(INDEX(Clients!$B$4:$B$103,MATCH($B823,Clients!$A$4:$A$103,0)),"")&amp;"")</f>
        <v/>
      </c>
      <c r="M823" s="24" t="str">
        <f>IF($B823="","",IF($J823&lt;&gt;"",N($J823),N(IFERROR(INDEX(Clients!$C$4:$C$103,MATCH($B823,Clients!$A$4:$A$103,0)),""))))</f>
        <v/>
      </c>
      <c r="N823" s="24" t="str">
        <f t="shared" si="25"/>
        <v/>
      </c>
      <c r="O823" s="17"/>
      <c r="P823" s="23">
        <f>IF(AND(ISNUMBER($A823),$A823&gt;=Settings!$B$6,$A823&lt;=Settings!$B$7),1,0)</f>
        <v>0</v>
      </c>
      <c r="Q823" s="23" t="str">
        <f>IF(AND($P823=1,$B823&lt;&gt;"",$B823=Timesheet!$B$4),ROW(),"")</f>
        <v/>
      </c>
    </row>
    <row r="824" spans="1:17" x14ac:dyDescent="0.3">
      <c r="A824" s="19"/>
      <c r="B824" s="17"/>
      <c r="C824" s="17"/>
      <c r="D824" s="17"/>
      <c r="E824" s="20"/>
      <c r="F824" s="20"/>
      <c r="G824" s="21"/>
      <c r="H824" s="22" t="str">
        <f t="shared" si="24"/>
        <v/>
      </c>
      <c r="I824" s="17"/>
      <c r="J824" s="18"/>
      <c r="K824" s="22" t="str">
        <f>IF($H824="","",IF($I824="No",0,IF(N(IFERROR(INDEX(Clients!$D$4:$D$103,MATCH($B824,Clients!$A$4:$A$103,0)),""))&gt;0,CEILING(MAX(0,ROUND(MOD($F824-$E824,1)*1440-N($G824),0)),N(IFERROR(INDEX(Clients!$D$4:$D$103,MATCH($B824,Clients!$A$4:$A$103,0)),""))),MAX(0,ROUND(MOD($F824-$E824,1)*1440-N($G824),0)))/60))</f>
        <v/>
      </c>
      <c r="L824" s="23" t="str">
        <f>IF($B824="","",IFERROR(INDEX(Clients!$B$4:$B$103,MATCH($B824,Clients!$A$4:$A$103,0)),"")&amp;"")</f>
        <v/>
      </c>
      <c r="M824" s="24" t="str">
        <f>IF($B824="","",IF($J824&lt;&gt;"",N($J824),N(IFERROR(INDEX(Clients!$C$4:$C$103,MATCH($B824,Clients!$A$4:$A$103,0)),""))))</f>
        <v/>
      </c>
      <c r="N824" s="24" t="str">
        <f t="shared" si="25"/>
        <v/>
      </c>
      <c r="O824" s="17"/>
      <c r="P824" s="23">
        <f>IF(AND(ISNUMBER($A824),$A824&gt;=Settings!$B$6,$A824&lt;=Settings!$B$7),1,0)</f>
        <v>0</v>
      </c>
      <c r="Q824" s="23" t="str">
        <f>IF(AND($P824=1,$B824&lt;&gt;"",$B824=Timesheet!$B$4),ROW(),"")</f>
        <v/>
      </c>
    </row>
    <row r="825" spans="1:17" x14ac:dyDescent="0.3">
      <c r="A825" s="19"/>
      <c r="B825" s="17"/>
      <c r="C825" s="17"/>
      <c r="D825" s="17"/>
      <c r="E825" s="20"/>
      <c r="F825" s="20"/>
      <c r="G825" s="21"/>
      <c r="H825" s="22" t="str">
        <f t="shared" si="24"/>
        <v/>
      </c>
      <c r="I825" s="17"/>
      <c r="J825" s="18"/>
      <c r="K825" s="22" t="str">
        <f>IF($H825="","",IF($I825="No",0,IF(N(IFERROR(INDEX(Clients!$D$4:$D$103,MATCH($B825,Clients!$A$4:$A$103,0)),""))&gt;0,CEILING(MAX(0,ROUND(MOD($F825-$E825,1)*1440-N($G825),0)),N(IFERROR(INDEX(Clients!$D$4:$D$103,MATCH($B825,Clients!$A$4:$A$103,0)),""))),MAX(0,ROUND(MOD($F825-$E825,1)*1440-N($G825),0)))/60))</f>
        <v/>
      </c>
      <c r="L825" s="23" t="str">
        <f>IF($B825="","",IFERROR(INDEX(Clients!$B$4:$B$103,MATCH($B825,Clients!$A$4:$A$103,0)),"")&amp;"")</f>
        <v/>
      </c>
      <c r="M825" s="24" t="str">
        <f>IF($B825="","",IF($J825&lt;&gt;"",N($J825),N(IFERROR(INDEX(Clients!$C$4:$C$103,MATCH($B825,Clients!$A$4:$A$103,0)),""))))</f>
        <v/>
      </c>
      <c r="N825" s="24" t="str">
        <f t="shared" si="25"/>
        <v/>
      </c>
      <c r="O825" s="17"/>
      <c r="P825" s="23">
        <f>IF(AND(ISNUMBER($A825),$A825&gt;=Settings!$B$6,$A825&lt;=Settings!$B$7),1,0)</f>
        <v>0</v>
      </c>
      <c r="Q825" s="23" t="str">
        <f>IF(AND($P825=1,$B825&lt;&gt;"",$B825=Timesheet!$B$4),ROW(),"")</f>
        <v/>
      </c>
    </row>
    <row r="826" spans="1:17" x14ac:dyDescent="0.3">
      <c r="A826" s="19"/>
      <c r="B826" s="17"/>
      <c r="C826" s="17"/>
      <c r="D826" s="17"/>
      <c r="E826" s="20"/>
      <c r="F826" s="20"/>
      <c r="G826" s="21"/>
      <c r="H826" s="22" t="str">
        <f t="shared" si="24"/>
        <v/>
      </c>
      <c r="I826" s="17"/>
      <c r="J826" s="18"/>
      <c r="K826" s="22" t="str">
        <f>IF($H826="","",IF($I826="No",0,IF(N(IFERROR(INDEX(Clients!$D$4:$D$103,MATCH($B826,Clients!$A$4:$A$103,0)),""))&gt;0,CEILING(MAX(0,ROUND(MOD($F826-$E826,1)*1440-N($G826),0)),N(IFERROR(INDEX(Clients!$D$4:$D$103,MATCH($B826,Clients!$A$4:$A$103,0)),""))),MAX(0,ROUND(MOD($F826-$E826,1)*1440-N($G826),0)))/60))</f>
        <v/>
      </c>
      <c r="L826" s="23" t="str">
        <f>IF($B826="","",IFERROR(INDEX(Clients!$B$4:$B$103,MATCH($B826,Clients!$A$4:$A$103,0)),"")&amp;"")</f>
        <v/>
      </c>
      <c r="M826" s="24" t="str">
        <f>IF($B826="","",IF($J826&lt;&gt;"",N($J826),N(IFERROR(INDEX(Clients!$C$4:$C$103,MATCH($B826,Clients!$A$4:$A$103,0)),""))))</f>
        <v/>
      </c>
      <c r="N826" s="24" t="str">
        <f t="shared" si="25"/>
        <v/>
      </c>
      <c r="O826" s="17"/>
      <c r="P826" s="23">
        <f>IF(AND(ISNUMBER($A826),$A826&gt;=Settings!$B$6,$A826&lt;=Settings!$B$7),1,0)</f>
        <v>0</v>
      </c>
      <c r="Q826" s="23" t="str">
        <f>IF(AND($P826=1,$B826&lt;&gt;"",$B826=Timesheet!$B$4),ROW(),"")</f>
        <v/>
      </c>
    </row>
    <row r="827" spans="1:17" x14ac:dyDescent="0.3">
      <c r="A827" s="19"/>
      <c r="B827" s="17"/>
      <c r="C827" s="17"/>
      <c r="D827" s="17"/>
      <c r="E827" s="20"/>
      <c r="F827" s="20"/>
      <c r="G827" s="21"/>
      <c r="H827" s="22" t="str">
        <f t="shared" si="24"/>
        <v/>
      </c>
      <c r="I827" s="17"/>
      <c r="J827" s="18"/>
      <c r="K827" s="22" t="str">
        <f>IF($H827="","",IF($I827="No",0,IF(N(IFERROR(INDEX(Clients!$D$4:$D$103,MATCH($B827,Clients!$A$4:$A$103,0)),""))&gt;0,CEILING(MAX(0,ROUND(MOD($F827-$E827,1)*1440-N($G827),0)),N(IFERROR(INDEX(Clients!$D$4:$D$103,MATCH($B827,Clients!$A$4:$A$103,0)),""))),MAX(0,ROUND(MOD($F827-$E827,1)*1440-N($G827),0)))/60))</f>
        <v/>
      </c>
      <c r="L827" s="23" t="str">
        <f>IF($B827="","",IFERROR(INDEX(Clients!$B$4:$B$103,MATCH($B827,Clients!$A$4:$A$103,0)),"")&amp;"")</f>
        <v/>
      </c>
      <c r="M827" s="24" t="str">
        <f>IF($B827="","",IF($J827&lt;&gt;"",N($J827),N(IFERROR(INDEX(Clients!$C$4:$C$103,MATCH($B827,Clients!$A$4:$A$103,0)),""))))</f>
        <v/>
      </c>
      <c r="N827" s="24" t="str">
        <f t="shared" si="25"/>
        <v/>
      </c>
      <c r="O827" s="17"/>
      <c r="P827" s="23">
        <f>IF(AND(ISNUMBER($A827),$A827&gt;=Settings!$B$6,$A827&lt;=Settings!$B$7),1,0)</f>
        <v>0</v>
      </c>
      <c r="Q827" s="23" t="str">
        <f>IF(AND($P827=1,$B827&lt;&gt;"",$B827=Timesheet!$B$4),ROW(),"")</f>
        <v/>
      </c>
    </row>
    <row r="828" spans="1:17" x14ac:dyDescent="0.3">
      <c r="A828" s="19"/>
      <c r="B828" s="17"/>
      <c r="C828" s="17"/>
      <c r="D828" s="17"/>
      <c r="E828" s="20"/>
      <c r="F828" s="20"/>
      <c r="G828" s="21"/>
      <c r="H828" s="22" t="str">
        <f t="shared" si="24"/>
        <v/>
      </c>
      <c r="I828" s="17"/>
      <c r="J828" s="18"/>
      <c r="K828" s="22" t="str">
        <f>IF($H828="","",IF($I828="No",0,IF(N(IFERROR(INDEX(Clients!$D$4:$D$103,MATCH($B828,Clients!$A$4:$A$103,0)),""))&gt;0,CEILING(MAX(0,ROUND(MOD($F828-$E828,1)*1440-N($G828),0)),N(IFERROR(INDEX(Clients!$D$4:$D$103,MATCH($B828,Clients!$A$4:$A$103,0)),""))),MAX(0,ROUND(MOD($F828-$E828,1)*1440-N($G828),0)))/60))</f>
        <v/>
      </c>
      <c r="L828" s="23" t="str">
        <f>IF($B828="","",IFERROR(INDEX(Clients!$B$4:$B$103,MATCH($B828,Clients!$A$4:$A$103,0)),"")&amp;"")</f>
        <v/>
      </c>
      <c r="M828" s="24" t="str">
        <f>IF($B828="","",IF($J828&lt;&gt;"",N($J828),N(IFERROR(INDEX(Clients!$C$4:$C$103,MATCH($B828,Clients!$A$4:$A$103,0)),""))))</f>
        <v/>
      </c>
      <c r="N828" s="24" t="str">
        <f t="shared" si="25"/>
        <v/>
      </c>
      <c r="O828" s="17"/>
      <c r="P828" s="23">
        <f>IF(AND(ISNUMBER($A828),$A828&gt;=Settings!$B$6,$A828&lt;=Settings!$B$7),1,0)</f>
        <v>0</v>
      </c>
      <c r="Q828" s="23" t="str">
        <f>IF(AND($P828=1,$B828&lt;&gt;"",$B828=Timesheet!$B$4),ROW(),"")</f>
        <v/>
      </c>
    </row>
    <row r="829" spans="1:17" x14ac:dyDescent="0.3">
      <c r="A829" s="19"/>
      <c r="B829" s="17"/>
      <c r="C829" s="17"/>
      <c r="D829" s="17"/>
      <c r="E829" s="20"/>
      <c r="F829" s="20"/>
      <c r="G829" s="21"/>
      <c r="H829" s="22" t="str">
        <f t="shared" si="24"/>
        <v/>
      </c>
      <c r="I829" s="17"/>
      <c r="J829" s="18"/>
      <c r="K829" s="22" t="str">
        <f>IF($H829="","",IF($I829="No",0,IF(N(IFERROR(INDEX(Clients!$D$4:$D$103,MATCH($B829,Clients!$A$4:$A$103,0)),""))&gt;0,CEILING(MAX(0,ROUND(MOD($F829-$E829,1)*1440-N($G829),0)),N(IFERROR(INDEX(Clients!$D$4:$D$103,MATCH($B829,Clients!$A$4:$A$103,0)),""))),MAX(0,ROUND(MOD($F829-$E829,1)*1440-N($G829),0)))/60))</f>
        <v/>
      </c>
      <c r="L829" s="23" t="str">
        <f>IF($B829="","",IFERROR(INDEX(Clients!$B$4:$B$103,MATCH($B829,Clients!$A$4:$A$103,0)),"")&amp;"")</f>
        <v/>
      </c>
      <c r="M829" s="24" t="str">
        <f>IF($B829="","",IF($J829&lt;&gt;"",N($J829),N(IFERROR(INDEX(Clients!$C$4:$C$103,MATCH($B829,Clients!$A$4:$A$103,0)),""))))</f>
        <v/>
      </c>
      <c r="N829" s="24" t="str">
        <f t="shared" si="25"/>
        <v/>
      </c>
      <c r="O829" s="17"/>
      <c r="P829" s="23">
        <f>IF(AND(ISNUMBER($A829),$A829&gt;=Settings!$B$6,$A829&lt;=Settings!$B$7),1,0)</f>
        <v>0</v>
      </c>
      <c r="Q829" s="23" t="str">
        <f>IF(AND($P829=1,$B829&lt;&gt;"",$B829=Timesheet!$B$4),ROW(),"")</f>
        <v/>
      </c>
    </row>
    <row r="830" spans="1:17" x14ac:dyDescent="0.3">
      <c r="A830" s="19"/>
      <c r="B830" s="17"/>
      <c r="C830" s="17"/>
      <c r="D830" s="17"/>
      <c r="E830" s="20"/>
      <c r="F830" s="20"/>
      <c r="G830" s="21"/>
      <c r="H830" s="22" t="str">
        <f t="shared" si="24"/>
        <v/>
      </c>
      <c r="I830" s="17"/>
      <c r="J830" s="18"/>
      <c r="K830" s="22" t="str">
        <f>IF($H830="","",IF($I830="No",0,IF(N(IFERROR(INDEX(Clients!$D$4:$D$103,MATCH($B830,Clients!$A$4:$A$103,0)),""))&gt;0,CEILING(MAX(0,ROUND(MOD($F830-$E830,1)*1440-N($G830),0)),N(IFERROR(INDEX(Clients!$D$4:$D$103,MATCH($B830,Clients!$A$4:$A$103,0)),""))),MAX(0,ROUND(MOD($F830-$E830,1)*1440-N($G830),0)))/60))</f>
        <v/>
      </c>
      <c r="L830" s="23" t="str">
        <f>IF($B830="","",IFERROR(INDEX(Clients!$B$4:$B$103,MATCH($B830,Clients!$A$4:$A$103,0)),"")&amp;"")</f>
        <v/>
      </c>
      <c r="M830" s="24" t="str">
        <f>IF($B830="","",IF($J830&lt;&gt;"",N($J830),N(IFERROR(INDEX(Clients!$C$4:$C$103,MATCH($B830,Clients!$A$4:$A$103,0)),""))))</f>
        <v/>
      </c>
      <c r="N830" s="24" t="str">
        <f t="shared" si="25"/>
        <v/>
      </c>
      <c r="O830" s="17"/>
      <c r="P830" s="23">
        <f>IF(AND(ISNUMBER($A830),$A830&gt;=Settings!$B$6,$A830&lt;=Settings!$B$7),1,0)</f>
        <v>0</v>
      </c>
      <c r="Q830" s="23" t="str">
        <f>IF(AND($P830=1,$B830&lt;&gt;"",$B830=Timesheet!$B$4),ROW(),"")</f>
        <v/>
      </c>
    </row>
    <row r="831" spans="1:17" x14ac:dyDescent="0.3">
      <c r="A831" s="19"/>
      <c r="B831" s="17"/>
      <c r="C831" s="17"/>
      <c r="D831" s="17"/>
      <c r="E831" s="20"/>
      <c r="F831" s="20"/>
      <c r="G831" s="21"/>
      <c r="H831" s="22" t="str">
        <f t="shared" si="24"/>
        <v/>
      </c>
      <c r="I831" s="17"/>
      <c r="J831" s="18"/>
      <c r="K831" s="22" t="str">
        <f>IF($H831="","",IF($I831="No",0,IF(N(IFERROR(INDEX(Clients!$D$4:$D$103,MATCH($B831,Clients!$A$4:$A$103,0)),""))&gt;0,CEILING(MAX(0,ROUND(MOD($F831-$E831,1)*1440-N($G831),0)),N(IFERROR(INDEX(Clients!$D$4:$D$103,MATCH($B831,Clients!$A$4:$A$103,0)),""))),MAX(0,ROUND(MOD($F831-$E831,1)*1440-N($G831),0)))/60))</f>
        <v/>
      </c>
      <c r="L831" s="23" t="str">
        <f>IF($B831="","",IFERROR(INDEX(Clients!$B$4:$B$103,MATCH($B831,Clients!$A$4:$A$103,0)),"")&amp;"")</f>
        <v/>
      </c>
      <c r="M831" s="24" t="str">
        <f>IF($B831="","",IF($J831&lt;&gt;"",N($J831),N(IFERROR(INDEX(Clients!$C$4:$C$103,MATCH($B831,Clients!$A$4:$A$103,0)),""))))</f>
        <v/>
      </c>
      <c r="N831" s="24" t="str">
        <f t="shared" si="25"/>
        <v/>
      </c>
      <c r="O831" s="17"/>
      <c r="P831" s="23">
        <f>IF(AND(ISNUMBER($A831),$A831&gt;=Settings!$B$6,$A831&lt;=Settings!$B$7),1,0)</f>
        <v>0</v>
      </c>
      <c r="Q831" s="23" t="str">
        <f>IF(AND($P831=1,$B831&lt;&gt;"",$B831=Timesheet!$B$4),ROW(),"")</f>
        <v/>
      </c>
    </row>
    <row r="832" spans="1:17" x14ac:dyDescent="0.3">
      <c r="A832" s="19"/>
      <c r="B832" s="17"/>
      <c r="C832" s="17"/>
      <c r="D832" s="17"/>
      <c r="E832" s="20"/>
      <c r="F832" s="20"/>
      <c r="G832" s="21"/>
      <c r="H832" s="22" t="str">
        <f t="shared" si="24"/>
        <v/>
      </c>
      <c r="I832" s="17"/>
      <c r="J832" s="18"/>
      <c r="K832" s="22" t="str">
        <f>IF($H832="","",IF($I832="No",0,IF(N(IFERROR(INDEX(Clients!$D$4:$D$103,MATCH($B832,Clients!$A$4:$A$103,0)),""))&gt;0,CEILING(MAX(0,ROUND(MOD($F832-$E832,1)*1440-N($G832),0)),N(IFERROR(INDEX(Clients!$D$4:$D$103,MATCH($B832,Clients!$A$4:$A$103,0)),""))),MAX(0,ROUND(MOD($F832-$E832,1)*1440-N($G832),0)))/60))</f>
        <v/>
      </c>
      <c r="L832" s="23" t="str">
        <f>IF($B832="","",IFERROR(INDEX(Clients!$B$4:$B$103,MATCH($B832,Clients!$A$4:$A$103,0)),"")&amp;"")</f>
        <v/>
      </c>
      <c r="M832" s="24" t="str">
        <f>IF($B832="","",IF($J832&lt;&gt;"",N($J832),N(IFERROR(INDEX(Clients!$C$4:$C$103,MATCH($B832,Clients!$A$4:$A$103,0)),""))))</f>
        <v/>
      </c>
      <c r="N832" s="24" t="str">
        <f t="shared" si="25"/>
        <v/>
      </c>
      <c r="O832" s="17"/>
      <c r="P832" s="23">
        <f>IF(AND(ISNUMBER($A832),$A832&gt;=Settings!$B$6,$A832&lt;=Settings!$B$7),1,0)</f>
        <v>0</v>
      </c>
      <c r="Q832" s="23" t="str">
        <f>IF(AND($P832=1,$B832&lt;&gt;"",$B832=Timesheet!$B$4),ROW(),"")</f>
        <v/>
      </c>
    </row>
    <row r="833" spans="1:17" x14ac:dyDescent="0.3">
      <c r="A833" s="19"/>
      <c r="B833" s="17"/>
      <c r="C833" s="17"/>
      <c r="D833" s="17"/>
      <c r="E833" s="20"/>
      <c r="F833" s="20"/>
      <c r="G833" s="21"/>
      <c r="H833" s="22" t="str">
        <f t="shared" si="24"/>
        <v/>
      </c>
      <c r="I833" s="17"/>
      <c r="J833" s="18"/>
      <c r="K833" s="22" t="str">
        <f>IF($H833="","",IF($I833="No",0,IF(N(IFERROR(INDEX(Clients!$D$4:$D$103,MATCH($B833,Clients!$A$4:$A$103,0)),""))&gt;0,CEILING(MAX(0,ROUND(MOD($F833-$E833,1)*1440-N($G833),0)),N(IFERROR(INDEX(Clients!$D$4:$D$103,MATCH($B833,Clients!$A$4:$A$103,0)),""))),MAX(0,ROUND(MOD($F833-$E833,1)*1440-N($G833),0)))/60))</f>
        <v/>
      </c>
      <c r="L833" s="23" t="str">
        <f>IF($B833="","",IFERROR(INDEX(Clients!$B$4:$B$103,MATCH($B833,Clients!$A$4:$A$103,0)),"")&amp;"")</f>
        <v/>
      </c>
      <c r="M833" s="24" t="str">
        <f>IF($B833="","",IF($J833&lt;&gt;"",N($J833),N(IFERROR(INDEX(Clients!$C$4:$C$103,MATCH($B833,Clients!$A$4:$A$103,0)),""))))</f>
        <v/>
      </c>
      <c r="N833" s="24" t="str">
        <f t="shared" si="25"/>
        <v/>
      </c>
      <c r="O833" s="17"/>
      <c r="P833" s="23">
        <f>IF(AND(ISNUMBER($A833),$A833&gt;=Settings!$B$6,$A833&lt;=Settings!$B$7),1,0)</f>
        <v>0</v>
      </c>
      <c r="Q833" s="23" t="str">
        <f>IF(AND($P833=1,$B833&lt;&gt;"",$B833=Timesheet!$B$4),ROW(),"")</f>
        <v/>
      </c>
    </row>
    <row r="834" spans="1:17" x14ac:dyDescent="0.3">
      <c r="A834" s="19"/>
      <c r="B834" s="17"/>
      <c r="C834" s="17"/>
      <c r="D834" s="17"/>
      <c r="E834" s="20"/>
      <c r="F834" s="20"/>
      <c r="G834" s="21"/>
      <c r="H834" s="22" t="str">
        <f t="shared" si="24"/>
        <v/>
      </c>
      <c r="I834" s="17"/>
      <c r="J834" s="18"/>
      <c r="K834" s="22" t="str">
        <f>IF($H834="","",IF($I834="No",0,IF(N(IFERROR(INDEX(Clients!$D$4:$D$103,MATCH($B834,Clients!$A$4:$A$103,0)),""))&gt;0,CEILING(MAX(0,ROUND(MOD($F834-$E834,1)*1440-N($G834),0)),N(IFERROR(INDEX(Clients!$D$4:$D$103,MATCH($B834,Clients!$A$4:$A$103,0)),""))),MAX(0,ROUND(MOD($F834-$E834,1)*1440-N($G834),0)))/60))</f>
        <v/>
      </c>
      <c r="L834" s="23" t="str">
        <f>IF($B834="","",IFERROR(INDEX(Clients!$B$4:$B$103,MATCH($B834,Clients!$A$4:$A$103,0)),"")&amp;"")</f>
        <v/>
      </c>
      <c r="M834" s="24" t="str">
        <f>IF($B834="","",IF($J834&lt;&gt;"",N($J834),N(IFERROR(INDEX(Clients!$C$4:$C$103,MATCH($B834,Clients!$A$4:$A$103,0)),""))))</f>
        <v/>
      </c>
      <c r="N834" s="24" t="str">
        <f t="shared" si="25"/>
        <v/>
      </c>
      <c r="O834" s="17"/>
      <c r="P834" s="23">
        <f>IF(AND(ISNUMBER($A834),$A834&gt;=Settings!$B$6,$A834&lt;=Settings!$B$7),1,0)</f>
        <v>0</v>
      </c>
      <c r="Q834" s="23" t="str">
        <f>IF(AND($P834=1,$B834&lt;&gt;"",$B834=Timesheet!$B$4),ROW(),"")</f>
        <v/>
      </c>
    </row>
    <row r="835" spans="1:17" x14ac:dyDescent="0.3">
      <c r="A835" s="19"/>
      <c r="B835" s="17"/>
      <c r="C835" s="17"/>
      <c r="D835" s="17"/>
      <c r="E835" s="20"/>
      <c r="F835" s="20"/>
      <c r="G835" s="21"/>
      <c r="H835" s="22" t="str">
        <f t="shared" si="24"/>
        <v/>
      </c>
      <c r="I835" s="17"/>
      <c r="J835" s="18"/>
      <c r="K835" s="22" t="str">
        <f>IF($H835="","",IF($I835="No",0,IF(N(IFERROR(INDEX(Clients!$D$4:$D$103,MATCH($B835,Clients!$A$4:$A$103,0)),""))&gt;0,CEILING(MAX(0,ROUND(MOD($F835-$E835,1)*1440-N($G835),0)),N(IFERROR(INDEX(Clients!$D$4:$D$103,MATCH($B835,Clients!$A$4:$A$103,0)),""))),MAX(0,ROUND(MOD($F835-$E835,1)*1440-N($G835),0)))/60))</f>
        <v/>
      </c>
      <c r="L835" s="23" t="str">
        <f>IF($B835="","",IFERROR(INDEX(Clients!$B$4:$B$103,MATCH($B835,Clients!$A$4:$A$103,0)),"")&amp;"")</f>
        <v/>
      </c>
      <c r="M835" s="24" t="str">
        <f>IF($B835="","",IF($J835&lt;&gt;"",N($J835),N(IFERROR(INDEX(Clients!$C$4:$C$103,MATCH($B835,Clients!$A$4:$A$103,0)),""))))</f>
        <v/>
      </c>
      <c r="N835" s="24" t="str">
        <f t="shared" si="25"/>
        <v/>
      </c>
      <c r="O835" s="17"/>
      <c r="P835" s="23">
        <f>IF(AND(ISNUMBER($A835),$A835&gt;=Settings!$B$6,$A835&lt;=Settings!$B$7),1,0)</f>
        <v>0</v>
      </c>
      <c r="Q835" s="23" t="str">
        <f>IF(AND($P835=1,$B835&lt;&gt;"",$B835=Timesheet!$B$4),ROW(),"")</f>
        <v/>
      </c>
    </row>
    <row r="836" spans="1:17" x14ac:dyDescent="0.3">
      <c r="A836" s="19"/>
      <c r="B836" s="17"/>
      <c r="C836" s="17"/>
      <c r="D836" s="17"/>
      <c r="E836" s="20"/>
      <c r="F836" s="20"/>
      <c r="G836" s="21"/>
      <c r="H836" s="22" t="str">
        <f t="shared" ref="H836:H899" si="26">IF(OR($E836="",$F836=""),"",MAX(0,ROUND((MOD($F836-$E836,1)*1440-N($G836))/60,2)))</f>
        <v/>
      </c>
      <c r="I836" s="17"/>
      <c r="J836" s="18"/>
      <c r="K836" s="22" t="str">
        <f>IF($H836="","",IF($I836="No",0,IF(N(IFERROR(INDEX(Clients!$D$4:$D$103,MATCH($B836,Clients!$A$4:$A$103,0)),""))&gt;0,CEILING(MAX(0,ROUND(MOD($F836-$E836,1)*1440-N($G836),0)),N(IFERROR(INDEX(Clients!$D$4:$D$103,MATCH($B836,Clients!$A$4:$A$103,0)),""))),MAX(0,ROUND(MOD($F836-$E836,1)*1440-N($G836),0)))/60))</f>
        <v/>
      </c>
      <c r="L836" s="23" t="str">
        <f>IF($B836="","",IFERROR(INDEX(Clients!$B$4:$B$103,MATCH($B836,Clients!$A$4:$A$103,0)),"")&amp;"")</f>
        <v/>
      </c>
      <c r="M836" s="24" t="str">
        <f>IF($B836="","",IF($J836&lt;&gt;"",N($J836),N(IFERROR(INDEX(Clients!$C$4:$C$103,MATCH($B836,Clients!$A$4:$A$103,0)),""))))</f>
        <v/>
      </c>
      <c r="N836" s="24" t="str">
        <f t="shared" ref="N836:N899" si="27">IF(OR($K836="",$M836=""),"",ROUND($K836*$M836,2))</f>
        <v/>
      </c>
      <c r="O836" s="17"/>
      <c r="P836" s="23">
        <f>IF(AND(ISNUMBER($A836),$A836&gt;=Settings!$B$6,$A836&lt;=Settings!$B$7),1,0)</f>
        <v>0</v>
      </c>
      <c r="Q836" s="23" t="str">
        <f>IF(AND($P836=1,$B836&lt;&gt;"",$B836=Timesheet!$B$4),ROW(),"")</f>
        <v/>
      </c>
    </row>
    <row r="837" spans="1:17" x14ac:dyDescent="0.3">
      <c r="A837" s="19"/>
      <c r="B837" s="17"/>
      <c r="C837" s="17"/>
      <c r="D837" s="17"/>
      <c r="E837" s="20"/>
      <c r="F837" s="20"/>
      <c r="G837" s="21"/>
      <c r="H837" s="22" t="str">
        <f t="shared" si="26"/>
        <v/>
      </c>
      <c r="I837" s="17"/>
      <c r="J837" s="18"/>
      <c r="K837" s="22" t="str">
        <f>IF($H837="","",IF($I837="No",0,IF(N(IFERROR(INDEX(Clients!$D$4:$D$103,MATCH($B837,Clients!$A$4:$A$103,0)),""))&gt;0,CEILING(MAX(0,ROUND(MOD($F837-$E837,1)*1440-N($G837),0)),N(IFERROR(INDEX(Clients!$D$4:$D$103,MATCH($B837,Clients!$A$4:$A$103,0)),""))),MAX(0,ROUND(MOD($F837-$E837,1)*1440-N($G837),0)))/60))</f>
        <v/>
      </c>
      <c r="L837" s="23" t="str">
        <f>IF($B837="","",IFERROR(INDEX(Clients!$B$4:$B$103,MATCH($B837,Clients!$A$4:$A$103,0)),"")&amp;"")</f>
        <v/>
      </c>
      <c r="M837" s="24" t="str">
        <f>IF($B837="","",IF($J837&lt;&gt;"",N($J837),N(IFERROR(INDEX(Clients!$C$4:$C$103,MATCH($B837,Clients!$A$4:$A$103,0)),""))))</f>
        <v/>
      </c>
      <c r="N837" s="24" t="str">
        <f t="shared" si="27"/>
        <v/>
      </c>
      <c r="O837" s="17"/>
      <c r="P837" s="23">
        <f>IF(AND(ISNUMBER($A837),$A837&gt;=Settings!$B$6,$A837&lt;=Settings!$B$7),1,0)</f>
        <v>0</v>
      </c>
      <c r="Q837" s="23" t="str">
        <f>IF(AND($P837=1,$B837&lt;&gt;"",$B837=Timesheet!$B$4),ROW(),"")</f>
        <v/>
      </c>
    </row>
    <row r="838" spans="1:17" x14ac:dyDescent="0.3">
      <c r="A838" s="19"/>
      <c r="B838" s="17"/>
      <c r="C838" s="17"/>
      <c r="D838" s="17"/>
      <c r="E838" s="20"/>
      <c r="F838" s="20"/>
      <c r="G838" s="21"/>
      <c r="H838" s="22" t="str">
        <f t="shared" si="26"/>
        <v/>
      </c>
      <c r="I838" s="17"/>
      <c r="J838" s="18"/>
      <c r="K838" s="22" t="str">
        <f>IF($H838="","",IF($I838="No",0,IF(N(IFERROR(INDEX(Clients!$D$4:$D$103,MATCH($B838,Clients!$A$4:$A$103,0)),""))&gt;0,CEILING(MAX(0,ROUND(MOD($F838-$E838,1)*1440-N($G838),0)),N(IFERROR(INDEX(Clients!$D$4:$D$103,MATCH($B838,Clients!$A$4:$A$103,0)),""))),MAX(0,ROUND(MOD($F838-$E838,1)*1440-N($G838),0)))/60))</f>
        <v/>
      </c>
      <c r="L838" s="23" t="str">
        <f>IF($B838="","",IFERROR(INDEX(Clients!$B$4:$B$103,MATCH($B838,Clients!$A$4:$A$103,0)),"")&amp;"")</f>
        <v/>
      </c>
      <c r="M838" s="24" t="str">
        <f>IF($B838="","",IF($J838&lt;&gt;"",N($J838),N(IFERROR(INDEX(Clients!$C$4:$C$103,MATCH($B838,Clients!$A$4:$A$103,0)),""))))</f>
        <v/>
      </c>
      <c r="N838" s="24" t="str">
        <f t="shared" si="27"/>
        <v/>
      </c>
      <c r="O838" s="17"/>
      <c r="P838" s="23">
        <f>IF(AND(ISNUMBER($A838),$A838&gt;=Settings!$B$6,$A838&lt;=Settings!$B$7),1,0)</f>
        <v>0</v>
      </c>
      <c r="Q838" s="23" t="str">
        <f>IF(AND($P838=1,$B838&lt;&gt;"",$B838=Timesheet!$B$4),ROW(),"")</f>
        <v/>
      </c>
    </row>
    <row r="839" spans="1:17" x14ac:dyDescent="0.3">
      <c r="A839" s="19"/>
      <c r="B839" s="17"/>
      <c r="C839" s="17"/>
      <c r="D839" s="17"/>
      <c r="E839" s="20"/>
      <c r="F839" s="20"/>
      <c r="G839" s="21"/>
      <c r="H839" s="22" t="str">
        <f t="shared" si="26"/>
        <v/>
      </c>
      <c r="I839" s="17"/>
      <c r="J839" s="18"/>
      <c r="K839" s="22" t="str">
        <f>IF($H839="","",IF($I839="No",0,IF(N(IFERROR(INDEX(Clients!$D$4:$D$103,MATCH($B839,Clients!$A$4:$A$103,0)),""))&gt;0,CEILING(MAX(0,ROUND(MOD($F839-$E839,1)*1440-N($G839),0)),N(IFERROR(INDEX(Clients!$D$4:$D$103,MATCH($B839,Clients!$A$4:$A$103,0)),""))),MAX(0,ROUND(MOD($F839-$E839,1)*1440-N($G839),0)))/60))</f>
        <v/>
      </c>
      <c r="L839" s="23" t="str">
        <f>IF($B839="","",IFERROR(INDEX(Clients!$B$4:$B$103,MATCH($B839,Clients!$A$4:$A$103,0)),"")&amp;"")</f>
        <v/>
      </c>
      <c r="M839" s="24" t="str">
        <f>IF($B839="","",IF($J839&lt;&gt;"",N($J839),N(IFERROR(INDEX(Clients!$C$4:$C$103,MATCH($B839,Clients!$A$4:$A$103,0)),""))))</f>
        <v/>
      </c>
      <c r="N839" s="24" t="str">
        <f t="shared" si="27"/>
        <v/>
      </c>
      <c r="O839" s="17"/>
      <c r="P839" s="23">
        <f>IF(AND(ISNUMBER($A839),$A839&gt;=Settings!$B$6,$A839&lt;=Settings!$B$7),1,0)</f>
        <v>0</v>
      </c>
      <c r="Q839" s="23" t="str">
        <f>IF(AND($P839=1,$B839&lt;&gt;"",$B839=Timesheet!$B$4),ROW(),"")</f>
        <v/>
      </c>
    </row>
    <row r="840" spans="1:17" x14ac:dyDescent="0.3">
      <c r="A840" s="19"/>
      <c r="B840" s="17"/>
      <c r="C840" s="17"/>
      <c r="D840" s="17"/>
      <c r="E840" s="20"/>
      <c r="F840" s="20"/>
      <c r="G840" s="21"/>
      <c r="H840" s="22" t="str">
        <f t="shared" si="26"/>
        <v/>
      </c>
      <c r="I840" s="17"/>
      <c r="J840" s="18"/>
      <c r="K840" s="22" t="str">
        <f>IF($H840="","",IF($I840="No",0,IF(N(IFERROR(INDEX(Clients!$D$4:$D$103,MATCH($B840,Clients!$A$4:$A$103,0)),""))&gt;0,CEILING(MAX(0,ROUND(MOD($F840-$E840,1)*1440-N($G840),0)),N(IFERROR(INDEX(Clients!$D$4:$D$103,MATCH($B840,Clients!$A$4:$A$103,0)),""))),MAX(0,ROUND(MOD($F840-$E840,1)*1440-N($G840),0)))/60))</f>
        <v/>
      </c>
      <c r="L840" s="23" t="str">
        <f>IF($B840="","",IFERROR(INDEX(Clients!$B$4:$B$103,MATCH($B840,Clients!$A$4:$A$103,0)),"")&amp;"")</f>
        <v/>
      </c>
      <c r="M840" s="24" t="str">
        <f>IF($B840="","",IF($J840&lt;&gt;"",N($J840),N(IFERROR(INDEX(Clients!$C$4:$C$103,MATCH($B840,Clients!$A$4:$A$103,0)),""))))</f>
        <v/>
      </c>
      <c r="N840" s="24" t="str">
        <f t="shared" si="27"/>
        <v/>
      </c>
      <c r="O840" s="17"/>
      <c r="P840" s="23">
        <f>IF(AND(ISNUMBER($A840),$A840&gt;=Settings!$B$6,$A840&lt;=Settings!$B$7),1,0)</f>
        <v>0</v>
      </c>
      <c r="Q840" s="23" t="str">
        <f>IF(AND($P840=1,$B840&lt;&gt;"",$B840=Timesheet!$B$4),ROW(),"")</f>
        <v/>
      </c>
    </row>
    <row r="841" spans="1:17" x14ac:dyDescent="0.3">
      <c r="A841" s="19"/>
      <c r="B841" s="17"/>
      <c r="C841" s="17"/>
      <c r="D841" s="17"/>
      <c r="E841" s="20"/>
      <c r="F841" s="20"/>
      <c r="G841" s="21"/>
      <c r="H841" s="22" t="str">
        <f t="shared" si="26"/>
        <v/>
      </c>
      <c r="I841" s="17"/>
      <c r="J841" s="18"/>
      <c r="K841" s="22" t="str">
        <f>IF($H841="","",IF($I841="No",0,IF(N(IFERROR(INDEX(Clients!$D$4:$D$103,MATCH($B841,Clients!$A$4:$A$103,0)),""))&gt;0,CEILING(MAX(0,ROUND(MOD($F841-$E841,1)*1440-N($G841),0)),N(IFERROR(INDEX(Clients!$D$4:$D$103,MATCH($B841,Clients!$A$4:$A$103,0)),""))),MAX(0,ROUND(MOD($F841-$E841,1)*1440-N($G841),0)))/60))</f>
        <v/>
      </c>
      <c r="L841" s="23" t="str">
        <f>IF($B841="","",IFERROR(INDEX(Clients!$B$4:$B$103,MATCH($B841,Clients!$A$4:$A$103,0)),"")&amp;"")</f>
        <v/>
      </c>
      <c r="M841" s="24" t="str">
        <f>IF($B841="","",IF($J841&lt;&gt;"",N($J841),N(IFERROR(INDEX(Clients!$C$4:$C$103,MATCH($B841,Clients!$A$4:$A$103,0)),""))))</f>
        <v/>
      </c>
      <c r="N841" s="24" t="str">
        <f t="shared" si="27"/>
        <v/>
      </c>
      <c r="O841" s="17"/>
      <c r="P841" s="23">
        <f>IF(AND(ISNUMBER($A841),$A841&gt;=Settings!$B$6,$A841&lt;=Settings!$B$7),1,0)</f>
        <v>0</v>
      </c>
      <c r="Q841" s="23" t="str">
        <f>IF(AND($P841=1,$B841&lt;&gt;"",$B841=Timesheet!$B$4),ROW(),"")</f>
        <v/>
      </c>
    </row>
    <row r="842" spans="1:17" x14ac:dyDescent="0.3">
      <c r="A842" s="19"/>
      <c r="B842" s="17"/>
      <c r="C842" s="17"/>
      <c r="D842" s="17"/>
      <c r="E842" s="20"/>
      <c r="F842" s="20"/>
      <c r="G842" s="21"/>
      <c r="H842" s="22" t="str">
        <f t="shared" si="26"/>
        <v/>
      </c>
      <c r="I842" s="17"/>
      <c r="J842" s="18"/>
      <c r="K842" s="22" t="str">
        <f>IF($H842="","",IF($I842="No",0,IF(N(IFERROR(INDEX(Clients!$D$4:$D$103,MATCH($B842,Clients!$A$4:$A$103,0)),""))&gt;0,CEILING(MAX(0,ROUND(MOD($F842-$E842,1)*1440-N($G842),0)),N(IFERROR(INDEX(Clients!$D$4:$D$103,MATCH($B842,Clients!$A$4:$A$103,0)),""))),MAX(0,ROUND(MOD($F842-$E842,1)*1440-N($G842),0)))/60))</f>
        <v/>
      </c>
      <c r="L842" s="23" t="str">
        <f>IF($B842="","",IFERROR(INDEX(Clients!$B$4:$B$103,MATCH($B842,Clients!$A$4:$A$103,0)),"")&amp;"")</f>
        <v/>
      </c>
      <c r="M842" s="24" t="str">
        <f>IF($B842="","",IF($J842&lt;&gt;"",N($J842),N(IFERROR(INDEX(Clients!$C$4:$C$103,MATCH($B842,Clients!$A$4:$A$103,0)),""))))</f>
        <v/>
      </c>
      <c r="N842" s="24" t="str">
        <f t="shared" si="27"/>
        <v/>
      </c>
      <c r="O842" s="17"/>
      <c r="P842" s="23">
        <f>IF(AND(ISNUMBER($A842),$A842&gt;=Settings!$B$6,$A842&lt;=Settings!$B$7),1,0)</f>
        <v>0</v>
      </c>
      <c r="Q842" s="23" t="str">
        <f>IF(AND($P842=1,$B842&lt;&gt;"",$B842=Timesheet!$B$4),ROW(),"")</f>
        <v/>
      </c>
    </row>
    <row r="843" spans="1:17" x14ac:dyDescent="0.3">
      <c r="A843" s="19"/>
      <c r="B843" s="17"/>
      <c r="C843" s="17"/>
      <c r="D843" s="17"/>
      <c r="E843" s="20"/>
      <c r="F843" s="20"/>
      <c r="G843" s="21"/>
      <c r="H843" s="22" t="str">
        <f t="shared" si="26"/>
        <v/>
      </c>
      <c r="I843" s="17"/>
      <c r="J843" s="18"/>
      <c r="K843" s="22" t="str">
        <f>IF($H843="","",IF($I843="No",0,IF(N(IFERROR(INDEX(Clients!$D$4:$D$103,MATCH($B843,Clients!$A$4:$A$103,0)),""))&gt;0,CEILING(MAX(0,ROUND(MOD($F843-$E843,1)*1440-N($G843),0)),N(IFERROR(INDEX(Clients!$D$4:$D$103,MATCH($B843,Clients!$A$4:$A$103,0)),""))),MAX(0,ROUND(MOD($F843-$E843,1)*1440-N($G843),0)))/60))</f>
        <v/>
      </c>
      <c r="L843" s="23" t="str">
        <f>IF($B843="","",IFERROR(INDEX(Clients!$B$4:$B$103,MATCH($B843,Clients!$A$4:$A$103,0)),"")&amp;"")</f>
        <v/>
      </c>
      <c r="M843" s="24" t="str">
        <f>IF($B843="","",IF($J843&lt;&gt;"",N($J843),N(IFERROR(INDEX(Clients!$C$4:$C$103,MATCH($B843,Clients!$A$4:$A$103,0)),""))))</f>
        <v/>
      </c>
      <c r="N843" s="24" t="str">
        <f t="shared" si="27"/>
        <v/>
      </c>
      <c r="O843" s="17"/>
      <c r="P843" s="23">
        <f>IF(AND(ISNUMBER($A843),$A843&gt;=Settings!$B$6,$A843&lt;=Settings!$B$7),1,0)</f>
        <v>0</v>
      </c>
      <c r="Q843" s="23" t="str">
        <f>IF(AND($P843=1,$B843&lt;&gt;"",$B843=Timesheet!$B$4),ROW(),"")</f>
        <v/>
      </c>
    </row>
    <row r="844" spans="1:17" x14ac:dyDescent="0.3">
      <c r="A844" s="19"/>
      <c r="B844" s="17"/>
      <c r="C844" s="17"/>
      <c r="D844" s="17"/>
      <c r="E844" s="20"/>
      <c r="F844" s="20"/>
      <c r="G844" s="21"/>
      <c r="H844" s="22" t="str">
        <f t="shared" si="26"/>
        <v/>
      </c>
      <c r="I844" s="17"/>
      <c r="J844" s="18"/>
      <c r="K844" s="22" t="str">
        <f>IF($H844="","",IF($I844="No",0,IF(N(IFERROR(INDEX(Clients!$D$4:$D$103,MATCH($B844,Clients!$A$4:$A$103,0)),""))&gt;0,CEILING(MAX(0,ROUND(MOD($F844-$E844,1)*1440-N($G844),0)),N(IFERROR(INDEX(Clients!$D$4:$D$103,MATCH($B844,Clients!$A$4:$A$103,0)),""))),MAX(0,ROUND(MOD($F844-$E844,1)*1440-N($G844),0)))/60))</f>
        <v/>
      </c>
      <c r="L844" s="23" t="str">
        <f>IF($B844="","",IFERROR(INDEX(Clients!$B$4:$B$103,MATCH($B844,Clients!$A$4:$A$103,0)),"")&amp;"")</f>
        <v/>
      </c>
      <c r="M844" s="24" t="str">
        <f>IF($B844="","",IF($J844&lt;&gt;"",N($J844),N(IFERROR(INDEX(Clients!$C$4:$C$103,MATCH($B844,Clients!$A$4:$A$103,0)),""))))</f>
        <v/>
      </c>
      <c r="N844" s="24" t="str">
        <f t="shared" si="27"/>
        <v/>
      </c>
      <c r="O844" s="17"/>
      <c r="P844" s="23">
        <f>IF(AND(ISNUMBER($A844),$A844&gt;=Settings!$B$6,$A844&lt;=Settings!$B$7),1,0)</f>
        <v>0</v>
      </c>
      <c r="Q844" s="23" t="str">
        <f>IF(AND($P844=1,$B844&lt;&gt;"",$B844=Timesheet!$B$4),ROW(),"")</f>
        <v/>
      </c>
    </row>
    <row r="845" spans="1:17" x14ac:dyDescent="0.3">
      <c r="A845" s="19"/>
      <c r="B845" s="17"/>
      <c r="C845" s="17"/>
      <c r="D845" s="17"/>
      <c r="E845" s="20"/>
      <c r="F845" s="20"/>
      <c r="G845" s="21"/>
      <c r="H845" s="22" t="str">
        <f t="shared" si="26"/>
        <v/>
      </c>
      <c r="I845" s="17"/>
      <c r="J845" s="18"/>
      <c r="K845" s="22" t="str">
        <f>IF($H845="","",IF($I845="No",0,IF(N(IFERROR(INDEX(Clients!$D$4:$D$103,MATCH($B845,Clients!$A$4:$A$103,0)),""))&gt;0,CEILING(MAX(0,ROUND(MOD($F845-$E845,1)*1440-N($G845),0)),N(IFERROR(INDEX(Clients!$D$4:$D$103,MATCH($B845,Clients!$A$4:$A$103,0)),""))),MAX(0,ROUND(MOD($F845-$E845,1)*1440-N($G845),0)))/60))</f>
        <v/>
      </c>
      <c r="L845" s="23" t="str">
        <f>IF($B845="","",IFERROR(INDEX(Clients!$B$4:$B$103,MATCH($B845,Clients!$A$4:$A$103,0)),"")&amp;"")</f>
        <v/>
      </c>
      <c r="M845" s="24" t="str">
        <f>IF($B845="","",IF($J845&lt;&gt;"",N($J845),N(IFERROR(INDEX(Clients!$C$4:$C$103,MATCH($B845,Clients!$A$4:$A$103,0)),""))))</f>
        <v/>
      </c>
      <c r="N845" s="24" t="str">
        <f t="shared" si="27"/>
        <v/>
      </c>
      <c r="O845" s="17"/>
      <c r="P845" s="23">
        <f>IF(AND(ISNUMBER($A845),$A845&gt;=Settings!$B$6,$A845&lt;=Settings!$B$7),1,0)</f>
        <v>0</v>
      </c>
      <c r="Q845" s="23" t="str">
        <f>IF(AND($P845=1,$B845&lt;&gt;"",$B845=Timesheet!$B$4),ROW(),"")</f>
        <v/>
      </c>
    </row>
    <row r="846" spans="1:17" x14ac:dyDescent="0.3">
      <c r="A846" s="19"/>
      <c r="B846" s="17"/>
      <c r="C846" s="17"/>
      <c r="D846" s="17"/>
      <c r="E846" s="20"/>
      <c r="F846" s="20"/>
      <c r="G846" s="21"/>
      <c r="H846" s="22" t="str">
        <f t="shared" si="26"/>
        <v/>
      </c>
      <c r="I846" s="17"/>
      <c r="J846" s="18"/>
      <c r="K846" s="22" t="str">
        <f>IF($H846="","",IF($I846="No",0,IF(N(IFERROR(INDEX(Clients!$D$4:$D$103,MATCH($B846,Clients!$A$4:$A$103,0)),""))&gt;0,CEILING(MAX(0,ROUND(MOD($F846-$E846,1)*1440-N($G846),0)),N(IFERROR(INDEX(Clients!$D$4:$D$103,MATCH($B846,Clients!$A$4:$A$103,0)),""))),MAX(0,ROUND(MOD($F846-$E846,1)*1440-N($G846),0)))/60))</f>
        <v/>
      </c>
      <c r="L846" s="23" t="str">
        <f>IF($B846="","",IFERROR(INDEX(Clients!$B$4:$B$103,MATCH($B846,Clients!$A$4:$A$103,0)),"")&amp;"")</f>
        <v/>
      </c>
      <c r="M846" s="24" t="str">
        <f>IF($B846="","",IF($J846&lt;&gt;"",N($J846),N(IFERROR(INDEX(Clients!$C$4:$C$103,MATCH($B846,Clients!$A$4:$A$103,0)),""))))</f>
        <v/>
      </c>
      <c r="N846" s="24" t="str">
        <f t="shared" si="27"/>
        <v/>
      </c>
      <c r="O846" s="17"/>
      <c r="P846" s="23">
        <f>IF(AND(ISNUMBER($A846),$A846&gt;=Settings!$B$6,$A846&lt;=Settings!$B$7),1,0)</f>
        <v>0</v>
      </c>
      <c r="Q846" s="23" t="str">
        <f>IF(AND($P846=1,$B846&lt;&gt;"",$B846=Timesheet!$B$4),ROW(),"")</f>
        <v/>
      </c>
    </row>
    <row r="847" spans="1:17" x14ac:dyDescent="0.3">
      <c r="A847" s="19"/>
      <c r="B847" s="17"/>
      <c r="C847" s="17"/>
      <c r="D847" s="17"/>
      <c r="E847" s="20"/>
      <c r="F847" s="20"/>
      <c r="G847" s="21"/>
      <c r="H847" s="22" t="str">
        <f t="shared" si="26"/>
        <v/>
      </c>
      <c r="I847" s="17"/>
      <c r="J847" s="18"/>
      <c r="K847" s="22" t="str">
        <f>IF($H847="","",IF($I847="No",0,IF(N(IFERROR(INDEX(Clients!$D$4:$D$103,MATCH($B847,Clients!$A$4:$A$103,0)),""))&gt;0,CEILING(MAX(0,ROUND(MOD($F847-$E847,1)*1440-N($G847),0)),N(IFERROR(INDEX(Clients!$D$4:$D$103,MATCH($B847,Clients!$A$4:$A$103,0)),""))),MAX(0,ROUND(MOD($F847-$E847,1)*1440-N($G847),0)))/60))</f>
        <v/>
      </c>
      <c r="L847" s="23" t="str">
        <f>IF($B847="","",IFERROR(INDEX(Clients!$B$4:$B$103,MATCH($B847,Clients!$A$4:$A$103,0)),"")&amp;"")</f>
        <v/>
      </c>
      <c r="M847" s="24" t="str">
        <f>IF($B847="","",IF($J847&lt;&gt;"",N($J847),N(IFERROR(INDEX(Clients!$C$4:$C$103,MATCH($B847,Clients!$A$4:$A$103,0)),""))))</f>
        <v/>
      </c>
      <c r="N847" s="24" t="str">
        <f t="shared" si="27"/>
        <v/>
      </c>
      <c r="O847" s="17"/>
      <c r="P847" s="23">
        <f>IF(AND(ISNUMBER($A847),$A847&gt;=Settings!$B$6,$A847&lt;=Settings!$B$7),1,0)</f>
        <v>0</v>
      </c>
      <c r="Q847" s="23" t="str">
        <f>IF(AND($P847=1,$B847&lt;&gt;"",$B847=Timesheet!$B$4),ROW(),"")</f>
        <v/>
      </c>
    </row>
    <row r="848" spans="1:17" x14ac:dyDescent="0.3">
      <c r="A848" s="19"/>
      <c r="B848" s="17"/>
      <c r="C848" s="17"/>
      <c r="D848" s="17"/>
      <c r="E848" s="20"/>
      <c r="F848" s="20"/>
      <c r="G848" s="21"/>
      <c r="H848" s="22" t="str">
        <f t="shared" si="26"/>
        <v/>
      </c>
      <c r="I848" s="17"/>
      <c r="J848" s="18"/>
      <c r="K848" s="22" t="str">
        <f>IF($H848="","",IF($I848="No",0,IF(N(IFERROR(INDEX(Clients!$D$4:$D$103,MATCH($B848,Clients!$A$4:$A$103,0)),""))&gt;0,CEILING(MAX(0,ROUND(MOD($F848-$E848,1)*1440-N($G848),0)),N(IFERROR(INDEX(Clients!$D$4:$D$103,MATCH($B848,Clients!$A$4:$A$103,0)),""))),MAX(0,ROUND(MOD($F848-$E848,1)*1440-N($G848),0)))/60))</f>
        <v/>
      </c>
      <c r="L848" s="23" t="str">
        <f>IF($B848="","",IFERROR(INDEX(Clients!$B$4:$B$103,MATCH($B848,Clients!$A$4:$A$103,0)),"")&amp;"")</f>
        <v/>
      </c>
      <c r="M848" s="24" t="str">
        <f>IF($B848="","",IF($J848&lt;&gt;"",N($J848),N(IFERROR(INDEX(Clients!$C$4:$C$103,MATCH($B848,Clients!$A$4:$A$103,0)),""))))</f>
        <v/>
      </c>
      <c r="N848" s="24" t="str">
        <f t="shared" si="27"/>
        <v/>
      </c>
      <c r="O848" s="17"/>
      <c r="P848" s="23">
        <f>IF(AND(ISNUMBER($A848),$A848&gt;=Settings!$B$6,$A848&lt;=Settings!$B$7),1,0)</f>
        <v>0</v>
      </c>
      <c r="Q848" s="23" t="str">
        <f>IF(AND($P848=1,$B848&lt;&gt;"",$B848=Timesheet!$B$4),ROW(),"")</f>
        <v/>
      </c>
    </row>
    <row r="849" spans="1:17" x14ac:dyDescent="0.3">
      <c r="A849" s="19"/>
      <c r="B849" s="17"/>
      <c r="C849" s="17"/>
      <c r="D849" s="17"/>
      <c r="E849" s="20"/>
      <c r="F849" s="20"/>
      <c r="G849" s="21"/>
      <c r="H849" s="22" t="str">
        <f t="shared" si="26"/>
        <v/>
      </c>
      <c r="I849" s="17"/>
      <c r="J849" s="18"/>
      <c r="K849" s="22" t="str">
        <f>IF($H849="","",IF($I849="No",0,IF(N(IFERROR(INDEX(Clients!$D$4:$D$103,MATCH($B849,Clients!$A$4:$A$103,0)),""))&gt;0,CEILING(MAX(0,ROUND(MOD($F849-$E849,1)*1440-N($G849),0)),N(IFERROR(INDEX(Clients!$D$4:$D$103,MATCH($B849,Clients!$A$4:$A$103,0)),""))),MAX(0,ROUND(MOD($F849-$E849,1)*1440-N($G849),0)))/60))</f>
        <v/>
      </c>
      <c r="L849" s="23" t="str">
        <f>IF($B849="","",IFERROR(INDEX(Clients!$B$4:$B$103,MATCH($B849,Clients!$A$4:$A$103,0)),"")&amp;"")</f>
        <v/>
      </c>
      <c r="M849" s="24" t="str">
        <f>IF($B849="","",IF($J849&lt;&gt;"",N($J849),N(IFERROR(INDEX(Clients!$C$4:$C$103,MATCH($B849,Clients!$A$4:$A$103,0)),""))))</f>
        <v/>
      </c>
      <c r="N849" s="24" t="str">
        <f t="shared" si="27"/>
        <v/>
      </c>
      <c r="O849" s="17"/>
      <c r="P849" s="23">
        <f>IF(AND(ISNUMBER($A849),$A849&gt;=Settings!$B$6,$A849&lt;=Settings!$B$7),1,0)</f>
        <v>0</v>
      </c>
      <c r="Q849" s="23" t="str">
        <f>IF(AND($P849=1,$B849&lt;&gt;"",$B849=Timesheet!$B$4),ROW(),"")</f>
        <v/>
      </c>
    </row>
    <row r="850" spans="1:17" x14ac:dyDescent="0.3">
      <c r="A850" s="19"/>
      <c r="B850" s="17"/>
      <c r="C850" s="17"/>
      <c r="D850" s="17"/>
      <c r="E850" s="20"/>
      <c r="F850" s="20"/>
      <c r="G850" s="21"/>
      <c r="H850" s="22" t="str">
        <f t="shared" si="26"/>
        <v/>
      </c>
      <c r="I850" s="17"/>
      <c r="J850" s="18"/>
      <c r="K850" s="22" t="str">
        <f>IF($H850="","",IF($I850="No",0,IF(N(IFERROR(INDEX(Clients!$D$4:$D$103,MATCH($B850,Clients!$A$4:$A$103,0)),""))&gt;0,CEILING(MAX(0,ROUND(MOD($F850-$E850,1)*1440-N($G850),0)),N(IFERROR(INDEX(Clients!$D$4:$D$103,MATCH($B850,Clients!$A$4:$A$103,0)),""))),MAX(0,ROUND(MOD($F850-$E850,1)*1440-N($G850),0)))/60))</f>
        <v/>
      </c>
      <c r="L850" s="23" t="str">
        <f>IF($B850="","",IFERROR(INDEX(Clients!$B$4:$B$103,MATCH($B850,Clients!$A$4:$A$103,0)),"")&amp;"")</f>
        <v/>
      </c>
      <c r="M850" s="24" t="str">
        <f>IF($B850="","",IF($J850&lt;&gt;"",N($J850),N(IFERROR(INDEX(Clients!$C$4:$C$103,MATCH($B850,Clients!$A$4:$A$103,0)),""))))</f>
        <v/>
      </c>
      <c r="N850" s="24" t="str">
        <f t="shared" si="27"/>
        <v/>
      </c>
      <c r="O850" s="17"/>
      <c r="P850" s="23">
        <f>IF(AND(ISNUMBER($A850),$A850&gt;=Settings!$B$6,$A850&lt;=Settings!$B$7),1,0)</f>
        <v>0</v>
      </c>
      <c r="Q850" s="23" t="str">
        <f>IF(AND($P850=1,$B850&lt;&gt;"",$B850=Timesheet!$B$4),ROW(),"")</f>
        <v/>
      </c>
    </row>
    <row r="851" spans="1:17" x14ac:dyDescent="0.3">
      <c r="A851" s="19"/>
      <c r="B851" s="17"/>
      <c r="C851" s="17"/>
      <c r="D851" s="17"/>
      <c r="E851" s="20"/>
      <c r="F851" s="20"/>
      <c r="G851" s="21"/>
      <c r="H851" s="22" t="str">
        <f t="shared" si="26"/>
        <v/>
      </c>
      <c r="I851" s="17"/>
      <c r="J851" s="18"/>
      <c r="K851" s="22" t="str">
        <f>IF($H851="","",IF($I851="No",0,IF(N(IFERROR(INDEX(Clients!$D$4:$D$103,MATCH($B851,Clients!$A$4:$A$103,0)),""))&gt;0,CEILING(MAX(0,ROUND(MOD($F851-$E851,1)*1440-N($G851),0)),N(IFERROR(INDEX(Clients!$D$4:$D$103,MATCH($B851,Clients!$A$4:$A$103,0)),""))),MAX(0,ROUND(MOD($F851-$E851,1)*1440-N($G851),0)))/60))</f>
        <v/>
      </c>
      <c r="L851" s="23" t="str">
        <f>IF($B851="","",IFERROR(INDEX(Clients!$B$4:$B$103,MATCH($B851,Clients!$A$4:$A$103,0)),"")&amp;"")</f>
        <v/>
      </c>
      <c r="M851" s="24" t="str">
        <f>IF($B851="","",IF($J851&lt;&gt;"",N($J851),N(IFERROR(INDEX(Clients!$C$4:$C$103,MATCH($B851,Clients!$A$4:$A$103,0)),""))))</f>
        <v/>
      </c>
      <c r="N851" s="24" t="str">
        <f t="shared" si="27"/>
        <v/>
      </c>
      <c r="O851" s="17"/>
      <c r="P851" s="23">
        <f>IF(AND(ISNUMBER($A851),$A851&gt;=Settings!$B$6,$A851&lt;=Settings!$B$7),1,0)</f>
        <v>0</v>
      </c>
      <c r="Q851" s="23" t="str">
        <f>IF(AND($P851=1,$B851&lt;&gt;"",$B851=Timesheet!$B$4),ROW(),"")</f>
        <v/>
      </c>
    </row>
    <row r="852" spans="1:17" x14ac:dyDescent="0.3">
      <c r="A852" s="19"/>
      <c r="B852" s="17"/>
      <c r="C852" s="17"/>
      <c r="D852" s="17"/>
      <c r="E852" s="20"/>
      <c r="F852" s="20"/>
      <c r="G852" s="21"/>
      <c r="H852" s="22" t="str">
        <f t="shared" si="26"/>
        <v/>
      </c>
      <c r="I852" s="17"/>
      <c r="J852" s="18"/>
      <c r="K852" s="22" t="str">
        <f>IF($H852="","",IF($I852="No",0,IF(N(IFERROR(INDEX(Clients!$D$4:$D$103,MATCH($B852,Clients!$A$4:$A$103,0)),""))&gt;0,CEILING(MAX(0,ROUND(MOD($F852-$E852,1)*1440-N($G852),0)),N(IFERROR(INDEX(Clients!$D$4:$D$103,MATCH($B852,Clients!$A$4:$A$103,0)),""))),MAX(0,ROUND(MOD($F852-$E852,1)*1440-N($G852),0)))/60))</f>
        <v/>
      </c>
      <c r="L852" s="23" t="str">
        <f>IF($B852="","",IFERROR(INDEX(Clients!$B$4:$B$103,MATCH($B852,Clients!$A$4:$A$103,0)),"")&amp;"")</f>
        <v/>
      </c>
      <c r="M852" s="24" t="str">
        <f>IF($B852="","",IF($J852&lt;&gt;"",N($J852),N(IFERROR(INDEX(Clients!$C$4:$C$103,MATCH($B852,Clients!$A$4:$A$103,0)),""))))</f>
        <v/>
      </c>
      <c r="N852" s="24" t="str">
        <f t="shared" si="27"/>
        <v/>
      </c>
      <c r="O852" s="17"/>
      <c r="P852" s="23">
        <f>IF(AND(ISNUMBER($A852),$A852&gt;=Settings!$B$6,$A852&lt;=Settings!$B$7),1,0)</f>
        <v>0</v>
      </c>
      <c r="Q852" s="23" t="str">
        <f>IF(AND($P852=1,$B852&lt;&gt;"",$B852=Timesheet!$B$4),ROW(),"")</f>
        <v/>
      </c>
    </row>
    <row r="853" spans="1:17" x14ac:dyDescent="0.3">
      <c r="A853" s="19"/>
      <c r="B853" s="17"/>
      <c r="C853" s="17"/>
      <c r="D853" s="17"/>
      <c r="E853" s="20"/>
      <c r="F853" s="20"/>
      <c r="G853" s="21"/>
      <c r="H853" s="22" t="str">
        <f t="shared" si="26"/>
        <v/>
      </c>
      <c r="I853" s="17"/>
      <c r="J853" s="18"/>
      <c r="K853" s="22" t="str">
        <f>IF($H853="","",IF($I853="No",0,IF(N(IFERROR(INDEX(Clients!$D$4:$D$103,MATCH($B853,Clients!$A$4:$A$103,0)),""))&gt;0,CEILING(MAX(0,ROUND(MOD($F853-$E853,1)*1440-N($G853),0)),N(IFERROR(INDEX(Clients!$D$4:$D$103,MATCH($B853,Clients!$A$4:$A$103,0)),""))),MAX(0,ROUND(MOD($F853-$E853,1)*1440-N($G853),0)))/60))</f>
        <v/>
      </c>
      <c r="L853" s="23" t="str">
        <f>IF($B853="","",IFERROR(INDEX(Clients!$B$4:$B$103,MATCH($B853,Clients!$A$4:$A$103,0)),"")&amp;"")</f>
        <v/>
      </c>
      <c r="M853" s="24" t="str">
        <f>IF($B853="","",IF($J853&lt;&gt;"",N($J853),N(IFERROR(INDEX(Clients!$C$4:$C$103,MATCH($B853,Clients!$A$4:$A$103,0)),""))))</f>
        <v/>
      </c>
      <c r="N853" s="24" t="str">
        <f t="shared" si="27"/>
        <v/>
      </c>
      <c r="O853" s="17"/>
      <c r="P853" s="23">
        <f>IF(AND(ISNUMBER($A853),$A853&gt;=Settings!$B$6,$A853&lt;=Settings!$B$7),1,0)</f>
        <v>0</v>
      </c>
      <c r="Q853" s="23" t="str">
        <f>IF(AND($P853=1,$B853&lt;&gt;"",$B853=Timesheet!$B$4),ROW(),"")</f>
        <v/>
      </c>
    </row>
    <row r="854" spans="1:17" x14ac:dyDescent="0.3">
      <c r="A854" s="19"/>
      <c r="B854" s="17"/>
      <c r="C854" s="17"/>
      <c r="D854" s="17"/>
      <c r="E854" s="20"/>
      <c r="F854" s="20"/>
      <c r="G854" s="21"/>
      <c r="H854" s="22" t="str">
        <f t="shared" si="26"/>
        <v/>
      </c>
      <c r="I854" s="17"/>
      <c r="J854" s="18"/>
      <c r="K854" s="22" t="str">
        <f>IF($H854="","",IF($I854="No",0,IF(N(IFERROR(INDEX(Clients!$D$4:$D$103,MATCH($B854,Clients!$A$4:$A$103,0)),""))&gt;0,CEILING(MAX(0,ROUND(MOD($F854-$E854,1)*1440-N($G854),0)),N(IFERROR(INDEX(Clients!$D$4:$D$103,MATCH($B854,Clients!$A$4:$A$103,0)),""))),MAX(0,ROUND(MOD($F854-$E854,1)*1440-N($G854),0)))/60))</f>
        <v/>
      </c>
      <c r="L854" s="23" t="str">
        <f>IF($B854="","",IFERROR(INDEX(Clients!$B$4:$B$103,MATCH($B854,Clients!$A$4:$A$103,0)),"")&amp;"")</f>
        <v/>
      </c>
      <c r="M854" s="24" t="str">
        <f>IF($B854="","",IF($J854&lt;&gt;"",N($J854),N(IFERROR(INDEX(Clients!$C$4:$C$103,MATCH($B854,Clients!$A$4:$A$103,0)),""))))</f>
        <v/>
      </c>
      <c r="N854" s="24" t="str">
        <f t="shared" si="27"/>
        <v/>
      </c>
      <c r="O854" s="17"/>
      <c r="P854" s="23">
        <f>IF(AND(ISNUMBER($A854),$A854&gt;=Settings!$B$6,$A854&lt;=Settings!$B$7),1,0)</f>
        <v>0</v>
      </c>
      <c r="Q854" s="23" t="str">
        <f>IF(AND($P854=1,$B854&lt;&gt;"",$B854=Timesheet!$B$4),ROW(),"")</f>
        <v/>
      </c>
    </row>
    <row r="855" spans="1:17" x14ac:dyDescent="0.3">
      <c r="A855" s="19"/>
      <c r="B855" s="17"/>
      <c r="C855" s="17"/>
      <c r="D855" s="17"/>
      <c r="E855" s="20"/>
      <c r="F855" s="20"/>
      <c r="G855" s="21"/>
      <c r="H855" s="22" t="str">
        <f t="shared" si="26"/>
        <v/>
      </c>
      <c r="I855" s="17"/>
      <c r="J855" s="18"/>
      <c r="K855" s="22" t="str">
        <f>IF($H855="","",IF($I855="No",0,IF(N(IFERROR(INDEX(Clients!$D$4:$D$103,MATCH($B855,Clients!$A$4:$A$103,0)),""))&gt;0,CEILING(MAX(0,ROUND(MOD($F855-$E855,1)*1440-N($G855),0)),N(IFERROR(INDEX(Clients!$D$4:$D$103,MATCH($B855,Clients!$A$4:$A$103,0)),""))),MAX(0,ROUND(MOD($F855-$E855,1)*1440-N($G855),0)))/60))</f>
        <v/>
      </c>
      <c r="L855" s="23" t="str">
        <f>IF($B855="","",IFERROR(INDEX(Clients!$B$4:$B$103,MATCH($B855,Clients!$A$4:$A$103,0)),"")&amp;"")</f>
        <v/>
      </c>
      <c r="M855" s="24" t="str">
        <f>IF($B855="","",IF($J855&lt;&gt;"",N($J855),N(IFERROR(INDEX(Clients!$C$4:$C$103,MATCH($B855,Clients!$A$4:$A$103,0)),""))))</f>
        <v/>
      </c>
      <c r="N855" s="24" t="str">
        <f t="shared" si="27"/>
        <v/>
      </c>
      <c r="O855" s="17"/>
      <c r="P855" s="23">
        <f>IF(AND(ISNUMBER($A855),$A855&gt;=Settings!$B$6,$A855&lt;=Settings!$B$7),1,0)</f>
        <v>0</v>
      </c>
      <c r="Q855" s="23" t="str">
        <f>IF(AND($P855=1,$B855&lt;&gt;"",$B855=Timesheet!$B$4),ROW(),"")</f>
        <v/>
      </c>
    </row>
    <row r="856" spans="1:17" x14ac:dyDescent="0.3">
      <c r="A856" s="19"/>
      <c r="B856" s="17"/>
      <c r="C856" s="17"/>
      <c r="D856" s="17"/>
      <c r="E856" s="20"/>
      <c r="F856" s="20"/>
      <c r="G856" s="21"/>
      <c r="H856" s="22" t="str">
        <f t="shared" si="26"/>
        <v/>
      </c>
      <c r="I856" s="17"/>
      <c r="J856" s="18"/>
      <c r="K856" s="22" t="str">
        <f>IF($H856="","",IF($I856="No",0,IF(N(IFERROR(INDEX(Clients!$D$4:$D$103,MATCH($B856,Clients!$A$4:$A$103,0)),""))&gt;0,CEILING(MAX(0,ROUND(MOD($F856-$E856,1)*1440-N($G856),0)),N(IFERROR(INDEX(Clients!$D$4:$D$103,MATCH($B856,Clients!$A$4:$A$103,0)),""))),MAX(0,ROUND(MOD($F856-$E856,1)*1440-N($G856),0)))/60))</f>
        <v/>
      </c>
      <c r="L856" s="23" t="str">
        <f>IF($B856="","",IFERROR(INDEX(Clients!$B$4:$B$103,MATCH($B856,Clients!$A$4:$A$103,0)),"")&amp;"")</f>
        <v/>
      </c>
      <c r="M856" s="24" t="str">
        <f>IF($B856="","",IF($J856&lt;&gt;"",N($J856),N(IFERROR(INDEX(Clients!$C$4:$C$103,MATCH($B856,Clients!$A$4:$A$103,0)),""))))</f>
        <v/>
      </c>
      <c r="N856" s="24" t="str">
        <f t="shared" si="27"/>
        <v/>
      </c>
      <c r="O856" s="17"/>
      <c r="P856" s="23">
        <f>IF(AND(ISNUMBER($A856),$A856&gt;=Settings!$B$6,$A856&lt;=Settings!$B$7),1,0)</f>
        <v>0</v>
      </c>
      <c r="Q856" s="23" t="str">
        <f>IF(AND($P856=1,$B856&lt;&gt;"",$B856=Timesheet!$B$4),ROW(),"")</f>
        <v/>
      </c>
    </row>
    <row r="857" spans="1:17" x14ac:dyDescent="0.3">
      <c r="A857" s="19"/>
      <c r="B857" s="17"/>
      <c r="C857" s="17"/>
      <c r="D857" s="17"/>
      <c r="E857" s="20"/>
      <c r="F857" s="20"/>
      <c r="G857" s="21"/>
      <c r="H857" s="22" t="str">
        <f t="shared" si="26"/>
        <v/>
      </c>
      <c r="I857" s="17"/>
      <c r="J857" s="18"/>
      <c r="K857" s="22" t="str">
        <f>IF($H857="","",IF($I857="No",0,IF(N(IFERROR(INDEX(Clients!$D$4:$D$103,MATCH($B857,Clients!$A$4:$A$103,0)),""))&gt;0,CEILING(MAX(0,ROUND(MOD($F857-$E857,1)*1440-N($G857),0)),N(IFERROR(INDEX(Clients!$D$4:$D$103,MATCH($B857,Clients!$A$4:$A$103,0)),""))),MAX(0,ROUND(MOD($F857-$E857,1)*1440-N($G857),0)))/60))</f>
        <v/>
      </c>
      <c r="L857" s="23" t="str">
        <f>IF($B857="","",IFERROR(INDEX(Clients!$B$4:$B$103,MATCH($B857,Clients!$A$4:$A$103,0)),"")&amp;"")</f>
        <v/>
      </c>
      <c r="M857" s="24" t="str">
        <f>IF($B857="","",IF($J857&lt;&gt;"",N($J857),N(IFERROR(INDEX(Clients!$C$4:$C$103,MATCH($B857,Clients!$A$4:$A$103,0)),""))))</f>
        <v/>
      </c>
      <c r="N857" s="24" t="str">
        <f t="shared" si="27"/>
        <v/>
      </c>
      <c r="O857" s="17"/>
      <c r="P857" s="23">
        <f>IF(AND(ISNUMBER($A857),$A857&gt;=Settings!$B$6,$A857&lt;=Settings!$B$7),1,0)</f>
        <v>0</v>
      </c>
      <c r="Q857" s="23" t="str">
        <f>IF(AND($P857=1,$B857&lt;&gt;"",$B857=Timesheet!$B$4),ROW(),"")</f>
        <v/>
      </c>
    </row>
    <row r="858" spans="1:17" x14ac:dyDescent="0.3">
      <c r="A858" s="19"/>
      <c r="B858" s="17"/>
      <c r="C858" s="17"/>
      <c r="D858" s="17"/>
      <c r="E858" s="20"/>
      <c r="F858" s="20"/>
      <c r="G858" s="21"/>
      <c r="H858" s="22" t="str">
        <f t="shared" si="26"/>
        <v/>
      </c>
      <c r="I858" s="17"/>
      <c r="J858" s="18"/>
      <c r="K858" s="22" t="str">
        <f>IF($H858="","",IF($I858="No",0,IF(N(IFERROR(INDEX(Clients!$D$4:$D$103,MATCH($B858,Clients!$A$4:$A$103,0)),""))&gt;0,CEILING(MAX(0,ROUND(MOD($F858-$E858,1)*1440-N($G858),0)),N(IFERROR(INDEX(Clients!$D$4:$D$103,MATCH($B858,Clients!$A$4:$A$103,0)),""))),MAX(0,ROUND(MOD($F858-$E858,1)*1440-N($G858),0)))/60))</f>
        <v/>
      </c>
      <c r="L858" s="23" t="str">
        <f>IF($B858="","",IFERROR(INDEX(Clients!$B$4:$B$103,MATCH($B858,Clients!$A$4:$A$103,0)),"")&amp;"")</f>
        <v/>
      </c>
      <c r="M858" s="24" t="str">
        <f>IF($B858="","",IF($J858&lt;&gt;"",N($J858),N(IFERROR(INDEX(Clients!$C$4:$C$103,MATCH($B858,Clients!$A$4:$A$103,0)),""))))</f>
        <v/>
      </c>
      <c r="N858" s="24" t="str">
        <f t="shared" si="27"/>
        <v/>
      </c>
      <c r="O858" s="17"/>
      <c r="P858" s="23">
        <f>IF(AND(ISNUMBER($A858),$A858&gt;=Settings!$B$6,$A858&lt;=Settings!$B$7),1,0)</f>
        <v>0</v>
      </c>
      <c r="Q858" s="23" t="str">
        <f>IF(AND($P858=1,$B858&lt;&gt;"",$B858=Timesheet!$B$4),ROW(),"")</f>
        <v/>
      </c>
    </row>
    <row r="859" spans="1:17" x14ac:dyDescent="0.3">
      <c r="A859" s="19"/>
      <c r="B859" s="17"/>
      <c r="C859" s="17"/>
      <c r="D859" s="17"/>
      <c r="E859" s="20"/>
      <c r="F859" s="20"/>
      <c r="G859" s="21"/>
      <c r="H859" s="22" t="str">
        <f t="shared" si="26"/>
        <v/>
      </c>
      <c r="I859" s="17"/>
      <c r="J859" s="18"/>
      <c r="K859" s="22" t="str">
        <f>IF($H859="","",IF($I859="No",0,IF(N(IFERROR(INDEX(Clients!$D$4:$D$103,MATCH($B859,Clients!$A$4:$A$103,0)),""))&gt;0,CEILING(MAX(0,ROUND(MOD($F859-$E859,1)*1440-N($G859),0)),N(IFERROR(INDEX(Clients!$D$4:$D$103,MATCH($B859,Clients!$A$4:$A$103,0)),""))),MAX(0,ROUND(MOD($F859-$E859,1)*1440-N($G859),0)))/60))</f>
        <v/>
      </c>
      <c r="L859" s="23" t="str">
        <f>IF($B859="","",IFERROR(INDEX(Clients!$B$4:$B$103,MATCH($B859,Clients!$A$4:$A$103,0)),"")&amp;"")</f>
        <v/>
      </c>
      <c r="M859" s="24" t="str">
        <f>IF($B859="","",IF($J859&lt;&gt;"",N($J859),N(IFERROR(INDEX(Clients!$C$4:$C$103,MATCH($B859,Clients!$A$4:$A$103,0)),""))))</f>
        <v/>
      </c>
      <c r="N859" s="24" t="str">
        <f t="shared" si="27"/>
        <v/>
      </c>
      <c r="O859" s="17"/>
      <c r="P859" s="23">
        <f>IF(AND(ISNUMBER($A859),$A859&gt;=Settings!$B$6,$A859&lt;=Settings!$B$7),1,0)</f>
        <v>0</v>
      </c>
      <c r="Q859" s="23" t="str">
        <f>IF(AND($P859=1,$B859&lt;&gt;"",$B859=Timesheet!$B$4),ROW(),"")</f>
        <v/>
      </c>
    </row>
    <row r="860" spans="1:17" x14ac:dyDescent="0.3">
      <c r="A860" s="19"/>
      <c r="B860" s="17"/>
      <c r="C860" s="17"/>
      <c r="D860" s="17"/>
      <c r="E860" s="20"/>
      <c r="F860" s="20"/>
      <c r="G860" s="21"/>
      <c r="H860" s="22" t="str">
        <f t="shared" si="26"/>
        <v/>
      </c>
      <c r="I860" s="17"/>
      <c r="J860" s="18"/>
      <c r="K860" s="22" t="str">
        <f>IF($H860="","",IF($I860="No",0,IF(N(IFERROR(INDEX(Clients!$D$4:$D$103,MATCH($B860,Clients!$A$4:$A$103,0)),""))&gt;0,CEILING(MAX(0,ROUND(MOD($F860-$E860,1)*1440-N($G860),0)),N(IFERROR(INDEX(Clients!$D$4:$D$103,MATCH($B860,Clients!$A$4:$A$103,0)),""))),MAX(0,ROUND(MOD($F860-$E860,1)*1440-N($G860),0)))/60))</f>
        <v/>
      </c>
      <c r="L860" s="23" t="str">
        <f>IF($B860="","",IFERROR(INDEX(Clients!$B$4:$B$103,MATCH($B860,Clients!$A$4:$A$103,0)),"")&amp;"")</f>
        <v/>
      </c>
      <c r="M860" s="24" t="str">
        <f>IF($B860="","",IF($J860&lt;&gt;"",N($J860),N(IFERROR(INDEX(Clients!$C$4:$C$103,MATCH($B860,Clients!$A$4:$A$103,0)),""))))</f>
        <v/>
      </c>
      <c r="N860" s="24" t="str">
        <f t="shared" si="27"/>
        <v/>
      </c>
      <c r="O860" s="17"/>
      <c r="P860" s="23">
        <f>IF(AND(ISNUMBER($A860),$A860&gt;=Settings!$B$6,$A860&lt;=Settings!$B$7),1,0)</f>
        <v>0</v>
      </c>
      <c r="Q860" s="23" t="str">
        <f>IF(AND($P860=1,$B860&lt;&gt;"",$B860=Timesheet!$B$4),ROW(),"")</f>
        <v/>
      </c>
    </row>
    <row r="861" spans="1:17" x14ac:dyDescent="0.3">
      <c r="A861" s="19"/>
      <c r="B861" s="17"/>
      <c r="C861" s="17"/>
      <c r="D861" s="17"/>
      <c r="E861" s="20"/>
      <c r="F861" s="20"/>
      <c r="G861" s="21"/>
      <c r="H861" s="22" t="str">
        <f t="shared" si="26"/>
        <v/>
      </c>
      <c r="I861" s="17"/>
      <c r="J861" s="18"/>
      <c r="K861" s="22" t="str">
        <f>IF($H861="","",IF($I861="No",0,IF(N(IFERROR(INDEX(Clients!$D$4:$D$103,MATCH($B861,Clients!$A$4:$A$103,0)),""))&gt;0,CEILING(MAX(0,ROUND(MOD($F861-$E861,1)*1440-N($G861),0)),N(IFERROR(INDEX(Clients!$D$4:$D$103,MATCH($B861,Clients!$A$4:$A$103,0)),""))),MAX(0,ROUND(MOD($F861-$E861,1)*1440-N($G861),0)))/60))</f>
        <v/>
      </c>
      <c r="L861" s="23" t="str">
        <f>IF($B861="","",IFERROR(INDEX(Clients!$B$4:$B$103,MATCH($B861,Clients!$A$4:$A$103,0)),"")&amp;"")</f>
        <v/>
      </c>
      <c r="M861" s="24" t="str">
        <f>IF($B861="","",IF($J861&lt;&gt;"",N($J861),N(IFERROR(INDEX(Clients!$C$4:$C$103,MATCH($B861,Clients!$A$4:$A$103,0)),""))))</f>
        <v/>
      </c>
      <c r="N861" s="24" t="str">
        <f t="shared" si="27"/>
        <v/>
      </c>
      <c r="O861" s="17"/>
      <c r="P861" s="23">
        <f>IF(AND(ISNUMBER($A861),$A861&gt;=Settings!$B$6,$A861&lt;=Settings!$B$7),1,0)</f>
        <v>0</v>
      </c>
      <c r="Q861" s="23" t="str">
        <f>IF(AND($P861=1,$B861&lt;&gt;"",$B861=Timesheet!$B$4),ROW(),"")</f>
        <v/>
      </c>
    </row>
    <row r="862" spans="1:17" x14ac:dyDescent="0.3">
      <c r="A862" s="19"/>
      <c r="B862" s="17"/>
      <c r="C862" s="17"/>
      <c r="D862" s="17"/>
      <c r="E862" s="20"/>
      <c r="F862" s="20"/>
      <c r="G862" s="21"/>
      <c r="H862" s="22" t="str">
        <f t="shared" si="26"/>
        <v/>
      </c>
      <c r="I862" s="17"/>
      <c r="J862" s="18"/>
      <c r="K862" s="22" t="str">
        <f>IF($H862="","",IF($I862="No",0,IF(N(IFERROR(INDEX(Clients!$D$4:$D$103,MATCH($B862,Clients!$A$4:$A$103,0)),""))&gt;0,CEILING(MAX(0,ROUND(MOD($F862-$E862,1)*1440-N($G862),0)),N(IFERROR(INDEX(Clients!$D$4:$D$103,MATCH($B862,Clients!$A$4:$A$103,0)),""))),MAX(0,ROUND(MOD($F862-$E862,1)*1440-N($G862),0)))/60))</f>
        <v/>
      </c>
      <c r="L862" s="23" t="str">
        <f>IF($B862="","",IFERROR(INDEX(Clients!$B$4:$B$103,MATCH($B862,Clients!$A$4:$A$103,0)),"")&amp;"")</f>
        <v/>
      </c>
      <c r="M862" s="24" t="str">
        <f>IF($B862="","",IF($J862&lt;&gt;"",N($J862),N(IFERROR(INDEX(Clients!$C$4:$C$103,MATCH($B862,Clients!$A$4:$A$103,0)),""))))</f>
        <v/>
      </c>
      <c r="N862" s="24" t="str">
        <f t="shared" si="27"/>
        <v/>
      </c>
      <c r="O862" s="17"/>
      <c r="P862" s="23">
        <f>IF(AND(ISNUMBER($A862),$A862&gt;=Settings!$B$6,$A862&lt;=Settings!$B$7),1,0)</f>
        <v>0</v>
      </c>
      <c r="Q862" s="23" t="str">
        <f>IF(AND($P862=1,$B862&lt;&gt;"",$B862=Timesheet!$B$4),ROW(),"")</f>
        <v/>
      </c>
    </row>
    <row r="863" spans="1:17" x14ac:dyDescent="0.3">
      <c r="A863" s="19"/>
      <c r="B863" s="17"/>
      <c r="C863" s="17"/>
      <c r="D863" s="17"/>
      <c r="E863" s="20"/>
      <c r="F863" s="20"/>
      <c r="G863" s="21"/>
      <c r="H863" s="22" t="str">
        <f t="shared" si="26"/>
        <v/>
      </c>
      <c r="I863" s="17"/>
      <c r="J863" s="18"/>
      <c r="K863" s="22" t="str">
        <f>IF($H863="","",IF($I863="No",0,IF(N(IFERROR(INDEX(Clients!$D$4:$D$103,MATCH($B863,Clients!$A$4:$A$103,0)),""))&gt;0,CEILING(MAX(0,ROUND(MOD($F863-$E863,1)*1440-N($G863),0)),N(IFERROR(INDEX(Clients!$D$4:$D$103,MATCH($B863,Clients!$A$4:$A$103,0)),""))),MAX(0,ROUND(MOD($F863-$E863,1)*1440-N($G863),0)))/60))</f>
        <v/>
      </c>
      <c r="L863" s="23" t="str">
        <f>IF($B863="","",IFERROR(INDEX(Clients!$B$4:$B$103,MATCH($B863,Clients!$A$4:$A$103,0)),"")&amp;"")</f>
        <v/>
      </c>
      <c r="M863" s="24" t="str">
        <f>IF($B863="","",IF($J863&lt;&gt;"",N($J863),N(IFERROR(INDEX(Clients!$C$4:$C$103,MATCH($B863,Clients!$A$4:$A$103,0)),""))))</f>
        <v/>
      </c>
      <c r="N863" s="24" t="str">
        <f t="shared" si="27"/>
        <v/>
      </c>
      <c r="O863" s="17"/>
      <c r="P863" s="23">
        <f>IF(AND(ISNUMBER($A863),$A863&gt;=Settings!$B$6,$A863&lt;=Settings!$B$7),1,0)</f>
        <v>0</v>
      </c>
      <c r="Q863" s="23" t="str">
        <f>IF(AND($P863=1,$B863&lt;&gt;"",$B863=Timesheet!$B$4),ROW(),"")</f>
        <v/>
      </c>
    </row>
    <row r="864" spans="1:17" x14ac:dyDescent="0.3">
      <c r="A864" s="19"/>
      <c r="B864" s="17"/>
      <c r="C864" s="17"/>
      <c r="D864" s="17"/>
      <c r="E864" s="20"/>
      <c r="F864" s="20"/>
      <c r="G864" s="21"/>
      <c r="H864" s="22" t="str">
        <f t="shared" si="26"/>
        <v/>
      </c>
      <c r="I864" s="17"/>
      <c r="J864" s="18"/>
      <c r="K864" s="22" t="str">
        <f>IF($H864="","",IF($I864="No",0,IF(N(IFERROR(INDEX(Clients!$D$4:$D$103,MATCH($B864,Clients!$A$4:$A$103,0)),""))&gt;0,CEILING(MAX(0,ROUND(MOD($F864-$E864,1)*1440-N($G864),0)),N(IFERROR(INDEX(Clients!$D$4:$D$103,MATCH($B864,Clients!$A$4:$A$103,0)),""))),MAX(0,ROUND(MOD($F864-$E864,1)*1440-N($G864),0)))/60))</f>
        <v/>
      </c>
      <c r="L864" s="23" t="str">
        <f>IF($B864="","",IFERROR(INDEX(Clients!$B$4:$B$103,MATCH($B864,Clients!$A$4:$A$103,0)),"")&amp;"")</f>
        <v/>
      </c>
      <c r="M864" s="24" t="str">
        <f>IF($B864="","",IF($J864&lt;&gt;"",N($J864),N(IFERROR(INDEX(Clients!$C$4:$C$103,MATCH($B864,Clients!$A$4:$A$103,0)),""))))</f>
        <v/>
      </c>
      <c r="N864" s="24" t="str">
        <f t="shared" si="27"/>
        <v/>
      </c>
      <c r="O864" s="17"/>
      <c r="P864" s="23">
        <f>IF(AND(ISNUMBER($A864),$A864&gt;=Settings!$B$6,$A864&lt;=Settings!$B$7),1,0)</f>
        <v>0</v>
      </c>
      <c r="Q864" s="23" t="str">
        <f>IF(AND($P864=1,$B864&lt;&gt;"",$B864=Timesheet!$B$4),ROW(),"")</f>
        <v/>
      </c>
    </row>
    <row r="865" spans="1:17" x14ac:dyDescent="0.3">
      <c r="A865" s="19"/>
      <c r="B865" s="17"/>
      <c r="C865" s="17"/>
      <c r="D865" s="17"/>
      <c r="E865" s="20"/>
      <c r="F865" s="20"/>
      <c r="G865" s="21"/>
      <c r="H865" s="22" t="str">
        <f t="shared" si="26"/>
        <v/>
      </c>
      <c r="I865" s="17"/>
      <c r="J865" s="18"/>
      <c r="K865" s="22" t="str">
        <f>IF($H865="","",IF($I865="No",0,IF(N(IFERROR(INDEX(Clients!$D$4:$D$103,MATCH($B865,Clients!$A$4:$A$103,0)),""))&gt;0,CEILING(MAX(0,ROUND(MOD($F865-$E865,1)*1440-N($G865),0)),N(IFERROR(INDEX(Clients!$D$4:$D$103,MATCH($B865,Clients!$A$4:$A$103,0)),""))),MAX(0,ROUND(MOD($F865-$E865,1)*1440-N($G865),0)))/60))</f>
        <v/>
      </c>
      <c r="L865" s="23" t="str">
        <f>IF($B865="","",IFERROR(INDEX(Clients!$B$4:$B$103,MATCH($B865,Clients!$A$4:$A$103,0)),"")&amp;"")</f>
        <v/>
      </c>
      <c r="M865" s="24" t="str">
        <f>IF($B865="","",IF($J865&lt;&gt;"",N($J865),N(IFERROR(INDEX(Clients!$C$4:$C$103,MATCH($B865,Clients!$A$4:$A$103,0)),""))))</f>
        <v/>
      </c>
      <c r="N865" s="24" t="str">
        <f t="shared" si="27"/>
        <v/>
      </c>
      <c r="O865" s="17"/>
      <c r="P865" s="23">
        <f>IF(AND(ISNUMBER($A865),$A865&gt;=Settings!$B$6,$A865&lt;=Settings!$B$7),1,0)</f>
        <v>0</v>
      </c>
      <c r="Q865" s="23" t="str">
        <f>IF(AND($P865=1,$B865&lt;&gt;"",$B865=Timesheet!$B$4),ROW(),"")</f>
        <v/>
      </c>
    </row>
    <row r="866" spans="1:17" x14ac:dyDescent="0.3">
      <c r="A866" s="19"/>
      <c r="B866" s="17"/>
      <c r="C866" s="17"/>
      <c r="D866" s="17"/>
      <c r="E866" s="20"/>
      <c r="F866" s="20"/>
      <c r="G866" s="21"/>
      <c r="H866" s="22" t="str">
        <f t="shared" si="26"/>
        <v/>
      </c>
      <c r="I866" s="17"/>
      <c r="J866" s="18"/>
      <c r="K866" s="22" t="str">
        <f>IF($H866="","",IF($I866="No",0,IF(N(IFERROR(INDEX(Clients!$D$4:$D$103,MATCH($B866,Clients!$A$4:$A$103,0)),""))&gt;0,CEILING(MAX(0,ROUND(MOD($F866-$E866,1)*1440-N($G866),0)),N(IFERROR(INDEX(Clients!$D$4:$D$103,MATCH($B866,Clients!$A$4:$A$103,0)),""))),MAX(0,ROUND(MOD($F866-$E866,1)*1440-N($G866),0)))/60))</f>
        <v/>
      </c>
      <c r="L866" s="23" t="str">
        <f>IF($B866="","",IFERROR(INDEX(Clients!$B$4:$B$103,MATCH($B866,Clients!$A$4:$A$103,0)),"")&amp;"")</f>
        <v/>
      </c>
      <c r="M866" s="24" t="str">
        <f>IF($B866="","",IF($J866&lt;&gt;"",N($J866),N(IFERROR(INDEX(Clients!$C$4:$C$103,MATCH($B866,Clients!$A$4:$A$103,0)),""))))</f>
        <v/>
      </c>
      <c r="N866" s="24" t="str">
        <f t="shared" si="27"/>
        <v/>
      </c>
      <c r="O866" s="17"/>
      <c r="P866" s="23">
        <f>IF(AND(ISNUMBER($A866),$A866&gt;=Settings!$B$6,$A866&lt;=Settings!$B$7),1,0)</f>
        <v>0</v>
      </c>
      <c r="Q866" s="23" t="str">
        <f>IF(AND($P866=1,$B866&lt;&gt;"",$B866=Timesheet!$B$4),ROW(),"")</f>
        <v/>
      </c>
    </row>
    <row r="867" spans="1:17" x14ac:dyDescent="0.3">
      <c r="A867" s="19"/>
      <c r="B867" s="17"/>
      <c r="C867" s="17"/>
      <c r="D867" s="17"/>
      <c r="E867" s="20"/>
      <c r="F867" s="20"/>
      <c r="G867" s="21"/>
      <c r="H867" s="22" t="str">
        <f t="shared" si="26"/>
        <v/>
      </c>
      <c r="I867" s="17"/>
      <c r="J867" s="18"/>
      <c r="K867" s="22" t="str">
        <f>IF($H867="","",IF($I867="No",0,IF(N(IFERROR(INDEX(Clients!$D$4:$D$103,MATCH($B867,Clients!$A$4:$A$103,0)),""))&gt;0,CEILING(MAX(0,ROUND(MOD($F867-$E867,1)*1440-N($G867),0)),N(IFERROR(INDEX(Clients!$D$4:$D$103,MATCH($B867,Clients!$A$4:$A$103,0)),""))),MAX(0,ROUND(MOD($F867-$E867,1)*1440-N($G867),0)))/60))</f>
        <v/>
      </c>
      <c r="L867" s="23" t="str">
        <f>IF($B867="","",IFERROR(INDEX(Clients!$B$4:$B$103,MATCH($B867,Clients!$A$4:$A$103,0)),"")&amp;"")</f>
        <v/>
      </c>
      <c r="M867" s="24" t="str">
        <f>IF($B867="","",IF($J867&lt;&gt;"",N($J867),N(IFERROR(INDEX(Clients!$C$4:$C$103,MATCH($B867,Clients!$A$4:$A$103,0)),""))))</f>
        <v/>
      </c>
      <c r="N867" s="24" t="str">
        <f t="shared" si="27"/>
        <v/>
      </c>
      <c r="O867" s="17"/>
      <c r="P867" s="23">
        <f>IF(AND(ISNUMBER($A867),$A867&gt;=Settings!$B$6,$A867&lt;=Settings!$B$7),1,0)</f>
        <v>0</v>
      </c>
      <c r="Q867" s="23" t="str">
        <f>IF(AND($P867=1,$B867&lt;&gt;"",$B867=Timesheet!$B$4),ROW(),"")</f>
        <v/>
      </c>
    </row>
    <row r="868" spans="1:17" x14ac:dyDescent="0.3">
      <c r="A868" s="19"/>
      <c r="B868" s="17"/>
      <c r="C868" s="17"/>
      <c r="D868" s="17"/>
      <c r="E868" s="20"/>
      <c r="F868" s="20"/>
      <c r="G868" s="21"/>
      <c r="H868" s="22" t="str">
        <f t="shared" si="26"/>
        <v/>
      </c>
      <c r="I868" s="17"/>
      <c r="J868" s="18"/>
      <c r="K868" s="22" t="str">
        <f>IF($H868="","",IF($I868="No",0,IF(N(IFERROR(INDEX(Clients!$D$4:$D$103,MATCH($B868,Clients!$A$4:$A$103,0)),""))&gt;0,CEILING(MAX(0,ROUND(MOD($F868-$E868,1)*1440-N($G868),0)),N(IFERROR(INDEX(Clients!$D$4:$D$103,MATCH($B868,Clients!$A$4:$A$103,0)),""))),MAX(0,ROUND(MOD($F868-$E868,1)*1440-N($G868),0)))/60))</f>
        <v/>
      </c>
      <c r="L868" s="23" t="str">
        <f>IF($B868="","",IFERROR(INDEX(Clients!$B$4:$B$103,MATCH($B868,Clients!$A$4:$A$103,0)),"")&amp;"")</f>
        <v/>
      </c>
      <c r="M868" s="24" t="str">
        <f>IF($B868="","",IF($J868&lt;&gt;"",N($J868),N(IFERROR(INDEX(Clients!$C$4:$C$103,MATCH($B868,Clients!$A$4:$A$103,0)),""))))</f>
        <v/>
      </c>
      <c r="N868" s="24" t="str">
        <f t="shared" si="27"/>
        <v/>
      </c>
      <c r="O868" s="17"/>
      <c r="P868" s="23">
        <f>IF(AND(ISNUMBER($A868),$A868&gt;=Settings!$B$6,$A868&lt;=Settings!$B$7),1,0)</f>
        <v>0</v>
      </c>
      <c r="Q868" s="23" t="str">
        <f>IF(AND($P868=1,$B868&lt;&gt;"",$B868=Timesheet!$B$4),ROW(),"")</f>
        <v/>
      </c>
    </row>
    <row r="869" spans="1:17" x14ac:dyDescent="0.3">
      <c r="A869" s="19"/>
      <c r="B869" s="17"/>
      <c r="C869" s="17"/>
      <c r="D869" s="17"/>
      <c r="E869" s="20"/>
      <c r="F869" s="20"/>
      <c r="G869" s="21"/>
      <c r="H869" s="22" t="str">
        <f t="shared" si="26"/>
        <v/>
      </c>
      <c r="I869" s="17"/>
      <c r="J869" s="18"/>
      <c r="K869" s="22" t="str">
        <f>IF($H869="","",IF($I869="No",0,IF(N(IFERROR(INDEX(Clients!$D$4:$D$103,MATCH($B869,Clients!$A$4:$A$103,0)),""))&gt;0,CEILING(MAX(0,ROUND(MOD($F869-$E869,1)*1440-N($G869),0)),N(IFERROR(INDEX(Clients!$D$4:$D$103,MATCH($B869,Clients!$A$4:$A$103,0)),""))),MAX(0,ROUND(MOD($F869-$E869,1)*1440-N($G869),0)))/60))</f>
        <v/>
      </c>
      <c r="L869" s="23" t="str">
        <f>IF($B869="","",IFERROR(INDEX(Clients!$B$4:$B$103,MATCH($B869,Clients!$A$4:$A$103,0)),"")&amp;"")</f>
        <v/>
      </c>
      <c r="M869" s="24" t="str">
        <f>IF($B869="","",IF($J869&lt;&gt;"",N($J869),N(IFERROR(INDEX(Clients!$C$4:$C$103,MATCH($B869,Clients!$A$4:$A$103,0)),""))))</f>
        <v/>
      </c>
      <c r="N869" s="24" t="str">
        <f t="shared" si="27"/>
        <v/>
      </c>
      <c r="O869" s="17"/>
      <c r="P869" s="23">
        <f>IF(AND(ISNUMBER($A869),$A869&gt;=Settings!$B$6,$A869&lt;=Settings!$B$7),1,0)</f>
        <v>0</v>
      </c>
      <c r="Q869" s="23" t="str">
        <f>IF(AND($P869=1,$B869&lt;&gt;"",$B869=Timesheet!$B$4),ROW(),"")</f>
        <v/>
      </c>
    </row>
    <row r="870" spans="1:17" x14ac:dyDescent="0.3">
      <c r="A870" s="19"/>
      <c r="B870" s="17"/>
      <c r="C870" s="17"/>
      <c r="D870" s="17"/>
      <c r="E870" s="20"/>
      <c r="F870" s="20"/>
      <c r="G870" s="21"/>
      <c r="H870" s="22" t="str">
        <f t="shared" si="26"/>
        <v/>
      </c>
      <c r="I870" s="17"/>
      <c r="J870" s="18"/>
      <c r="K870" s="22" t="str">
        <f>IF($H870="","",IF($I870="No",0,IF(N(IFERROR(INDEX(Clients!$D$4:$D$103,MATCH($B870,Clients!$A$4:$A$103,0)),""))&gt;0,CEILING(MAX(0,ROUND(MOD($F870-$E870,1)*1440-N($G870),0)),N(IFERROR(INDEX(Clients!$D$4:$D$103,MATCH($B870,Clients!$A$4:$A$103,0)),""))),MAX(0,ROUND(MOD($F870-$E870,1)*1440-N($G870),0)))/60))</f>
        <v/>
      </c>
      <c r="L870" s="23" t="str">
        <f>IF($B870="","",IFERROR(INDEX(Clients!$B$4:$B$103,MATCH($B870,Clients!$A$4:$A$103,0)),"")&amp;"")</f>
        <v/>
      </c>
      <c r="M870" s="24" t="str">
        <f>IF($B870="","",IF($J870&lt;&gt;"",N($J870),N(IFERROR(INDEX(Clients!$C$4:$C$103,MATCH($B870,Clients!$A$4:$A$103,0)),""))))</f>
        <v/>
      </c>
      <c r="N870" s="24" t="str">
        <f t="shared" si="27"/>
        <v/>
      </c>
      <c r="O870" s="17"/>
      <c r="P870" s="23">
        <f>IF(AND(ISNUMBER($A870),$A870&gt;=Settings!$B$6,$A870&lt;=Settings!$B$7),1,0)</f>
        <v>0</v>
      </c>
      <c r="Q870" s="23" t="str">
        <f>IF(AND($P870=1,$B870&lt;&gt;"",$B870=Timesheet!$B$4),ROW(),"")</f>
        <v/>
      </c>
    </row>
    <row r="871" spans="1:17" x14ac:dyDescent="0.3">
      <c r="A871" s="19"/>
      <c r="B871" s="17"/>
      <c r="C871" s="17"/>
      <c r="D871" s="17"/>
      <c r="E871" s="20"/>
      <c r="F871" s="20"/>
      <c r="G871" s="21"/>
      <c r="H871" s="22" t="str">
        <f t="shared" si="26"/>
        <v/>
      </c>
      <c r="I871" s="17"/>
      <c r="J871" s="18"/>
      <c r="K871" s="22" t="str">
        <f>IF($H871="","",IF($I871="No",0,IF(N(IFERROR(INDEX(Clients!$D$4:$D$103,MATCH($B871,Clients!$A$4:$A$103,0)),""))&gt;0,CEILING(MAX(0,ROUND(MOD($F871-$E871,1)*1440-N($G871),0)),N(IFERROR(INDEX(Clients!$D$4:$D$103,MATCH($B871,Clients!$A$4:$A$103,0)),""))),MAX(0,ROUND(MOD($F871-$E871,1)*1440-N($G871),0)))/60))</f>
        <v/>
      </c>
      <c r="L871" s="23" t="str">
        <f>IF($B871="","",IFERROR(INDEX(Clients!$B$4:$B$103,MATCH($B871,Clients!$A$4:$A$103,0)),"")&amp;"")</f>
        <v/>
      </c>
      <c r="M871" s="24" t="str">
        <f>IF($B871="","",IF($J871&lt;&gt;"",N($J871),N(IFERROR(INDEX(Clients!$C$4:$C$103,MATCH($B871,Clients!$A$4:$A$103,0)),""))))</f>
        <v/>
      </c>
      <c r="N871" s="24" t="str">
        <f t="shared" si="27"/>
        <v/>
      </c>
      <c r="O871" s="17"/>
      <c r="P871" s="23">
        <f>IF(AND(ISNUMBER($A871),$A871&gt;=Settings!$B$6,$A871&lt;=Settings!$B$7),1,0)</f>
        <v>0</v>
      </c>
      <c r="Q871" s="23" t="str">
        <f>IF(AND($P871=1,$B871&lt;&gt;"",$B871=Timesheet!$B$4),ROW(),"")</f>
        <v/>
      </c>
    </row>
    <row r="872" spans="1:17" x14ac:dyDescent="0.3">
      <c r="A872" s="19"/>
      <c r="B872" s="17"/>
      <c r="C872" s="17"/>
      <c r="D872" s="17"/>
      <c r="E872" s="20"/>
      <c r="F872" s="20"/>
      <c r="G872" s="21"/>
      <c r="H872" s="22" t="str">
        <f t="shared" si="26"/>
        <v/>
      </c>
      <c r="I872" s="17"/>
      <c r="J872" s="18"/>
      <c r="K872" s="22" t="str">
        <f>IF($H872="","",IF($I872="No",0,IF(N(IFERROR(INDEX(Clients!$D$4:$D$103,MATCH($B872,Clients!$A$4:$A$103,0)),""))&gt;0,CEILING(MAX(0,ROUND(MOD($F872-$E872,1)*1440-N($G872),0)),N(IFERROR(INDEX(Clients!$D$4:$D$103,MATCH($B872,Clients!$A$4:$A$103,0)),""))),MAX(0,ROUND(MOD($F872-$E872,1)*1440-N($G872),0)))/60))</f>
        <v/>
      </c>
      <c r="L872" s="23" t="str">
        <f>IF($B872="","",IFERROR(INDEX(Clients!$B$4:$B$103,MATCH($B872,Clients!$A$4:$A$103,0)),"")&amp;"")</f>
        <v/>
      </c>
      <c r="M872" s="24" t="str">
        <f>IF($B872="","",IF($J872&lt;&gt;"",N($J872),N(IFERROR(INDEX(Clients!$C$4:$C$103,MATCH($B872,Clients!$A$4:$A$103,0)),""))))</f>
        <v/>
      </c>
      <c r="N872" s="24" t="str">
        <f t="shared" si="27"/>
        <v/>
      </c>
      <c r="O872" s="17"/>
      <c r="P872" s="23">
        <f>IF(AND(ISNUMBER($A872),$A872&gt;=Settings!$B$6,$A872&lt;=Settings!$B$7),1,0)</f>
        <v>0</v>
      </c>
      <c r="Q872" s="23" t="str">
        <f>IF(AND($P872=1,$B872&lt;&gt;"",$B872=Timesheet!$B$4),ROW(),"")</f>
        <v/>
      </c>
    </row>
    <row r="873" spans="1:17" x14ac:dyDescent="0.3">
      <c r="A873" s="19"/>
      <c r="B873" s="17"/>
      <c r="C873" s="17"/>
      <c r="D873" s="17"/>
      <c r="E873" s="20"/>
      <c r="F873" s="20"/>
      <c r="G873" s="21"/>
      <c r="H873" s="22" t="str">
        <f t="shared" si="26"/>
        <v/>
      </c>
      <c r="I873" s="17"/>
      <c r="J873" s="18"/>
      <c r="K873" s="22" t="str">
        <f>IF($H873="","",IF($I873="No",0,IF(N(IFERROR(INDEX(Clients!$D$4:$D$103,MATCH($B873,Clients!$A$4:$A$103,0)),""))&gt;0,CEILING(MAX(0,ROUND(MOD($F873-$E873,1)*1440-N($G873),0)),N(IFERROR(INDEX(Clients!$D$4:$D$103,MATCH($B873,Clients!$A$4:$A$103,0)),""))),MAX(0,ROUND(MOD($F873-$E873,1)*1440-N($G873),0)))/60))</f>
        <v/>
      </c>
      <c r="L873" s="23" t="str">
        <f>IF($B873="","",IFERROR(INDEX(Clients!$B$4:$B$103,MATCH($B873,Clients!$A$4:$A$103,0)),"")&amp;"")</f>
        <v/>
      </c>
      <c r="M873" s="24" t="str">
        <f>IF($B873="","",IF($J873&lt;&gt;"",N($J873),N(IFERROR(INDEX(Clients!$C$4:$C$103,MATCH($B873,Clients!$A$4:$A$103,0)),""))))</f>
        <v/>
      </c>
      <c r="N873" s="24" t="str">
        <f t="shared" si="27"/>
        <v/>
      </c>
      <c r="O873" s="17"/>
      <c r="P873" s="23">
        <f>IF(AND(ISNUMBER($A873),$A873&gt;=Settings!$B$6,$A873&lt;=Settings!$B$7),1,0)</f>
        <v>0</v>
      </c>
      <c r="Q873" s="23" t="str">
        <f>IF(AND($P873=1,$B873&lt;&gt;"",$B873=Timesheet!$B$4),ROW(),"")</f>
        <v/>
      </c>
    </row>
    <row r="874" spans="1:17" x14ac:dyDescent="0.3">
      <c r="A874" s="19"/>
      <c r="B874" s="17"/>
      <c r="C874" s="17"/>
      <c r="D874" s="17"/>
      <c r="E874" s="20"/>
      <c r="F874" s="20"/>
      <c r="G874" s="21"/>
      <c r="H874" s="22" t="str">
        <f t="shared" si="26"/>
        <v/>
      </c>
      <c r="I874" s="17"/>
      <c r="J874" s="18"/>
      <c r="K874" s="22" t="str">
        <f>IF($H874="","",IF($I874="No",0,IF(N(IFERROR(INDEX(Clients!$D$4:$D$103,MATCH($B874,Clients!$A$4:$A$103,0)),""))&gt;0,CEILING(MAX(0,ROUND(MOD($F874-$E874,1)*1440-N($G874),0)),N(IFERROR(INDEX(Clients!$D$4:$D$103,MATCH($B874,Clients!$A$4:$A$103,0)),""))),MAX(0,ROUND(MOD($F874-$E874,1)*1440-N($G874),0)))/60))</f>
        <v/>
      </c>
      <c r="L874" s="23" t="str">
        <f>IF($B874="","",IFERROR(INDEX(Clients!$B$4:$B$103,MATCH($B874,Clients!$A$4:$A$103,0)),"")&amp;"")</f>
        <v/>
      </c>
      <c r="M874" s="24" t="str">
        <f>IF($B874="","",IF($J874&lt;&gt;"",N($J874),N(IFERROR(INDEX(Clients!$C$4:$C$103,MATCH($B874,Clients!$A$4:$A$103,0)),""))))</f>
        <v/>
      </c>
      <c r="N874" s="24" t="str">
        <f t="shared" si="27"/>
        <v/>
      </c>
      <c r="O874" s="17"/>
      <c r="P874" s="23">
        <f>IF(AND(ISNUMBER($A874),$A874&gt;=Settings!$B$6,$A874&lt;=Settings!$B$7),1,0)</f>
        <v>0</v>
      </c>
      <c r="Q874" s="23" t="str">
        <f>IF(AND($P874=1,$B874&lt;&gt;"",$B874=Timesheet!$B$4),ROW(),"")</f>
        <v/>
      </c>
    </row>
    <row r="875" spans="1:17" x14ac:dyDescent="0.3">
      <c r="A875" s="19"/>
      <c r="B875" s="17"/>
      <c r="C875" s="17"/>
      <c r="D875" s="17"/>
      <c r="E875" s="20"/>
      <c r="F875" s="20"/>
      <c r="G875" s="21"/>
      <c r="H875" s="22" t="str">
        <f t="shared" si="26"/>
        <v/>
      </c>
      <c r="I875" s="17"/>
      <c r="J875" s="18"/>
      <c r="K875" s="22" t="str">
        <f>IF($H875="","",IF($I875="No",0,IF(N(IFERROR(INDEX(Clients!$D$4:$D$103,MATCH($B875,Clients!$A$4:$A$103,0)),""))&gt;0,CEILING(MAX(0,ROUND(MOD($F875-$E875,1)*1440-N($G875),0)),N(IFERROR(INDEX(Clients!$D$4:$D$103,MATCH($B875,Clients!$A$4:$A$103,0)),""))),MAX(0,ROUND(MOD($F875-$E875,1)*1440-N($G875),0)))/60))</f>
        <v/>
      </c>
      <c r="L875" s="23" t="str">
        <f>IF($B875="","",IFERROR(INDEX(Clients!$B$4:$B$103,MATCH($B875,Clients!$A$4:$A$103,0)),"")&amp;"")</f>
        <v/>
      </c>
      <c r="M875" s="24" t="str">
        <f>IF($B875="","",IF($J875&lt;&gt;"",N($J875),N(IFERROR(INDEX(Clients!$C$4:$C$103,MATCH($B875,Clients!$A$4:$A$103,0)),""))))</f>
        <v/>
      </c>
      <c r="N875" s="24" t="str">
        <f t="shared" si="27"/>
        <v/>
      </c>
      <c r="O875" s="17"/>
      <c r="P875" s="23">
        <f>IF(AND(ISNUMBER($A875),$A875&gt;=Settings!$B$6,$A875&lt;=Settings!$B$7),1,0)</f>
        <v>0</v>
      </c>
      <c r="Q875" s="23" t="str">
        <f>IF(AND($P875=1,$B875&lt;&gt;"",$B875=Timesheet!$B$4),ROW(),"")</f>
        <v/>
      </c>
    </row>
    <row r="876" spans="1:17" x14ac:dyDescent="0.3">
      <c r="A876" s="19"/>
      <c r="B876" s="17"/>
      <c r="C876" s="17"/>
      <c r="D876" s="17"/>
      <c r="E876" s="20"/>
      <c r="F876" s="20"/>
      <c r="G876" s="21"/>
      <c r="H876" s="22" t="str">
        <f t="shared" si="26"/>
        <v/>
      </c>
      <c r="I876" s="17"/>
      <c r="J876" s="18"/>
      <c r="K876" s="22" t="str">
        <f>IF($H876="","",IF($I876="No",0,IF(N(IFERROR(INDEX(Clients!$D$4:$D$103,MATCH($B876,Clients!$A$4:$A$103,0)),""))&gt;0,CEILING(MAX(0,ROUND(MOD($F876-$E876,1)*1440-N($G876),0)),N(IFERROR(INDEX(Clients!$D$4:$D$103,MATCH($B876,Clients!$A$4:$A$103,0)),""))),MAX(0,ROUND(MOD($F876-$E876,1)*1440-N($G876),0)))/60))</f>
        <v/>
      </c>
      <c r="L876" s="23" t="str">
        <f>IF($B876="","",IFERROR(INDEX(Clients!$B$4:$B$103,MATCH($B876,Clients!$A$4:$A$103,0)),"")&amp;"")</f>
        <v/>
      </c>
      <c r="M876" s="24" t="str">
        <f>IF($B876="","",IF($J876&lt;&gt;"",N($J876),N(IFERROR(INDEX(Clients!$C$4:$C$103,MATCH($B876,Clients!$A$4:$A$103,0)),""))))</f>
        <v/>
      </c>
      <c r="N876" s="24" t="str">
        <f t="shared" si="27"/>
        <v/>
      </c>
      <c r="O876" s="17"/>
      <c r="P876" s="23">
        <f>IF(AND(ISNUMBER($A876),$A876&gt;=Settings!$B$6,$A876&lt;=Settings!$B$7),1,0)</f>
        <v>0</v>
      </c>
      <c r="Q876" s="23" t="str">
        <f>IF(AND($P876=1,$B876&lt;&gt;"",$B876=Timesheet!$B$4),ROW(),"")</f>
        <v/>
      </c>
    </row>
    <row r="877" spans="1:17" x14ac:dyDescent="0.3">
      <c r="A877" s="19"/>
      <c r="B877" s="17"/>
      <c r="C877" s="17"/>
      <c r="D877" s="17"/>
      <c r="E877" s="20"/>
      <c r="F877" s="20"/>
      <c r="G877" s="21"/>
      <c r="H877" s="22" t="str">
        <f t="shared" si="26"/>
        <v/>
      </c>
      <c r="I877" s="17"/>
      <c r="J877" s="18"/>
      <c r="K877" s="22" t="str">
        <f>IF($H877="","",IF($I877="No",0,IF(N(IFERROR(INDEX(Clients!$D$4:$D$103,MATCH($B877,Clients!$A$4:$A$103,0)),""))&gt;0,CEILING(MAX(0,ROUND(MOD($F877-$E877,1)*1440-N($G877),0)),N(IFERROR(INDEX(Clients!$D$4:$D$103,MATCH($B877,Clients!$A$4:$A$103,0)),""))),MAX(0,ROUND(MOD($F877-$E877,1)*1440-N($G877),0)))/60))</f>
        <v/>
      </c>
      <c r="L877" s="23" t="str">
        <f>IF($B877="","",IFERROR(INDEX(Clients!$B$4:$B$103,MATCH($B877,Clients!$A$4:$A$103,0)),"")&amp;"")</f>
        <v/>
      </c>
      <c r="M877" s="24" t="str">
        <f>IF($B877="","",IF($J877&lt;&gt;"",N($J877),N(IFERROR(INDEX(Clients!$C$4:$C$103,MATCH($B877,Clients!$A$4:$A$103,0)),""))))</f>
        <v/>
      </c>
      <c r="N877" s="24" t="str">
        <f t="shared" si="27"/>
        <v/>
      </c>
      <c r="O877" s="17"/>
      <c r="P877" s="23">
        <f>IF(AND(ISNUMBER($A877),$A877&gt;=Settings!$B$6,$A877&lt;=Settings!$B$7),1,0)</f>
        <v>0</v>
      </c>
      <c r="Q877" s="23" t="str">
        <f>IF(AND($P877=1,$B877&lt;&gt;"",$B877=Timesheet!$B$4),ROW(),"")</f>
        <v/>
      </c>
    </row>
    <row r="878" spans="1:17" x14ac:dyDescent="0.3">
      <c r="A878" s="19"/>
      <c r="B878" s="17"/>
      <c r="C878" s="17"/>
      <c r="D878" s="17"/>
      <c r="E878" s="20"/>
      <c r="F878" s="20"/>
      <c r="G878" s="21"/>
      <c r="H878" s="22" t="str">
        <f t="shared" si="26"/>
        <v/>
      </c>
      <c r="I878" s="17"/>
      <c r="J878" s="18"/>
      <c r="K878" s="22" t="str">
        <f>IF($H878="","",IF($I878="No",0,IF(N(IFERROR(INDEX(Clients!$D$4:$D$103,MATCH($B878,Clients!$A$4:$A$103,0)),""))&gt;0,CEILING(MAX(0,ROUND(MOD($F878-$E878,1)*1440-N($G878),0)),N(IFERROR(INDEX(Clients!$D$4:$D$103,MATCH($B878,Clients!$A$4:$A$103,0)),""))),MAX(0,ROUND(MOD($F878-$E878,1)*1440-N($G878),0)))/60))</f>
        <v/>
      </c>
      <c r="L878" s="23" t="str">
        <f>IF($B878="","",IFERROR(INDEX(Clients!$B$4:$B$103,MATCH($B878,Clients!$A$4:$A$103,0)),"")&amp;"")</f>
        <v/>
      </c>
      <c r="M878" s="24" t="str">
        <f>IF($B878="","",IF($J878&lt;&gt;"",N($J878),N(IFERROR(INDEX(Clients!$C$4:$C$103,MATCH($B878,Clients!$A$4:$A$103,0)),""))))</f>
        <v/>
      </c>
      <c r="N878" s="24" t="str">
        <f t="shared" si="27"/>
        <v/>
      </c>
      <c r="O878" s="17"/>
      <c r="P878" s="23">
        <f>IF(AND(ISNUMBER($A878),$A878&gt;=Settings!$B$6,$A878&lt;=Settings!$B$7),1,0)</f>
        <v>0</v>
      </c>
      <c r="Q878" s="23" t="str">
        <f>IF(AND($P878=1,$B878&lt;&gt;"",$B878=Timesheet!$B$4),ROW(),"")</f>
        <v/>
      </c>
    </row>
    <row r="879" spans="1:17" x14ac:dyDescent="0.3">
      <c r="A879" s="19"/>
      <c r="B879" s="17"/>
      <c r="C879" s="17"/>
      <c r="D879" s="17"/>
      <c r="E879" s="20"/>
      <c r="F879" s="20"/>
      <c r="G879" s="21"/>
      <c r="H879" s="22" t="str">
        <f t="shared" si="26"/>
        <v/>
      </c>
      <c r="I879" s="17"/>
      <c r="J879" s="18"/>
      <c r="K879" s="22" t="str">
        <f>IF($H879="","",IF($I879="No",0,IF(N(IFERROR(INDEX(Clients!$D$4:$D$103,MATCH($B879,Clients!$A$4:$A$103,0)),""))&gt;0,CEILING(MAX(0,ROUND(MOD($F879-$E879,1)*1440-N($G879),0)),N(IFERROR(INDEX(Clients!$D$4:$D$103,MATCH($B879,Clients!$A$4:$A$103,0)),""))),MAX(0,ROUND(MOD($F879-$E879,1)*1440-N($G879),0)))/60))</f>
        <v/>
      </c>
      <c r="L879" s="23" t="str">
        <f>IF($B879="","",IFERROR(INDEX(Clients!$B$4:$B$103,MATCH($B879,Clients!$A$4:$A$103,0)),"")&amp;"")</f>
        <v/>
      </c>
      <c r="M879" s="24" t="str">
        <f>IF($B879="","",IF($J879&lt;&gt;"",N($J879),N(IFERROR(INDEX(Clients!$C$4:$C$103,MATCH($B879,Clients!$A$4:$A$103,0)),""))))</f>
        <v/>
      </c>
      <c r="N879" s="24" t="str">
        <f t="shared" si="27"/>
        <v/>
      </c>
      <c r="O879" s="17"/>
      <c r="P879" s="23">
        <f>IF(AND(ISNUMBER($A879),$A879&gt;=Settings!$B$6,$A879&lt;=Settings!$B$7),1,0)</f>
        <v>0</v>
      </c>
      <c r="Q879" s="23" t="str">
        <f>IF(AND($P879=1,$B879&lt;&gt;"",$B879=Timesheet!$B$4),ROW(),"")</f>
        <v/>
      </c>
    </row>
    <row r="880" spans="1:17" x14ac:dyDescent="0.3">
      <c r="A880" s="19"/>
      <c r="B880" s="17"/>
      <c r="C880" s="17"/>
      <c r="D880" s="17"/>
      <c r="E880" s="20"/>
      <c r="F880" s="20"/>
      <c r="G880" s="21"/>
      <c r="H880" s="22" t="str">
        <f t="shared" si="26"/>
        <v/>
      </c>
      <c r="I880" s="17"/>
      <c r="J880" s="18"/>
      <c r="K880" s="22" t="str">
        <f>IF($H880="","",IF($I880="No",0,IF(N(IFERROR(INDEX(Clients!$D$4:$D$103,MATCH($B880,Clients!$A$4:$A$103,0)),""))&gt;0,CEILING(MAX(0,ROUND(MOD($F880-$E880,1)*1440-N($G880),0)),N(IFERROR(INDEX(Clients!$D$4:$D$103,MATCH($B880,Clients!$A$4:$A$103,0)),""))),MAX(0,ROUND(MOD($F880-$E880,1)*1440-N($G880),0)))/60))</f>
        <v/>
      </c>
      <c r="L880" s="23" t="str">
        <f>IF($B880="","",IFERROR(INDEX(Clients!$B$4:$B$103,MATCH($B880,Clients!$A$4:$A$103,0)),"")&amp;"")</f>
        <v/>
      </c>
      <c r="M880" s="24" t="str">
        <f>IF($B880="","",IF($J880&lt;&gt;"",N($J880),N(IFERROR(INDEX(Clients!$C$4:$C$103,MATCH($B880,Clients!$A$4:$A$103,0)),""))))</f>
        <v/>
      </c>
      <c r="N880" s="24" t="str">
        <f t="shared" si="27"/>
        <v/>
      </c>
      <c r="O880" s="17"/>
      <c r="P880" s="23">
        <f>IF(AND(ISNUMBER($A880),$A880&gt;=Settings!$B$6,$A880&lt;=Settings!$B$7),1,0)</f>
        <v>0</v>
      </c>
      <c r="Q880" s="23" t="str">
        <f>IF(AND($P880=1,$B880&lt;&gt;"",$B880=Timesheet!$B$4),ROW(),"")</f>
        <v/>
      </c>
    </row>
    <row r="881" spans="1:17" x14ac:dyDescent="0.3">
      <c r="A881" s="19"/>
      <c r="B881" s="17"/>
      <c r="C881" s="17"/>
      <c r="D881" s="17"/>
      <c r="E881" s="20"/>
      <c r="F881" s="20"/>
      <c r="G881" s="21"/>
      <c r="H881" s="22" t="str">
        <f t="shared" si="26"/>
        <v/>
      </c>
      <c r="I881" s="17"/>
      <c r="J881" s="18"/>
      <c r="K881" s="22" t="str">
        <f>IF($H881="","",IF($I881="No",0,IF(N(IFERROR(INDEX(Clients!$D$4:$D$103,MATCH($B881,Clients!$A$4:$A$103,0)),""))&gt;0,CEILING(MAX(0,ROUND(MOD($F881-$E881,1)*1440-N($G881),0)),N(IFERROR(INDEX(Clients!$D$4:$D$103,MATCH($B881,Clients!$A$4:$A$103,0)),""))),MAX(0,ROUND(MOD($F881-$E881,1)*1440-N($G881),0)))/60))</f>
        <v/>
      </c>
      <c r="L881" s="23" t="str">
        <f>IF($B881="","",IFERROR(INDEX(Clients!$B$4:$B$103,MATCH($B881,Clients!$A$4:$A$103,0)),"")&amp;"")</f>
        <v/>
      </c>
      <c r="M881" s="24" t="str">
        <f>IF($B881="","",IF($J881&lt;&gt;"",N($J881),N(IFERROR(INDEX(Clients!$C$4:$C$103,MATCH($B881,Clients!$A$4:$A$103,0)),""))))</f>
        <v/>
      </c>
      <c r="N881" s="24" t="str">
        <f t="shared" si="27"/>
        <v/>
      </c>
      <c r="O881" s="17"/>
      <c r="P881" s="23">
        <f>IF(AND(ISNUMBER($A881),$A881&gt;=Settings!$B$6,$A881&lt;=Settings!$B$7),1,0)</f>
        <v>0</v>
      </c>
      <c r="Q881" s="23" t="str">
        <f>IF(AND($P881=1,$B881&lt;&gt;"",$B881=Timesheet!$B$4),ROW(),"")</f>
        <v/>
      </c>
    </row>
    <row r="882" spans="1:17" x14ac:dyDescent="0.3">
      <c r="A882" s="19"/>
      <c r="B882" s="17"/>
      <c r="C882" s="17"/>
      <c r="D882" s="17"/>
      <c r="E882" s="20"/>
      <c r="F882" s="20"/>
      <c r="G882" s="21"/>
      <c r="H882" s="22" t="str">
        <f t="shared" si="26"/>
        <v/>
      </c>
      <c r="I882" s="17"/>
      <c r="J882" s="18"/>
      <c r="K882" s="22" t="str">
        <f>IF($H882="","",IF($I882="No",0,IF(N(IFERROR(INDEX(Clients!$D$4:$D$103,MATCH($B882,Clients!$A$4:$A$103,0)),""))&gt;0,CEILING(MAX(0,ROUND(MOD($F882-$E882,1)*1440-N($G882),0)),N(IFERROR(INDEX(Clients!$D$4:$D$103,MATCH($B882,Clients!$A$4:$A$103,0)),""))),MAX(0,ROUND(MOD($F882-$E882,1)*1440-N($G882),0)))/60))</f>
        <v/>
      </c>
      <c r="L882" s="23" t="str">
        <f>IF($B882="","",IFERROR(INDEX(Clients!$B$4:$B$103,MATCH($B882,Clients!$A$4:$A$103,0)),"")&amp;"")</f>
        <v/>
      </c>
      <c r="M882" s="24" t="str">
        <f>IF($B882="","",IF($J882&lt;&gt;"",N($J882),N(IFERROR(INDEX(Clients!$C$4:$C$103,MATCH($B882,Clients!$A$4:$A$103,0)),""))))</f>
        <v/>
      </c>
      <c r="N882" s="24" t="str">
        <f t="shared" si="27"/>
        <v/>
      </c>
      <c r="O882" s="17"/>
      <c r="P882" s="23">
        <f>IF(AND(ISNUMBER($A882),$A882&gt;=Settings!$B$6,$A882&lt;=Settings!$B$7),1,0)</f>
        <v>0</v>
      </c>
      <c r="Q882" s="23" t="str">
        <f>IF(AND($P882=1,$B882&lt;&gt;"",$B882=Timesheet!$B$4),ROW(),"")</f>
        <v/>
      </c>
    </row>
    <row r="883" spans="1:17" x14ac:dyDescent="0.3">
      <c r="A883" s="19"/>
      <c r="B883" s="17"/>
      <c r="C883" s="17"/>
      <c r="D883" s="17"/>
      <c r="E883" s="20"/>
      <c r="F883" s="20"/>
      <c r="G883" s="21"/>
      <c r="H883" s="22" t="str">
        <f t="shared" si="26"/>
        <v/>
      </c>
      <c r="I883" s="17"/>
      <c r="J883" s="18"/>
      <c r="K883" s="22" t="str">
        <f>IF($H883="","",IF($I883="No",0,IF(N(IFERROR(INDEX(Clients!$D$4:$D$103,MATCH($B883,Clients!$A$4:$A$103,0)),""))&gt;0,CEILING(MAX(0,ROUND(MOD($F883-$E883,1)*1440-N($G883),0)),N(IFERROR(INDEX(Clients!$D$4:$D$103,MATCH($B883,Clients!$A$4:$A$103,0)),""))),MAX(0,ROUND(MOD($F883-$E883,1)*1440-N($G883),0)))/60))</f>
        <v/>
      </c>
      <c r="L883" s="23" t="str">
        <f>IF($B883="","",IFERROR(INDEX(Clients!$B$4:$B$103,MATCH($B883,Clients!$A$4:$A$103,0)),"")&amp;"")</f>
        <v/>
      </c>
      <c r="M883" s="24" t="str">
        <f>IF($B883="","",IF($J883&lt;&gt;"",N($J883),N(IFERROR(INDEX(Clients!$C$4:$C$103,MATCH($B883,Clients!$A$4:$A$103,0)),""))))</f>
        <v/>
      </c>
      <c r="N883" s="24" t="str">
        <f t="shared" si="27"/>
        <v/>
      </c>
      <c r="O883" s="17"/>
      <c r="P883" s="23">
        <f>IF(AND(ISNUMBER($A883),$A883&gt;=Settings!$B$6,$A883&lt;=Settings!$B$7),1,0)</f>
        <v>0</v>
      </c>
      <c r="Q883" s="23" t="str">
        <f>IF(AND($P883=1,$B883&lt;&gt;"",$B883=Timesheet!$B$4),ROW(),"")</f>
        <v/>
      </c>
    </row>
    <row r="884" spans="1:17" x14ac:dyDescent="0.3">
      <c r="A884" s="19"/>
      <c r="B884" s="17"/>
      <c r="C884" s="17"/>
      <c r="D884" s="17"/>
      <c r="E884" s="20"/>
      <c r="F884" s="20"/>
      <c r="G884" s="21"/>
      <c r="H884" s="22" t="str">
        <f t="shared" si="26"/>
        <v/>
      </c>
      <c r="I884" s="17"/>
      <c r="J884" s="18"/>
      <c r="K884" s="22" t="str">
        <f>IF($H884="","",IF($I884="No",0,IF(N(IFERROR(INDEX(Clients!$D$4:$D$103,MATCH($B884,Clients!$A$4:$A$103,0)),""))&gt;0,CEILING(MAX(0,ROUND(MOD($F884-$E884,1)*1440-N($G884),0)),N(IFERROR(INDEX(Clients!$D$4:$D$103,MATCH($B884,Clients!$A$4:$A$103,0)),""))),MAX(0,ROUND(MOD($F884-$E884,1)*1440-N($G884),0)))/60))</f>
        <v/>
      </c>
      <c r="L884" s="23" t="str">
        <f>IF($B884="","",IFERROR(INDEX(Clients!$B$4:$B$103,MATCH($B884,Clients!$A$4:$A$103,0)),"")&amp;"")</f>
        <v/>
      </c>
      <c r="M884" s="24" t="str">
        <f>IF($B884="","",IF($J884&lt;&gt;"",N($J884),N(IFERROR(INDEX(Clients!$C$4:$C$103,MATCH($B884,Clients!$A$4:$A$103,0)),""))))</f>
        <v/>
      </c>
      <c r="N884" s="24" t="str">
        <f t="shared" si="27"/>
        <v/>
      </c>
      <c r="O884" s="17"/>
      <c r="P884" s="23">
        <f>IF(AND(ISNUMBER($A884),$A884&gt;=Settings!$B$6,$A884&lt;=Settings!$B$7),1,0)</f>
        <v>0</v>
      </c>
      <c r="Q884" s="23" t="str">
        <f>IF(AND($P884=1,$B884&lt;&gt;"",$B884=Timesheet!$B$4),ROW(),"")</f>
        <v/>
      </c>
    </row>
    <row r="885" spans="1:17" x14ac:dyDescent="0.3">
      <c r="A885" s="19"/>
      <c r="B885" s="17"/>
      <c r="C885" s="17"/>
      <c r="D885" s="17"/>
      <c r="E885" s="20"/>
      <c r="F885" s="20"/>
      <c r="G885" s="21"/>
      <c r="H885" s="22" t="str">
        <f t="shared" si="26"/>
        <v/>
      </c>
      <c r="I885" s="17"/>
      <c r="J885" s="18"/>
      <c r="K885" s="22" t="str">
        <f>IF($H885="","",IF($I885="No",0,IF(N(IFERROR(INDEX(Clients!$D$4:$D$103,MATCH($B885,Clients!$A$4:$A$103,0)),""))&gt;0,CEILING(MAX(0,ROUND(MOD($F885-$E885,1)*1440-N($G885),0)),N(IFERROR(INDEX(Clients!$D$4:$D$103,MATCH($B885,Clients!$A$4:$A$103,0)),""))),MAX(0,ROUND(MOD($F885-$E885,1)*1440-N($G885),0)))/60))</f>
        <v/>
      </c>
      <c r="L885" s="23" t="str">
        <f>IF($B885="","",IFERROR(INDEX(Clients!$B$4:$B$103,MATCH($B885,Clients!$A$4:$A$103,0)),"")&amp;"")</f>
        <v/>
      </c>
      <c r="M885" s="24" t="str">
        <f>IF($B885="","",IF($J885&lt;&gt;"",N($J885),N(IFERROR(INDEX(Clients!$C$4:$C$103,MATCH($B885,Clients!$A$4:$A$103,0)),""))))</f>
        <v/>
      </c>
      <c r="N885" s="24" t="str">
        <f t="shared" si="27"/>
        <v/>
      </c>
      <c r="O885" s="17"/>
      <c r="P885" s="23">
        <f>IF(AND(ISNUMBER($A885),$A885&gt;=Settings!$B$6,$A885&lt;=Settings!$B$7),1,0)</f>
        <v>0</v>
      </c>
      <c r="Q885" s="23" t="str">
        <f>IF(AND($P885=1,$B885&lt;&gt;"",$B885=Timesheet!$B$4),ROW(),"")</f>
        <v/>
      </c>
    </row>
    <row r="886" spans="1:17" x14ac:dyDescent="0.3">
      <c r="A886" s="19"/>
      <c r="B886" s="17"/>
      <c r="C886" s="17"/>
      <c r="D886" s="17"/>
      <c r="E886" s="20"/>
      <c r="F886" s="20"/>
      <c r="G886" s="21"/>
      <c r="H886" s="22" t="str">
        <f t="shared" si="26"/>
        <v/>
      </c>
      <c r="I886" s="17"/>
      <c r="J886" s="18"/>
      <c r="K886" s="22" t="str">
        <f>IF($H886="","",IF($I886="No",0,IF(N(IFERROR(INDEX(Clients!$D$4:$D$103,MATCH($B886,Clients!$A$4:$A$103,0)),""))&gt;0,CEILING(MAX(0,ROUND(MOD($F886-$E886,1)*1440-N($G886),0)),N(IFERROR(INDEX(Clients!$D$4:$D$103,MATCH($B886,Clients!$A$4:$A$103,0)),""))),MAX(0,ROUND(MOD($F886-$E886,1)*1440-N($G886),0)))/60))</f>
        <v/>
      </c>
      <c r="L886" s="23" t="str">
        <f>IF($B886="","",IFERROR(INDEX(Clients!$B$4:$B$103,MATCH($B886,Clients!$A$4:$A$103,0)),"")&amp;"")</f>
        <v/>
      </c>
      <c r="M886" s="24" t="str">
        <f>IF($B886="","",IF($J886&lt;&gt;"",N($J886),N(IFERROR(INDEX(Clients!$C$4:$C$103,MATCH($B886,Clients!$A$4:$A$103,0)),""))))</f>
        <v/>
      </c>
      <c r="N886" s="24" t="str">
        <f t="shared" si="27"/>
        <v/>
      </c>
      <c r="O886" s="17"/>
      <c r="P886" s="23">
        <f>IF(AND(ISNUMBER($A886),$A886&gt;=Settings!$B$6,$A886&lt;=Settings!$B$7),1,0)</f>
        <v>0</v>
      </c>
      <c r="Q886" s="23" t="str">
        <f>IF(AND($P886=1,$B886&lt;&gt;"",$B886=Timesheet!$B$4),ROW(),"")</f>
        <v/>
      </c>
    </row>
    <row r="887" spans="1:17" x14ac:dyDescent="0.3">
      <c r="A887" s="19"/>
      <c r="B887" s="17"/>
      <c r="C887" s="17"/>
      <c r="D887" s="17"/>
      <c r="E887" s="20"/>
      <c r="F887" s="20"/>
      <c r="G887" s="21"/>
      <c r="H887" s="22" t="str">
        <f t="shared" si="26"/>
        <v/>
      </c>
      <c r="I887" s="17"/>
      <c r="J887" s="18"/>
      <c r="K887" s="22" t="str">
        <f>IF($H887="","",IF($I887="No",0,IF(N(IFERROR(INDEX(Clients!$D$4:$D$103,MATCH($B887,Clients!$A$4:$A$103,0)),""))&gt;0,CEILING(MAX(0,ROUND(MOD($F887-$E887,1)*1440-N($G887),0)),N(IFERROR(INDEX(Clients!$D$4:$D$103,MATCH($B887,Clients!$A$4:$A$103,0)),""))),MAX(0,ROUND(MOD($F887-$E887,1)*1440-N($G887),0)))/60))</f>
        <v/>
      </c>
      <c r="L887" s="23" t="str">
        <f>IF($B887="","",IFERROR(INDEX(Clients!$B$4:$B$103,MATCH($B887,Clients!$A$4:$A$103,0)),"")&amp;"")</f>
        <v/>
      </c>
      <c r="M887" s="24" t="str">
        <f>IF($B887="","",IF($J887&lt;&gt;"",N($J887),N(IFERROR(INDEX(Clients!$C$4:$C$103,MATCH($B887,Clients!$A$4:$A$103,0)),""))))</f>
        <v/>
      </c>
      <c r="N887" s="24" t="str">
        <f t="shared" si="27"/>
        <v/>
      </c>
      <c r="O887" s="17"/>
      <c r="P887" s="23">
        <f>IF(AND(ISNUMBER($A887),$A887&gt;=Settings!$B$6,$A887&lt;=Settings!$B$7),1,0)</f>
        <v>0</v>
      </c>
      <c r="Q887" s="23" t="str">
        <f>IF(AND($P887=1,$B887&lt;&gt;"",$B887=Timesheet!$B$4),ROW(),"")</f>
        <v/>
      </c>
    </row>
    <row r="888" spans="1:17" x14ac:dyDescent="0.3">
      <c r="A888" s="19"/>
      <c r="B888" s="17"/>
      <c r="C888" s="17"/>
      <c r="D888" s="17"/>
      <c r="E888" s="20"/>
      <c r="F888" s="20"/>
      <c r="G888" s="21"/>
      <c r="H888" s="22" t="str">
        <f t="shared" si="26"/>
        <v/>
      </c>
      <c r="I888" s="17"/>
      <c r="J888" s="18"/>
      <c r="K888" s="22" t="str">
        <f>IF($H888="","",IF($I888="No",0,IF(N(IFERROR(INDEX(Clients!$D$4:$D$103,MATCH($B888,Clients!$A$4:$A$103,0)),""))&gt;0,CEILING(MAX(0,ROUND(MOD($F888-$E888,1)*1440-N($G888),0)),N(IFERROR(INDEX(Clients!$D$4:$D$103,MATCH($B888,Clients!$A$4:$A$103,0)),""))),MAX(0,ROUND(MOD($F888-$E888,1)*1440-N($G888),0)))/60))</f>
        <v/>
      </c>
      <c r="L888" s="23" t="str">
        <f>IF($B888="","",IFERROR(INDEX(Clients!$B$4:$B$103,MATCH($B888,Clients!$A$4:$A$103,0)),"")&amp;"")</f>
        <v/>
      </c>
      <c r="M888" s="24" t="str">
        <f>IF($B888="","",IF($J888&lt;&gt;"",N($J888),N(IFERROR(INDEX(Clients!$C$4:$C$103,MATCH($B888,Clients!$A$4:$A$103,0)),""))))</f>
        <v/>
      </c>
      <c r="N888" s="24" t="str">
        <f t="shared" si="27"/>
        <v/>
      </c>
      <c r="O888" s="17"/>
      <c r="P888" s="23">
        <f>IF(AND(ISNUMBER($A888),$A888&gt;=Settings!$B$6,$A888&lt;=Settings!$B$7),1,0)</f>
        <v>0</v>
      </c>
      <c r="Q888" s="23" t="str">
        <f>IF(AND($P888=1,$B888&lt;&gt;"",$B888=Timesheet!$B$4),ROW(),"")</f>
        <v/>
      </c>
    </row>
    <row r="889" spans="1:17" x14ac:dyDescent="0.3">
      <c r="A889" s="19"/>
      <c r="B889" s="17"/>
      <c r="C889" s="17"/>
      <c r="D889" s="17"/>
      <c r="E889" s="20"/>
      <c r="F889" s="20"/>
      <c r="G889" s="21"/>
      <c r="H889" s="22" t="str">
        <f t="shared" si="26"/>
        <v/>
      </c>
      <c r="I889" s="17"/>
      <c r="J889" s="18"/>
      <c r="K889" s="22" t="str">
        <f>IF($H889="","",IF($I889="No",0,IF(N(IFERROR(INDEX(Clients!$D$4:$D$103,MATCH($B889,Clients!$A$4:$A$103,0)),""))&gt;0,CEILING(MAX(0,ROUND(MOD($F889-$E889,1)*1440-N($G889),0)),N(IFERROR(INDEX(Clients!$D$4:$D$103,MATCH($B889,Clients!$A$4:$A$103,0)),""))),MAX(0,ROUND(MOD($F889-$E889,1)*1440-N($G889),0)))/60))</f>
        <v/>
      </c>
      <c r="L889" s="23" t="str">
        <f>IF($B889="","",IFERROR(INDEX(Clients!$B$4:$B$103,MATCH($B889,Clients!$A$4:$A$103,0)),"")&amp;"")</f>
        <v/>
      </c>
      <c r="M889" s="24" t="str">
        <f>IF($B889="","",IF($J889&lt;&gt;"",N($J889),N(IFERROR(INDEX(Clients!$C$4:$C$103,MATCH($B889,Clients!$A$4:$A$103,0)),""))))</f>
        <v/>
      </c>
      <c r="N889" s="24" t="str">
        <f t="shared" si="27"/>
        <v/>
      </c>
      <c r="O889" s="17"/>
      <c r="P889" s="23">
        <f>IF(AND(ISNUMBER($A889),$A889&gt;=Settings!$B$6,$A889&lt;=Settings!$B$7),1,0)</f>
        <v>0</v>
      </c>
      <c r="Q889" s="23" t="str">
        <f>IF(AND($P889=1,$B889&lt;&gt;"",$B889=Timesheet!$B$4),ROW(),"")</f>
        <v/>
      </c>
    </row>
    <row r="890" spans="1:17" x14ac:dyDescent="0.3">
      <c r="A890" s="19"/>
      <c r="B890" s="17"/>
      <c r="C890" s="17"/>
      <c r="D890" s="17"/>
      <c r="E890" s="20"/>
      <c r="F890" s="20"/>
      <c r="G890" s="21"/>
      <c r="H890" s="22" t="str">
        <f t="shared" si="26"/>
        <v/>
      </c>
      <c r="I890" s="17"/>
      <c r="J890" s="18"/>
      <c r="K890" s="22" t="str">
        <f>IF($H890="","",IF($I890="No",0,IF(N(IFERROR(INDEX(Clients!$D$4:$D$103,MATCH($B890,Clients!$A$4:$A$103,0)),""))&gt;0,CEILING(MAX(0,ROUND(MOD($F890-$E890,1)*1440-N($G890),0)),N(IFERROR(INDEX(Clients!$D$4:$D$103,MATCH($B890,Clients!$A$4:$A$103,0)),""))),MAX(0,ROUND(MOD($F890-$E890,1)*1440-N($G890),0)))/60))</f>
        <v/>
      </c>
      <c r="L890" s="23" t="str">
        <f>IF($B890="","",IFERROR(INDEX(Clients!$B$4:$B$103,MATCH($B890,Clients!$A$4:$A$103,0)),"")&amp;"")</f>
        <v/>
      </c>
      <c r="M890" s="24" t="str">
        <f>IF($B890="","",IF($J890&lt;&gt;"",N($J890),N(IFERROR(INDEX(Clients!$C$4:$C$103,MATCH($B890,Clients!$A$4:$A$103,0)),""))))</f>
        <v/>
      </c>
      <c r="N890" s="24" t="str">
        <f t="shared" si="27"/>
        <v/>
      </c>
      <c r="O890" s="17"/>
      <c r="P890" s="23">
        <f>IF(AND(ISNUMBER($A890),$A890&gt;=Settings!$B$6,$A890&lt;=Settings!$B$7),1,0)</f>
        <v>0</v>
      </c>
      <c r="Q890" s="23" t="str">
        <f>IF(AND($P890=1,$B890&lt;&gt;"",$B890=Timesheet!$B$4),ROW(),"")</f>
        <v/>
      </c>
    </row>
    <row r="891" spans="1:17" x14ac:dyDescent="0.3">
      <c r="A891" s="19"/>
      <c r="B891" s="17"/>
      <c r="C891" s="17"/>
      <c r="D891" s="17"/>
      <c r="E891" s="20"/>
      <c r="F891" s="20"/>
      <c r="G891" s="21"/>
      <c r="H891" s="22" t="str">
        <f t="shared" si="26"/>
        <v/>
      </c>
      <c r="I891" s="17"/>
      <c r="J891" s="18"/>
      <c r="K891" s="22" t="str">
        <f>IF($H891="","",IF($I891="No",0,IF(N(IFERROR(INDEX(Clients!$D$4:$D$103,MATCH($B891,Clients!$A$4:$A$103,0)),""))&gt;0,CEILING(MAX(0,ROUND(MOD($F891-$E891,1)*1440-N($G891),0)),N(IFERROR(INDEX(Clients!$D$4:$D$103,MATCH($B891,Clients!$A$4:$A$103,0)),""))),MAX(0,ROUND(MOD($F891-$E891,1)*1440-N($G891),0)))/60))</f>
        <v/>
      </c>
      <c r="L891" s="23" t="str">
        <f>IF($B891="","",IFERROR(INDEX(Clients!$B$4:$B$103,MATCH($B891,Clients!$A$4:$A$103,0)),"")&amp;"")</f>
        <v/>
      </c>
      <c r="M891" s="24" t="str">
        <f>IF($B891="","",IF($J891&lt;&gt;"",N($J891),N(IFERROR(INDEX(Clients!$C$4:$C$103,MATCH($B891,Clients!$A$4:$A$103,0)),""))))</f>
        <v/>
      </c>
      <c r="N891" s="24" t="str">
        <f t="shared" si="27"/>
        <v/>
      </c>
      <c r="O891" s="17"/>
      <c r="P891" s="23">
        <f>IF(AND(ISNUMBER($A891),$A891&gt;=Settings!$B$6,$A891&lt;=Settings!$B$7),1,0)</f>
        <v>0</v>
      </c>
      <c r="Q891" s="23" t="str">
        <f>IF(AND($P891=1,$B891&lt;&gt;"",$B891=Timesheet!$B$4),ROW(),"")</f>
        <v/>
      </c>
    </row>
    <row r="892" spans="1:17" x14ac:dyDescent="0.3">
      <c r="A892" s="19"/>
      <c r="B892" s="17"/>
      <c r="C892" s="17"/>
      <c r="D892" s="17"/>
      <c r="E892" s="20"/>
      <c r="F892" s="20"/>
      <c r="G892" s="21"/>
      <c r="H892" s="22" t="str">
        <f t="shared" si="26"/>
        <v/>
      </c>
      <c r="I892" s="17"/>
      <c r="J892" s="18"/>
      <c r="K892" s="22" t="str">
        <f>IF($H892="","",IF($I892="No",0,IF(N(IFERROR(INDEX(Clients!$D$4:$D$103,MATCH($B892,Clients!$A$4:$A$103,0)),""))&gt;0,CEILING(MAX(0,ROUND(MOD($F892-$E892,1)*1440-N($G892),0)),N(IFERROR(INDEX(Clients!$D$4:$D$103,MATCH($B892,Clients!$A$4:$A$103,0)),""))),MAX(0,ROUND(MOD($F892-$E892,1)*1440-N($G892),0)))/60))</f>
        <v/>
      </c>
      <c r="L892" s="23" t="str">
        <f>IF($B892="","",IFERROR(INDEX(Clients!$B$4:$B$103,MATCH($B892,Clients!$A$4:$A$103,0)),"")&amp;"")</f>
        <v/>
      </c>
      <c r="M892" s="24" t="str">
        <f>IF($B892="","",IF($J892&lt;&gt;"",N($J892),N(IFERROR(INDEX(Clients!$C$4:$C$103,MATCH($B892,Clients!$A$4:$A$103,0)),""))))</f>
        <v/>
      </c>
      <c r="N892" s="24" t="str">
        <f t="shared" si="27"/>
        <v/>
      </c>
      <c r="O892" s="17"/>
      <c r="P892" s="23">
        <f>IF(AND(ISNUMBER($A892),$A892&gt;=Settings!$B$6,$A892&lt;=Settings!$B$7),1,0)</f>
        <v>0</v>
      </c>
      <c r="Q892" s="23" t="str">
        <f>IF(AND($P892=1,$B892&lt;&gt;"",$B892=Timesheet!$B$4),ROW(),"")</f>
        <v/>
      </c>
    </row>
    <row r="893" spans="1:17" x14ac:dyDescent="0.3">
      <c r="A893" s="19"/>
      <c r="B893" s="17"/>
      <c r="C893" s="17"/>
      <c r="D893" s="17"/>
      <c r="E893" s="20"/>
      <c r="F893" s="20"/>
      <c r="G893" s="21"/>
      <c r="H893" s="22" t="str">
        <f t="shared" si="26"/>
        <v/>
      </c>
      <c r="I893" s="17"/>
      <c r="J893" s="18"/>
      <c r="K893" s="22" t="str">
        <f>IF($H893="","",IF($I893="No",0,IF(N(IFERROR(INDEX(Clients!$D$4:$D$103,MATCH($B893,Clients!$A$4:$A$103,0)),""))&gt;0,CEILING(MAX(0,ROUND(MOD($F893-$E893,1)*1440-N($G893),0)),N(IFERROR(INDEX(Clients!$D$4:$D$103,MATCH($B893,Clients!$A$4:$A$103,0)),""))),MAX(0,ROUND(MOD($F893-$E893,1)*1440-N($G893),0)))/60))</f>
        <v/>
      </c>
      <c r="L893" s="23" t="str">
        <f>IF($B893="","",IFERROR(INDEX(Clients!$B$4:$B$103,MATCH($B893,Clients!$A$4:$A$103,0)),"")&amp;"")</f>
        <v/>
      </c>
      <c r="M893" s="24" t="str">
        <f>IF($B893="","",IF($J893&lt;&gt;"",N($J893),N(IFERROR(INDEX(Clients!$C$4:$C$103,MATCH($B893,Clients!$A$4:$A$103,0)),""))))</f>
        <v/>
      </c>
      <c r="N893" s="24" t="str">
        <f t="shared" si="27"/>
        <v/>
      </c>
      <c r="O893" s="17"/>
      <c r="P893" s="23">
        <f>IF(AND(ISNUMBER($A893),$A893&gt;=Settings!$B$6,$A893&lt;=Settings!$B$7),1,0)</f>
        <v>0</v>
      </c>
      <c r="Q893" s="23" t="str">
        <f>IF(AND($P893=1,$B893&lt;&gt;"",$B893=Timesheet!$B$4),ROW(),"")</f>
        <v/>
      </c>
    </row>
    <row r="894" spans="1:17" x14ac:dyDescent="0.3">
      <c r="A894" s="19"/>
      <c r="B894" s="17"/>
      <c r="C894" s="17"/>
      <c r="D894" s="17"/>
      <c r="E894" s="20"/>
      <c r="F894" s="20"/>
      <c r="G894" s="21"/>
      <c r="H894" s="22" t="str">
        <f t="shared" si="26"/>
        <v/>
      </c>
      <c r="I894" s="17"/>
      <c r="J894" s="18"/>
      <c r="K894" s="22" t="str">
        <f>IF($H894="","",IF($I894="No",0,IF(N(IFERROR(INDEX(Clients!$D$4:$D$103,MATCH($B894,Clients!$A$4:$A$103,0)),""))&gt;0,CEILING(MAX(0,ROUND(MOD($F894-$E894,1)*1440-N($G894),0)),N(IFERROR(INDEX(Clients!$D$4:$D$103,MATCH($B894,Clients!$A$4:$A$103,0)),""))),MAX(0,ROUND(MOD($F894-$E894,1)*1440-N($G894),0)))/60))</f>
        <v/>
      </c>
      <c r="L894" s="23" t="str">
        <f>IF($B894="","",IFERROR(INDEX(Clients!$B$4:$B$103,MATCH($B894,Clients!$A$4:$A$103,0)),"")&amp;"")</f>
        <v/>
      </c>
      <c r="M894" s="24" t="str">
        <f>IF($B894="","",IF($J894&lt;&gt;"",N($J894),N(IFERROR(INDEX(Clients!$C$4:$C$103,MATCH($B894,Clients!$A$4:$A$103,0)),""))))</f>
        <v/>
      </c>
      <c r="N894" s="24" t="str">
        <f t="shared" si="27"/>
        <v/>
      </c>
      <c r="O894" s="17"/>
      <c r="P894" s="23">
        <f>IF(AND(ISNUMBER($A894),$A894&gt;=Settings!$B$6,$A894&lt;=Settings!$B$7),1,0)</f>
        <v>0</v>
      </c>
      <c r="Q894" s="23" t="str">
        <f>IF(AND($P894=1,$B894&lt;&gt;"",$B894=Timesheet!$B$4),ROW(),"")</f>
        <v/>
      </c>
    </row>
    <row r="895" spans="1:17" x14ac:dyDescent="0.3">
      <c r="A895" s="19"/>
      <c r="B895" s="17"/>
      <c r="C895" s="17"/>
      <c r="D895" s="17"/>
      <c r="E895" s="20"/>
      <c r="F895" s="20"/>
      <c r="G895" s="21"/>
      <c r="H895" s="22" t="str">
        <f t="shared" si="26"/>
        <v/>
      </c>
      <c r="I895" s="17"/>
      <c r="J895" s="18"/>
      <c r="K895" s="22" t="str">
        <f>IF($H895="","",IF($I895="No",0,IF(N(IFERROR(INDEX(Clients!$D$4:$D$103,MATCH($B895,Clients!$A$4:$A$103,0)),""))&gt;0,CEILING(MAX(0,ROUND(MOD($F895-$E895,1)*1440-N($G895),0)),N(IFERROR(INDEX(Clients!$D$4:$D$103,MATCH($B895,Clients!$A$4:$A$103,0)),""))),MAX(0,ROUND(MOD($F895-$E895,1)*1440-N($G895),0)))/60))</f>
        <v/>
      </c>
      <c r="L895" s="23" t="str">
        <f>IF($B895="","",IFERROR(INDEX(Clients!$B$4:$B$103,MATCH($B895,Clients!$A$4:$A$103,0)),"")&amp;"")</f>
        <v/>
      </c>
      <c r="M895" s="24" t="str">
        <f>IF($B895="","",IF($J895&lt;&gt;"",N($J895),N(IFERROR(INDEX(Clients!$C$4:$C$103,MATCH($B895,Clients!$A$4:$A$103,0)),""))))</f>
        <v/>
      </c>
      <c r="N895" s="24" t="str">
        <f t="shared" si="27"/>
        <v/>
      </c>
      <c r="O895" s="17"/>
      <c r="P895" s="23">
        <f>IF(AND(ISNUMBER($A895),$A895&gt;=Settings!$B$6,$A895&lt;=Settings!$B$7),1,0)</f>
        <v>0</v>
      </c>
      <c r="Q895" s="23" t="str">
        <f>IF(AND($P895=1,$B895&lt;&gt;"",$B895=Timesheet!$B$4),ROW(),"")</f>
        <v/>
      </c>
    </row>
    <row r="896" spans="1:17" x14ac:dyDescent="0.3">
      <c r="A896" s="19"/>
      <c r="B896" s="17"/>
      <c r="C896" s="17"/>
      <c r="D896" s="17"/>
      <c r="E896" s="20"/>
      <c r="F896" s="20"/>
      <c r="G896" s="21"/>
      <c r="H896" s="22" t="str">
        <f t="shared" si="26"/>
        <v/>
      </c>
      <c r="I896" s="17"/>
      <c r="J896" s="18"/>
      <c r="K896" s="22" t="str">
        <f>IF($H896="","",IF($I896="No",0,IF(N(IFERROR(INDEX(Clients!$D$4:$D$103,MATCH($B896,Clients!$A$4:$A$103,0)),""))&gt;0,CEILING(MAX(0,ROUND(MOD($F896-$E896,1)*1440-N($G896),0)),N(IFERROR(INDEX(Clients!$D$4:$D$103,MATCH($B896,Clients!$A$4:$A$103,0)),""))),MAX(0,ROUND(MOD($F896-$E896,1)*1440-N($G896),0)))/60))</f>
        <v/>
      </c>
      <c r="L896" s="23" t="str">
        <f>IF($B896="","",IFERROR(INDEX(Clients!$B$4:$B$103,MATCH($B896,Clients!$A$4:$A$103,0)),"")&amp;"")</f>
        <v/>
      </c>
      <c r="M896" s="24" t="str">
        <f>IF($B896="","",IF($J896&lt;&gt;"",N($J896),N(IFERROR(INDEX(Clients!$C$4:$C$103,MATCH($B896,Clients!$A$4:$A$103,0)),""))))</f>
        <v/>
      </c>
      <c r="N896" s="24" t="str">
        <f t="shared" si="27"/>
        <v/>
      </c>
      <c r="O896" s="17"/>
      <c r="P896" s="23">
        <f>IF(AND(ISNUMBER($A896),$A896&gt;=Settings!$B$6,$A896&lt;=Settings!$B$7),1,0)</f>
        <v>0</v>
      </c>
      <c r="Q896" s="23" t="str">
        <f>IF(AND($P896=1,$B896&lt;&gt;"",$B896=Timesheet!$B$4),ROW(),"")</f>
        <v/>
      </c>
    </row>
    <row r="897" spans="1:17" x14ac:dyDescent="0.3">
      <c r="A897" s="19"/>
      <c r="B897" s="17"/>
      <c r="C897" s="17"/>
      <c r="D897" s="17"/>
      <c r="E897" s="20"/>
      <c r="F897" s="20"/>
      <c r="G897" s="21"/>
      <c r="H897" s="22" t="str">
        <f t="shared" si="26"/>
        <v/>
      </c>
      <c r="I897" s="17"/>
      <c r="J897" s="18"/>
      <c r="K897" s="22" t="str">
        <f>IF($H897="","",IF($I897="No",0,IF(N(IFERROR(INDEX(Clients!$D$4:$D$103,MATCH($B897,Clients!$A$4:$A$103,0)),""))&gt;0,CEILING(MAX(0,ROUND(MOD($F897-$E897,1)*1440-N($G897),0)),N(IFERROR(INDEX(Clients!$D$4:$D$103,MATCH($B897,Clients!$A$4:$A$103,0)),""))),MAX(0,ROUND(MOD($F897-$E897,1)*1440-N($G897),0)))/60))</f>
        <v/>
      </c>
      <c r="L897" s="23" t="str">
        <f>IF($B897="","",IFERROR(INDEX(Clients!$B$4:$B$103,MATCH($B897,Clients!$A$4:$A$103,0)),"")&amp;"")</f>
        <v/>
      </c>
      <c r="M897" s="24" t="str">
        <f>IF($B897="","",IF($J897&lt;&gt;"",N($J897),N(IFERROR(INDEX(Clients!$C$4:$C$103,MATCH($B897,Clients!$A$4:$A$103,0)),""))))</f>
        <v/>
      </c>
      <c r="N897" s="24" t="str">
        <f t="shared" si="27"/>
        <v/>
      </c>
      <c r="O897" s="17"/>
      <c r="P897" s="23">
        <f>IF(AND(ISNUMBER($A897),$A897&gt;=Settings!$B$6,$A897&lt;=Settings!$B$7),1,0)</f>
        <v>0</v>
      </c>
      <c r="Q897" s="23" t="str">
        <f>IF(AND($P897=1,$B897&lt;&gt;"",$B897=Timesheet!$B$4),ROW(),"")</f>
        <v/>
      </c>
    </row>
    <row r="898" spans="1:17" x14ac:dyDescent="0.3">
      <c r="A898" s="19"/>
      <c r="B898" s="17"/>
      <c r="C898" s="17"/>
      <c r="D898" s="17"/>
      <c r="E898" s="20"/>
      <c r="F898" s="20"/>
      <c r="G898" s="21"/>
      <c r="H898" s="22" t="str">
        <f t="shared" si="26"/>
        <v/>
      </c>
      <c r="I898" s="17"/>
      <c r="J898" s="18"/>
      <c r="K898" s="22" t="str">
        <f>IF($H898="","",IF($I898="No",0,IF(N(IFERROR(INDEX(Clients!$D$4:$D$103,MATCH($B898,Clients!$A$4:$A$103,0)),""))&gt;0,CEILING(MAX(0,ROUND(MOD($F898-$E898,1)*1440-N($G898),0)),N(IFERROR(INDEX(Clients!$D$4:$D$103,MATCH($B898,Clients!$A$4:$A$103,0)),""))),MAX(0,ROUND(MOD($F898-$E898,1)*1440-N($G898),0)))/60))</f>
        <v/>
      </c>
      <c r="L898" s="23" t="str">
        <f>IF($B898="","",IFERROR(INDEX(Clients!$B$4:$B$103,MATCH($B898,Clients!$A$4:$A$103,0)),"")&amp;"")</f>
        <v/>
      </c>
      <c r="M898" s="24" t="str">
        <f>IF($B898="","",IF($J898&lt;&gt;"",N($J898),N(IFERROR(INDEX(Clients!$C$4:$C$103,MATCH($B898,Clients!$A$4:$A$103,0)),""))))</f>
        <v/>
      </c>
      <c r="N898" s="24" t="str">
        <f t="shared" si="27"/>
        <v/>
      </c>
      <c r="O898" s="17"/>
      <c r="P898" s="23">
        <f>IF(AND(ISNUMBER($A898),$A898&gt;=Settings!$B$6,$A898&lt;=Settings!$B$7),1,0)</f>
        <v>0</v>
      </c>
      <c r="Q898" s="23" t="str">
        <f>IF(AND($P898=1,$B898&lt;&gt;"",$B898=Timesheet!$B$4),ROW(),"")</f>
        <v/>
      </c>
    </row>
    <row r="899" spans="1:17" x14ac:dyDescent="0.3">
      <c r="A899" s="19"/>
      <c r="B899" s="17"/>
      <c r="C899" s="17"/>
      <c r="D899" s="17"/>
      <c r="E899" s="20"/>
      <c r="F899" s="20"/>
      <c r="G899" s="21"/>
      <c r="H899" s="22" t="str">
        <f t="shared" si="26"/>
        <v/>
      </c>
      <c r="I899" s="17"/>
      <c r="J899" s="18"/>
      <c r="K899" s="22" t="str">
        <f>IF($H899="","",IF($I899="No",0,IF(N(IFERROR(INDEX(Clients!$D$4:$D$103,MATCH($B899,Clients!$A$4:$A$103,0)),""))&gt;0,CEILING(MAX(0,ROUND(MOD($F899-$E899,1)*1440-N($G899),0)),N(IFERROR(INDEX(Clients!$D$4:$D$103,MATCH($B899,Clients!$A$4:$A$103,0)),""))),MAX(0,ROUND(MOD($F899-$E899,1)*1440-N($G899),0)))/60))</f>
        <v/>
      </c>
      <c r="L899" s="23" t="str">
        <f>IF($B899="","",IFERROR(INDEX(Clients!$B$4:$B$103,MATCH($B899,Clients!$A$4:$A$103,0)),"")&amp;"")</f>
        <v/>
      </c>
      <c r="M899" s="24" t="str">
        <f>IF($B899="","",IF($J899&lt;&gt;"",N($J899),N(IFERROR(INDEX(Clients!$C$4:$C$103,MATCH($B899,Clients!$A$4:$A$103,0)),""))))</f>
        <v/>
      </c>
      <c r="N899" s="24" t="str">
        <f t="shared" si="27"/>
        <v/>
      </c>
      <c r="O899" s="17"/>
      <c r="P899" s="23">
        <f>IF(AND(ISNUMBER($A899),$A899&gt;=Settings!$B$6,$A899&lt;=Settings!$B$7),1,0)</f>
        <v>0</v>
      </c>
      <c r="Q899" s="23" t="str">
        <f>IF(AND($P899=1,$B899&lt;&gt;"",$B899=Timesheet!$B$4),ROW(),"")</f>
        <v/>
      </c>
    </row>
    <row r="900" spans="1:17" x14ac:dyDescent="0.3">
      <c r="A900" s="19"/>
      <c r="B900" s="17"/>
      <c r="C900" s="17"/>
      <c r="D900" s="17"/>
      <c r="E900" s="20"/>
      <c r="F900" s="20"/>
      <c r="G900" s="21"/>
      <c r="H900" s="22" t="str">
        <f t="shared" ref="H900:H963" si="28">IF(OR($E900="",$F900=""),"",MAX(0,ROUND((MOD($F900-$E900,1)*1440-N($G900))/60,2)))</f>
        <v/>
      </c>
      <c r="I900" s="17"/>
      <c r="J900" s="18"/>
      <c r="K900" s="22" t="str">
        <f>IF($H900="","",IF($I900="No",0,IF(N(IFERROR(INDEX(Clients!$D$4:$D$103,MATCH($B900,Clients!$A$4:$A$103,0)),""))&gt;0,CEILING(MAX(0,ROUND(MOD($F900-$E900,1)*1440-N($G900),0)),N(IFERROR(INDEX(Clients!$D$4:$D$103,MATCH($B900,Clients!$A$4:$A$103,0)),""))),MAX(0,ROUND(MOD($F900-$E900,1)*1440-N($G900),0)))/60))</f>
        <v/>
      </c>
      <c r="L900" s="23" t="str">
        <f>IF($B900="","",IFERROR(INDEX(Clients!$B$4:$B$103,MATCH($B900,Clients!$A$4:$A$103,0)),"")&amp;"")</f>
        <v/>
      </c>
      <c r="M900" s="24" t="str">
        <f>IF($B900="","",IF($J900&lt;&gt;"",N($J900),N(IFERROR(INDEX(Clients!$C$4:$C$103,MATCH($B900,Clients!$A$4:$A$103,0)),""))))</f>
        <v/>
      </c>
      <c r="N900" s="24" t="str">
        <f t="shared" ref="N900:N963" si="29">IF(OR($K900="",$M900=""),"",ROUND($K900*$M900,2))</f>
        <v/>
      </c>
      <c r="O900" s="17"/>
      <c r="P900" s="23">
        <f>IF(AND(ISNUMBER($A900),$A900&gt;=Settings!$B$6,$A900&lt;=Settings!$B$7),1,0)</f>
        <v>0</v>
      </c>
      <c r="Q900" s="23" t="str">
        <f>IF(AND($P900=1,$B900&lt;&gt;"",$B900=Timesheet!$B$4),ROW(),"")</f>
        <v/>
      </c>
    </row>
    <row r="901" spans="1:17" x14ac:dyDescent="0.3">
      <c r="A901" s="19"/>
      <c r="B901" s="17"/>
      <c r="C901" s="17"/>
      <c r="D901" s="17"/>
      <c r="E901" s="20"/>
      <c r="F901" s="20"/>
      <c r="G901" s="21"/>
      <c r="H901" s="22" t="str">
        <f t="shared" si="28"/>
        <v/>
      </c>
      <c r="I901" s="17"/>
      <c r="J901" s="18"/>
      <c r="K901" s="22" t="str">
        <f>IF($H901="","",IF($I901="No",0,IF(N(IFERROR(INDEX(Clients!$D$4:$D$103,MATCH($B901,Clients!$A$4:$A$103,0)),""))&gt;0,CEILING(MAX(0,ROUND(MOD($F901-$E901,1)*1440-N($G901),0)),N(IFERROR(INDEX(Clients!$D$4:$D$103,MATCH($B901,Clients!$A$4:$A$103,0)),""))),MAX(0,ROUND(MOD($F901-$E901,1)*1440-N($G901),0)))/60))</f>
        <v/>
      </c>
      <c r="L901" s="23" t="str">
        <f>IF($B901="","",IFERROR(INDEX(Clients!$B$4:$B$103,MATCH($B901,Clients!$A$4:$A$103,0)),"")&amp;"")</f>
        <v/>
      </c>
      <c r="M901" s="24" t="str">
        <f>IF($B901="","",IF($J901&lt;&gt;"",N($J901),N(IFERROR(INDEX(Clients!$C$4:$C$103,MATCH($B901,Clients!$A$4:$A$103,0)),""))))</f>
        <v/>
      </c>
      <c r="N901" s="24" t="str">
        <f t="shared" si="29"/>
        <v/>
      </c>
      <c r="O901" s="17"/>
      <c r="P901" s="23">
        <f>IF(AND(ISNUMBER($A901),$A901&gt;=Settings!$B$6,$A901&lt;=Settings!$B$7),1,0)</f>
        <v>0</v>
      </c>
      <c r="Q901" s="23" t="str">
        <f>IF(AND($P901=1,$B901&lt;&gt;"",$B901=Timesheet!$B$4),ROW(),"")</f>
        <v/>
      </c>
    </row>
    <row r="902" spans="1:17" x14ac:dyDescent="0.3">
      <c r="A902" s="19"/>
      <c r="B902" s="17"/>
      <c r="C902" s="17"/>
      <c r="D902" s="17"/>
      <c r="E902" s="20"/>
      <c r="F902" s="20"/>
      <c r="G902" s="21"/>
      <c r="H902" s="22" t="str">
        <f t="shared" si="28"/>
        <v/>
      </c>
      <c r="I902" s="17"/>
      <c r="J902" s="18"/>
      <c r="K902" s="22" t="str">
        <f>IF($H902="","",IF($I902="No",0,IF(N(IFERROR(INDEX(Clients!$D$4:$D$103,MATCH($B902,Clients!$A$4:$A$103,0)),""))&gt;0,CEILING(MAX(0,ROUND(MOD($F902-$E902,1)*1440-N($G902),0)),N(IFERROR(INDEX(Clients!$D$4:$D$103,MATCH($B902,Clients!$A$4:$A$103,0)),""))),MAX(0,ROUND(MOD($F902-$E902,1)*1440-N($G902),0)))/60))</f>
        <v/>
      </c>
      <c r="L902" s="23" t="str">
        <f>IF($B902="","",IFERROR(INDEX(Clients!$B$4:$B$103,MATCH($B902,Clients!$A$4:$A$103,0)),"")&amp;"")</f>
        <v/>
      </c>
      <c r="M902" s="24" t="str">
        <f>IF($B902="","",IF($J902&lt;&gt;"",N($J902),N(IFERROR(INDEX(Clients!$C$4:$C$103,MATCH($B902,Clients!$A$4:$A$103,0)),""))))</f>
        <v/>
      </c>
      <c r="N902" s="24" t="str">
        <f t="shared" si="29"/>
        <v/>
      </c>
      <c r="O902" s="17"/>
      <c r="P902" s="23">
        <f>IF(AND(ISNUMBER($A902),$A902&gt;=Settings!$B$6,$A902&lt;=Settings!$B$7),1,0)</f>
        <v>0</v>
      </c>
      <c r="Q902" s="23" t="str">
        <f>IF(AND($P902=1,$B902&lt;&gt;"",$B902=Timesheet!$B$4),ROW(),"")</f>
        <v/>
      </c>
    </row>
    <row r="903" spans="1:17" x14ac:dyDescent="0.3">
      <c r="A903" s="19"/>
      <c r="B903" s="17"/>
      <c r="C903" s="17"/>
      <c r="D903" s="17"/>
      <c r="E903" s="20"/>
      <c r="F903" s="20"/>
      <c r="G903" s="21"/>
      <c r="H903" s="22" t="str">
        <f t="shared" si="28"/>
        <v/>
      </c>
      <c r="I903" s="17"/>
      <c r="J903" s="18"/>
      <c r="K903" s="22" t="str">
        <f>IF($H903="","",IF($I903="No",0,IF(N(IFERROR(INDEX(Clients!$D$4:$D$103,MATCH($B903,Clients!$A$4:$A$103,0)),""))&gt;0,CEILING(MAX(0,ROUND(MOD($F903-$E903,1)*1440-N($G903),0)),N(IFERROR(INDEX(Clients!$D$4:$D$103,MATCH($B903,Clients!$A$4:$A$103,0)),""))),MAX(0,ROUND(MOD($F903-$E903,1)*1440-N($G903),0)))/60))</f>
        <v/>
      </c>
      <c r="L903" s="23" t="str">
        <f>IF($B903="","",IFERROR(INDEX(Clients!$B$4:$B$103,MATCH($B903,Clients!$A$4:$A$103,0)),"")&amp;"")</f>
        <v/>
      </c>
      <c r="M903" s="24" t="str">
        <f>IF($B903="","",IF($J903&lt;&gt;"",N($J903),N(IFERROR(INDEX(Clients!$C$4:$C$103,MATCH($B903,Clients!$A$4:$A$103,0)),""))))</f>
        <v/>
      </c>
      <c r="N903" s="24" t="str">
        <f t="shared" si="29"/>
        <v/>
      </c>
      <c r="O903" s="17"/>
      <c r="P903" s="23">
        <f>IF(AND(ISNUMBER($A903),$A903&gt;=Settings!$B$6,$A903&lt;=Settings!$B$7),1,0)</f>
        <v>0</v>
      </c>
      <c r="Q903" s="23" t="str">
        <f>IF(AND($P903=1,$B903&lt;&gt;"",$B903=Timesheet!$B$4),ROW(),"")</f>
        <v/>
      </c>
    </row>
    <row r="904" spans="1:17" x14ac:dyDescent="0.3">
      <c r="A904" s="19"/>
      <c r="B904" s="17"/>
      <c r="C904" s="17"/>
      <c r="D904" s="17"/>
      <c r="E904" s="20"/>
      <c r="F904" s="20"/>
      <c r="G904" s="21"/>
      <c r="H904" s="22" t="str">
        <f t="shared" si="28"/>
        <v/>
      </c>
      <c r="I904" s="17"/>
      <c r="J904" s="18"/>
      <c r="K904" s="22" t="str">
        <f>IF($H904="","",IF($I904="No",0,IF(N(IFERROR(INDEX(Clients!$D$4:$D$103,MATCH($B904,Clients!$A$4:$A$103,0)),""))&gt;0,CEILING(MAX(0,ROUND(MOD($F904-$E904,1)*1440-N($G904),0)),N(IFERROR(INDEX(Clients!$D$4:$D$103,MATCH($B904,Clients!$A$4:$A$103,0)),""))),MAX(0,ROUND(MOD($F904-$E904,1)*1440-N($G904),0)))/60))</f>
        <v/>
      </c>
      <c r="L904" s="23" t="str">
        <f>IF($B904="","",IFERROR(INDEX(Clients!$B$4:$B$103,MATCH($B904,Clients!$A$4:$A$103,0)),"")&amp;"")</f>
        <v/>
      </c>
      <c r="M904" s="24" t="str">
        <f>IF($B904="","",IF($J904&lt;&gt;"",N($J904),N(IFERROR(INDEX(Clients!$C$4:$C$103,MATCH($B904,Clients!$A$4:$A$103,0)),""))))</f>
        <v/>
      </c>
      <c r="N904" s="24" t="str">
        <f t="shared" si="29"/>
        <v/>
      </c>
      <c r="O904" s="17"/>
      <c r="P904" s="23">
        <f>IF(AND(ISNUMBER($A904),$A904&gt;=Settings!$B$6,$A904&lt;=Settings!$B$7),1,0)</f>
        <v>0</v>
      </c>
      <c r="Q904" s="23" t="str">
        <f>IF(AND($P904=1,$B904&lt;&gt;"",$B904=Timesheet!$B$4),ROW(),"")</f>
        <v/>
      </c>
    </row>
    <row r="905" spans="1:17" x14ac:dyDescent="0.3">
      <c r="A905" s="19"/>
      <c r="B905" s="17"/>
      <c r="C905" s="17"/>
      <c r="D905" s="17"/>
      <c r="E905" s="20"/>
      <c r="F905" s="20"/>
      <c r="G905" s="21"/>
      <c r="H905" s="22" t="str">
        <f t="shared" si="28"/>
        <v/>
      </c>
      <c r="I905" s="17"/>
      <c r="J905" s="18"/>
      <c r="K905" s="22" t="str">
        <f>IF($H905="","",IF($I905="No",0,IF(N(IFERROR(INDEX(Clients!$D$4:$D$103,MATCH($B905,Clients!$A$4:$A$103,0)),""))&gt;0,CEILING(MAX(0,ROUND(MOD($F905-$E905,1)*1440-N($G905),0)),N(IFERROR(INDEX(Clients!$D$4:$D$103,MATCH($B905,Clients!$A$4:$A$103,0)),""))),MAX(0,ROUND(MOD($F905-$E905,1)*1440-N($G905),0)))/60))</f>
        <v/>
      </c>
      <c r="L905" s="23" t="str">
        <f>IF($B905="","",IFERROR(INDEX(Clients!$B$4:$B$103,MATCH($B905,Clients!$A$4:$A$103,0)),"")&amp;"")</f>
        <v/>
      </c>
      <c r="M905" s="24" t="str">
        <f>IF($B905="","",IF($J905&lt;&gt;"",N($J905),N(IFERROR(INDEX(Clients!$C$4:$C$103,MATCH($B905,Clients!$A$4:$A$103,0)),""))))</f>
        <v/>
      </c>
      <c r="N905" s="24" t="str">
        <f t="shared" si="29"/>
        <v/>
      </c>
      <c r="O905" s="17"/>
      <c r="P905" s="23">
        <f>IF(AND(ISNUMBER($A905),$A905&gt;=Settings!$B$6,$A905&lt;=Settings!$B$7),1,0)</f>
        <v>0</v>
      </c>
      <c r="Q905" s="23" t="str">
        <f>IF(AND($P905=1,$B905&lt;&gt;"",$B905=Timesheet!$B$4),ROW(),"")</f>
        <v/>
      </c>
    </row>
    <row r="906" spans="1:17" x14ac:dyDescent="0.3">
      <c r="A906" s="19"/>
      <c r="B906" s="17"/>
      <c r="C906" s="17"/>
      <c r="D906" s="17"/>
      <c r="E906" s="20"/>
      <c r="F906" s="20"/>
      <c r="G906" s="21"/>
      <c r="H906" s="22" t="str">
        <f t="shared" si="28"/>
        <v/>
      </c>
      <c r="I906" s="17"/>
      <c r="J906" s="18"/>
      <c r="K906" s="22" t="str">
        <f>IF($H906="","",IF($I906="No",0,IF(N(IFERROR(INDEX(Clients!$D$4:$D$103,MATCH($B906,Clients!$A$4:$A$103,0)),""))&gt;0,CEILING(MAX(0,ROUND(MOD($F906-$E906,1)*1440-N($G906),0)),N(IFERROR(INDEX(Clients!$D$4:$D$103,MATCH($B906,Clients!$A$4:$A$103,0)),""))),MAX(0,ROUND(MOD($F906-$E906,1)*1440-N($G906),0)))/60))</f>
        <v/>
      </c>
      <c r="L906" s="23" t="str">
        <f>IF($B906="","",IFERROR(INDEX(Clients!$B$4:$B$103,MATCH($B906,Clients!$A$4:$A$103,0)),"")&amp;"")</f>
        <v/>
      </c>
      <c r="M906" s="24" t="str">
        <f>IF($B906="","",IF($J906&lt;&gt;"",N($J906),N(IFERROR(INDEX(Clients!$C$4:$C$103,MATCH($B906,Clients!$A$4:$A$103,0)),""))))</f>
        <v/>
      </c>
      <c r="N906" s="24" t="str">
        <f t="shared" si="29"/>
        <v/>
      </c>
      <c r="O906" s="17"/>
      <c r="P906" s="23">
        <f>IF(AND(ISNUMBER($A906),$A906&gt;=Settings!$B$6,$A906&lt;=Settings!$B$7),1,0)</f>
        <v>0</v>
      </c>
      <c r="Q906" s="23" t="str">
        <f>IF(AND($P906=1,$B906&lt;&gt;"",$B906=Timesheet!$B$4),ROW(),"")</f>
        <v/>
      </c>
    </row>
    <row r="907" spans="1:17" x14ac:dyDescent="0.3">
      <c r="A907" s="19"/>
      <c r="B907" s="17"/>
      <c r="C907" s="17"/>
      <c r="D907" s="17"/>
      <c r="E907" s="20"/>
      <c r="F907" s="20"/>
      <c r="G907" s="21"/>
      <c r="H907" s="22" t="str">
        <f t="shared" si="28"/>
        <v/>
      </c>
      <c r="I907" s="17"/>
      <c r="J907" s="18"/>
      <c r="K907" s="22" t="str">
        <f>IF($H907="","",IF($I907="No",0,IF(N(IFERROR(INDEX(Clients!$D$4:$D$103,MATCH($B907,Clients!$A$4:$A$103,0)),""))&gt;0,CEILING(MAX(0,ROUND(MOD($F907-$E907,1)*1440-N($G907),0)),N(IFERROR(INDEX(Clients!$D$4:$D$103,MATCH($B907,Clients!$A$4:$A$103,0)),""))),MAX(0,ROUND(MOD($F907-$E907,1)*1440-N($G907),0)))/60))</f>
        <v/>
      </c>
      <c r="L907" s="23" t="str">
        <f>IF($B907="","",IFERROR(INDEX(Clients!$B$4:$B$103,MATCH($B907,Clients!$A$4:$A$103,0)),"")&amp;"")</f>
        <v/>
      </c>
      <c r="M907" s="24" t="str">
        <f>IF($B907="","",IF($J907&lt;&gt;"",N($J907),N(IFERROR(INDEX(Clients!$C$4:$C$103,MATCH($B907,Clients!$A$4:$A$103,0)),""))))</f>
        <v/>
      </c>
      <c r="N907" s="24" t="str">
        <f t="shared" si="29"/>
        <v/>
      </c>
      <c r="O907" s="17"/>
      <c r="P907" s="23">
        <f>IF(AND(ISNUMBER($A907),$A907&gt;=Settings!$B$6,$A907&lt;=Settings!$B$7),1,0)</f>
        <v>0</v>
      </c>
      <c r="Q907" s="23" t="str">
        <f>IF(AND($P907=1,$B907&lt;&gt;"",$B907=Timesheet!$B$4),ROW(),"")</f>
        <v/>
      </c>
    </row>
    <row r="908" spans="1:17" x14ac:dyDescent="0.3">
      <c r="A908" s="19"/>
      <c r="B908" s="17"/>
      <c r="C908" s="17"/>
      <c r="D908" s="17"/>
      <c r="E908" s="20"/>
      <c r="F908" s="20"/>
      <c r="G908" s="21"/>
      <c r="H908" s="22" t="str">
        <f t="shared" si="28"/>
        <v/>
      </c>
      <c r="I908" s="17"/>
      <c r="J908" s="18"/>
      <c r="K908" s="22" t="str">
        <f>IF($H908="","",IF($I908="No",0,IF(N(IFERROR(INDEX(Clients!$D$4:$D$103,MATCH($B908,Clients!$A$4:$A$103,0)),""))&gt;0,CEILING(MAX(0,ROUND(MOD($F908-$E908,1)*1440-N($G908),0)),N(IFERROR(INDEX(Clients!$D$4:$D$103,MATCH($B908,Clients!$A$4:$A$103,0)),""))),MAX(0,ROUND(MOD($F908-$E908,1)*1440-N($G908),0)))/60))</f>
        <v/>
      </c>
      <c r="L908" s="23" t="str">
        <f>IF($B908="","",IFERROR(INDEX(Clients!$B$4:$B$103,MATCH($B908,Clients!$A$4:$A$103,0)),"")&amp;"")</f>
        <v/>
      </c>
      <c r="M908" s="24" t="str">
        <f>IF($B908="","",IF($J908&lt;&gt;"",N($J908),N(IFERROR(INDEX(Clients!$C$4:$C$103,MATCH($B908,Clients!$A$4:$A$103,0)),""))))</f>
        <v/>
      </c>
      <c r="N908" s="24" t="str">
        <f t="shared" si="29"/>
        <v/>
      </c>
      <c r="O908" s="17"/>
      <c r="P908" s="23">
        <f>IF(AND(ISNUMBER($A908),$A908&gt;=Settings!$B$6,$A908&lt;=Settings!$B$7),1,0)</f>
        <v>0</v>
      </c>
      <c r="Q908" s="23" t="str">
        <f>IF(AND($P908=1,$B908&lt;&gt;"",$B908=Timesheet!$B$4),ROW(),"")</f>
        <v/>
      </c>
    </row>
    <row r="909" spans="1:17" x14ac:dyDescent="0.3">
      <c r="A909" s="19"/>
      <c r="B909" s="17"/>
      <c r="C909" s="17"/>
      <c r="D909" s="17"/>
      <c r="E909" s="20"/>
      <c r="F909" s="20"/>
      <c r="G909" s="21"/>
      <c r="H909" s="22" t="str">
        <f t="shared" si="28"/>
        <v/>
      </c>
      <c r="I909" s="17"/>
      <c r="J909" s="18"/>
      <c r="K909" s="22" t="str">
        <f>IF($H909="","",IF($I909="No",0,IF(N(IFERROR(INDEX(Clients!$D$4:$D$103,MATCH($B909,Clients!$A$4:$A$103,0)),""))&gt;0,CEILING(MAX(0,ROUND(MOD($F909-$E909,1)*1440-N($G909),0)),N(IFERROR(INDEX(Clients!$D$4:$D$103,MATCH($B909,Clients!$A$4:$A$103,0)),""))),MAX(0,ROUND(MOD($F909-$E909,1)*1440-N($G909),0)))/60))</f>
        <v/>
      </c>
      <c r="L909" s="23" t="str">
        <f>IF($B909="","",IFERROR(INDEX(Clients!$B$4:$B$103,MATCH($B909,Clients!$A$4:$A$103,0)),"")&amp;"")</f>
        <v/>
      </c>
      <c r="M909" s="24" t="str">
        <f>IF($B909="","",IF($J909&lt;&gt;"",N($J909),N(IFERROR(INDEX(Clients!$C$4:$C$103,MATCH($B909,Clients!$A$4:$A$103,0)),""))))</f>
        <v/>
      </c>
      <c r="N909" s="24" t="str">
        <f t="shared" si="29"/>
        <v/>
      </c>
      <c r="O909" s="17"/>
      <c r="P909" s="23">
        <f>IF(AND(ISNUMBER($A909),$A909&gt;=Settings!$B$6,$A909&lt;=Settings!$B$7),1,0)</f>
        <v>0</v>
      </c>
      <c r="Q909" s="23" t="str">
        <f>IF(AND($P909=1,$B909&lt;&gt;"",$B909=Timesheet!$B$4),ROW(),"")</f>
        <v/>
      </c>
    </row>
    <row r="910" spans="1:17" x14ac:dyDescent="0.3">
      <c r="A910" s="19"/>
      <c r="B910" s="17"/>
      <c r="C910" s="17"/>
      <c r="D910" s="17"/>
      <c r="E910" s="20"/>
      <c r="F910" s="20"/>
      <c r="G910" s="21"/>
      <c r="H910" s="22" t="str">
        <f t="shared" si="28"/>
        <v/>
      </c>
      <c r="I910" s="17"/>
      <c r="J910" s="18"/>
      <c r="K910" s="22" t="str">
        <f>IF($H910="","",IF($I910="No",0,IF(N(IFERROR(INDEX(Clients!$D$4:$D$103,MATCH($B910,Clients!$A$4:$A$103,0)),""))&gt;0,CEILING(MAX(0,ROUND(MOD($F910-$E910,1)*1440-N($G910),0)),N(IFERROR(INDEX(Clients!$D$4:$D$103,MATCH($B910,Clients!$A$4:$A$103,0)),""))),MAX(0,ROUND(MOD($F910-$E910,1)*1440-N($G910),0)))/60))</f>
        <v/>
      </c>
      <c r="L910" s="23" t="str">
        <f>IF($B910="","",IFERROR(INDEX(Clients!$B$4:$B$103,MATCH($B910,Clients!$A$4:$A$103,0)),"")&amp;"")</f>
        <v/>
      </c>
      <c r="M910" s="24" t="str">
        <f>IF($B910="","",IF($J910&lt;&gt;"",N($J910),N(IFERROR(INDEX(Clients!$C$4:$C$103,MATCH($B910,Clients!$A$4:$A$103,0)),""))))</f>
        <v/>
      </c>
      <c r="N910" s="24" t="str">
        <f t="shared" si="29"/>
        <v/>
      </c>
      <c r="O910" s="17"/>
      <c r="P910" s="23">
        <f>IF(AND(ISNUMBER($A910),$A910&gt;=Settings!$B$6,$A910&lt;=Settings!$B$7),1,0)</f>
        <v>0</v>
      </c>
      <c r="Q910" s="23" t="str">
        <f>IF(AND($P910=1,$B910&lt;&gt;"",$B910=Timesheet!$B$4),ROW(),"")</f>
        <v/>
      </c>
    </row>
    <row r="911" spans="1:17" x14ac:dyDescent="0.3">
      <c r="A911" s="19"/>
      <c r="B911" s="17"/>
      <c r="C911" s="17"/>
      <c r="D911" s="17"/>
      <c r="E911" s="20"/>
      <c r="F911" s="20"/>
      <c r="G911" s="21"/>
      <c r="H911" s="22" t="str">
        <f t="shared" si="28"/>
        <v/>
      </c>
      <c r="I911" s="17"/>
      <c r="J911" s="18"/>
      <c r="K911" s="22" t="str">
        <f>IF($H911="","",IF($I911="No",0,IF(N(IFERROR(INDEX(Clients!$D$4:$D$103,MATCH($B911,Clients!$A$4:$A$103,0)),""))&gt;0,CEILING(MAX(0,ROUND(MOD($F911-$E911,1)*1440-N($G911),0)),N(IFERROR(INDEX(Clients!$D$4:$D$103,MATCH($B911,Clients!$A$4:$A$103,0)),""))),MAX(0,ROUND(MOD($F911-$E911,1)*1440-N($G911),0)))/60))</f>
        <v/>
      </c>
      <c r="L911" s="23" t="str">
        <f>IF($B911="","",IFERROR(INDEX(Clients!$B$4:$B$103,MATCH($B911,Clients!$A$4:$A$103,0)),"")&amp;"")</f>
        <v/>
      </c>
      <c r="M911" s="24" t="str">
        <f>IF($B911="","",IF($J911&lt;&gt;"",N($J911),N(IFERROR(INDEX(Clients!$C$4:$C$103,MATCH($B911,Clients!$A$4:$A$103,0)),""))))</f>
        <v/>
      </c>
      <c r="N911" s="24" t="str">
        <f t="shared" si="29"/>
        <v/>
      </c>
      <c r="O911" s="17"/>
      <c r="P911" s="23">
        <f>IF(AND(ISNUMBER($A911),$A911&gt;=Settings!$B$6,$A911&lt;=Settings!$B$7),1,0)</f>
        <v>0</v>
      </c>
      <c r="Q911" s="23" t="str">
        <f>IF(AND($P911=1,$B911&lt;&gt;"",$B911=Timesheet!$B$4),ROW(),"")</f>
        <v/>
      </c>
    </row>
    <row r="912" spans="1:17" x14ac:dyDescent="0.3">
      <c r="A912" s="19"/>
      <c r="B912" s="17"/>
      <c r="C912" s="17"/>
      <c r="D912" s="17"/>
      <c r="E912" s="20"/>
      <c r="F912" s="20"/>
      <c r="G912" s="21"/>
      <c r="H912" s="22" t="str">
        <f t="shared" si="28"/>
        <v/>
      </c>
      <c r="I912" s="17"/>
      <c r="J912" s="18"/>
      <c r="K912" s="22" t="str">
        <f>IF($H912="","",IF($I912="No",0,IF(N(IFERROR(INDEX(Clients!$D$4:$D$103,MATCH($B912,Clients!$A$4:$A$103,0)),""))&gt;0,CEILING(MAX(0,ROUND(MOD($F912-$E912,1)*1440-N($G912),0)),N(IFERROR(INDEX(Clients!$D$4:$D$103,MATCH($B912,Clients!$A$4:$A$103,0)),""))),MAX(0,ROUND(MOD($F912-$E912,1)*1440-N($G912),0)))/60))</f>
        <v/>
      </c>
      <c r="L912" s="23" t="str">
        <f>IF($B912="","",IFERROR(INDEX(Clients!$B$4:$B$103,MATCH($B912,Clients!$A$4:$A$103,0)),"")&amp;"")</f>
        <v/>
      </c>
      <c r="M912" s="24" t="str">
        <f>IF($B912="","",IF($J912&lt;&gt;"",N($J912),N(IFERROR(INDEX(Clients!$C$4:$C$103,MATCH($B912,Clients!$A$4:$A$103,0)),""))))</f>
        <v/>
      </c>
      <c r="N912" s="24" t="str">
        <f t="shared" si="29"/>
        <v/>
      </c>
      <c r="O912" s="17"/>
      <c r="P912" s="23">
        <f>IF(AND(ISNUMBER($A912),$A912&gt;=Settings!$B$6,$A912&lt;=Settings!$B$7),1,0)</f>
        <v>0</v>
      </c>
      <c r="Q912" s="23" t="str">
        <f>IF(AND($P912=1,$B912&lt;&gt;"",$B912=Timesheet!$B$4),ROW(),"")</f>
        <v/>
      </c>
    </row>
    <row r="913" spans="1:17" x14ac:dyDescent="0.3">
      <c r="A913" s="19"/>
      <c r="B913" s="17"/>
      <c r="C913" s="17"/>
      <c r="D913" s="17"/>
      <c r="E913" s="20"/>
      <c r="F913" s="20"/>
      <c r="G913" s="21"/>
      <c r="H913" s="22" t="str">
        <f t="shared" si="28"/>
        <v/>
      </c>
      <c r="I913" s="17"/>
      <c r="J913" s="18"/>
      <c r="K913" s="22" t="str">
        <f>IF($H913="","",IF($I913="No",0,IF(N(IFERROR(INDEX(Clients!$D$4:$D$103,MATCH($B913,Clients!$A$4:$A$103,0)),""))&gt;0,CEILING(MAX(0,ROUND(MOD($F913-$E913,1)*1440-N($G913),0)),N(IFERROR(INDEX(Clients!$D$4:$D$103,MATCH($B913,Clients!$A$4:$A$103,0)),""))),MAX(0,ROUND(MOD($F913-$E913,1)*1440-N($G913),0)))/60))</f>
        <v/>
      </c>
      <c r="L913" s="23" t="str">
        <f>IF($B913="","",IFERROR(INDEX(Clients!$B$4:$B$103,MATCH($B913,Clients!$A$4:$A$103,0)),"")&amp;"")</f>
        <v/>
      </c>
      <c r="M913" s="24" t="str">
        <f>IF($B913="","",IF($J913&lt;&gt;"",N($J913),N(IFERROR(INDEX(Clients!$C$4:$C$103,MATCH($B913,Clients!$A$4:$A$103,0)),""))))</f>
        <v/>
      </c>
      <c r="N913" s="24" t="str">
        <f t="shared" si="29"/>
        <v/>
      </c>
      <c r="O913" s="17"/>
      <c r="P913" s="23">
        <f>IF(AND(ISNUMBER($A913),$A913&gt;=Settings!$B$6,$A913&lt;=Settings!$B$7),1,0)</f>
        <v>0</v>
      </c>
      <c r="Q913" s="23" t="str">
        <f>IF(AND($P913=1,$B913&lt;&gt;"",$B913=Timesheet!$B$4),ROW(),"")</f>
        <v/>
      </c>
    </row>
    <row r="914" spans="1:17" x14ac:dyDescent="0.3">
      <c r="A914" s="19"/>
      <c r="B914" s="17"/>
      <c r="C914" s="17"/>
      <c r="D914" s="17"/>
      <c r="E914" s="20"/>
      <c r="F914" s="20"/>
      <c r="G914" s="21"/>
      <c r="H914" s="22" t="str">
        <f t="shared" si="28"/>
        <v/>
      </c>
      <c r="I914" s="17"/>
      <c r="J914" s="18"/>
      <c r="K914" s="22" t="str">
        <f>IF($H914="","",IF($I914="No",0,IF(N(IFERROR(INDEX(Clients!$D$4:$D$103,MATCH($B914,Clients!$A$4:$A$103,0)),""))&gt;0,CEILING(MAX(0,ROUND(MOD($F914-$E914,1)*1440-N($G914),0)),N(IFERROR(INDEX(Clients!$D$4:$D$103,MATCH($B914,Clients!$A$4:$A$103,0)),""))),MAX(0,ROUND(MOD($F914-$E914,1)*1440-N($G914),0)))/60))</f>
        <v/>
      </c>
      <c r="L914" s="23" t="str">
        <f>IF($B914="","",IFERROR(INDEX(Clients!$B$4:$B$103,MATCH($B914,Clients!$A$4:$A$103,0)),"")&amp;"")</f>
        <v/>
      </c>
      <c r="M914" s="24" t="str">
        <f>IF($B914="","",IF($J914&lt;&gt;"",N($J914),N(IFERROR(INDEX(Clients!$C$4:$C$103,MATCH($B914,Clients!$A$4:$A$103,0)),""))))</f>
        <v/>
      </c>
      <c r="N914" s="24" t="str">
        <f t="shared" si="29"/>
        <v/>
      </c>
      <c r="O914" s="17"/>
      <c r="P914" s="23">
        <f>IF(AND(ISNUMBER($A914),$A914&gt;=Settings!$B$6,$A914&lt;=Settings!$B$7),1,0)</f>
        <v>0</v>
      </c>
      <c r="Q914" s="23" t="str">
        <f>IF(AND($P914=1,$B914&lt;&gt;"",$B914=Timesheet!$B$4),ROW(),"")</f>
        <v/>
      </c>
    </row>
    <row r="915" spans="1:17" x14ac:dyDescent="0.3">
      <c r="A915" s="19"/>
      <c r="B915" s="17"/>
      <c r="C915" s="17"/>
      <c r="D915" s="17"/>
      <c r="E915" s="20"/>
      <c r="F915" s="20"/>
      <c r="G915" s="21"/>
      <c r="H915" s="22" t="str">
        <f t="shared" si="28"/>
        <v/>
      </c>
      <c r="I915" s="17"/>
      <c r="J915" s="18"/>
      <c r="K915" s="22" t="str">
        <f>IF($H915="","",IF($I915="No",0,IF(N(IFERROR(INDEX(Clients!$D$4:$D$103,MATCH($B915,Clients!$A$4:$A$103,0)),""))&gt;0,CEILING(MAX(0,ROUND(MOD($F915-$E915,1)*1440-N($G915),0)),N(IFERROR(INDEX(Clients!$D$4:$D$103,MATCH($B915,Clients!$A$4:$A$103,0)),""))),MAX(0,ROUND(MOD($F915-$E915,1)*1440-N($G915),0)))/60))</f>
        <v/>
      </c>
      <c r="L915" s="23" t="str">
        <f>IF($B915="","",IFERROR(INDEX(Clients!$B$4:$B$103,MATCH($B915,Clients!$A$4:$A$103,0)),"")&amp;"")</f>
        <v/>
      </c>
      <c r="M915" s="24" t="str">
        <f>IF($B915="","",IF($J915&lt;&gt;"",N($J915),N(IFERROR(INDEX(Clients!$C$4:$C$103,MATCH($B915,Clients!$A$4:$A$103,0)),""))))</f>
        <v/>
      </c>
      <c r="N915" s="24" t="str">
        <f t="shared" si="29"/>
        <v/>
      </c>
      <c r="O915" s="17"/>
      <c r="P915" s="23">
        <f>IF(AND(ISNUMBER($A915),$A915&gt;=Settings!$B$6,$A915&lt;=Settings!$B$7),1,0)</f>
        <v>0</v>
      </c>
      <c r="Q915" s="23" t="str">
        <f>IF(AND($P915=1,$B915&lt;&gt;"",$B915=Timesheet!$B$4),ROW(),"")</f>
        <v/>
      </c>
    </row>
    <row r="916" spans="1:17" x14ac:dyDescent="0.3">
      <c r="A916" s="19"/>
      <c r="B916" s="17"/>
      <c r="C916" s="17"/>
      <c r="D916" s="17"/>
      <c r="E916" s="20"/>
      <c r="F916" s="20"/>
      <c r="G916" s="21"/>
      <c r="H916" s="22" t="str">
        <f t="shared" si="28"/>
        <v/>
      </c>
      <c r="I916" s="17"/>
      <c r="J916" s="18"/>
      <c r="K916" s="22" t="str">
        <f>IF($H916="","",IF($I916="No",0,IF(N(IFERROR(INDEX(Clients!$D$4:$D$103,MATCH($B916,Clients!$A$4:$A$103,0)),""))&gt;0,CEILING(MAX(0,ROUND(MOD($F916-$E916,1)*1440-N($G916),0)),N(IFERROR(INDEX(Clients!$D$4:$D$103,MATCH($B916,Clients!$A$4:$A$103,0)),""))),MAX(0,ROUND(MOD($F916-$E916,1)*1440-N($G916),0)))/60))</f>
        <v/>
      </c>
      <c r="L916" s="23" t="str">
        <f>IF($B916="","",IFERROR(INDEX(Clients!$B$4:$B$103,MATCH($B916,Clients!$A$4:$A$103,0)),"")&amp;"")</f>
        <v/>
      </c>
      <c r="M916" s="24" t="str">
        <f>IF($B916="","",IF($J916&lt;&gt;"",N($J916),N(IFERROR(INDEX(Clients!$C$4:$C$103,MATCH($B916,Clients!$A$4:$A$103,0)),""))))</f>
        <v/>
      </c>
      <c r="N916" s="24" t="str">
        <f t="shared" si="29"/>
        <v/>
      </c>
      <c r="O916" s="17"/>
      <c r="P916" s="23">
        <f>IF(AND(ISNUMBER($A916),$A916&gt;=Settings!$B$6,$A916&lt;=Settings!$B$7),1,0)</f>
        <v>0</v>
      </c>
      <c r="Q916" s="23" t="str">
        <f>IF(AND($P916=1,$B916&lt;&gt;"",$B916=Timesheet!$B$4),ROW(),"")</f>
        <v/>
      </c>
    </row>
    <row r="917" spans="1:17" x14ac:dyDescent="0.3">
      <c r="A917" s="19"/>
      <c r="B917" s="17"/>
      <c r="C917" s="17"/>
      <c r="D917" s="17"/>
      <c r="E917" s="20"/>
      <c r="F917" s="20"/>
      <c r="G917" s="21"/>
      <c r="H917" s="22" t="str">
        <f t="shared" si="28"/>
        <v/>
      </c>
      <c r="I917" s="17"/>
      <c r="J917" s="18"/>
      <c r="K917" s="22" t="str">
        <f>IF($H917="","",IF($I917="No",0,IF(N(IFERROR(INDEX(Clients!$D$4:$D$103,MATCH($B917,Clients!$A$4:$A$103,0)),""))&gt;0,CEILING(MAX(0,ROUND(MOD($F917-$E917,1)*1440-N($G917),0)),N(IFERROR(INDEX(Clients!$D$4:$D$103,MATCH($B917,Clients!$A$4:$A$103,0)),""))),MAX(0,ROUND(MOD($F917-$E917,1)*1440-N($G917),0)))/60))</f>
        <v/>
      </c>
      <c r="L917" s="23" t="str">
        <f>IF($B917="","",IFERROR(INDEX(Clients!$B$4:$B$103,MATCH($B917,Clients!$A$4:$A$103,0)),"")&amp;"")</f>
        <v/>
      </c>
      <c r="M917" s="24" t="str">
        <f>IF($B917="","",IF($J917&lt;&gt;"",N($J917),N(IFERROR(INDEX(Clients!$C$4:$C$103,MATCH($B917,Clients!$A$4:$A$103,0)),""))))</f>
        <v/>
      </c>
      <c r="N917" s="24" t="str">
        <f t="shared" si="29"/>
        <v/>
      </c>
      <c r="O917" s="17"/>
      <c r="P917" s="23">
        <f>IF(AND(ISNUMBER($A917),$A917&gt;=Settings!$B$6,$A917&lt;=Settings!$B$7),1,0)</f>
        <v>0</v>
      </c>
      <c r="Q917" s="23" t="str">
        <f>IF(AND($P917=1,$B917&lt;&gt;"",$B917=Timesheet!$B$4),ROW(),"")</f>
        <v/>
      </c>
    </row>
    <row r="918" spans="1:17" x14ac:dyDescent="0.3">
      <c r="A918" s="19"/>
      <c r="B918" s="17"/>
      <c r="C918" s="17"/>
      <c r="D918" s="17"/>
      <c r="E918" s="20"/>
      <c r="F918" s="20"/>
      <c r="G918" s="21"/>
      <c r="H918" s="22" t="str">
        <f t="shared" si="28"/>
        <v/>
      </c>
      <c r="I918" s="17"/>
      <c r="J918" s="18"/>
      <c r="K918" s="22" t="str">
        <f>IF($H918="","",IF($I918="No",0,IF(N(IFERROR(INDEX(Clients!$D$4:$D$103,MATCH($B918,Clients!$A$4:$A$103,0)),""))&gt;0,CEILING(MAX(0,ROUND(MOD($F918-$E918,1)*1440-N($G918),0)),N(IFERROR(INDEX(Clients!$D$4:$D$103,MATCH($B918,Clients!$A$4:$A$103,0)),""))),MAX(0,ROUND(MOD($F918-$E918,1)*1440-N($G918),0)))/60))</f>
        <v/>
      </c>
      <c r="L918" s="23" t="str">
        <f>IF($B918="","",IFERROR(INDEX(Clients!$B$4:$B$103,MATCH($B918,Clients!$A$4:$A$103,0)),"")&amp;"")</f>
        <v/>
      </c>
      <c r="M918" s="24" t="str">
        <f>IF($B918="","",IF($J918&lt;&gt;"",N($J918),N(IFERROR(INDEX(Clients!$C$4:$C$103,MATCH($B918,Clients!$A$4:$A$103,0)),""))))</f>
        <v/>
      </c>
      <c r="N918" s="24" t="str">
        <f t="shared" si="29"/>
        <v/>
      </c>
      <c r="O918" s="17"/>
      <c r="P918" s="23">
        <f>IF(AND(ISNUMBER($A918),$A918&gt;=Settings!$B$6,$A918&lt;=Settings!$B$7),1,0)</f>
        <v>0</v>
      </c>
      <c r="Q918" s="23" t="str">
        <f>IF(AND($P918=1,$B918&lt;&gt;"",$B918=Timesheet!$B$4),ROW(),"")</f>
        <v/>
      </c>
    </row>
    <row r="919" spans="1:17" x14ac:dyDescent="0.3">
      <c r="A919" s="19"/>
      <c r="B919" s="17"/>
      <c r="C919" s="17"/>
      <c r="D919" s="17"/>
      <c r="E919" s="20"/>
      <c r="F919" s="20"/>
      <c r="G919" s="21"/>
      <c r="H919" s="22" t="str">
        <f t="shared" si="28"/>
        <v/>
      </c>
      <c r="I919" s="17"/>
      <c r="J919" s="18"/>
      <c r="K919" s="22" t="str">
        <f>IF($H919="","",IF($I919="No",0,IF(N(IFERROR(INDEX(Clients!$D$4:$D$103,MATCH($B919,Clients!$A$4:$A$103,0)),""))&gt;0,CEILING(MAX(0,ROUND(MOD($F919-$E919,1)*1440-N($G919),0)),N(IFERROR(INDEX(Clients!$D$4:$D$103,MATCH($B919,Clients!$A$4:$A$103,0)),""))),MAX(0,ROUND(MOD($F919-$E919,1)*1440-N($G919),0)))/60))</f>
        <v/>
      </c>
      <c r="L919" s="23" t="str">
        <f>IF($B919="","",IFERROR(INDEX(Clients!$B$4:$B$103,MATCH($B919,Clients!$A$4:$A$103,0)),"")&amp;"")</f>
        <v/>
      </c>
      <c r="M919" s="24" t="str">
        <f>IF($B919="","",IF($J919&lt;&gt;"",N($J919),N(IFERROR(INDEX(Clients!$C$4:$C$103,MATCH($B919,Clients!$A$4:$A$103,0)),""))))</f>
        <v/>
      </c>
      <c r="N919" s="24" t="str">
        <f t="shared" si="29"/>
        <v/>
      </c>
      <c r="O919" s="17"/>
      <c r="P919" s="23">
        <f>IF(AND(ISNUMBER($A919),$A919&gt;=Settings!$B$6,$A919&lt;=Settings!$B$7),1,0)</f>
        <v>0</v>
      </c>
      <c r="Q919" s="23" t="str">
        <f>IF(AND($P919=1,$B919&lt;&gt;"",$B919=Timesheet!$B$4),ROW(),"")</f>
        <v/>
      </c>
    </row>
    <row r="920" spans="1:17" x14ac:dyDescent="0.3">
      <c r="A920" s="19"/>
      <c r="B920" s="17"/>
      <c r="C920" s="17"/>
      <c r="D920" s="17"/>
      <c r="E920" s="20"/>
      <c r="F920" s="20"/>
      <c r="G920" s="21"/>
      <c r="H920" s="22" t="str">
        <f t="shared" si="28"/>
        <v/>
      </c>
      <c r="I920" s="17"/>
      <c r="J920" s="18"/>
      <c r="K920" s="22" t="str">
        <f>IF($H920="","",IF($I920="No",0,IF(N(IFERROR(INDEX(Clients!$D$4:$D$103,MATCH($B920,Clients!$A$4:$A$103,0)),""))&gt;0,CEILING(MAX(0,ROUND(MOD($F920-$E920,1)*1440-N($G920),0)),N(IFERROR(INDEX(Clients!$D$4:$D$103,MATCH($B920,Clients!$A$4:$A$103,0)),""))),MAX(0,ROUND(MOD($F920-$E920,1)*1440-N($G920),0)))/60))</f>
        <v/>
      </c>
      <c r="L920" s="23" t="str">
        <f>IF($B920="","",IFERROR(INDEX(Clients!$B$4:$B$103,MATCH($B920,Clients!$A$4:$A$103,0)),"")&amp;"")</f>
        <v/>
      </c>
      <c r="M920" s="24" t="str">
        <f>IF($B920="","",IF($J920&lt;&gt;"",N($J920),N(IFERROR(INDEX(Clients!$C$4:$C$103,MATCH($B920,Clients!$A$4:$A$103,0)),""))))</f>
        <v/>
      </c>
      <c r="N920" s="24" t="str">
        <f t="shared" si="29"/>
        <v/>
      </c>
      <c r="O920" s="17"/>
      <c r="P920" s="23">
        <f>IF(AND(ISNUMBER($A920),$A920&gt;=Settings!$B$6,$A920&lt;=Settings!$B$7),1,0)</f>
        <v>0</v>
      </c>
      <c r="Q920" s="23" t="str">
        <f>IF(AND($P920=1,$B920&lt;&gt;"",$B920=Timesheet!$B$4),ROW(),"")</f>
        <v/>
      </c>
    </row>
    <row r="921" spans="1:17" x14ac:dyDescent="0.3">
      <c r="A921" s="19"/>
      <c r="B921" s="17"/>
      <c r="C921" s="17"/>
      <c r="D921" s="17"/>
      <c r="E921" s="20"/>
      <c r="F921" s="20"/>
      <c r="G921" s="21"/>
      <c r="H921" s="22" t="str">
        <f t="shared" si="28"/>
        <v/>
      </c>
      <c r="I921" s="17"/>
      <c r="J921" s="18"/>
      <c r="K921" s="22" t="str">
        <f>IF($H921="","",IF($I921="No",0,IF(N(IFERROR(INDEX(Clients!$D$4:$D$103,MATCH($B921,Clients!$A$4:$A$103,0)),""))&gt;0,CEILING(MAX(0,ROUND(MOD($F921-$E921,1)*1440-N($G921),0)),N(IFERROR(INDEX(Clients!$D$4:$D$103,MATCH($B921,Clients!$A$4:$A$103,0)),""))),MAX(0,ROUND(MOD($F921-$E921,1)*1440-N($G921),0)))/60))</f>
        <v/>
      </c>
      <c r="L921" s="23" t="str">
        <f>IF($B921="","",IFERROR(INDEX(Clients!$B$4:$B$103,MATCH($B921,Clients!$A$4:$A$103,0)),"")&amp;"")</f>
        <v/>
      </c>
      <c r="M921" s="24" t="str">
        <f>IF($B921="","",IF($J921&lt;&gt;"",N($J921),N(IFERROR(INDEX(Clients!$C$4:$C$103,MATCH($B921,Clients!$A$4:$A$103,0)),""))))</f>
        <v/>
      </c>
      <c r="N921" s="24" t="str">
        <f t="shared" si="29"/>
        <v/>
      </c>
      <c r="O921" s="17"/>
      <c r="P921" s="23">
        <f>IF(AND(ISNUMBER($A921),$A921&gt;=Settings!$B$6,$A921&lt;=Settings!$B$7),1,0)</f>
        <v>0</v>
      </c>
      <c r="Q921" s="23" t="str">
        <f>IF(AND($P921=1,$B921&lt;&gt;"",$B921=Timesheet!$B$4),ROW(),"")</f>
        <v/>
      </c>
    </row>
    <row r="922" spans="1:17" x14ac:dyDescent="0.3">
      <c r="A922" s="19"/>
      <c r="B922" s="17"/>
      <c r="C922" s="17"/>
      <c r="D922" s="17"/>
      <c r="E922" s="20"/>
      <c r="F922" s="20"/>
      <c r="G922" s="21"/>
      <c r="H922" s="22" t="str">
        <f t="shared" si="28"/>
        <v/>
      </c>
      <c r="I922" s="17"/>
      <c r="J922" s="18"/>
      <c r="K922" s="22" t="str">
        <f>IF($H922="","",IF($I922="No",0,IF(N(IFERROR(INDEX(Clients!$D$4:$D$103,MATCH($B922,Clients!$A$4:$A$103,0)),""))&gt;0,CEILING(MAX(0,ROUND(MOD($F922-$E922,1)*1440-N($G922),0)),N(IFERROR(INDEX(Clients!$D$4:$D$103,MATCH($B922,Clients!$A$4:$A$103,0)),""))),MAX(0,ROUND(MOD($F922-$E922,1)*1440-N($G922),0)))/60))</f>
        <v/>
      </c>
      <c r="L922" s="23" t="str">
        <f>IF($B922="","",IFERROR(INDEX(Clients!$B$4:$B$103,MATCH($B922,Clients!$A$4:$A$103,0)),"")&amp;"")</f>
        <v/>
      </c>
      <c r="M922" s="24" t="str">
        <f>IF($B922="","",IF($J922&lt;&gt;"",N($J922),N(IFERROR(INDEX(Clients!$C$4:$C$103,MATCH($B922,Clients!$A$4:$A$103,0)),""))))</f>
        <v/>
      </c>
      <c r="N922" s="24" t="str">
        <f t="shared" si="29"/>
        <v/>
      </c>
      <c r="O922" s="17"/>
      <c r="P922" s="23">
        <f>IF(AND(ISNUMBER($A922),$A922&gt;=Settings!$B$6,$A922&lt;=Settings!$B$7),1,0)</f>
        <v>0</v>
      </c>
      <c r="Q922" s="23" t="str">
        <f>IF(AND($P922=1,$B922&lt;&gt;"",$B922=Timesheet!$B$4),ROW(),"")</f>
        <v/>
      </c>
    </row>
    <row r="923" spans="1:17" x14ac:dyDescent="0.3">
      <c r="A923" s="19"/>
      <c r="B923" s="17"/>
      <c r="C923" s="17"/>
      <c r="D923" s="17"/>
      <c r="E923" s="20"/>
      <c r="F923" s="20"/>
      <c r="G923" s="21"/>
      <c r="H923" s="22" t="str">
        <f t="shared" si="28"/>
        <v/>
      </c>
      <c r="I923" s="17"/>
      <c r="J923" s="18"/>
      <c r="K923" s="22" t="str">
        <f>IF($H923="","",IF($I923="No",0,IF(N(IFERROR(INDEX(Clients!$D$4:$D$103,MATCH($B923,Clients!$A$4:$A$103,0)),""))&gt;0,CEILING(MAX(0,ROUND(MOD($F923-$E923,1)*1440-N($G923),0)),N(IFERROR(INDEX(Clients!$D$4:$D$103,MATCH($B923,Clients!$A$4:$A$103,0)),""))),MAX(0,ROUND(MOD($F923-$E923,1)*1440-N($G923),0)))/60))</f>
        <v/>
      </c>
      <c r="L923" s="23" t="str">
        <f>IF($B923="","",IFERROR(INDEX(Clients!$B$4:$B$103,MATCH($B923,Clients!$A$4:$A$103,0)),"")&amp;"")</f>
        <v/>
      </c>
      <c r="M923" s="24" t="str">
        <f>IF($B923="","",IF($J923&lt;&gt;"",N($J923),N(IFERROR(INDEX(Clients!$C$4:$C$103,MATCH($B923,Clients!$A$4:$A$103,0)),""))))</f>
        <v/>
      </c>
      <c r="N923" s="24" t="str">
        <f t="shared" si="29"/>
        <v/>
      </c>
      <c r="O923" s="17"/>
      <c r="P923" s="23">
        <f>IF(AND(ISNUMBER($A923),$A923&gt;=Settings!$B$6,$A923&lt;=Settings!$B$7),1,0)</f>
        <v>0</v>
      </c>
      <c r="Q923" s="23" t="str">
        <f>IF(AND($P923=1,$B923&lt;&gt;"",$B923=Timesheet!$B$4),ROW(),"")</f>
        <v/>
      </c>
    </row>
    <row r="924" spans="1:17" x14ac:dyDescent="0.3">
      <c r="A924" s="19"/>
      <c r="B924" s="17"/>
      <c r="C924" s="17"/>
      <c r="D924" s="17"/>
      <c r="E924" s="20"/>
      <c r="F924" s="20"/>
      <c r="G924" s="21"/>
      <c r="H924" s="22" t="str">
        <f t="shared" si="28"/>
        <v/>
      </c>
      <c r="I924" s="17"/>
      <c r="J924" s="18"/>
      <c r="K924" s="22" t="str">
        <f>IF($H924="","",IF($I924="No",0,IF(N(IFERROR(INDEX(Clients!$D$4:$D$103,MATCH($B924,Clients!$A$4:$A$103,0)),""))&gt;0,CEILING(MAX(0,ROUND(MOD($F924-$E924,1)*1440-N($G924),0)),N(IFERROR(INDEX(Clients!$D$4:$D$103,MATCH($B924,Clients!$A$4:$A$103,0)),""))),MAX(0,ROUND(MOD($F924-$E924,1)*1440-N($G924),0)))/60))</f>
        <v/>
      </c>
      <c r="L924" s="23" t="str">
        <f>IF($B924="","",IFERROR(INDEX(Clients!$B$4:$B$103,MATCH($B924,Clients!$A$4:$A$103,0)),"")&amp;"")</f>
        <v/>
      </c>
      <c r="M924" s="24" t="str">
        <f>IF($B924="","",IF($J924&lt;&gt;"",N($J924),N(IFERROR(INDEX(Clients!$C$4:$C$103,MATCH($B924,Clients!$A$4:$A$103,0)),""))))</f>
        <v/>
      </c>
      <c r="N924" s="24" t="str">
        <f t="shared" si="29"/>
        <v/>
      </c>
      <c r="O924" s="17"/>
      <c r="P924" s="23">
        <f>IF(AND(ISNUMBER($A924),$A924&gt;=Settings!$B$6,$A924&lt;=Settings!$B$7),1,0)</f>
        <v>0</v>
      </c>
      <c r="Q924" s="23" t="str">
        <f>IF(AND($P924=1,$B924&lt;&gt;"",$B924=Timesheet!$B$4),ROW(),"")</f>
        <v/>
      </c>
    </row>
    <row r="925" spans="1:17" x14ac:dyDescent="0.3">
      <c r="A925" s="19"/>
      <c r="B925" s="17"/>
      <c r="C925" s="17"/>
      <c r="D925" s="17"/>
      <c r="E925" s="20"/>
      <c r="F925" s="20"/>
      <c r="G925" s="21"/>
      <c r="H925" s="22" t="str">
        <f t="shared" si="28"/>
        <v/>
      </c>
      <c r="I925" s="17"/>
      <c r="J925" s="18"/>
      <c r="K925" s="22" t="str">
        <f>IF($H925="","",IF($I925="No",0,IF(N(IFERROR(INDEX(Clients!$D$4:$D$103,MATCH($B925,Clients!$A$4:$A$103,0)),""))&gt;0,CEILING(MAX(0,ROUND(MOD($F925-$E925,1)*1440-N($G925),0)),N(IFERROR(INDEX(Clients!$D$4:$D$103,MATCH($B925,Clients!$A$4:$A$103,0)),""))),MAX(0,ROUND(MOD($F925-$E925,1)*1440-N($G925),0)))/60))</f>
        <v/>
      </c>
      <c r="L925" s="23" t="str">
        <f>IF($B925="","",IFERROR(INDEX(Clients!$B$4:$B$103,MATCH($B925,Clients!$A$4:$A$103,0)),"")&amp;"")</f>
        <v/>
      </c>
      <c r="M925" s="24" t="str">
        <f>IF($B925="","",IF($J925&lt;&gt;"",N($J925),N(IFERROR(INDEX(Clients!$C$4:$C$103,MATCH($B925,Clients!$A$4:$A$103,0)),""))))</f>
        <v/>
      </c>
      <c r="N925" s="24" t="str">
        <f t="shared" si="29"/>
        <v/>
      </c>
      <c r="O925" s="17"/>
      <c r="P925" s="23">
        <f>IF(AND(ISNUMBER($A925),$A925&gt;=Settings!$B$6,$A925&lt;=Settings!$B$7),1,0)</f>
        <v>0</v>
      </c>
      <c r="Q925" s="23" t="str">
        <f>IF(AND($P925=1,$B925&lt;&gt;"",$B925=Timesheet!$B$4),ROW(),"")</f>
        <v/>
      </c>
    </row>
    <row r="926" spans="1:17" x14ac:dyDescent="0.3">
      <c r="A926" s="19"/>
      <c r="B926" s="17"/>
      <c r="C926" s="17"/>
      <c r="D926" s="17"/>
      <c r="E926" s="20"/>
      <c r="F926" s="20"/>
      <c r="G926" s="21"/>
      <c r="H926" s="22" t="str">
        <f t="shared" si="28"/>
        <v/>
      </c>
      <c r="I926" s="17"/>
      <c r="J926" s="18"/>
      <c r="K926" s="22" t="str">
        <f>IF($H926="","",IF($I926="No",0,IF(N(IFERROR(INDEX(Clients!$D$4:$D$103,MATCH($B926,Clients!$A$4:$A$103,0)),""))&gt;0,CEILING(MAX(0,ROUND(MOD($F926-$E926,1)*1440-N($G926),0)),N(IFERROR(INDEX(Clients!$D$4:$D$103,MATCH($B926,Clients!$A$4:$A$103,0)),""))),MAX(0,ROUND(MOD($F926-$E926,1)*1440-N($G926),0)))/60))</f>
        <v/>
      </c>
      <c r="L926" s="23" t="str">
        <f>IF($B926="","",IFERROR(INDEX(Clients!$B$4:$B$103,MATCH($B926,Clients!$A$4:$A$103,0)),"")&amp;"")</f>
        <v/>
      </c>
      <c r="M926" s="24" t="str">
        <f>IF($B926="","",IF($J926&lt;&gt;"",N($J926),N(IFERROR(INDEX(Clients!$C$4:$C$103,MATCH($B926,Clients!$A$4:$A$103,0)),""))))</f>
        <v/>
      </c>
      <c r="N926" s="24" t="str">
        <f t="shared" si="29"/>
        <v/>
      </c>
      <c r="O926" s="17"/>
      <c r="P926" s="23">
        <f>IF(AND(ISNUMBER($A926),$A926&gt;=Settings!$B$6,$A926&lt;=Settings!$B$7),1,0)</f>
        <v>0</v>
      </c>
      <c r="Q926" s="23" t="str">
        <f>IF(AND($P926=1,$B926&lt;&gt;"",$B926=Timesheet!$B$4),ROW(),"")</f>
        <v/>
      </c>
    </row>
    <row r="927" spans="1:17" x14ac:dyDescent="0.3">
      <c r="A927" s="19"/>
      <c r="B927" s="17"/>
      <c r="C927" s="17"/>
      <c r="D927" s="17"/>
      <c r="E927" s="20"/>
      <c r="F927" s="20"/>
      <c r="G927" s="21"/>
      <c r="H927" s="22" t="str">
        <f t="shared" si="28"/>
        <v/>
      </c>
      <c r="I927" s="17"/>
      <c r="J927" s="18"/>
      <c r="K927" s="22" t="str">
        <f>IF($H927="","",IF($I927="No",0,IF(N(IFERROR(INDEX(Clients!$D$4:$D$103,MATCH($B927,Clients!$A$4:$A$103,0)),""))&gt;0,CEILING(MAX(0,ROUND(MOD($F927-$E927,1)*1440-N($G927),0)),N(IFERROR(INDEX(Clients!$D$4:$D$103,MATCH($B927,Clients!$A$4:$A$103,0)),""))),MAX(0,ROUND(MOD($F927-$E927,1)*1440-N($G927),0)))/60))</f>
        <v/>
      </c>
      <c r="L927" s="23" t="str">
        <f>IF($B927="","",IFERROR(INDEX(Clients!$B$4:$B$103,MATCH($B927,Clients!$A$4:$A$103,0)),"")&amp;"")</f>
        <v/>
      </c>
      <c r="M927" s="24" t="str">
        <f>IF($B927="","",IF($J927&lt;&gt;"",N($J927),N(IFERROR(INDEX(Clients!$C$4:$C$103,MATCH($B927,Clients!$A$4:$A$103,0)),""))))</f>
        <v/>
      </c>
      <c r="N927" s="24" t="str">
        <f t="shared" si="29"/>
        <v/>
      </c>
      <c r="O927" s="17"/>
      <c r="P927" s="23">
        <f>IF(AND(ISNUMBER($A927),$A927&gt;=Settings!$B$6,$A927&lt;=Settings!$B$7),1,0)</f>
        <v>0</v>
      </c>
      <c r="Q927" s="23" t="str">
        <f>IF(AND($P927=1,$B927&lt;&gt;"",$B927=Timesheet!$B$4),ROW(),"")</f>
        <v/>
      </c>
    </row>
    <row r="928" spans="1:17" x14ac:dyDescent="0.3">
      <c r="A928" s="19"/>
      <c r="B928" s="17"/>
      <c r="C928" s="17"/>
      <c r="D928" s="17"/>
      <c r="E928" s="20"/>
      <c r="F928" s="20"/>
      <c r="G928" s="21"/>
      <c r="H928" s="22" t="str">
        <f t="shared" si="28"/>
        <v/>
      </c>
      <c r="I928" s="17"/>
      <c r="J928" s="18"/>
      <c r="K928" s="22" t="str">
        <f>IF($H928="","",IF($I928="No",0,IF(N(IFERROR(INDEX(Clients!$D$4:$D$103,MATCH($B928,Clients!$A$4:$A$103,0)),""))&gt;0,CEILING(MAX(0,ROUND(MOD($F928-$E928,1)*1440-N($G928),0)),N(IFERROR(INDEX(Clients!$D$4:$D$103,MATCH($B928,Clients!$A$4:$A$103,0)),""))),MAX(0,ROUND(MOD($F928-$E928,1)*1440-N($G928),0)))/60))</f>
        <v/>
      </c>
      <c r="L928" s="23" t="str">
        <f>IF($B928="","",IFERROR(INDEX(Clients!$B$4:$B$103,MATCH($B928,Clients!$A$4:$A$103,0)),"")&amp;"")</f>
        <v/>
      </c>
      <c r="M928" s="24" t="str">
        <f>IF($B928="","",IF($J928&lt;&gt;"",N($J928),N(IFERROR(INDEX(Clients!$C$4:$C$103,MATCH($B928,Clients!$A$4:$A$103,0)),""))))</f>
        <v/>
      </c>
      <c r="N928" s="24" t="str">
        <f t="shared" si="29"/>
        <v/>
      </c>
      <c r="O928" s="17"/>
      <c r="P928" s="23">
        <f>IF(AND(ISNUMBER($A928),$A928&gt;=Settings!$B$6,$A928&lt;=Settings!$B$7),1,0)</f>
        <v>0</v>
      </c>
      <c r="Q928" s="23" t="str">
        <f>IF(AND($P928=1,$B928&lt;&gt;"",$B928=Timesheet!$B$4),ROW(),"")</f>
        <v/>
      </c>
    </row>
    <row r="929" spans="1:17" x14ac:dyDescent="0.3">
      <c r="A929" s="19"/>
      <c r="B929" s="17"/>
      <c r="C929" s="17"/>
      <c r="D929" s="17"/>
      <c r="E929" s="20"/>
      <c r="F929" s="20"/>
      <c r="G929" s="21"/>
      <c r="H929" s="22" t="str">
        <f t="shared" si="28"/>
        <v/>
      </c>
      <c r="I929" s="17"/>
      <c r="J929" s="18"/>
      <c r="K929" s="22" t="str">
        <f>IF($H929="","",IF($I929="No",0,IF(N(IFERROR(INDEX(Clients!$D$4:$D$103,MATCH($B929,Clients!$A$4:$A$103,0)),""))&gt;0,CEILING(MAX(0,ROUND(MOD($F929-$E929,1)*1440-N($G929),0)),N(IFERROR(INDEX(Clients!$D$4:$D$103,MATCH($B929,Clients!$A$4:$A$103,0)),""))),MAX(0,ROUND(MOD($F929-$E929,1)*1440-N($G929),0)))/60))</f>
        <v/>
      </c>
      <c r="L929" s="23" t="str">
        <f>IF($B929="","",IFERROR(INDEX(Clients!$B$4:$B$103,MATCH($B929,Clients!$A$4:$A$103,0)),"")&amp;"")</f>
        <v/>
      </c>
      <c r="M929" s="24" t="str">
        <f>IF($B929="","",IF($J929&lt;&gt;"",N($J929),N(IFERROR(INDEX(Clients!$C$4:$C$103,MATCH($B929,Clients!$A$4:$A$103,0)),""))))</f>
        <v/>
      </c>
      <c r="N929" s="24" t="str">
        <f t="shared" si="29"/>
        <v/>
      </c>
      <c r="O929" s="17"/>
      <c r="P929" s="23">
        <f>IF(AND(ISNUMBER($A929),$A929&gt;=Settings!$B$6,$A929&lt;=Settings!$B$7),1,0)</f>
        <v>0</v>
      </c>
      <c r="Q929" s="23" t="str">
        <f>IF(AND($P929=1,$B929&lt;&gt;"",$B929=Timesheet!$B$4),ROW(),"")</f>
        <v/>
      </c>
    </row>
    <row r="930" spans="1:17" x14ac:dyDescent="0.3">
      <c r="A930" s="19"/>
      <c r="B930" s="17"/>
      <c r="C930" s="17"/>
      <c r="D930" s="17"/>
      <c r="E930" s="20"/>
      <c r="F930" s="20"/>
      <c r="G930" s="21"/>
      <c r="H930" s="22" t="str">
        <f t="shared" si="28"/>
        <v/>
      </c>
      <c r="I930" s="17"/>
      <c r="J930" s="18"/>
      <c r="K930" s="22" t="str">
        <f>IF($H930="","",IF($I930="No",0,IF(N(IFERROR(INDEX(Clients!$D$4:$D$103,MATCH($B930,Clients!$A$4:$A$103,0)),""))&gt;0,CEILING(MAX(0,ROUND(MOD($F930-$E930,1)*1440-N($G930),0)),N(IFERROR(INDEX(Clients!$D$4:$D$103,MATCH($B930,Clients!$A$4:$A$103,0)),""))),MAX(0,ROUND(MOD($F930-$E930,1)*1440-N($G930),0)))/60))</f>
        <v/>
      </c>
      <c r="L930" s="23" t="str">
        <f>IF($B930="","",IFERROR(INDEX(Clients!$B$4:$B$103,MATCH($B930,Clients!$A$4:$A$103,0)),"")&amp;"")</f>
        <v/>
      </c>
      <c r="M930" s="24" t="str">
        <f>IF($B930="","",IF($J930&lt;&gt;"",N($J930),N(IFERROR(INDEX(Clients!$C$4:$C$103,MATCH($B930,Clients!$A$4:$A$103,0)),""))))</f>
        <v/>
      </c>
      <c r="N930" s="24" t="str">
        <f t="shared" si="29"/>
        <v/>
      </c>
      <c r="O930" s="17"/>
      <c r="P930" s="23">
        <f>IF(AND(ISNUMBER($A930),$A930&gt;=Settings!$B$6,$A930&lt;=Settings!$B$7),1,0)</f>
        <v>0</v>
      </c>
      <c r="Q930" s="23" t="str">
        <f>IF(AND($P930=1,$B930&lt;&gt;"",$B930=Timesheet!$B$4),ROW(),"")</f>
        <v/>
      </c>
    </row>
    <row r="931" spans="1:17" x14ac:dyDescent="0.3">
      <c r="A931" s="19"/>
      <c r="B931" s="17"/>
      <c r="C931" s="17"/>
      <c r="D931" s="17"/>
      <c r="E931" s="20"/>
      <c r="F931" s="20"/>
      <c r="G931" s="21"/>
      <c r="H931" s="22" t="str">
        <f t="shared" si="28"/>
        <v/>
      </c>
      <c r="I931" s="17"/>
      <c r="J931" s="18"/>
      <c r="K931" s="22" t="str">
        <f>IF($H931="","",IF($I931="No",0,IF(N(IFERROR(INDEX(Clients!$D$4:$D$103,MATCH($B931,Clients!$A$4:$A$103,0)),""))&gt;0,CEILING(MAX(0,ROUND(MOD($F931-$E931,1)*1440-N($G931),0)),N(IFERROR(INDEX(Clients!$D$4:$D$103,MATCH($B931,Clients!$A$4:$A$103,0)),""))),MAX(0,ROUND(MOD($F931-$E931,1)*1440-N($G931),0)))/60))</f>
        <v/>
      </c>
      <c r="L931" s="23" t="str">
        <f>IF($B931="","",IFERROR(INDEX(Clients!$B$4:$B$103,MATCH($B931,Clients!$A$4:$A$103,0)),"")&amp;"")</f>
        <v/>
      </c>
      <c r="M931" s="24" t="str">
        <f>IF($B931="","",IF($J931&lt;&gt;"",N($J931),N(IFERROR(INDEX(Clients!$C$4:$C$103,MATCH($B931,Clients!$A$4:$A$103,0)),""))))</f>
        <v/>
      </c>
      <c r="N931" s="24" t="str">
        <f t="shared" si="29"/>
        <v/>
      </c>
      <c r="O931" s="17"/>
      <c r="P931" s="23">
        <f>IF(AND(ISNUMBER($A931),$A931&gt;=Settings!$B$6,$A931&lt;=Settings!$B$7),1,0)</f>
        <v>0</v>
      </c>
      <c r="Q931" s="23" t="str">
        <f>IF(AND($P931=1,$B931&lt;&gt;"",$B931=Timesheet!$B$4),ROW(),"")</f>
        <v/>
      </c>
    </row>
    <row r="932" spans="1:17" x14ac:dyDescent="0.3">
      <c r="A932" s="19"/>
      <c r="B932" s="17"/>
      <c r="C932" s="17"/>
      <c r="D932" s="17"/>
      <c r="E932" s="20"/>
      <c r="F932" s="20"/>
      <c r="G932" s="21"/>
      <c r="H932" s="22" t="str">
        <f t="shared" si="28"/>
        <v/>
      </c>
      <c r="I932" s="17"/>
      <c r="J932" s="18"/>
      <c r="K932" s="22" t="str">
        <f>IF($H932="","",IF($I932="No",0,IF(N(IFERROR(INDEX(Clients!$D$4:$D$103,MATCH($B932,Clients!$A$4:$A$103,0)),""))&gt;0,CEILING(MAX(0,ROUND(MOD($F932-$E932,1)*1440-N($G932),0)),N(IFERROR(INDEX(Clients!$D$4:$D$103,MATCH($B932,Clients!$A$4:$A$103,0)),""))),MAX(0,ROUND(MOD($F932-$E932,1)*1440-N($G932),0)))/60))</f>
        <v/>
      </c>
      <c r="L932" s="23" t="str">
        <f>IF($B932="","",IFERROR(INDEX(Clients!$B$4:$B$103,MATCH($B932,Clients!$A$4:$A$103,0)),"")&amp;"")</f>
        <v/>
      </c>
      <c r="M932" s="24" t="str">
        <f>IF($B932="","",IF($J932&lt;&gt;"",N($J932),N(IFERROR(INDEX(Clients!$C$4:$C$103,MATCH($B932,Clients!$A$4:$A$103,0)),""))))</f>
        <v/>
      </c>
      <c r="N932" s="24" t="str">
        <f t="shared" si="29"/>
        <v/>
      </c>
      <c r="O932" s="17"/>
      <c r="P932" s="23">
        <f>IF(AND(ISNUMBER($A932),$A932&gt;=Settings!$B$6,$A932&lt;=Settings!$B$7),1,0)</f>
        <v>0</v>
      </c>
      <c r="Q932" s="23" t="str">
        <f>IF(AND($P932=1,$B932&lt;&gt;"",$B932=Timesheet!$B$4),ROW(),"")</f>
        <v/>
      </c>
    </row>
    <row r="933" spans="1:17" x14ac:dyDescent="0.3">
      <c r="A933" s="19"/>
      <c r="B933" s="17"/>
      <c r="C933" s="17"/>
      <c r="D933" s="17"/>
      <c r="E933" s="20"/>
      <c r="F933" s="20"/>
      <c r="G933" s="21"/>
      <c r="H933" s="22" t="str">
        <f t="shared" si="28"/>
        <v/>
      </c>
      <c r="I933" s="17"/>
      <c r="J933" s="18"/>
      <c r="K933" s="22" t="str">
        <f>IF($H933="","",IF($I933="No",0,IF(N(IFERROR(INDEX(Clients!$D$4:$D$103,MATCH($B933,Clients!$A$4:$A$103,0)),""))&gt;0,CEILING(MAX(0,ROUND(MOD($F933-$E933,1)*1440-N($G933),0)),N(IFERROR(INDEX(Clients!$D$4:$D$103,MATCH($B933,Clients!$A$4:$A$103,0)),""))),MAX(0,ROUND(MOD($F933-$E933,1)*1440-N($G933),0)))/60))</f>
        <v/>
      </c>
      <c r="L933" s="23" t="str">
        <f>IF($B933="","",IFERROR(INDEX(Clients!$B$4:$B$103,MATCH($B933,Clients!$A$4:$A$103,0)),"")&amp;"")</f>
        <v/>
      </c>
      <c r="M933" s="24" t="str">
        <f>IF($B933="","",IF($J933&lt;&gt;"",N($J933),N(IFERROR(INDEX(Clients!$C$4:$C$103,MATCH($B933,Clients!$A$4:$A$103,0)),""))))</f>
        <v/>
      </c>
      <c r="N933" s="24" t="str">
        <f t="shared" si="29"/>
        <v/>
      </c>
      <c r="O933" s="17"/>
      <c r="P933" s="23">
        <f>IF(AND(ISNUMBER($A933),$A933&gt;=Settings!$B$6,$A933&lt;=Settings!$B$7),1,0)</f>
        <v>0</v>
      </c>
      <c r="Q933" s="23" t="str">
        <f>IF(AND($P933=1,$B933&lt;&gt;"",$B933=Timesheet!$B$4),ROW(),"")</f>
        <v/>
      </c>
    </row>
    <row r="934" spans="1:17" x14ac:dyDescent="0.3">
      <c r="A934" s="19"/>
      <c r="B934" s="17"/>
      <c r="C934" s="17"/>
      <c r="D934" s="17"/>
      <c r="E934" s="20"/>
      <c r="F934" s="20"/>
      <c r="G934" s="21"/>
      <c r="H934" s="22" t="str">
        <f t="shared" si="28"/>
        <v/>
      </c>
      <c r="I934" s="17"/>
      <c r="J934" s="18"/>
      <c r="K934" s="22" t="str">
        <f>IF($H934="","",IF($I934="No",0,IF(N(IFERROR(INDEX(Clients!$D$4:$D$103,MATCH($B934,Clients!$A$4:$A$103,0)),""))&gt;0,CEILING(MAX(0,ROUND(MOD($F934-$E934,1)*1440-N($G934),0)),N(IFERROR(INDEX(Clients!$D$4:$D$103,MATCH($B934,Clients!$A$4:$A$103,0)),""))),MAX(0,ROUND(MOD($F934-$E934,1)*1440-N($G934),0)))/60))</f>
        <v/>
      </c>
      <c r="L934" s="23" t="str">
        <f>IF($B934="","",IFERROR(INDEX(Clients!$B$4:$B$103,MATCH($B934,Clients!$A$4:$A$103,0)),"")&amp;"")</f>
        <v/>
      </c>
      <c r="M934" s="24" t="str">
        <f>IF($B934="","",IF($J934&lt;&gt;"",N($J934),N(IFERROR(INDEX(Clients!$C$4:$C$103,MATCH($B934,Clients!$A$4:$A$103,0)),""))))</f>
        <v/>
      </c>
      <c r="N934" s="24" t="str">
        <f t="shared" si="29"/>
        <v/>
      </c>
      <c r="O934" s="17"/>
      <c r="P934" s="23">
        <f>IF(AND(ISNUMBER($A934),$A934&gt;=Settings!$B$6,$A934&lt;=Settings!$B$7),1,0)</f>
        <v>0</v>
      </c>
      <c r="Q934" s="23" t="str">
        <f>IF(AND($P934=1,$B934&lt;&gt;"",$B934=Timesheet!$B$4),ROW(),"")</f>
        <v/>
      </c>
    </row>
    <row r="935" spans="1:17" x14ac:dyDescent="0.3">
      <c r="A935" s="19"/>
      <c r="B935" s="17"/>
      <c r="C935" s="17"/>
      <c r="D935" s="17"/>
      <c r="E935" s="20"/>
      <c r="F935" s="20"/>
      <c r="G935" s="21"/>
      <c r="H935" s="22" t="str">
        <f t="shared" si="28"/>
        <v/>
      </c>
      <c r="I935" s="17"/>
      <c r="J935" s="18"/>
      <c r="K935" s="22" t="str">
        <f>IF($H935="","",IF($I935="No",0,IF(N(IFERROR(INDEX(Clients!$D$4:$D$103,MATCH($B935,Clients!$A$4:$A$103,0)),""))&gt;0,CEILING(MAX(0,ROUND(MOD($F935-$E935,1)*1440-N($G935),0)),N(IFERROR(INDEX(Clients!$D$4:$D$103,MATCH($B935,Clients!$A$4:$A$103,0)),""))),MAX(0,ROUND(MOD($F935-$E935,1)*1440-N($G935),0)))/60))</f>
        <v/>
      </c>
      <c r="L935" s="23" t="str">
        <f>IF($B935="","",IFERROR(INDEX(Clients!$B$4:$B$103,MATCH($B935,Clients!$A$4:$A$103,0)),"")&amp;"")</f>
        <v/>
      </c>
      <c r="M935" s="24" t="str">
        <f>IF($B935="","",IF($J935&lt;&gt;"",N($J935),N(IFERROR(INDEX(Clients!$C$4:$C$103,MATCH($B935,Clients!$A$4:$A$103,0)),""))))</f>
        <v/>
      </c>
      <c r="N935" s="24" t="str">
        <f t="shared" si="29"/>
        <v/>
      </c>
      <c r="O935" s="17"/>
      <c r="P935" s="23">
        <f>IF(AND(ISNUMBER($A935),$A935&gt;=Settings!$B$6,$A935&lt;=Settings!$B$7),1,0)</f>
        <v>0</v>
      </c>
      <c r="Q935" s="23" t="str">
        <f>IF(AND($P935=1,$B935&lt;&gt;"",$B935=Timesheet!$B$4),ROW(),"")</f>
        <v/>
      </c>
    </row>
    <row r="936" spans="1:17" x14ac:dyDescent="0.3">
      <c r="A936" s="19"/>
      <c r="B936" s="17"/>
      <c r="C936" s="17"/>
      <c r="D936" s="17"/>
      <c r="E936" s="20"/>
      <c r="F936" s="20"/>
      <c r="G936" s="21"/>
      <c r="H936" s="22" t="str">
        <f t="shared" si="28"/>
        <v/>
      </c>
      <c r="I936" s="17"/>
      <c r="J936" s="18"/>
      <c r="K936" s="22" t="str">
        <f>IF($H936="","",IF($I936="No",0,IF(N(IFERROR(INDEX(Clients!$D$4:$D$103,MATCH($B936,Clients!$A$4:$A$103,0)),""))&gt;0,CEILING(MAX(0,ROUND(MOD($F936-$E936,1)*1440-N($G936),0)),N(IFERROR(INDEX(Clients!$D$4:$D$103,MATCH($B936,Clients!$A$4:$A$103,0)),""))),MAX(0,ROUND(MOD($F936-$E936,1)*1440-N($G936),0)))/60))</f>
        <v/>
      </c>
      <c r="L936" s="23" t="str">
        <f>IF($B936="","",IFERROR(INDEX(Clients!$B$4:$B$103,MATCH($B936,Clients!$A$4:$A$103,0)),"")&amp;"")</f>
        <v/>
      </c>
      <c r="M936" s="24" t="str">
        <f>IF($B936="","",IF($J936&lt;&gt;"",N($J936),N(IFERROR(INDEX(Clients!$C$4:$C$103,MATCH($B936,Clients!$A$4:$A$103,0)),""))))</f>
        <v/>
      </c>
      <c r="N936" s="24" t="str">
        <f t="shared" si="29"/>
        <v/>
      </c>
      <c r="O936" s="17"/>
      <c r="P936" s="23">
        <f>IF(AND(ISNUMBER($A936),$A936&gt;=Settings!$B$6,$A936&lt;=Settings!$B$7),1,0)</f>
        <v>0</v>
      </c>
      <c r="Q936" s="23" t="str">
        <f>IF(AND($P936=1,$B936&lt;&gt;"",$B936=Timesheet!$B$4),ROW(),"")</f>
        <v/>
      </c>
    </row>
    <row r="937" spans="1:17" x14ac:dyDescent="0.3">
      <c r="A937" s="19"/>
      <c r="B937" s="17"/>
      <c r="C937" s="17"/>
      <c r="D937" s="17"/>
      <c r="E937" s="20"/>
      <c r="F937" s="20"/>
      <c r="G937" s="21"/>
      <c r="H937" s="22" t="str">
        <f t="shared" si="28"/>
        <v/>
      </c>
      <c r="I937" s="17"/>
      <c r="J937" s="18"/>
      <c r="K937" s="22" t="str">
        <f>IF($H937="","",IF($I937="No",0,IF(N(IFERROR(INDEX(Clients!$D$4:$D$103,MATCH($B937,Clients!$A$4:$A$103,0)),""))&gt;0,CEILING(MAX(0,ROUND(MOD($F937-$E937,1)*1440-N($G937),0)),N(IFERROR(INDEX(Clients!$D$4:$D$103,MATCH($B937,Clients!$A$4:$A$103,0)),""))),MAX(0,ROUND(MOD($F937-$E937,1)*1440-N($G937),0)))/60))</f>
        <v/>
      </c>
      <c r="L937" s="23" t="str">
        <f>IF($B937="","",IFERROR(INDEX(Clients!$B$4:$B$103,MATCH($B937,Clients!$A$4:$A$103,0)),"")&amp;"")</f>
        <v/>
      </c>
      <c r="M937" s="24" t="str">
        <f>IF($B937="","",IF($J937&lt;&gt;"",N($J937),N(IFERROR(INDEX(Clients!$C$4:$C$103,MATCH($B937,Clients!$A$4:$A$103,0)),""))))</f>
        <v/>
      </c>
      <c r="N937" s="24" t="str">
        <f t="shared" si="29"/>
        <v/>
      </c>
      <c r="O937" s="17"/>
      <c r="P937" s="23">
        <f>IF(AND(ISNUMBER($A937),$A937&gt;=Settings!$B$6,$A937&lt;=Settings!$B$7),1,0)</f>
        <v>0</v>
      </c>
      <c r="Q937" s="23" t="str">
        <f>IF(AND($P937=1,$B937&lt;&gt;"",$B937=Timesheet!$B$4),ROW(),"")</f>
        <v/>
      </c>
    </row>
    <row r="938" spans="1:17" x14ac:dyDescent="0.3">
      <c r="A938" s="19"/>
      <c r="B938" s="17"/>
      <c r="C938" s="17"/>
      <c r="D938" s="17"/>
      <c r="E938" s="20"/>
      <c r="F938" s="20"/>
      <c r="G938" s="21"/>
      <c r="H938" s="22" t="str">
        <f t="shared" si="28"/>
        <v/>
      </c>
      <c r="I938" s="17"/>
      <c r="J938" s="18"/>
      <c r="K938" s="22" t="str">
        <f>IF($H938="","",IF($I938="No",0,IF(N(IFERROR(INDEX(Clients!$D$4:$D$103,MATCH($B938,Clients!$A$4:$A$103,0)),""))&gt;0,CEILING(MAX(0,ROUND(MOD($F938-$E938,1)*1440-N($G938),0)),N(IFERROR(INDEX(Clients!$D$4:$D$103,MATCH($B938,Clients!$A$4:$A$103,0)),""))),MAX(0,ROUND(MOD($F938-$E938,1)*1440-N($G938),0)))/60))</f>
        <v/>
      </c>
      <c r="L938" s="23" t="str">
        <f>IF($B938="","",IFERROR(INDEX(Clients!$B$4:$B$103,MATCH($B938,Clients!$A$4:$A$103,0)),"")&amp;"")</f>
        <v/>
      </c>
      <c r="M938" s="24" t="str">
        <f>IF($B938="","",IF($J938&lt;&gt;"",N($J938),N(IFERROR(INDEX(Clients!$C$4:$C$103,MATCH($B938,Clients!$A$4:$A$103,0)),""))))</f>
        <v/>
      </c>
      <c r="N938" s="24" t="str">
        <f t="shared" si="29"/>
        <v/>
      </c>
      <c r="O938" s="17"/>
      <c r="P938" s="23">
        <f>IF(AND(ISNUMBER($A938),$A938&gt;=Settings!$B$6,$A938&lt;=Settings!$B$7),1,0)</f>
        <v>0</v>
      </c>
      <c r="Q938" s="23" t="str">
        <f>IF(AND($P938=1,$B938&lt;&gt;"",$B938=Timesheet!$B$4),ROW(),"")</f>
        <v/>
      </c>
    </row>
    <row r="939" spans="1:17" x14ac:dyDescent="0.3">
      <c r="A939" s="19"/>
      <c r="B939" s="17"/>
      <c r="C939" s="17"/>
      <c r="D939" s="17"/>
      <c r="E939" s="20"/>
      <c r="F939" s="20"/>
      <c r="G939" s="21"/>
      <c r="H939" s="22" t="str">
        <f t="shared" si="28"/>
        <v/>
      </c>
      <c r="I939" s="17"/>
      <c r="J939" s="18"/>
      <c r="K939" s="22" t="str">
        <f>IF($H939="","",IF($I939="No",0,IF(N(IFERROR(INDEX(Clients!$D$4:$D$103,MATCH($B939,Clients!$A$4:$A$103,0)),""))&gt;0,CEILING(MAX(0,ROUND(MOD($F939-$E939,1)*1440-N($G939),0)),N(IFERROR(INDEX(Clients!$D$4:$D$103,MATCH($B939,Clients!$A$4:$A$103,0)),""))),MAX(0,ROUND(MOD($F939-$E939,1)*1440-N($G939),0)))/60))</f>
        <v/>
      </c>
      <c r="L939" s="23" t="str">
        <f>IF($B939="","",IFERROR(INDEX(Clients!$B$4:$B$103,MATCH($B939,Clients!$A$4:$A$103,0)),"")&amp;"")</f>
        <v/>
      </c>
      <c r="M939" s="24" t="str">
        <f>IF($B939="","",IF($J939&lt;&gt;"",N($J939),N(IFERROR(INDEX(Clients!$C$4:$C$103,MATCH($B939,Clients!$A$4:$A$103,0)),""))))</f>
        <v/>
      </c>
      <c r="N939" s="24" t="str">
        <f t="shared" si="29"/>
        <v/>
      </c>
      <c r="O939" s="17"/>
      <c r="P939" s="23">
        <f>IF(AND(ISNUMBER($A939),$A939&gt;=Settings!$B$6,$A939&lt;=Settings!$B$7),1,0)</f>
        <v>0</v>
      </c>
      <c r="Q939" s="23" t="str">
        <f>IF(AND($P939=1,$B939&lt;&gt;"",$B939=Timesheet!$B$4),ROW(),"")</f>
        <v/>
      </c>
    </row>
    <row r="940" spans="1:17" x14ac:dyDescent="0.3">
      <c r="A940" s="19"/>
      <c r="B940" s="17"/>
      <c r="C940" s="17"/>
      <c r="D940" s="17"/>
      <c r="E940" s="20"/>
      <c r="F940" s="20"/>
      <c r="G940" s="21"/>
      <c r="H940" s="22" t="str">
        <f t="shared" si="28"/>
        <v/>
      </c>
      <c r="I940" s="17"/>
      <c r="J940" s="18"/>
      <c r="K940" s="22" t="str">
        <f>IF($H940="","",IF($I940="No",0,IF(N(IFERROR(INDEX(Clients!$D$4:$D$103,MATCH($B940,Clients!$A$4:$A$103,0)),""))&gt;0,CEILING(MAX(0,ROUND(MOD($F940-$E940,1)*1440-N($G940),0)),N(IFERROR(INDEX(Clients!$D$4:$D$103,MATCH($B940,Clients!$A$4:$A$103,0)),""))),MAX(0,ROUND(MOD($F940-$E940,1)*1440-N($G940),0)))/60))</f>
        <v/>
      </c>
      <c r="L940" s="23" t="str">
        <f>IF($B940="","",IFERROR(INDEX(Clients!$B$4:$B$103,MATCH($B940,Clients!$A$4:$A$103,0)),"")&amp;"")</f>
        <v/>
      </c>
      <c r="M940" s="24" t="str">
        <f>IF($B940="","",IF($J940&lt;&gt;"",N($J940),N(IFERROR(INDEX(Clients!$C$4:$C$103,MATCH($B940,Clients!$A$4:$A$103,0)),""))))</f>
        <v/>
      </c>
      <c r="N940" s="24" t="str">
        <f t="shared" si="29"/>
        <v/>
      </c>
      <c r="O940" s="17"/>
      <c r="P940" s="23">
        <f>IF(AND(ISNUMBER($A940),$A940&gt;=Settings!$B$6,$A940&lt;=Settings!$B$7),1,0)</f>
        <v>0</v>
      </c>
      <c r="Q940" s="23" t="str">
        <f>IF(AND($P940=1,$B940&lt;&gt;"",$B940=Timesheet!$B$4),ROW(),"")</f>
        <v/>
      </c>
    </row>
    <row r="941" spans="1:17" x14ac:dyDescent="0.3">
      <c r="A941" s="19"/>
      <c r="B941" s="17"/>
      <c r="C941" s="17"/>
      <c r="D941" s="17"/>
      <c r="E941" s="20"/>
      <c r="F941" s="20"/>
      <c r="G941" s="21"/>
      <c r="H941" s="22" t="str">
        <f t="shared" si="28"/>
        <v/>
      </c>
      <c r="I941" s="17"/>
      <c r="J941" s="18"/>
      <c r="K941" s="22" t="str">
        <f>IF($H941="","",IF($I941="No",0,IF(N(IFERROR(INDEX(Clients!$D$4:$D$103,MATCH($B941,Clients!$A$4:$A$103,0)),""))&gt;0,CEILING(MAX(0,ROUND(MOD($F941-$E941,1)*1440-N($G941),0)),N(IFERROR(INDEX(Clients!$D$4:$D$103,MATCH($B941,Clients!$A$4:$A$103,0)),""))),MAX(0,ROUND(MOD($F941-$E941,1)*1440-N($G941),0)))/60))</f>
        <v/>
      </c>
      <c r="L941" s="23" t="str">
        <f>IF($B941="","",IFERROR(INDEX(Clients!$B$4:$B$103,MATCH($B941,Clients!$A$4:$A$103,0)),"")&amp;"")</f>
        <v/>
      </c>
      <c r="M941" s="24" t="str">
        <f>IF($B941="","",IF($J941&lt;&gt;"",N($J941),N(IFERROR(INDEX(Clients!$C$4:$C$103,MATCH($B941,Clients!$A$4:$A$103,0)),""))))</f>
        <v/>
      </c>
      <c r="N941" s="24" t="str">
        <f t="shared" si="29"/>
        <v/>
      </c>
      <c r="O941" s="17"/>
      <c r="P941" s="23">
        <f>IF(AND(ISNUMBER($A941),$A941&gt;=Settings!$B$6,$A941&lt;=Settings!$B$7),1,0)</f>
        <v>0</v>
      </c>
      <c r="Q941" s="23" t="str">
        <f>IF(AND($P941=1,$B941&lt;&gt;"",$B941=Timesheet!$B$4),ROW(),"")</f>
        <v/>
      </c>
    </row>
    <row r="942" spans="1:17" x14ac:dyDescent="0.3">
      <c r="A942" s="19"/>
      <c r="B942" s="17"/>
      <c r="C942" s="17"/>
      <c r="D942" s="17"/>
      <c r="E942" s="20"/>
      <c r="F942" s="20"/>
      <c r="G942" s="21"/>
      <c r="H942" s="22" t="str">
        <f t="shared" si="28"/>
        <v/>
      </c>
      <c r="I942" s="17"/>
      <c r="J942" s="18"/>
      <c r="K942" s="22" t="str">
        <f>IF($H942="","",IF($I942="No",0,IF(N(IFERROR(INDEX(Clients!$D$4:$D$103,MATCH($B942,Clients!$A$4:$A$103,0)),""))&gt;0,CEILING(MAX(0,ROUND(MOD($F942-$E942,1)*1440-N($G942),0)),N(IFERROR(INDEX(Clients!$D$4:$D$103,MATCH($B942,Clients!$A$4:$A$103,0)),""))),MAX(0,ROUND(MOD($F942-$E942,1)*1440-N($G942),0)))/60))</f>
        <v/>
      </c>
      <c r="L942" s="23" t="str">
        <f>IF($B942="","",IFERROR(INDEX(Clients!$B$4:$B$103,MATCH($B942,Clients!$A$4:$A$103,0)),"")&amp;"")</f>
        <v/>
      </c>
      <c r="M942" s="24" t="str">
        <f>IF($B942="","",IF($J942&lt;&gt;"",N($J942),N(IFERROR(INDEX(Clients!$C$4:$C$103,MATCH($B942,Clients!$A$4:$A$103,0)),""))))</f>
        <v/>
      </c>
      <c r="N942" s="24" t="str">
        <f t="shared" si="29"/>
        <v/>
      </c>
      <c r="O942" s="17"/>
      <c r="P942" s="23">
        <f>IF(AND(ISNUMBER($A942),$A942&gt;=Settings!$B$6,$A942&lt;=Settings!$B$7),1,0)</f>
        <v>0</v>
      </c>
      <c r="Q942" s="23" t="str">
        <f>IF(AND($P942=1,$B942&lt;&gt;"",$B942=Timesheet!$B$4),ROW(),"")</f>
        <v/>
      </c>
    </row>
    <row r="943" spans="1:17" x14ac:dyDescent="0.3">
      <c r="A943" s="19"/>
      <c r="B943" s="17"/>
      <c r="C943" s="17"/>
      <c r="D943" s="17"/>
      <c r="E943" s="20"/>
      <c r="F943" s="20"/>
      <c r="G943" s="21"/>
      <c r="H943" s="22" t="str">
        <f t="shared" si="28"/>
        <v/>
      </c>
      <c r="I943" s="17"/>
      <c r="J943" s="18"/>
      <c r="K943" s="22" t="str">
        <f>IF($H943="","",IF($I943="No",0,IF(N(IFERROR(INDEX(Clients!$D$4:$D$103,MATCH($B943,Clients!$A$4:$A$103,0)),""))&gt;0,CEILING(MAX(0,ROUND(MOD($F943-$E943,1)*1440-N($G943),0)),N(IFERROR(INDEX(Clients!$D$4:$D$103,MATCH($B943,Clients!$A$4:$A$103,0)),""))),MAX(0,ROUND(MOD($F943-$E943,1)*1440-N($G943),0)))/60))</f>
        <v/>
      </c>
      <c r="L943" s="23" t="str">
        <f>IF($B943="","",IFERROR(INDEX(Clients!$B$4:$B$103,MATCH($B943,Clients!$A$4:$A$103,0)),"")&amp;"")</f>
        <v/>
      </c>
      <c r="M943" s="24" t="str">
        <f>IF($B943="","",IF($J943&lt;&gt;"",N($J943),N(IFERROR(INDEX(Clients!$C$4:$C$103,MATCH($B943,Clients!$A$4:$A$103,0)),""))))</f>
        <v/>
      </c>
      <c r="N943" s="24" t="str">
        <f t="shared" si="29"/>
        <v/>
      </c>
      <c r="O943" s="17"/>
      <c r="P943" s="23">
        <f>IF(AND(ISNUMBER($A943),$A943&gt;=Settings!$B$6,$A943&lt;=Settings!$B$7),1,0)</f>
        <v>0</v>
      </c>
      <c r="Q943" s="23" t="str">
        <f>IF(AND($P943=1,$B943&lt;&gt;"",$B943=Timesheet!$B$4),ROW(),"")</f>
        <v/>
      </c>
    </row>
    <row r="944" spans="1:17" x14ac:dyDescent="0.3">
      <c r="A944" s="19"/>
      <c r="B944" s="17"/>
      <c r="C944" s="17"/>
      <c r="D944" s="17"/>
      <c r="E944" s="20"/>
      <c r="F944" s="20"/>
      <c r="G944" s="21"/>
      <c r="H944" s="22" t="str">
        <f t="shared" si="28"/>
        <v/>
      </c>
      <c r="I944" s="17"/>
      <c r="J944" s="18"/>
      <c r="K944" s="22" t="str">
        <f>IF($H944="","",IF($I944="No",0,IF(N(IFERROR(INDEX(Clients!$D$4:$D$103,MATCH($B944,Clients!$A$4:$A$103,0)),""))&gt;0,CEILING(MAX(0,ROUND(MOD($F944-$E944,1)*1440-N($G944),0)),N(IFERROR(INDEX(Clients!$D$4:$D$103,MATCH($B944,Clients!$A$4:$A$103,0)),""))),MAX(0,ROUND(MOD($F944-$E944,1)*1440-N($G944),0)))/60))</f>
        <v/>
      </c>
      <c r="L944" s="23" t="str">
        <f>IF($B944="","",IFERROR(INDEX(Clients!$B$4:$B$103,MATCH($B944,Clients!$A$4:$A$103,0)),"")&amp;"")</f>
        <v/>
      </c>
      <c r="M944" s="24" t="str">
        <f>IF($B944="","",IF($J944&lt;&gt;"",N($J944),N(IFERROR(INDEX(Clients!$C$4:$C$103,MATCH($B944,Clients!$A$4:$A$103,0)),""))))</f>
        <v/>
      </c>
      <c r="N944" s="24" t="str">
        <f t="shared" si="29"/>
        <v/>
      </c>
      <c r="O944" s="17"/>
      <c r="P944" s="23">
        <f>IF(AND(ISNUMBER($A944),$A944&gt;=Settings!$B$6,$A944&lt;=Settings!$B$7),1,0)</f>
        <v>0</v>
      </c>
      <c r="Q944" s="23" t="str">
        <f>IF(AND($P944=1,$B944&lt;&gt;"",$B944=Timesheet!$B$4),ROW(),"")</f>
        <v/>
      </c>
    </row>
    <row r="945" spans="1:17" x14ac:dyDescent="0.3">
      <c r="A945" s="19"/>
      <c r="B945" s="17"/>
      <c r="C945" s="17"/>
      <c r="D945" s="17"/>
      <c r="E945" s="20"/>
      <c r="F945" s="20"/>
      <c r="G945" s="21"/>
      <c r="H945" s="22" t="str">
        <f t="shared" si="28"/>
        <v/>
      </c>
      <c r="I945" s="17"/>
      <c r="J945" s="18"/>
      <c r="K945" s="22" t="str">
        <f>IF($H945="","",IF($I945="No",0,IF(N(IFERROR(INDEX(Clients!$D$4:$D$103,MATCH($B945,Clients!$A$4:$A$103,0)),""))&gt;0,CEILING(MAX(0,ROUND(MOD($F945-$E945,1)*1440-N($G945),0)),N(IFERROR(INDEX(Clients!$D$4:$D$103,MATCH($B945,Clients!$A$4:$A$103,0)),""))),MAX(0,ROUND(MOD($F945-$E945,1)*1440-N($G945),0)))/60))</f>
        <v/>
      </c>
      <c r="L945" s="23" t="str">
        <f>IF($B945="","",IFERROR(INDEX(Clients!$B$4:$B$103,MATCH($B945,Clients!$A$4:$A$103,0)),"")&amp;"")</f>
        <v/>
      </c>
      <c r="M945" s="24" t="str">
        <f>IF($B945="","",IF($J945&lt;&gt;"",N($J945),N(IFERROR(INDEX(Clients!$C$4:$C$103,MATCH($B945,Clients!$A$4:$A$103,0)),""))))</f>
        <v/>
      </c>
      <c r="N945" s="24" t="str">
        <f t="shared" si="29"/>
        <v/>
      </c>
      <c r="O945" s="17"/>
      <c r="P945" s="23">
        <f>IF(AND(ISNUMBER($A945),$A945&gt;=Settings!$B$6,$A945&lt;=Settings!$B$7),1,0)</f>
        <v>0</v>
      </c>
      <c r="Q945" s="23" t="str">
        <f>IF(AND($P945=1,$B945&lt;&gt;"",$B945=Timesheet!$B$4),ROW(),"")</f>
        <v/>
      </c>
    </row>
    <row r="946" spans="1:17" x14ac:dyDescent="0.3">
      <c r="A946" s="19"/>
      <c r="B946" s="17"/>
      <c r="C946" s="17"/>
      <c r="D946" s="17"/>
      <c r="E946" s="20"/>
      <c r="F946" s="20"/>
      <c r="G946" s="21"/>
      <c r="H946" s="22" t="str">
        <f t="shared" si="28"/>
        <v/>
      </c>
      <c r="I946" s="17"/>
      <c r="J946" s="18"/>
      <c r="K946" s="22" t="str">
        <f>IF($H946="","",IF($I946="No",0,IF(N(IFERROR(INDEX(Clients!$D$4:$D$103,MATCH($B946,Clients!$A$4:$A$103,0)),""))&gt;0,CEILING(MAX(0,ROUND(MOD($F946-$E946,1)*1440-N($G946),0)),N(IFERROR(INDEX(Clients!$D$4:$D$103,MATCH($B946,Clients!$A$4:$A$103,0)),""))),MAX(0,ROUND(MOD($F946-$E946,1)*1440-N($G946),0)))/60))</f>
        <v/>
      </c>
      <c r="L946" s="23" t="str">
        <f>IF($B946="","",IFERROR(INDEX(Clients!$B$4:$B$103,MATCH($B946,Clients!$A$4:$A$103,0)),"")&amp;"")</f>
        <v/>
      </c>
      <c r="M946" s="24" t="str">
        <f>IF($B946="","",IF($J946&lt;&gt;"",N($J946),N(IFERROR(INDEX(Clients!$C$4:$C$103,MATCH($B946,Clients!$A$4:$A$103,0)),""))))</f>
        <v/>
      </c>
      <c r="N946" s="24" t="str">
        <f t="shared" si="29"/>
        <v/>
      </c>
      <c r="O946" s="17"/>
      <c r="P946" s="23">
        <f>IF(AND(ISNUMBER($A946),$A946&gt;=Settings!$B$6,$A946&lt;=Settings!$B$7),1,0)</f>
        <v>0</v>
      </c>
      <c r="Q946" s="23" t="str">
        <f>IF(AND($P946=1,$B946&lt;&gt;"",$B946=Timesheet!$B$4),ROW(),"")</f>
        <v/>
      </c>
    </row>
    <row r="947" spans="1:17" x14ac:dyDescent="0.3">
      <c r="A947" s="19"/>
      <c r="B947" s="17"/>
      <c r="C947" s="17"/>
      <c r="D947" s="17"/>
      <c r="E947" s="20"/>
      <c r="F947" s="20"/>
      <c r="G947" s="21"/>
      <c r="H947" s="22" t="str">
        <f t="shared" si="28"/>
        <v/>
      </c>
      <c r="I947" s="17"/>
      <c r="J947" s="18"/>
      <c r="K947" s="22" t="str">
        <f>IF($H947="","",IF($I947="No",0,IF(N(IFERROR(INDEX(Clients!$D$4:$D$103,MATCH($B947,Clients!$A$4:$A$103,0)),""))&gt;0,CEILING(MAX(0,ROUND(MOD($F947-$E947,1)*1440-N($G947),0)),N(IFERROR(INDEX(Clients!$D$4:$D$103,MATCH($B947,Clients!$A$4:$A$103,0)),""))),MAX(0,ROUND(MOD($F947-$E947,1)*1440-N($G947),0)))/60))</f>
        <v/>
      </c>
      <c r="L947" s="23" t="str">
        <f>IF($B947="","",IFERROR(INDEX(Clients!$B$4:$B$103,MATCH($B947,Clients!$A$4:$A$103,0)),"")&amp;"")</f>
        <v/>
      </c>
      <c r="M947" s="24" t="str">
        <f>IF($B947="","",IF($J947&lt;&gt;"",N($J947),N(IFERROR(INDEX(Clients!$C$4:$C$103,MATCH($B947,Clients!$A$4:$A$103,0)),""))))</f>
        <v/>
      </c>
      <c r="N947" s="24" t="str">
        <f t="shared" si="29"/>
        <v/>
      </c>
      <c r="O947" s="17"/>
      <c r="P947" s="23">
        <f>IF(AND(ISNUMBER($A947),$A947&gt;=Settings!$B$6,$A947&lt;=Settings!$B$7),1,0)</f>
        <v>0</v>
      </c>
      <c r="Q947" s="23" t="str">
        <f>IF(AND($P947=1,$B947&lt;&gt;"",$B947=Timesheet!$B$4),ROW(),"")</f>
        <v/>
      </c>
    </row>
    <row r="948" spans="1:17" x14ac:dyDescent="0.3">
      <c r="A948" s="19"/>
      <c r="B948" s="17"/>
      <c r="C948" s="17"/>
      <c r="D948" s="17"/>
      <c r="E948" s="20"/>
      <c r="F948" s="20"/>
      <c r="G948" s="21"/>
      <c r="H948" s="22" t="str">
        <f t="shared" si="28"/>
        <v/>
      </c>
      <c r="I948" s="17"/>
      <c r="J948" s="18"/>
      <c r="K948" s="22" t="str">
        <f>IF($H948="","",IF($I948="No",0,IF(N(IFERROR(INDEX(Clients!$D$4:$D$103,MATCH($B948,Clients!$A$4:$A$103,0)),""))&gt;0,CEILING(MAX(0,ROUND(MOD($F948-$E948,1)*1440-N($G948),0)),N(IFERROR(INDEX(Clients!$D$4:$D$103,MATCH($B948,Clients!$A$4:$A$103,0)),""))),MAX(0,ROUND(MOD($F948-$E948,1)*1440-N($G948),0)))/60))</f>
        <v/>
      </c>
      <c r="L948" s="23" t="str">
        <f>IF($B948="","",IFERROR(INDEX(Clients!$B$4:$B$103,MATCH($B948,Clients!$A$4:$A$103,0)),"")&amp;"")</f>
        <v/>
      </c>
      <c r="M948" s="24" t="str">
        <f>IF($B948="","",IF($J948&lt;&gt;"",N($J948),N(IFERROR(INDEX(Clients!$C$4:$C$103,MATCH($B948,Clients!$A$4:$A$103,0)),""))))</f>
        <v/>
      </c>
      <c r="N948" s="24" t="str">
        <f t="shared" si="29"/>
        <v/>
      </c>
      <c r="O948" s="17"/>
      <c r="P948" s="23">
        <f>IF(AND(ISNUMBER($A948),$A948&gt;=Settings!$B$6,$A948&lt;=Settings!$B$7),1,0)</f>
        <v>0</v>
      </c>
      <c r="Q948" s="23" t="str">
        <f>IF(AND($P948=1,$B948&lt;&gt;"",$B948=Timesheet!$B$4),ROW(),"")</f>
        <v/>
      </c>
    </row>
    <row r="949" spans="1:17" x14ac:dyDescent="0.3">
      <c r="A949" s="19"/>
      <c r="B949" s="17"/>
      <c r="C949" s="17"/>
      <c r="D949" s="17"/>
      <c r="E949" s="20"/>
      <c r="F949" s="20"/>
      <c r="G949" s="21"/>
      <c r="H949" s="22" t="str">
        <f t="shared" si="28"/>
        <v/>
      </c>
      <c r="I949" s="17"/>
      <c r="J949" s="18"/>
      <c r="K949" s="22" t="str">
        <f>IF($H949="","",IF($I949="No",0,IF(N(IFERROR(INDEX(Clients!$D$4:$D$103,MATCH($B949,Clients!$A$4:$A$103,0)),""))&gt;0,CEILING(MAX(0,ROUND(MOD($F949-$E949,1)*1440-N($G949),0)),N(IFERROR(INDEX(Clients!$D$4:$D$103,MATCH($B949,Clients!$A$4:$A$103,0)),""))),MAX(0,ROUND(MOD($F949-$E949,1)*1440-N($G949),0)))/60))</f>
        <v/>
      </c>
      <c r="L949" s="23" t="str">
        <f>IF($B949="","",IFERROR(INDEX(Clients!$B$4:$B$103,MATCH($B949,Clients!$A$4:$A$103,0)),"")&amp;"")</f>
        <v/>
      </c>
      <c r="M949" s="24" t="str">
        <f>IF($B949="","",IF($J949&lt;&gt;"",N($J949),N(IFERROR(INDEX(Clients!$C$4:$C$103,MATCH($B949,Clients!$A$4:$A$103,0)),""))))</f>
        <v/>
      </c>
      <c r="N949" s="24" t="str">
        <f t="shared" si="29"/>
        <v/>
      </c>
      <c r="O949" s="17"/>
      <c r="P949" s="23">
        <f>IF(AND(ISNUMBER($A949),$A949&gt;=Settings!$B$6,$A949&lt;=Settings!$B$7),1,0)</f>
        <v>0</v>
      </c>
      <c r="Q949" s="23" t="str">
        <f>IF(AND($P949=1,$B949&lt;&gt;"",$B949=Timesheet!$B$4),ROW(),"")</f>
        <v/>
      </c>
    </row>
    <row r="950" spans="1:17" x14ac:dyDescent="0.3">
      <c r="A950" s="19"/>
      <c r="B950" s="17"/>
      <c r="C950" s="17"/>
      <c r="D950" s="17"/>
      <c r="E950" s="20"/>
      <c r="F950" s="20"/>
      <c r="G950" s="21"/>
      <c r="H950" s="22" t="str">
        <f t="shared" si="28"/>
        <v/>
      </c>
      <c r="I950" s="17"/>
      <c r="J950" s="18"/>
      <c r="K950" s="22" t="str">
        <f>IF($H950="","",IF($I950="No",0,IF(N(IFERROR(INDEX(Clients!$D$4:$D$103,MATCH($B950,Clients!$A$4:$A$103,0)),""))&gt;0,CEILING(MAX(0,ROUND(MOD($F950-$E950,1)*1440-N($G950),0)),N(IFERROR(INDEX(Clients!$D$4:$D$103,MATCH($B950,Clients!$A$4:$A$103,0)),""))),MAX(0,ROUND(MOD($F950-$E950,1)*1440-N($G950),0)))/60))</f>
        <v/>
      </c>
      <c r="L950" s="23" t="str">
        <f>IF($B950="","",IFERROR(INDEX(Clients!$B$4:$B$103,MATCH($B950,Clients!$A$4:$A$103,0)),"")&amp;"")</f>
        <v/>
      </c>
      <c r="M950" s="24" t="str">
        <f>IF($B950="","",IF($J950&lt;&gt;"",N($J950),N(IFERROR(INDEX(Clients!$C$4:$C$103,MATCH($B950,Clients!$A$4:$A$103,0)),""))))</f>
        <v/>
      </c>
      <c r="N950" s="24" t="str">
        <f t="shared" si="29"/>
        <v/>
      </c>
      <c r="O950" s="17"/>
      <c r="P950" s="23">
        <f>IF(AND(ISNUMBER($A950),$A950&gt;=Settings!$B$6,$A950&lt;=Settings!$B$7),1,0)</f>
        <v>0</v>
      </c>
      <c r="Q950" s="23" t="str">
        <f>IF(AND($P950=1,$B950&lt;&gt;"",$B950=Timesheet!$B$4),ROW(),"")</f>
        <v/>
      </c>
    </row>
    <row r="951" spans="1:17" x14ac:dyDescent="0.3">
      <c r="A951" s="19"/>
      <c r="B951" s="17"/>
      <c r="C951" s="17"/>
      <c r="D951" s="17"/>
      <c r="E951" s="20"/>
      <c r="F951" s="20"/>
      <c r="G951" s="21"/>
      <c r="H951" s="22" t="str">
        <f t="shared" si="28"/>
        <v/>
      </c>
      <c r="I951" s="17"/>
      <c r="J951" s="18"/>
      <c r="K951" s="22" t="str">
        <f>IF($H951="","",IF($I951="No",0,IF(N(IFERROR(INDEX(Clients!$D$4:$D$103,MATCH($B951,Clients!$A$4:$A$103,0)),""))&gt;0,CEILING(MAX(0,ROUND(MOD($F951-$E951,1)*1440-N($G951),0)),N(IFERROR(INDEX(Clients!$D$4:$D$103,MATCH($B951,Clients!$A$4:$A$103,0)),""))),MAX(0,ROUND(MOD($F951-$E951,1)*1440-N($G951),0)))/60))</f>
        <v/>
      </c>
      <c r="L951" s="23" t="str">
        <f>IF($B951="","",IFERROR(INDEX(Clients!$B$4:$B$103,MATCH($B951,Clients!$A$4:$A$103,0)),"")&amp;"")</f>
        <v/>
      </c>
      <c r="M951" s="24" t="str">
        <f>IF($B951="","",IF($J951&lt;&gt;"",N($J951),N(IFERROR(INDEX(Clients!$C$4:$C$103,MATCH($B951,Clients!$A$4:$A$103,0)),""))))</f>
        <v/>
      </c>
      <c r="N951" s="24" t="str">
        <f t="shared" si="29"/>
        <v/>
      </c>
      <c r="O951" s="17"/>
      <c r="P951" s="23">
        <f>IF(AND(ISNUMBER($A951),$A951&gt;=Settings!$B$6,$A951&lt;=Settings!$B$7),1,0)</f>
        <v>0</v>
      </c>
      <c r="Q951" s="23" t="str">
        <f>IF(AND($P951=1,$B951&lt;&gt;"",$B951=Timesheet!$B$4),ROW(),"")</f>
        <v/>
      </c>
    </row>
    <row r="952" spans="1:17" x14ac:dyDescent="0.3">
      <c r="A952" s="19"/>
      <c r="B952" s="17"/>
      <c r="C952" s="17"/>
      <c r="D952" s="17"/>
      <c r="E952" s="20"/>
      <c r="F952" s="20"/>
      <c r="G952" s="21"/>
      <c r="H952" s="22" t="str">
        <f t="shared" si="28"/>
        <v/>
      </c>
      <c r="I952" s="17"/>
      <c r="J952" s="18"/>
      <c r="K952" s="22" t="str">
        <f>IF($H952="","",IF($I952="No",0,IF(N(IFERROR(INDEX(Clients!$D$4:$D$103,MATCH($B952,Clients!$A$4:$A$103,0)),""))&gt;0,CEILING(MAX(0,ROUND(MOD($F952-$E952,1)*1440-N($G952),0)),N(IFERROR(INDEX(Clients!$D$4:$D$103,MATCH($B952,Clients!$A$4:$A$103,0)),""))),MAX(0,ROUND(MOD($F952-$E952,1)*1440-N($G952),0)))/60))</f>
        <v/>
      </c>
      <c r="L952" s="23" t="str">
        <f>IF($B952="","",IFERROR(INDEX(Clients!$B$4:$B$103,MATCH($B952,Clients!$A$4:$A$103,0)),"")&amp;"")</f>
        <v/>
      </c>
      <c r="M952" s="24" t="str">
        <f>IF($B952="","",IF($J952&lt;&gt;"",N($J952),N(IFERROR(INDEX(Clients!$C$4:$C$103,MATCH($B952,Clients!$A$4:$A$103,0)),""))))</f>
        <v/>
      </c>
      <c r="N952" s="24" t="str">
        <f t="shared" si="29"/>
        <v/>
      </c>
      <c r="O952" s="17"/>
      <c r="P952" s="23">
        <f>IF(AND(ISNUMBER($A952),$A952&gt;=Settings!$B$6,$A952&lt;=Settings!$B$7),1,0)</f>
        <v>0</v>
      </c>
      <c r="Q952" s="23" t="str">
        <f>IF(AND($P952=1,$B952&lt;&gt;"",$B952=Timesheet!$B$4),ROW(),"")</f>
        <v/>
      </c>
    </row>
    <row r="953" spans="1:17" x14ac:dyDescent="0.3">
      <c r="A953" s="19"/>
      <c r="B953" s="17"/>
      <c r="C953" s="17"/>
      <c r="D953" s="17"/>
      <c r="E953" s="20"/>
      <c r="F953" s="20"/>
      <c r="G953" s="21"/>
      <c r="H953" s="22" t="str">
        <f t="shared" si="28"/>
        <v/>
      </c>
      <c r="I953" s="17"/>
      <c r="J953" s="18"/>
      <c r="K953" s="22" t="str">
        <f>IF($H953="","",IF($I953="No",0,IF(N(IFERROR(INDEX(Clients!$D$4:$D$103,MATCH($B953,Clients!$A$4:$A$103,0)),""))&gt;0,CEILING(MAX(0,ROUND(MOD($F953-$E953,1)*1440-N($G953),0)),N(IFERROR(INDEX(Clients!$D$4:$D$103,MATCH($B953,Clients!$A$4:$A$103,0)),""))),MAX(0,ROUND(MOD($F953-$E953,1)*1440-N($G953),0)))/60))</f>
        <v/>
      </c>
      <c r="L953" s="23" t="str">
        <f>IF($B953="","",IFERROR(INDEX(Clients!$B$4:$B$103,MATCH($B953,Clients!$A$4:$A$103,0)),"")&amp;"")</f>
        <v/>
      </c>
      <c r="M953" s="24" t="str">
        <f>IF($B953="","",IF($J953&lt;&gt;"",N($J953),N(IFERROR(INDEX(Clients!$C$4:$C$103,MATCH($B953,Clients!$A$4:$A$103,0)),""))))</f>
        <v/>
      </c>
      <c r="N953" s="24" t="str">
        <f t="shared" si="29"/>
        <v/>
      </c>
      <c r="O953" s="17"/>
      <c r="P953" s="23">
        <f>IF(AND(ISNUMBER($A953),$A953&gt;=Settings!$B$6,$A953&lt;=Settings!$B$7),1,0)</f>
        <v>0</v>
      </c>
      <c r="Q953" s="23" t="str">
        <f>IF(AND($P953=1,$B953&lt;&gt;"",$B953=Timesheet!$B$4),ROW(),"")</f>
        <v/>
      </c>
    </row>
    <row r="954" spans="1:17" x14ac:dyDescent="0.3">
      <c r="A954" s="19"/>
      <c r="B954" s="17"/>
      <c r="C954" s="17"/>
      <c r="D954" s="17"/>
      <c r="E954" s="20"/>
      <c r="F954" s="20"/>
      <c r="G954" s="21"/>
      <c r="H954" s="22" t="str">
        <f t="shared" si="28"/>
        <v/>
      </c>
      <c r="I954" s="17"/>
      <c r="J954" s="18"/>
      <c r="K954" s="22" t="str">
        <f>IF($H954="","",IF($I954="No",0,IF(N(IFERROR(INDEX(Clients!$D$4:$D$103,MATCH($B954,Clients!$A$4:$A$103,0)),""))&gt;0,CEILING(MAX(0,ROUND(MOD($F954-$E954,1)*1440-N($G954),0)),N(IFERROR(INDEX(Clients!$D$4:$D$103,MATCH($B954,Clients!$A$4:$A$103,0)),""))),MAX(0,ROUND(MOD($F954-$E954,1)*1440-N($G954),0)))/60))</f>
        <v/>
      </c>
      <c r="L954" s="23" t="str">
        <f>IF($B954="","",IFERROR(INDEX(Clients!$B$4:$B$103,MATCH($B954,Clients!$A$4:$A$103,0)),"")&amp;"")</f>
        <v/>
      </c>
      <c r="M954" s="24" t="str">
        <f>IF($B954="","",IF($J954&lt;&gt;"",N($J954),N(IFERROR(INDEX(Clients!$C$4:$C$103,MATCH($B954,Clients!$A$4:$A$103,0)),""))))</f>
        <v/>
      </c>
      <c r="N954" s="24" t="str">
        <f t="shared" si="29"/>
        <v/>
      </c>
      <c r="O954" s="17"/>
      <c r="P954" s="23">
        <f>IF(AND(ISNUMBER($A954),$A954&gt;=Settings!$B$6,$A954&lt;=Settings!$B$7),1,0)</f>
        <v>0</v>
      </c>
      <c r="Q954" s="23" t="str">
        <f>IF(AND($P954=1,$B954&lt;&gt;"",$B954=Timesheet!$B$4),ROW(),"")</f>
        <v/>
      </c>
    </row>
    <row r="955" spans="1:17" x14ac:dyDescent="0.3">
      <c r="A955" s="19"/>
      <c r="B955" s="17"/>
      <c r="C955" s="17"/>
      <c r="D955" s="17"/>
      <c r="E955" s="20"/>
      <c r="F955" s="20"/>
      <c r="G955" s="21"/>
      <c r="H955" s="22" t="str">
        <f t="shared" si="28"/>
        <v/>
      </c>
      <c r="I955" s="17"/>
      <c r="J955" s="18"/>
      <c r="K955" s="22" t="str">
        <f>IF($H955="","",IF($I955="No",0,IF(N(IFERROR(INDEX(Clients!$D$4:$D$103,MATCH($B955,Clients!$A$4:$A$103,0)),""))&gt;0,CEILING(MAX(0,ROUND(MOD($F955-$E955,1)*1440-N($G955),0)),N(IFERROR(INDEX(Clients!$D$4:$D$103,MATCH($B955,Clients!$A$4:$A$103,0)),""))),MAX(0,ROUND(MOD($F955-$E955,1)*1440-N($G955),0)))/60))</f>
        <v/>
      </c>
      <c r="L955" s="23" t="str">
        <f>IF($B955="","",IFERROR(INDEX(Clients!$B$4:$B$103,MATCH($B955,Clients!$A$4:$A$103,0)),"")&amp;"")</f>
        <v/>
      </c>
      <c r="M955" s="24" t="str">
        <f>IF($B955="","",IF($J955&lt;&gt;"",N($J955),N(IFERROR(INDEX(Clients!$C$4:$C$103,MATCH($B955,Clients!$A$4:$A$103,0)),""))))</f>
        <v/>
      </c>
      <c r="N955" s="24" t="str">
        <f t="shared" si="29"/>
        <v/>
      </c>
      <c r="O955" s="17"/>
      <c r="P955" s="23">
        <f>IF(AND(ISNUMBER($A955),$A955&gt;=Settings!$B$6,$A955&lt;=Settings!$B$7),1,0)</f>
        <v>0</v>
      </c>
      <c r="Q955" s="23" t="str">
        <f>IF(AND($P955=1,$B955&lt;&gt;"",$B955=Timesheet!$B$4),ROW(),"")</f>
        <v/>
      </c>
    </row>
    <row r="956" spans="1:17" x14ac:dyDescent="0.3">
      <c r="A956" s="19"/>
      <c r="B956" s="17"/>
      <c r="C956" s="17"/>
      <c r="D956" s="17"/>
      <c r="E956" s="20"/>
      <c r="F956" s="20"/>
      <c r="G956" s="21"/>
      <c r="H956" s="22" t="str">
        <f t="shared" si="28"/>
        <v/>
      </c>
      <c r="I956" s="17"/>
      <c r="J956" s="18"/>
      <c r="K956" s="22" t="str">
        <f>IF($H956="","",IF($I956="No",0,IF(N(IFERROR(INDEX(Clients!$D$4:$D$103,MATCH($B956,Clients!$A$4:$A$103,0)),""))&gt;0,CEILING(MAX(0,ROUND(MOD($F956-$E956,1)*1440-N($G956),0)),N(IFERROR(INDEX(Clients!$D$4:$D$103,MATCH($B956,Clients!$A$4:$A$103,0)),""))),MAX(0,ROUND(MOD($F956-$E956,1)*1440-N($G956),0)))/60))</f>
        <v/>
      </c>
      <c r="L956" s="23" t="str">
        <f>IF($B956="","",IFERROR(INDEX(Clients!$B$4:$B$103,MATCH($B956,Clients!$A$4:$A$103,0)),"")&amp;"")</f>
        <v/>
      </c>
      <c r="M956" s="24" t="str">
        <f>IF($B956="","",IF($J956&lt;&gt;"",N($J956),N(IFERROR(INDEX(Clients!$C$4:$C$103,MATCH($B956,Clients!$A$4:$A$103,0)),""))))</f>
        <v/>
      </c>
      <c r="N956" s="24" t="str">
        <f t="shared" si="29"/>
        <v/>
      </c>
      <c r="O956" s="17"/>
      <c r="P956" s="23">
        <f>IF(AND(ISNUMBER($A956),$A956&gt;=Settings!$B$6,$A956&lt;=Settings!$B$7),1,0)</f>
        <v>0</v>
      </c>
      <c r="Q956" s="23" t="str">
        <f>IF(AND($P956=1,$B956&lt;&gt;"",$B956=Timesheet!$B$4),ROW(),"")</f>
        <v/>
      </c>
    </row>
    <row r="957" spans="1:17" x14ac:dyDescent="0.3">
      <c r="A957" s="19"/>
      <c r="B957" s="17"/>
      <c r="C957" s="17"/>
      <c r="D957" s="17"/>
      <c r="E957" s="20"/>
      <c r="F957" s="20"/>
      <c r="G957" s="21"/>
      <c r="H957" s="22" t="str">
        <f t="shared" si="28"/>
        <v/>
      </c>
      <c r="I957" s="17"/>
      <c r="J957" s="18"/>
      <c r="K957" s="22" t="str">
        <f>IF($H957="","",IF($I957="No",0,IF(N(IFERROR(INDEX(Clients!$D$4:$D$103,MATCH($B957,Clients!$A$4:$A$103,0)),""))&gt;0,CEILING(MAX(0,ROUND(MOD($F957-$E957,1)*1440-N($G957),0)),N(IFERROR(INDEX(Clients!$D$4:$D$103,MATCH($B957,Clients!$A$4:$A$103,0)),""))),MAX(0,ROUND(MOD($F957-$E957,1)*1440-N($G957),0)))/60))</f>
        <v/>
      </c>
      <c r="L957" s="23" t="str">
        <f>IF($B957="","",IFERROR(INDEX(Clients!$B$4:$B$103,MATCH($B957,Clients!$A$4:$A$103,0)),"")&amp;"")</f>
        <v/>
      </c>
      <c r="M957" s="24" t="str">
        <f>IF($B957="","",IF($J957&lt;&gt;"",N($J957),N(IFERROR(INDEX(Clients!$C$4:$C$103,MATCH($B957,Clients!$A$4:$A$103,0)),""))))</f>
        <v/>
      </c>
      <c r="N957" s="24" t="str">
        <f t="shared" si="29"/>
        <v/>
      </c>
      <c r="O957" s="17"/>
      <c r="P957" s="23">
        <f>IF(AND(ISNUMBER($A957),$A957&gt;=Settings!$B$6,$A957&lt;=Settings!$B$7),1,0)</f>
        <v>0</v>
      </c>
      <c r="Q957" s="23" t="str">
        <f>IF(AND($P957=1,$B957&lt;&gt;"",$B957=Timesheet!$B$4),ROW(),"")</f>
        <v/>
      </c>
    </row>
    <row r="958" spans="1:17" x14ac:dyDescent="0.3">
      <c r="A958" s="19"/>
      <c r="B958" s="17"/>
      <c r="C958" s="17"/>
      <c r="D958" s="17"/>
      <c r="E958" s="20"/>
      <c r="F958" s="20"/>
      <c r="G958" s="21"/>
      <c r="H958" s="22" t="str">
        <f t="shared" si="28"/>
        <v/>
      </c>
      <c r="I958" s="17"/>
      <c r="J958" s="18"/>
      <c r="K958" s="22" t="str">
        <f>IF($H958="","",IF($I958="No",0,IF(N(IFERROR(INDEX(Clients!$D$4:$D$103,MATCH($B958,Clients!$A$4:$A$103,0)),""))&gt;0,CEILING(MAX(0,ROUND(MOD($F958-$E958,1)*1440-N($G958),0)),N(IFERROR(INDEX(Clients!$D$4:$D$103,MATCH($B958,Clients!$A$4:$A$103,0)),""))),MAX(0,ROUND(MOD($F958-$E958,1)*1440-N($G958),0)))/60))</f>
        <v/>
      </c>
      <c r="L958" s="23" t="str">
        <f>IF($B958="","",IFERROR(INDEX(Clients!$B$4:$B$103,MATCH($B958,Clients!$A$4:$A$103,0)),"")&amp;"")</f>
        <v/>
      </c>
      <c r="M958" s="24" t="str">
        <f>IF($B958="","",IF($J958&lt;&gt;"",N($J958),N(IFERROR(INDEX(Clients!$C$4:$C$103,MATCH($B958,Clients!$A$4:$A$103,0)),""))))</f>
        <v/>
      </c>
      <c r="N958" s="24" t="str">
        <f t="shared" si="29"/>
        <v/>
      </c>
      <c r="O958" s="17"/>
      <c r="P958" s="23">
        <f>IF(AND(ISNUMBER($A958),$A958&gt;=Settings!$B$6,$A958&lt;=Settings!$B$7),1,0)</f>
        <v>0</v>
      </c>
      <c r="Q958" s="23" t="str">
        <f>IF(AND($P958=1,$B958&lt;&gt;"",$B958=Timesheet!$B$4),ROW(),"")</f>
        <v/>
      </c>
    </row>
    <row r="959" spans="1:17" x14ac:dyDescent="0.3">
      <c r="A959" s="19"/>
      <c r="B959" s="17"/>
      <c r="C959" s="17"/>
      <c r="D959" s="17"/>
      <c r="E959" s="20"/>
      <c r="F959" s="20"/>
      <c r="G959" s="21"/>
      <c r="H959" s="22" t="str">
        <f t="shared" si="28"/>
        <v/>
      </c>
      <c r="I959" s="17"/>
      <c r="J959" s="18"/>
      <c r="K959" s="22" t="str">
        <f>IF($H959="","",IF($I959="No",0,IF(N(IFERROR(INDEX(Clients!$D$4:$D$103,MATCH($B959,Clients!$A$4:$A$103,0)),""))&gt;0,CEILING(MAX(0,ROUND(MOD($F959-$E959,1)*1440-N($G959),0)),N(IFERROR(INDEX(Clients!$D$4:$D$103,MATCH($B959,Clients!$A$4:$A$103,0)),""))),MAX(0,ROUND(MOD($F959-$E959,1)*1440-N($G959),0)))/60))</f>
        <v/>
      </c>
      <c r="L959" s="23" t="str">
        <f>IF($B959="","",IFERROR(INDEX(Clients!$B$4:$B$103,MATCH($B959,Clients!$A$4:$A$103,0)),"")&amp;"")</f>
        <v/>
      </c>
      <c r="M959" s="24" t="str">
        <f>IF($B959="","",IF($J959&lt;&gt;"",N($J959),N(IFERROR(INDEX(Clients!$C$4:$C$103,MATCH($B959,Clients!$A$4:$A$103,0)),""))))</f>
        <v/>
      </c>
      <c r="N959" s="24" t="str">
        <f t="shared" si="29"/>
        <v/>
      </c>
      <c r="O959" s="17"/>
      <c r="P959" s="23">
        <f>IF(AND(ISNUMBER($A959),$A959&gt;=Settings!$B$6,$A959&lt;=Settings!$B$7),1,0)</f>
        <v>0</v>
      </c>
      <c r="Q959" s="23" t="str">
        <f>IF(AND($P959=1,$B959&lt;&gt;"",$B959=Timesheet!$B$4),ROW(),"")</f>
        <v/>
      </c>
    </row>
    <row r="960" spans="1:17" x14ac:dyDescent="0.3">
      <c r="A960" s="19"/>
      <c r="B960" s="17"/>
      <c r="C960" s="17"/>
      <c r="D960" s="17"/>
      <c r="E960" s="20"/>
      <c r="F960" s="20"/>
      <c r="G960" s="21"/>
      <c r="H960" s="22" t="str">
        <f t="shared" si="28"/>
        <v/>
      </c>
      <c r="I960" s="17"/>
      <c r="J960" s="18"/>
      <c r="K960" s="22" t="str">
        <f>IF($H960="","",IF($I960="No",0,IF(N(IFERROR(INDEX(Clients!$D$4:$D$103,MATCH($B960,Clients!$A$4:$A$103,0)),""))&gt;0,CEILING(MAX(0,ROUND(MOD($F960-$E960,1)*1440-N($G960),0)),N(IFERROR(INDEX(Clients!$D$4:$D$103,MATCH($B960,Clients!$A$4:$A$103,0)),""))),MAX(0,ROUND(MOD($F960-$E960,1)*1440-N($G960),0)))/60))</f>
        <v/>
      </c>
      <c r="L960" s="23" t="str">
        <f>IF($B960="","",IFERROR(INDEX(Clients!$B$4:$B$103,MATCH($B960,Clients!$A$4:$A$103,0)),"")&amp;"")</f>
        <v/>
      </c>
      <c r="M960" s="24" t="str">
        <f>IF($B960="","",IF($J960&lt;&gt;"",N($J960),N(IFERROR(INDEX(Clients!$C$4:$C$103,MATCH($B960,Clients!$A$4:$A$103,0)),""))))</f>
        <v/>
      </c>
      <c r="N960" s="24" t="str">
        <f t="shared" si="29"/>
        <v/>
      </c>
      <c r="O960" s="17"/>
      <c r="P960" s="23">
        <f>IF(AND(ISNUMBER($A960),$A960&gt;=Settings!$B$6,$A960&lt;=Settings!$B$7),1,0)</f>
        <v>0</v>
      </c>
      <c r="Q960" s="23" t="str">
        <f>IF(AND($P960=1,$B960&lt;&gt;"",$B960=Timesheet!$B$4),ROW(),"")</f>
        <v/>
      </c>
    </row>
    <row r="961" spans="1:17" x14ac:dyDescent="0.3">
      <c r="A961" s="19"/>
      <c r="B961" s="17"/>
      <c r="C961" s="17"/>
      <c r="D961" s="17"/>
      <c r="E961" s="20"/>
      <c r="F961" s="20"/>
      <c r="G961" s="21"/>
      <c r="H961" s="22" t="str">
        <f t="shared" si="28"/>
        <v/>
      </c>
      <c r="I961" s="17"/>
      <c r="J961" s="18"/>
      <c r="K961" s="22" t="str">
        <f>IF($H961="","",IF($I961="No",0,IF(N(IFERROR(INDEX(Clients!$D$4:$D$103,MATCH($B961,Clients!$A$4:$A$103,0)),""))&gt;0,CEILING(MAX(0,ROUND(MOD($F961-$E961,1)*1440-N($G961),0)),N(IFERROR(INDEX(Clients!$D$4:$D$103,MATCH($B961,Clients!$A$4:$A$103,0)),""))),MAX(0,ROUND(MOD($F961-$E961,1)*1440-N($G961),0)))/60))</f>
        <v/>
      </c>
      <c r="L961" s="23" t="str">
        <f>IF($B961="","",IFERROR(INDEX(Clients!$B$4:$B$103,MATCH($B961,Clients!$A$4:$A$103,0)),"")&amp;"")</f>
        <v/>
      </c>
      <c r="M961" s="24" t="str">
        <f>IF($B961="","",IF($J961&lt;&gt;"",N($J961),N(IFERROR(INDEX(Clients!$C$4:$C$103,MATCH($B961,Clients!$A$4:$A$103,0)),""))))</f>
        <v/>
      </c>
      <c r="N961" s="24" t="str">
        <f t="shared" si="29"/>
        <v/>
      </c>
      <c r="O961" s="17"/>
      <c r="P961" s="23">
        <f>IF(AND(ISNUMBER($A961),$A961&gt;=Settings!$B$6,$A961&lt;=Settings!$B$7),1,0)</f>
        <v>0</v>
      </c>
      <c r="Q961" s="23" t="str">
        <f>IF(AND($P961=1,$B961&lt;&gt;"",$B961=Timesheet!$B$4),ROW(),"")</f>
        <v/>
      </c>
    </row>
    <row r="962" spans="1:17" x14ac:dyDescent="0.3">
      <c r="A962" s="19"/>
      <c r="B962" s="17"/>
      <c r="C962" s="17"/>
      <c r="D962" s="17"/>
      <c r="E962" s="20"/>
      <c r="F962" s="20"/>
      <c r="G962" s="21"/>
      <c r="H962" s="22" t="str">
        <f t="shared" si="28"/>
        <v/>
      </c>
      <c r="I962" s="17"/>
      <c r="J962" s="18"/>
      <c r="K962" s="22" t="str">
        <f>IF($H962="","",IF($I962="No",0,IF(N(IFERROR(INDEX(Clients!$D$4:$D$103,MATCH($B962,Clients!$A$4:$A$103,0)),""))&gt;0,CEILING(MAX(0,ROUND(MOD($F962-$E962,1)*1440-N($G962),0)),N(IFERROR(INDEX(Clients!$D$4:$D$103,MATCH($B962,Clients!$A$4:$A$103,0)),""))),MAX(0,ROUND(MOD($F962-$E962,1)*1440-N($G962),0)))/60))</f>
        <v/>
      </c>
      <c r="L962" s="23" t="str">
        <f>IF($B962="","",IFERROR(INDEX(Clients!$B$4:$B$103,MATCH($B962,Clients!$A$4:$A$103,0)),"")&amp;"")</f>
        <v/>
      </c>
      <c r="M962" s="24" t="str">
        <f>IF($B962="","",IF($J962&lt;&gt;"",N($J962),N(IFERROR(INDEX(Clients!$C$4:$C$103,MATCH($B962,Clients!$A$4:$A$103,0)),""))))</f>
        <v/>
      </c>
      <c r="N962" s="24" t="str">
        <f t="shared" si="29"/>
        <v/>
      </c>
      <c r="O962" s="17"/>
      <c r="P962" s="23">
        <f>IF(AND(ISNUMBER($A962),$A962&gt;=Settings!$B$6,$A962&lt;=Settings!$B$7),1,0)</f>
        <v>0</v>
      </c>
      <c r="Q962" s="23" t="str">
        <f>IF(AND($P962=1,$B962&lt;&gt;"",$B962=Timesheet!$B$4),ROW(),"")</f>
        <v/>
      </c>
    </row>
    <row r="963" spans="1:17" x14ac:dyDescent="0.3">
      <c r="A963" s="19"/>
      <c r="B963" s="17"/>
      <c r="C963" s="17"/>
      <c r="D963" s="17"/>
      <c r="E963" s="20"/>
      <c r="F963" s="20"/>
      <c r="G963" s="21"/>
      <c r="H963" s="22" t="str">
        <f t="shared" si="28"/>
        <v/>
      </c>
      <c r="I963" s="17"/>
      <c r="J963" s="18"/>
      <c r="K963" s="22" t="str">
        <f>IF($H963="","",IF($I963="No",0,IF(N(IFERROR(INDEX(Clients!$D$4:$D$103,MATCH($B963,Clients!$A$4:$A$103,0)),""))&gt;0,CEILING(MAX(0,ROUND(MOD($F963-$E963,1)*1440-N($G963),0)),N(IFERROR(INDEX(Clients!$D$4:$D$103,MATCH($B963,Clients!$A$4:$A$103,0)),""))),MAX(0,ROUND(MOD($F963-$E963,1)*1440-N($G963),0)))/60))</f>
        <v/>
      </c>
      <c r="L963" s="23" t="str">
        <f>IF($B963="","",IFERROR(INDEX(Clients!$B$4:$B$103,MATCH($B963,Clients!$A$4:$A$103,0)),"")&amp;"")</f>
        <v/>
      </c>
      <c r="M963" s="24" t="str">
        <f>IF($B963="","",IF($J963&lt;&gt;"",N($J963),N(IFERROR(INDEX(Clients!$C$4:$C$103,MATCH($B963,Clients!$A$4:$A$103,0)),""))))</f>
        <v/>
      </c>
      <c r="N963" s="24" t="str">
        <f t="shared" si="29"/>
        <v/>
      </c>
      <c r="O963" s="17"/>
      <c r="P963" s="23">
        <f>IF(AND(ISNUMBER($A963),$A963&gt;=Settings!$B$6,$A963&lt;=Settings!$B$7),1,0)</f>
        <v>0</v>
      </c>
      <c r="Q963" s="23" t="str">
        <f>IF(AND($P963=1,$B963&lt;&gt;"",$B963=Timesheet!$B$4),ROW(),"")</f>
        <v/>
      </c>
    </row>
    <row r="964" spans="1:17" x14ac:dyDescent="0.3">
      <c r="A964" s="19"/>
      <c r="B964" s="17"/>
      <c r="C964" s="17"/>
      <c r="D964" s="17"/>
      <c r="E964" s="20"/>
      <c r="F964" s="20"/>
      <c r="G964" s="21"/>
      <c r="H964" s="22" t="str">
        <f t="shared" ref="H964:H1003" si="30">IF(OR($E964="",$F964=""),"",MAX(0,ROUND((MOD($F964-$E964,1)*1440-N($G964))/60,2)))</f>
        <v/>
      </c>
      <c r="I964" s="17"/>
      <c r="J964" s="18"/>
      <c r="K964" s="22" t="str">
        <f>IF($H964="","",IF($I964="No",0,IF(N(IFERROR(INDEX(Clients!$D$4:$D$103,MATCH($B964,Clients!$A$4:$A$103,0)),""))&gt;0,CEILING(MAX(0,ROUND(MOD($F964-$E964,1)*1440-N($G964),0)),N(IFERROR(INDEX(Clients!$D$4:$D$103,MATCH($B964,Clients!$A$4:$A$103,0)),""))),MAX(0,ROUND(MOD($F964-$E964,1)*1440-N($G964),0)))/60))</f>
        <v/>
      </c>
      <c r="L964" s="23" t="str">
        <f>IF($B964="","",IFERROR(INDEX(Clients!$B$4:$B$103,MATCH($B964,Clients!$A$4:$A$103,0)),"")&amp;"")</f>
        <v/>
      </c>
      <c r="M964" s="24" t="str">
        <f>IF($B964="","",IF($J964&lt;&gt;"",N($J964),N(IFERROR(INDEX(Clients!$C$4:$C$103,MATCH($B964,Clients!$A$4:$A$103,0)),""))))</f>
        <v/>
      </c>
      <c r="N964" s="24" t="str">
        <f t="shared" ref="N964:N1003" si="31">IF(OR($K964="",$M964=""),"",ROUND($K964*$M964,2))</f>
        <v/>
      </c>
      <c r="O964" s="17"/>
      <c r="P964" s="23">
        <f>IF(AND(ISNUMBER($A964),$A964&gt;=Settings!$B$6,$A964&lt;=Settings!$B$7),1,0)</f>
        <v>0</v>
      </c>
      <c r="Q964" s="23" t="str">
        <f>IF(AND($P964=1,$B964&lt;&gt;"",$B964=Timesheet!$B$4),ROW(),"")</f>
        <v/>
      </c>
    </row>
    <row r="965" spans="1:17" x14ac:dyDescent="0.3">
      <c r="A965" s="19"/>
      <c r="B965" s="17"/>
      <c r="C965" s="17"/>
      <c r="D965" s="17"/>
      <c r="E965" s="20"/>
      <c r="F965" s="20"/>
      <c r="G965" s="21"/>
      <c r="H965" s="22" t="str">
        <f t="shared" si="30"/>
        <v/>
      </c>
      <c r="I965" s="17"/>
      <c r="J965" s="18"/>
      <c r="K965" s="22" t="str">
        <f>IF($H965="","",IF($I965="No",0,IF(N(IFERROR(INDEX(Clients!$D$4:$D$103,MATCH($B965,Clients!$A$4:$A$103,0)),""))&gt;0,CEILING(MAX(0,ROUND(MOD($F965-$E965,1)*1440-N($G965),0)),N(IFERROR(INDEX(Clients!$D$4:$D$103,MATCH($B965,Clients!$A$4:$A$103,0)),""))),MAX(0,ROUND(MOD($F965-$E965,1)*1440-N($G965),0)))/60))</f>
        <v/>
      </c>
      <c r="L965" s="23" t="str">
        <f>IF($B965="","",IFERROR(INDEX(Clients!$B$4:$B$103,MATCH($B965,Clients!$A$4:$A$103,0)),"")&amp;"")</f>
        <v/>
      </c>
      <c r="M965" s="24" t="str">
        <f>IF($B965="","",IF($J965&lt;&gt;"",N($J965),N(IFERROR(INDEX(Clients!$C$4:$C$103,MATCH($B965,Clients!$A$4:$A$103,0)),""))))</f>
        <v/>
      </c>
      <c r="N965" s="24" t="str">
        <f t="shared" si="31"/>
        <v/>
      </c>
      <c r="O965" s="17"/>
      <c r="P965" s="23">
        <f>IF(AND(ISNUMBER($A965),$A965&gt;=Settings!$B$6,$A965&lt;=Settings!$B$7),1,0)</f>
        <v>0</v>
      </c>
      <c r="Q965" s="23" t="str">
        <f>IF(AND($P965=1,$B965&lt;&gt;"",$B965=Timesheet!$B$4),ROW(),"")</f>
        <v/>
      </c>
    </row>
    <row r="966" spans="1:17" x14ac:dyDescent="0.3">
      <c r="A966" s="19"/>
      <c r="B966" s="17"/>
      <c r="C966" s="17"/>
      <c r="D966" s="17"/>
      <c r="E966" s="20"/>
      <c r="F966" s="20"/>
      <c r="G966" s="21"/>
      <c r="H966" s="22" t="str">
        <f t="shared" si="30"/>
        <v/>
      </c>
      <c r="I966" s="17"/>
      <c r="J966" s="18"/>
      <c r="K966" s="22" t="str">
        <f>IF($H966="","",IF($I966="No",0,IF(N(IFERROR(INDEX(Clients!$D$4:$D$103,MATCH($B966,Clients!$A$4:$A$103,0)),""))&gt;0,CEILING(MAX(0,ROUND(MOD($F966-$E966,1)*1440-N($G966),0)),N(IFERROR(INDEX(Clients!$D$4:$D$103,MATCH($B966,Clients!$A$4:$A$103,0)),""))),MAX(0,ROUND(MOD($F966-$E966,1)*1440-N($G966),0)))/60))</f>
        <v/>
      </c>
      <c r="L966" s="23" t="str">
        <f>IF($B966="","",IFERROR(INDEX(Clients!$B$4:$B$103,MATCH($B966,Clients!$A$4:$A$103,0)),"")&amp;"")</f>
        <v/>
      </c>
      <c r="M966" s="24" t="str">
        <f>IF($B966="","",IF($J966&lt;&gt;"",N($J966),N(IFERROR(INDEX(Clients!$C$4:$C$103,MATCH($B966,Clients!$A$4:$A$103,0)),""))))</f>
        <v/>
      </c>
      <c r="N966" s="24" t="str">
        <f t="shared" si="31"/>
        <v/>
      </c>
      <c r="O966" s="17"/>
      <c r="P966" s="23">
        <f>IF(AND(ISNUMBER($A966),$A966&gt;=Settings!$B$6,$A966&lt;=Settings!$B$7),1,0)</f>
        <v>0</v>
      </c>
      <c r="Q966" s="23" t="str">
        <f>IF(AND($P966=1,$B966&lt;&gt;"",$B966=Timesheet!$B$4),ROW(),"")</f>
        <v/>
      </c>
    </row>
    <row r="967" spans="1:17" x14ac:dyDescent="0.3">
      <c r="A967" s="19"/>
      <c r="B967" s="17"/>
      <c r="C967" s="17"/>
      <c r="D967" s="17"/>
      <c r="E967" s="20"/>
      <c r="F967" s="20"/>
      <c r="G967" s="21"/>
      <c r="H967" s="22" t="str">
        <f t="shared" si="30"/>
        <v/>
      </c>
      <c r="I967" s="17"/>
      <c r="J967" s="18"/>
      <c r="K967" s="22" t="str">
        <f>IF($H967="","",IF($I967="No",0,IF(N(IFERROR(INDEX(Clients!$D$4:$D$103,MATCH($B967,Clients!$A$4:$A$103,0)),""))&gt;0,CEILING(MAX(0,ROUND(MOD($F967-$E967,1)*1440-N($G967),0)),N(IFERROR(INDEX(Clients!$D$4:$D$103,MATCH($B967,Clients!$A$4:$A$103,0)),""))),MAX(0,ROUND(MOD($F967-$E967,1)*1440-N($G967),0)))/60))</f>
        <v/>
      </c>
      <c r="L967" s="23" t="str">
        <f>IF($B967="","",IFERROR(INDEX(Clients!$B$4:$B$103,MATCH($B967,Clients!$A$4:$A$103,0)),"")&amp;"")</f>
        <v/>
      </c>
      <c r="M967" s="24" t="str">
        <f>IF($B967="","",IF($J967&lt;&gt;"",N($J967),N(IFERROR(INDEX(Clients!$C$4:$C$103,MATCH($B967,Clients!$A$4:$A$103,0)),""))))</f>
        <v/>
      </c>
      <c r="N967" s="24" t="str">
        <f t="shared" si="31"/>
        <v/>
      </c>
      <c r="O967" s="17"/>
      <c r="P967" s="23">
        <f>IF(AND(ISNUMBER($A967),$A967&gt;=Settings!$B$6,$A967&lt;=Settings!$B$7),1,0)</f>
        <v>0</v>
      </c>
      <c r="Q967" s="23" t="str">
        <f>IF(AND($P967=1,$B967&lt;&gt;"",$B967=Timesheet!$B$4),ROW(),"")</f>
        <v/>
      </c>
    </row>
    <row r="968" spans="1:17" x14ac:dyDescent="0.3">
      <c r="A968" s="19"/>
      <c r="B968" s="17"/>
      <c r="C968" s="17"/>
      <c r="D968" s="17"/>
      <c r="E968" s="20"/>
      <c r="F968" s="20"/>
      <c r="G968" s="21"/>
      <c r="H968" s="22" t="str">
        <f t="shared" si="30"/>
        <v/>
      </c>
      <c r="I968" s="17"/>
      <c r="J968" s="18"/>
      <c r="K968" s="22" t="str">
        <f>IF($H968="","",IF($I968="No",0,IF(N(IFERROR(INDEX(Clients!$D$4:$D$103,MATCH($B968,Clients!$A$4:$A$103,0)),""))&gt;0,CEILING(MAX(0,ROUND(MOD($F968-$E968,1)*1440-N($G968),0)),N(IFERROR(INDEX(Clients!$D$4:$D$103,MATCH($B968,Clients!$A$4:$A$103,0)),""))),MAX(0,ROUND(MOD($F968-$E968,1)*1440-N($G968),0)))/60))</f>
        <v/>
      </c>
      <c r="L968" s="23" t="str">
        <f>IF($B968="","",IFERROR(INDEX(Clients!$B$4:$B$103,MATCH($B968,Clients!$A$4:$A$103,0)),"")&amp;"")</f>
        <v/>
      </c>
      <c r="M968" s="24" t="str">
        <f>IF($B968="","",IF($J968&lt;&gt;"",N($J968),N(IFERROR(INDEX(Clients!$C$4:$C$103,MATCH($B968,Clients!$A$4:$A$103,0)),""))))</f>
        <v/>
      </c>
      <c r="N968" s="24" t="str">
        <f t="shared" si="31"/>
        <v/>
      </c>
      <c r="O968" s="17"/>
      <c r="P968" s="23">
        <f>IF(AND(ISNUMBER($A968),$A968&gt;=Settings!$B$6,$A968&lt;=Settings!$B$7),1,0)</f>
        <v>0</v>
      </c>
      <c r="Q968" s="23" t="str">
        <f>IF(AND($P968=1,$B968&lt;&gt;"",$B968=Timesheet!$B$4),ROW(),"")</f>
        <v/>
      </c>
    </row>
    <row r="969" spans="1:17" x14ac:dyDescent="0.3">
      <c r="A969" s="19"/>
      <c r="B969" s="17"/>
      <c r="C969" s="17"/>
      <c r="D969" s="17"/>
      <c r="E969" s="20"/>
      <c r="F969" s="20"/>
      <c r="G969" s="21"/>
      <c r="H969" s="22" t="str">
        <f t="shared" si="30"/>
        <v/>
      </c>
      <c r="I969" s="17"/>
      <c r="J969" s="18"/>
      <c r="K969" s="22" t="str">
        <f>IF($H969="","",IF($I969="No",0,IF(N(IFERROR(INDEX(Clients!$D$4:$D$103,MATCH($B969,Clients!$A$4:$A$103,0)),""))&gt;0,CEILING(MAX(0,ROUND(MOD($F969-$E969,1)*1440-N($G969),0)),N(IFERROR(INDEX(Clients!$D$4:$D$103,MATCH($B969,Clients!$A$4:$A$103,0)),""))),MAX(0,ROUND(MOD($F969-$E969,1)*1440-N($G969),0)))/60))</f>
        <v/>
      </c>
      <c r="L969" s="23" t="str">
        <f>IF($B969="","",IFERROR(INDEX(Clients!$B$4:$B$103,MATCH($B969,Clients!$A$4:$A$103,0)),"")&amp;"")</f>
        <v/>
      </c>
      <c r="M969" s="24" t="str">
        <f>IF($B969="","",IF($J969&lt;&gt;"",N($J969),N(IFERROR(INDEX(Clients!$C$4:$C$103,MATCH($B969,Clients!$A$4:$A$103,0)),""))))</f>
        <v/>
      </c>
      <c r="N969" s="24" t="str">
        <f t="shared" si="31"/>
        <v/>
      </c>
      <c r="O969" s="17"/>
      <c r="P969" s="23">
        <f>IF(AND(ISNUMBER($A969),$A969&gt;=Settings!$B$6,$A969&lt;=Settings!$B$7),1,0)</f>
        <v>0</v>
      </c>
      <c r="Q969" s="23" t="str">
        <f>IF(AND($P969=1,$B969&lt;&gt;"",$B969=Timesheet!$B$4),ROW(),"")</f>
        <v/>
      </c>
    </row>
    <row r="970" spans="1:17" x14ac:dyDescent="0.3">
      <c r="A970" s="19"/>
      <c r="B970" s="17"/>
      <c r="C970" s="17"/>
      <c r="D970" s="17"/>
      <c r="E970" s="20"/>
      <c r="F970" s="20"/>
      <c r="G970" s="21"/>
      <c r="H970" s="22" t="str">
        <f t="shared" si="30"/>
        <v/>
      </c>
      <c r="I970" s="17"/>
      <c r="J970" s="18"/>
      <c r="K970" s="22" t="str">
        <f>IF($H970="","",IF($I970="No",0,IF(N(IFERROR(INDEX(Clients!$D$4:$D$103,MATCH($B970,Clients!$A$4:$A$103,0)),""))&gt;0,CEILING(MAX(0,ROUND(MOD($F970-$E970,1)*1440-N($G970),0)),N(IFERROR(INDEX(Clients!$D$4:$D$103,MATCH($B970,Clients!$A$4:$A$103,0)),""))),MAX(0,ROUND(MOD($F970-$E970,1)*1440-N($G970),0)))/60))</f>
        <v/>
      </c>
      <c r="L970" s="23" t="str">
        <f>IF($B970="","",IFERROR(INDEX(Clients!$B$4:$B$103,MATCH($B970,Clients!$A$4:$A$103,0)),"")&amp;"")</f>
        <v/>
      </c>
      <c r="M970" s="24" t="str">
        <f>IF($B970="","",IF($J970&lt;&gt;"",N($J970),N(IFERROR(INDEX(Clients!$C$4:$C$103,MATCH($B970,Clients!$A$4:$A$103,0)),""))))</f>
        <v/>
      </c>
      <c r="N970" s="24" t="str">
        <f t="shared" si="31"/>
        <v/>
      </c>
      <c r="O970" s="17"/>
      <c r="P970" s="23">
        <f>IF(AND(ISNUMBER($A970),$A970&gt;=Settings!$B$6,$A970&lt;=Settings!$B$7),1,0)</f>
        <v>0</v>
      </c>
      <c r="Q970" s="23" t="str">
        <f>IF(AND($P970=1,$B970&lt;&gt;"",$B970=Timesheet!$B$4),ROW(),"")</f>
        <v/>
      </c>
    </row>
    <row r="971" spans="1:17" x14ac:dyDescent="0.3">
      <c r="A971" s="19"/>
      <c r="B971" s="17"/>
      <c r="C971" s="17"/>
      <c r="D971" s="17"/>
      <c r="E971" s="20"/>
      <c r="F971" s="20"/>
      <c r="G971" s="21"/>
      <c r="H971" s="22" t="str">
        <f t="shared" si="30"/>
        <v/>
      </c>
      <c r="I971" s="17"/>
      <c r="J971" s="18"/>
      <c r="K971" s="22" t="str">
        <f>IF($H971="","",IF($I971="No",0,IF(N(IFERROR(INDEX(Clients!$D$4:$D$103,MATCH($B971,Clients!$A$4:$A$103,0)),""))&gt;0,CEILING(MAX(0,ROUND(MOD($F971-$E971,1)*1440-N($G971),0)),N(IFERROR(INDEX(Clients!$D$4:$D$103,MATCH($B971,Clients!$A$4:$A$103,0)),""))),MAX(0,ROUND(MOD($F971-$E971,1)*1440-N($G971),0)))/60))</f>
        <v/>
      </c>
      <c r="L971" s="23" t="str">
        <f>IF($B971="","",IFERROR(INDEX(Clients!$B$4:$B$103,MATCH($B971,Clients!$A$4:$A$103,0)),"")&amp;"")</f>
        <v/>
      </c>
      <c r="M971" s="24" t="str">
        <f>IF($B971="","",IF($J971&lt;&gt;"",N($J971),N(IFERROR(INDEX(Clients!$C$4:$C$103,MATCH($B971,Clients!$A$4:$A$103,0)),""))))</f>
        <v/>
      </c>
      <c r="N971" s="24" t="str">
        <f t="shared" si="31"/>
        <v/>
      </c>
      <c r="O971" s="17"/>
      <c r="P971" s="23">
        <f>IF(AND(ISNUMBER($A971),$A971&gt;=Settings!$B$6,$A971&lt;=Settings!$B$7),1,0)</f>
        <v>0</v>
      </c>
      <c r="Q971" s="23" t="str">
        <f>IF(AND($P971=1,$B971&lt;&gt;"",$B971=Timesheet!$B$4),ROW(),"")</f>
        <v/>
      </c>
    </row>
    <row r="972" spans="1:17" x14ac:dyDescent="0.3">
      <c r="A972" s="19"/>
      <c r="B972" s="17"/>
      <c r="C972" s="17"/>
      <c r="D972" s="17"/>
      <c r="E972" s="20"/>
      <c r="F972" s="20"/>
      <c r="G972" s="21"/>
      <c r="H972" s="22" t="str">
        <f t="shared" si="30"/>
        <v/>
      </c>
      <c r="I972" s="17"/>
      <c r="J972" s="18"/>
      <c r="K972" s="22" t="str">
        <f>IF($H972="","",IF($I972="No",0,IF(N(IFERROR(INDEX(Clients!$D$4:$D$103,MATCH($B972,Clients!$A$4:$A$103,0)),""))&gt;0,CEILING(MAX(0,ROUND(MOD($F972-$E972,1)*1440-N($G972),0)),N(IFERROR(INDEX(Clients!$D$4:$D$103,MATCH($B972,Clients!$A$4:$A$103,0)),""))),MAX(0,ROUND(MOD($F972-$E972,1)*1440-N($G972),0)))/60))</f>
        <v/>
      </c>
      <c r="L972" s="23" t="str">
        <f>IF($B972="","",IFERROR(INDEX(Clients!$B$4:$B$103,MATCH($B972,Clients!$A$4:$A$103,0)),"")&amp;"")</f>
        <v/>
      </c>
      <c r="M972" s="24" t="str">
        <f>IF($B972="","",IF($J972&lt;&gt;"",N($J972),N(IFERROR(INDEX(Clients!$C$4:$C$103,MATCH($B972,Clients!$A$4:$A$103,0)),""))))</f>
        <v/>
      </c>
      <c r="N972" s="24" t="str">
        <f t="shared" si="31"/>
        <v/>
      </c>
      <c r="O972" s="17"/>
      <c r="P972" s="23">
        <f>IF(AND(ISNUMBER($A972),$A972&gt;=Settings!$B$6,$A972&lt;=Settings!$B$7),1,0)</f>
        <v>0</v>
      </c>
      <c r="Q972" s="23" t="str">
        <f>IF(AND($P972=1,$B972&lt;&gt;"",$B972=Timesheet!$B$4),ROW(),"")</f>
        <v/>
      </c>
    </row>
    <row r="973" spans="1:17" x14ac:dyDescent="0.3">
      <c r="A973" s="19"/>
      <c r="B973" s="17"/>
      <c r="C973" s="17"/>
      <c r="D973" s="17"/>
      <c r="E973" s="20"/>
      <c r="F973" s="20"/>
      <c r="G973" s="21"/>
      <c r="H973" s="22" t="str">
        <f t="shared" si="30"/>
        <v/>
      </c>
      <c r="I973" s="17"/>
      <c r="J973" s="18"/>
      <c r="K973" s="22" t="str">
        <f>IF($H973="","",IF($I973="No",0,IF(N(IFERROR(INDEX(Clients!$D$4:$D$103,MATCH($B973,Clients!$A$4:$A$103,0)),""))&gt;0,CEILING(MAX(0,ROUND(MOD($F973-$E973,1)*1440-N($G973),0)),N(IFERROR(INDEX(Clients!$D$4:$D$103,MATCH($B973,Clients!$A$4:$A$103,0)),""))),MAX(0,ROUND(MOD($F973-$E973,1)*1440-N($G973),0)))/60))</f>
        <v/>
      </c>
      <c r="L973" s="23" t="str">
        <f>IF($B973="","",IFERROR(INDEX(Clients!$B$4:$B$103,MATCH($B973,Clients!$A$4:$A$103,0)),"")&amp;"")</f>
        <v/>
      </c>
      <c r="M973" s="24" t="str">
        <f>IF($B973="","",IF($J973&lt;&gt;"",N($J973),N(IFERROR(INDEX(Clients!$C$4:$C$103,MATCH($B973,Clients!$A$4:$A$103,0)),""))))</f>
        <v/>
      </c>
      <c r="N973" s="24" t="str">
        <f t="shared" si="31"/>
        <v/>
      </c>
      <c r="O973" s="17"/>
      <c r="P973" s="23">
        <f>IF(AND(ISNUMBER($A973),$A973&gt;=Settings!$B$6,$A973&lt;=Settings!$B$7),1,0)</f>
        <v>0</v>
      </c>
      <c r="Q973" s="23" t="str">
        <f>IF(AND($P973=1,$B973&lt;&gt;"",$B973=Timesheet!$B$4),ROW(),"")</f>
        <v/>
      </c>
    </row>
    <row r="974" spans="1:17" x14ac:dyDescent="0.3">
      <c r="A974" s="19"/>
      <c r="B974" s="17"/>
      <c r="C974" s="17"/>
      <c r="D974" s="17"/>
      <c r="E974" s="20"/>
      <c r="F974" s="20"/>
      <c r="G974" s="21"/>
      <c r="H974" s="22" t="str">
        <f t="shared" si="30"/>
        <v/>
      </c>
      <c r="I974" s="17"/>
      <c r="J974" s="18"/>
      <c r="K974" s="22" t="str">
        <f>IF($H974="","",IF($I974="No",0,IF(N(IFERROR(INDEX(Clients!$D$4:$D$103,MATCH($B974,Clients!$A$4:$A$103,0)),""))&gt;0,CEILING(MAX(0,ROUND(MOD($F974-$E974,1)*1440-N($G974),0)),N(IFERROR(INDEX(Clients!$D$4:$D$103,MATCH($B974,Clients!$A$4:$A$103,0)),""))),MAX(0,ROUND(MOD($F974-$E974,1)*1440-N($G974),0)))/60))</f>
        <v/>
      </c>
      <c r="L974" s="23" t="str">
        <f>IF($B974="","",IFERROR(INDEX(Clients!$B$4:$B$103,MATCH($B974,Clients!$A$4:$A$103,0)),"")&amp;"")</f>
        <v/>
      </c>
      <c r="M974" s="24" t="str">
        <f>IF($B974="","",IF($J974&lt;&gt;"",N($J974),N(IFERROR(INDEX(Clients!$C$4:$C$103,MATCH($B974,Clients!$A$4:$A$103,0)),""))))</f>
        <v/>
      </c>
      <c r="N974" s="24" t="str">
        <f t="shared" si="31"/>
        <v/>
      </c>
      <c r="O974" s="17"/>
      <c r="P974" s="23">
        <f>IF(AND(ISNUMBER($A974),$A974&gt;=Settings!$B$6,$A974&lt;=Settings!$B$7),1,0)</f>
        <v>0</v>
      </c>
      <c r="Q974" s="23" t="str">
        <f>IF(AND($P974=1,$B974&lt;&gt;"",$B974=Timesheet!$B$4),ROW(),"")</f>
        <v/>
      </c>
    </row>
    <row r="975" spans="1:17" x14ac:dyDescent="0.3">
      <c r="A975" s="19"/>
      <c r="B975" s="17"/>
      <c r="C975" s="17"/>
      <c r="D975" s="17"/>
      <c r="E975" s="20"/>
      <c r="F975" s="20"/>
      <c r="G975" s="21"/>
      <c r="H975" s="22" t="str">
        <f t="shared" si="30"/>
        <v/>
      </c>
      <c r="I975" s="17"/>
      <c r="J975" s="18"/>
      <c r="K975" s="22" t="str">
        <f>IF($H975="","",IF($I975="No",0,IF(N(IFERROR(INDEX(Clients!$D$4:$D$103,MATCH($B975,Clients!$A$4:$A$103,0)),""))&gt;0,CEILING(MAX(0,ROUND(MOD($F975-$E975,1)*1440-N($G975),0)),N(IFERROR(INDEX(Clients!$D$4:$D$103,MATCH($B975,Clients!$A$4:$A$103,0)),""))),MAX(0,ROUND(MOD($F975-$E975,1)*1440-N($G975),0)))/60))</f>
        <v/>
      </c>
      <c r="L975" s="23" t="str">
        <f>IF($B975="","",IFERROR(INDEX(Clients!$B$4:$B$103,MATCH($B975,Clients!$A$4:$A$103,0)),"")&amp;"")</f>
        <v/>
      </c>
      <c r="M975" s="24" t="str">
        <f>IF($B975="","",IF($J975&lt;&gt;"",N($J975),N(IFERROR(INDEX(Clients!$C$4:$C$103,MATCH($B975,Clients!$A$4:$A$103,0)),""))))</f>
        <v/>
      </c>
      <c r="N975" s="24" t="str">
        <f t="shared" si="31"/>
        <v/>
      </c>
      <c r="O975" s="17"/>
      <c r="P975" s="23">
        <f>IF(AND(ISNUMBER($A975),$A975&gt;=Settings!$B$6,$A975&lt;=Settings!$B$7),1,0)</f>
        <v>0</v>
      </c>
      <c r="Q975" s="23" t="str">
        <f>IF(AND($P975=1,$B975&lt;&gt;"",$B975=Timesheet!$B$4),ROW(),"")</f>
        <v/>
      </c>
    </row>
    <row r="976" spans="1:17" x14ac:dyDescent="0.3">
      <c r="A976" s="19"/>
      <c r="B976" s="17"/>
      <c r="C976" s="17"/>
      <c r="D976" s="17"/>
      <c r="E976" s="20"/>
      <c r="F976" s="20"/>
      <c r="G976" s="21"/>
      <c r="H976" s="22" t="str">
        <f t="shared" si="30"/>
        <v/>
      </c>
      <c r="I976" s="17"/>
      <c r="J976" s="18"/>
      <c r="K976" s="22" t="str">
        <f>IF($H976="","",IF($I976="No",0,IF(N(IFERROR(INDEX(Clients!$D$4:$D$103,MATCH($B976,Clients!$A$4:$A$103,0)),""))&gt;0,CEILING(MAX(0,ROUND(MOD($F976-$E976,1)*1440-N($G976),0)),N(IFERROR(INDEX(Clients!$D$4:$D$103,MATCH($B976,Clients!$A$4:$A$103,0)),""))),MAX(0,ROUND(MOD($F976-$E976,1)*1440-N($G976),0)))/60))</f>
        <v/>
      </c>
      <c r="L976" s="23" t="str">
        <f>IF($B976="","",IFERROR(INDEX(Clients!$B$4:$B$103,MATCH($B976,Clients!$A$4:$A$103,0)),"")&amp;"")</f>
        <v/>
      </c>
      <c r="M976" s="24" t="str">
        <f>IF($B976="","",IF($J976&lt;&gt;"",N($J976),N(IFERROR(INDEX(Clients!$C$4:$C$103,MATCH($B976,Clients!$A$4:$A$103,0)),""))))</f>
        <v/>
      </c>
      <c r="N976" s="24" t="str">
        <f t="shared" si="31"/>
        <v/>
      </c>
      <c r="O976" s="17"/>
      <c r="P976" s="23">
        <f>IF(AND(ISNUMBER($A976),$A976&gt;=Settings!$B$6,$A976&lt;=Settings!$B$7),1,0)</f>
        <v>0</v>
      </c>
      <c r="Q976" s="23" t="str">
        <f>IF(AND($P976=1,$B976&lt;&gt;"",$B976=Timesheet!$B$4),ROW(),"")</f>
        <v/>
      </c>
    </row>
    <row r="977" spans="1:17" x14ac:dyDescent="0.3">
      <c r="A977" s="19"/>
      <c r="B977" s="17"/>
      <c r="C977" s="17"/>
      <c r="D977" s="17"/>
      <c r="E977" s="20"/>
      <c r="F977" s="20"/>
      <c r="G977" s="21"/>
      <c r="H977" s="22" t="str">
        <f t="shared" si="30"/>
        <v/>
      </c>
      <c r="I977" s="17"/>
      <c r="J977" s="18"/>
      <c r="K977" s="22" t="str">
        <f>IF($H977="","",IF($I977="No",0,IF(N(IFERROR(INDEX(Clients!$D$4:$D$103,MATCH($B977,Clients!$A$4:$A$103,0)),""))&gt;0,CEILING(MAX(0,ROUND(MOD($F977-$E977,1)*1440-N($G977),0)),N(IFERROR(INDEX(Clients!$D$4:$D$103,MATCH($B977,Clients!$A$4:$A$103,0)),""))),MAX(0,ROUND(MOD($F977-$E977,1)*1440-N($G977),0)))/60))</f>
        <v/>
      </c>
      <c r="L977" s="23" t="str">
        <f>IF($B977="","",IFERROR(INDEX(Clients!$B$4:$B$103,MATCH($B977,Clients!$A$4:$A$103,0)),"")&amp;"")</f>
        <v/>
      </c>
      <c r="M977" s="24" t="str">
        <f>IF($B977="","",IF($J977&lt;&gt;"",N($J977),N(IFERROR(INDEX(Clients!$C$4:$C$103,MATCH($B977,Clients!$A$4:$A$103,0)),""))))</f>
        <v/>
      </c>
      <c r="N977" s="24" t="str">
        <f t="shared" si="31"/>
        <v/>
      </c>
      <c r="O977" s="17"/>
      <c r="P977" s="23">
        <f>IF(AND(ISNUMBER($A977),$A977&gt;=Settings!$B$6,$A977&lt;=Settings!$B$7),1,0)</f>
        <v>0</v>
      </c>
      <c r="Q977" s="23" t="str">
        <f>IF(AND($P977=1,$B977&lt;&gt;"",$B977=Timesheet!$B$4),ROW(),"")</f>
        <v/>
      </c>
    </row>
    <row r="978" spans="1:17" x14ac:dyDescent="0.3">
      <c r="A978" s="19"/>
      <c r="B978" s="17"/>
      <c r="C978" s="17"/>
      <c r="D978" s="17"/>
      <c r="E978" s="20"/>
      <c r="F978" s="20"/>
      <c r="G978" s="21"/>
      <c r="H978" s="22" t="str">
        <f t="shared" si="30"/>
        <v/>
      </c>
      <c r="I978" s="17"/>
      <c r="J978" s="18"/>
      <c r="K978" s="22" t="str">
        <f>IF($H978="","",IF($I978="No",0,IF(N(IFERROR(INDEX(Clients!$D$4:$D$103,MATCH($B978,Clients!$A$4:$A$103,0)),""))&gt;0,CEILING(MAX(0,ROUND(MOD($F978-$E978,1)*1440-N($G978),0)),N(IFERROR(INDEX(Clients!$D$4:$D$103,MATCH($B978,Clients!$A$4:$A$103,0)),""))),MAX(0,ROUND(MOD($F978-$E978,1)*1440-N($G978),0)))/60))</f>
        <v/>
      </c>
      <c r="L978" s="23" t="str">
        <f>IF($B978="","",IFERROR(INDEX(Clients!$B$4:$B$103,MATCH($B978,Clients!$A$4:$A$103,0)),"")&amp;"")</f>
        <v/>
      </c>
      <c r="M978" s="24" t="str">
        <f>IF($B978="","",IF($J978&lt;&gt;"",N($J978),N(IFERROR(INDEX(Clients!$C$4:$C$103,MATCH($B978,Clients!$A$4:$A$103,0)),""))))</f>
        <v/>
      </c>
      <c r="N978" s="24" t="str">
        <f t="shared" si="31"/>
        <v/>
      </c>
      <c r="O978" s="17"/>
      <c r="P978" s="23">
        <f>IF(AND(ISNUMBER($A978),$A978&gt;=Settings!$B$6,$A978&lt;=Settings!$B$7),1,0)</f>
        <v>0</v>
      </c>
      <c r="Q978" s="23" t="str">
        <f>IF(AND($P978=1,$B978&lt;&gt;"",$B978=Timesheet!$B$4),ROW(),"")</f>
        <v/>
      </c>
    </row>
    <row r="979" spans="1:17" x14ac:dyDescent="0.3">
      <c r="A979" s="19"/>
      <c r="B979" s="17"/>
      <c r="C979" s="17"/>
      <c r="D979" s="17"/>
      <c r="E979" s="20"/>
      <c r="F979" s="20"/>
      <c r="G979" s="21"/>
      <c r="H979" s="22" t="str">
        <f t="shared" si="30"/>
        <v/>
      </c>
      <c r="I979" s="17"/>
      <c r="J979" s="18"/>
      <c r="K979" s="22" t="str">
        <f>IF($H979="","",IF($I979="No",0,IF(N(IFERROR(INDEX(Clients!$D$4:$D$103,MATCH($B979,Clients!$A$4:$A$103,0)),""))&gt;0,CEILING(MAX(0,ROUND(MOD($F979-$E979,1)*1440-N($G979),0)),N(IFERROR(INDEX(Clients!$D$4:$D$103,MATCH($B979,Clients!$A$4:$A$103,0)),""))),MAX(0,ROUND(MOD($F979-$E979,1)*1440-N($G979),0)))/60))</f>
        <v/>
      </c>
      <c r="L979" s="23" t="str">
        <f>IF($B979="","",IFERROR(INDEX(Clients!$B$4:$B$103,MATCH($B979,Clients!$A$4:$A$103,0)),"")&amp;"")</f>
        <v/>
      </c>
      <c r="M979" s="24" t="str">
        <f>IF($B979="","",IF($J979&lt;&gt;"",N($J979),N(IFERROR(INDEX(Clients!$C$4:$C$103,MATCH($B979,Clients!$A$4:$A$103,0)),""))))</f>
        <v/>
      </c>
      <c r="N979" s="24" t="str">
        <f t="shared" si="31"/>
        <v/>
      </c>
      <c r="O979" s="17"/>
      <c r="P979" s="23">
        <f>IF(AND(ISNUMBER($A979),$A979&gt;=Settings!$B$6,$A979&lt;=Settings!$B$7),1,0)</f>
        <v>0</v>
      </c>
      <c r="Q979" s="23" t="str">
        <f>IF(AND($P979=1,$B979&lt;&gt;"",$B979=Timesheet!$B$4),ROW(),"")</f>
        <v/>
      </c>
    </row>
    <row r="980" spans="1:17" x14ac:dyDescent="0.3">
      <c r="A980" s="19"/>
      <c r="B980" s="17"/>
      <c r="C980" s="17"/>
      <c r="D980" s="17"/>
      <c r="E980" s="20"/>
      <c r="F980" s="20"/>
      <c r="G980" s="21"/>
      <c r="H980" s="22" t="str">
        <f t="shared" si="30"/>
        <v/>
      </c>
      <c r="I980" s="17"/>
      <c r="J980" s="18"/>
      <c r="K980" s="22" t="str">
        <f>IF($H980="","",IF($I980="No",0,IF(N(IFERROR(INDEX(Clients!$D$4:$D$103,MATCH($B980,Clients!$A$4:$A$103,0)),""))&gt;0,CEILING(MAX(0,ROUND(MOD($F980-$E980,1)*1440-N($G980),0)),N(IFERROR(INDEX(Clients!$D$4:$D$103,MATCH($B980,Clients!$A$4:$A$103,0)),""))),MAX(0,ROUND(MOD($F980-$E980,1)*1440-N($G980),0)))/60))</f>
        <v/>
      </c>
      <c r="L980" s="23" t="str">
        <f>IF($B980="","",IFERROR(INDEX(Clients!$B$4:$B$103,MATCH($B980,Clients!$A$4:$A$103,0)),"")&amp;"")</f>
        <v/>
      </c>
      <c r="M980" s="24" t="str">
        <f>IF($B980="","",IF($J980&lt;&gt;"",N($J980),N(IFERROR(INDEX(Clients!$C$4:$C$103,MATCH($B980,Clients!$A$4:$A$103,0)),""))))</f>
        <v/>
      </c>
      <c r="N980" s="24" t="str">
        <f t="shared" si="31"/>
        <v/>
      </c>
      <c r="O980" s="17"/>
      <c r="P980" s="23">
        <f>IF(AND(ISNUMBER($A980),$A980&gt;=Settings!$B$6,$A980&lt;=Settings!$B$7),1,0)</f>
        <v>0</v>
      </c>
      <c r="Q980" s="23" t="str">
        <f>IF(AND($P980=1,$B980&lt;&gt;"",$B980=Timesheet!$B$4),ROW(),"")</f>
        <v/>
      </c>
    </row>
    <row r="981" spans="1:17" x14ac:dyDescent="0.3">
      <c r="A981" s="19"/>
      <c r="B981" s="17"/>
      <c r="C981" s="17"/>
      <c r="D981" s="17"/>
      <c r="E981" s="20"/>
      <c r="F981" s="20"/>
      <c r="G981" s="21"/>
      <c r="H981" s="22" t="str">
        <f t="shared" si="30"/>
        <v/>
      </c>
      <c r="I981" s="17"/>
      <c r="J981" s="18"/>
      <c r="K981" s="22" t="str">
        <f>IF($H981="","",IF($I981="No",0,IF(N(IFERROR(INDEX(Clients!$D$4:$D$103,MATCH($B981,Clients!$A$4:$A$103,0)),""))&gt;0,CEILING(MAX(0,ROUND(MOD($F981-$E981,1)*1440-N($G981),0)),N(IFERROR(INDEX(Clients!$D$4:$D$103,MATCH($B981,Clients!$A$4:$A$103,0)),""))),MAX(0,ROUND(MOD($F981-$E981,1)*1440-N($G981),0)))/60))</f>
        <v/>
      </c>
      <c r="L981" s="23" t="str">
        <f>IF($B981="","",IFERROR(INDEX(Clients!$B$4:$B$103,MATCH($B981,Clients!$A$4:$A$103,0)),"")&amp;"")</f>
        <v/>
      </c>
      <c r="M981" s="24" t="str">
        <f>IF($B981="","",IF($J981&lt;&gt;"",N($J981),N(IFERROR(INDEX(Clients!$C$4:$C$103,MATCH($B981,Clients!$A$4:$A$103,0)),""))))</f>
        <v/>
      </c>
      <c r="N981" s="24" t="str">
        <f t="shared" si="31"/>
        <v/>
      </c>
      <c r="O981" s="17"/>
      <c r="P981" s="23">
        <f>IF(AND(ISNUMBER($A981),$A981&gt;=Settings!$B$6,$A981&lt;=Settings!$B$7),1,0)</f>
        <v>0</v>
      </c>
      <c r="Q981" s="23" t="str">
        <f>IF(AND($P981=1,$B981&lt;&gt;"",$B981=Timesheet!$B$4),ROW(),"")</f>
        <v/>
      </c>
    </row>
    <row r="982" spans="1:17" x14ac:dyDescent="0.3">
      <c r="A982" s="19"/>
      <c r="B982" s="17"/>
      <c r="C982" s="17"/>
      <c r="D982" s="17"/>
      <c r="E982" s="20"/>
      <c r="F982" s="20"/>
      <c r="G982" s="21"/>
      <c r="H982" s="22" t="str">
        <f t="shared" si="30"/>
        <v/>
      </c>
      <c r="I982" s="17"/>
      <c r="J982" s="18"/>
      <c r="K982" s="22" t="str">
        <f>IF($H982="","",IF($I982="No",0,IF(N(IFERROR(INDEX(Clients!$D$4:$D$103,MATCH($B982,Clients!$A$4:$A$103,0)),""))&gt;0,CEILING(MAX(0,ROUND(MOD($F982-$E982,1)*1440-N($G982),0)),N(IFERROR(INDEX(Clients!$D$4:$D$103,MATCH($B982,Clients!$A$4:$A$103,0)),""))),MAX(0,ROUND(MOD($F982-$E982,1)*1440-N($G982),0)))/60))</f>
        <v/>
      </c>
      <c r="L982" s="23" t="str">
        <f>IF($B982="","",IFERROR(INDEX(Clients!$B$4:$B$103,MATCH($B982,Clients!$A$4:$A$103,0)),"")&amp;"")</f>
        <v/>
      </c>
      <c r="M982" s="24" t="str">
        <f>IF($B982="","",IF($J982&lt;&gt;"",N($J982),N(IFERROR(INDEX(Clients!$C$4:$C$103,MATCH($B982,Clients!$A$4:$A$103,0)),""))))</f>
        <v/>
      </c>
      <c r="N982" s="24" t="str">
        <f t="shared" si="31"/>
        <v/>
      </c>
      <c r="O982" s="17"/>
      <c r="P982" s="23">
        <f>IF(AND(ISNUMBER($A982),$A982&gt;=Settings!$B$6,$A982&lt;=Settings!$B$7),1,0)</f>
        <v>0</v>
      </c>
      <c r="Q982" s="23" t="str">
        <f>IF(AND($P982=1,$B982&lt;&gt;"",$B982=Timesheet!$B$4),ROW(),"")</f>
        <v/>
      </c>
    </row>
    <row r="983" spans="1:17" x14ac:dyDescent="0.3">
      <c r="A983" s="19"/>
      <c r="B983" s="17"/>
      <c r="C983" s="17"/>
      <c r="D983" s="17"/>
      <c r="E983" s="20"/>
      <c r="F983" s="20"/>
      <c r="G983" s="21"/>
      <c r="H983" s="22" t="str">
        <f t="shared" si="30"/>
        <v/>
      </c>
      <c r="I983" s="17"/>
      <c r="J983" s="18"/>
      <c r="K983" s="22" t="str">
        <f>IF($H983="","",IF($I983="No",0,IF(N(IFERROR(INDEX(Clients!$D$4:$D$103,MATCH($B983,Clients!$A$4:$A$103,0)),""))&gt;0,CEILING(MAX(0,ROUND(MOD($F983-$E983,1)*1440-N($G983),0)),N(IFERROR(INDEX(Clients!$D$4:$D$103,MATCH($B983,Clients!$A$4:$A$103,0)),""))),MAX(0,ROUND(MOD($F983-$E983,1)*1440-N($G983),0)))/60))</f>
        <v/>
      </c>
      <c r="L983" s="23" t="str">
        <f>IF($B983="","",IFERROR(INDEX(Clients!$B$4:$B$103,MATCH($B983,Clients!$A$4:$A$103,0)),"")&amp;"")</f>
        <v/>
      </c>
      <c r="M983" s="24" t="str">
        <f>IF($B983="","",IF($J983&lt;&gt;"",N($J983),N(IFERROR(INDEX(Clients!$C$4:$C$103,MATCH($B983,Clients!$A$4:$A$103,0)),""))))</f>
        <v/>
      </c>
      <c r="N983" s="24" t="str">
        <f t="shared" si="31"/>
        <v/>
      </c>
      <c r="O983" s="17"/>
      <c r="P983" s="23">
        <f>IF(AND(ISNUMBER($A983),$A983&gt;=Settings!$B$6,$A983&lt;=Settings!$B$7),1,0)</f>
        <v>0</v>
      </c>
      <c r="Q983" s="23" t="str">
        <f>IF(AND($P983=1,$B983&lt;&gt;"",$B983=Timesheet!$B$4),ROW(),"")</f>
        <v/>
      </c>
    </row>
    <row r="984" spans="1:17" x14ac:dyDescent="0.3">
      <c r="A984" s="19"/>
      <c r="B984" s="17"/>
      <c r="C984" s="17"/>
      <c r="D984" s="17"/>
      <c r="E984" s="20"/>
      <c r="F984" s="20"/>
      <c r="G984" s="21"/>
      <c r="H984" s="22" t="str">
        <f t="shared" si="30"/>
        <v/>
      </c>
      <c r="I984" s="17"/>
      <c r="J984" s="18"/>
      <c r="K984" s="22" t="str">
        <f>IF($H984="","",IF($I984="No",0,IF(N(IFERROR(INDEX(Clients!$D$4:$D$103,MATCH($B984,Clients!$A$4:$A$103,0)),""))&gt;0,CEILING(MAX(0,ROUND(MOD($F984-$E984,1)*1440-N($G984),0)),N(IFERROR(INDEX(Clients!$D$4:$D$103,MATCH($B984,Clients!$A$4:$A$103,0)),""))),MAX(0,ROUND(MOD($F984-$E984,1)*1440-N($G984),0)))/60))</f>
        <v/>
      </c>
      <c r="L984" s="23" t="str">
        <f>IF($B984="","",IFERROR(INDEX(Clients!$B$4:$B$103,MATCH($B984,Clients!$A$4:$A$103,0)),"")&amp;"")</f>
        <v/>
      </c>
      <c r="M984" s="24" t="str">
        <f>IF($B984="","",IF($J984&lt;&gt;"",N($J984),N(IFERROR(INDEX(Clients!$C$4:$C$103,MATCH($B984,Clients!$A$4:$A$103,0)),""))))</f>
        <v/>
      </c>
      <c r="N984" s="24" t="str">
        <f t="shared" si="31"/>
        <v/>
      </c>
      <c r="O984" s="17"/>
      <c r="P984" s="23">
        <f>IF(AND(ISNUMBER($A984),$A984&gt;=Settings!$B$6,$A984&lt;=Settings!$B$7),1,0)</f>
        <v>0</v>
      </c>
      <c r="Q984" s="23" t="str">
        <f>IF(AND($P984=1,$B984&lt;&gt;"",$B984=Timesheet!$B$4),ROW(),"")</f>
        <v/>
      </c>
    </row>
    <row r="985" spans="1:17" x14ac:dyDescent="0.3">
      <c r="A985" s="19"/>
      <c r="B985" s="17"/>
      <c r="C985" s="17"/>
      <c r="D985" s="17"/>
      <c r="E985" s="20"/>
      <c r="F985" s="20"/>
      <c r="G985" s="21"/>
      <c r="H985" s="22" t="str">
        <f t="shared" si="30"/>
        <v/>
      </c>
      <c r="I985" s="17"/>
      <c r="J985" s="18"/>
      <c r="K985" s="22" t="str">
        <f>IF($H985="","",IF($I985="No",0,IF(N(IFERROR(INDEX(Clients!$D$4:$D$103,MATCH($B985,Clients!$A$4:$A$103,0)),""))&gt;0,CEILING(MAX(0,ROUND(MOD($F985-$E985,1)*1440-N($G985),0)),N(IFERROR(INDEX(Clients!$D$4:$D$103,MATCH($B985,Clients!$A$4:$A$103,0)),""))),MAX(0,ROUND(MOD($F985-$E985,1)*1440-N($G985),0)))/60))</f>
        <v/>
      </c>
      <c r="L985" s="23" t="str">
        <f>IF($B985="","",IFERROR(INDEX(Clients!$B$4:$B$103,MATCH($B985,Clients!$A$4:$A$103,0)),"")&amp;"")</f>
        <v/>
      </c>
      <c r="M985" s="24" t="str">
        <f>IF($B985="","",IF($J985&lt;&gt;"",N($J985),N(IFERROR(INDEX(Clients!$C$4:$C$103,MATCH($B985,Clients!$A$4:$A$103,0)),""))))</f>
        <v/>
      </c>
      <c r="N985" s="24" t="str">
        <f t="shared" si="31"/>
        <v/>
      </c>
      <c r="O985" s="17"/>
      <c r="P985" s="23">
        <f>IF(AND(ISNUMBER($A985),$A985&gt;=Settings!$B$6,$A985&lt;=Settings!$B$7),1,0)</f>
        <v>0</v>
      </c>
      <c r="Q985" s="23" t="str">
        <f>IF(AND($P985=1,$B985&lt;&gt;"",$B985=Timesheet!$B$4),ROW(),"")</f>
        <v/>
      </c>
    </row>
    <row r="986" spans="1:17" x14ac:dyDescent="0.3">
      <c r="A986" s="19"/>
      <c r="B986" s="17"/>
      <c r="C986" s="17"/>
      <c r="D986" s="17"/>
      <c r="E986" s="20"/>
      <c r="F986" s="20"/>
      <c r="G986" s="21"/>
      <c r="H986" s="22" t="str">
        <f t="shared" si="30"/>
        <v/>
      </c>
      <c r="I986" s="17"/>
      <c r="J986" s="18"/>
      <c r="K986" s="22" t="str">
        <f>IF($H986="","",IF($I986="No",0,IF(N(IFERROR(INDEX(Clients!$D$4:$D$103,MATCH($B986,Clients!$A$4:$A$103,0)),""))&gt;0,CEILING(MAX(0,ROUND(MOD($F986-$E986,1)*1440-N($G986),0)),N(IFERROR(INDEX(Clients!$D$4:$D$103,MATCH($B986,Clients!$A$4:$A$103,0)),""))),MAX(0,ROUND(MOD($F986-$E986,1)*1440-N($G986),0)))/60))</f>
        <v/>
      </c>
      <c r="L986" s="23" t="str">
        <f>IF($B986="","",IFERROR(INDEX(Clients!$B$4:$B$103,MATCH($B986,Clients!$A$4:$A$103,0)),"")&amp;"")</f>
        <v/>
      </c>
      <c r="M986" s="24" t="str">
        <f>IF($B986="","",IF($J986&lt;&gt;"",N($J986),N(IFERROR(INDEX(Clients!$C$4:$C$103,MATCH($B986,Clients!$A$4:$A$103,0)),""))))</f>
        <v/>
      </c>
      <c r="N986" s="24" t="str">
        <f t="shared" si="31"/>
        <v/>
      </c>
      <c r="O986" s="17"/>
      <c r="P986" s="23">
        <f>IF(AND(ISNUMBER($A986),$A986&gt;=Settings!$B$6,$A986&lt;=Settings!$B$7),1,0)</f>
        <v>0</v>
      </c>
      <c r="Q986" s="23" t="str">
        <f>IF(AND($P986=1,$B986&lt;&gt;"",$B986=Timesheet!$B$4),ROW(),"")</f>
        <v/>
      </c>
    </row>
    <row r="987" spans="1:17" x14ac:dyDescent="0.3">
      <c r="A987" s="19"/>
      <c r="B987" s="17"/>
      <c r="C987" s="17"/>
      <c r="D987" s="17"/>
      <c r="E987" s="20"/>
      <c r="F987" s="20"/>
      <c r="G987" s="21"/>
      <c r="H987" s="22" t="str">
        <f t="shared" si="30"/>
        <v/>
      </c>
      <c r="I987" s="17"/>
      <c r="J987" s="18"/>
      <c r="K987" s="22" t="str">
        <f>IF($H987="","",IF($I987="No",0,IF(N(IFERROR(INDEX(Clients!$D$4:$D$103,MATCH($B987,Clients!$A$4:$A$103,0)),""))&gt;0,CEILING(MAX(0,ROUND(MOD($F987-$E987,1)*1440-N($G987),0)),N(IFERROR(INDEX(Clients!$D$4:$D$103,MATCH($B987,Clients!$A$4:$A$103,0)),""))),MAX(0,ROUND(MOD($F987-$E987,1)*1440-N($G987),0)))/60))</f>
        <v/>
      </c>
      <c r="L987" s="23" t="str">
        <f>IF($B987="","",IFERROR(INDEX(Clients!$B$4:$B$103,MATCH($B987,Clients!$A$4:$A$103,0)),"")&amp;"")</f>
        <v/>
      </c>
      <c r="M987" s="24" t="str">
        <f>IF($B987="","",IF($J987&lt;&gt;"",N($J987),N(IFERROR(INDEX(Clients!$C$4:$C$103,MATCH($B987,Clients!$A$4:$A$103,0)),""))))</f>
        <v/>
      </c>
      <c r="N987" s="24" t="str">
        <f t="shared" si="31"/>
        <v/>
      </c>
      <c r="O987" s="17"/>
      <c r="P987" s="23">
        <f>IF(AND(ISNUMBER($A987),$A987&gt;=Settings!$B$6,$A987&lt;=Settings!$B$7),1,0)</f>
        <v>0</v>
      </c>
      <c r="Q987" s="23" t="str">
        <f>IF(AND($P987=1,$B987&lt;&gt;"",$B987=Timesheet!$B$4),ROW(),"")</f>
        <v/>
      </c>
    </row>
    <row r="988" spans="1:17" x14ac:dyDescent="0.3">
      <c r="A988" s="19"/>
      <c r="B988" s="17"/>
      <c r="C988" s="17"/>
      <c r="D988" s="17"/>
      <c r="E988" s="20"/>
      <c r="F988" s="20"/>
      <c r="G988" s="21"/>
      <c r="H988" s="22" t="str">
        <f t="shared" si="30"/>
        <v/>
      </c>
      <c r="I988" s="17"/>
      <c r="J988" s="18"/>
      <c r="K988" s="22" t="str">
        <f>IF($H988="","",IF($I988="No",0,IF(N(IFERROR(INDEX(Clients!$D$4:$D$103,MATCH($B988,Clients!$A$4:$A$103,0)),""))&gt;0,CEILING(MAX(0,ROUND(MOD($F988-$E988,1)*1440-N($G988),0)),N(IFERROR(INDEX(Clients!$D$4:$D$103,MATCH($B988,Clients!$A$4:$A$103,0)),""))),MAX(0,ROUND(MOD($F988-$E988,1)*1440-N($G988),0)))/60))</f>
        <v/>
      </c>
      <c r="L988" s="23" t="str">
        <f>IF($B988="","",IFERROR(INDEX(Clients!$B$4:$B$103,MATCH($B988,Clients!$A$4:$A$103,0)),"")&amp;"")</f>
        <v/>
      </c>
      <c r="M988" s="24" t="str">
        <f>IF($B988="","",IF($J988&lt;&gt;"",N($J988),N(IFERROR(INDEX(Clients!$C$4:$C$103,MATCH($B988,Clients!$A$4:$A$103,0)),""))))</f>
        <v/>
      </c>
      <c r="N988" s="24" t="str">
        <f t="shared" si="31"/>
        <v/>
      </c>
      <c r="O988" s="17"/>
      <c r="P988" s="23">
        <f>IF(AND(ISNUMBER($A988),$A988&gt;=Settings!$B$6,$A988&lt;=Settings!$B$7),1,0)</f>
        <v>0</v>
      </c>
      <c r="Q988" s="23" t="str">
        <f>IF(AND($P988=1,$B988&lt;&gt;"",$B988=Timesheet!$B$4),ROW(),"")</f>
        <v/>
      </c>
    </row>
    <row r="989" spans="1:17" x14ac:dyDescent="0.3">
      <c r="A989" s="19"/>
      <c r="B989" s="17"/>
      <c r="C989" s="17"/>
      <c r="D989" s="17"/>
      <c r="E989" s="20"/>
      <c r="F989" s="20"/>
      <c r="G989" s="21"/>
      <c r="H989" s="22" t="str">
        <f t="shared" si="30"/>
        <v/>
      </c>
      <c r="I989" s="17"/>
      <c r="J989" s="18"/>
      <c r="K989" s="22" t="str">
        <f>IF($H989="","",IF($I989="No",0,IF(N(IFERROR(INDEX(Clients!$D$4:$D$103,MATCH($B989,Clients!$A$4:$A$103,0)),""))&gt;0,CEILING(MAX(0,ROUND(MOD($F989-$E989,1)*1440-N($G989),0)),N(IFERROR(INDEX(Clients!$D$4:$D$103,MATCH($B989,Clients!$A$4:$A$103,0)),""))),MAX(0,ROUND(MOD($F989-$E989,1)*1440-N($G989),0)))/60))</f>
        <v/>
      </c>
      <c r="L989" s="23" t="str">
        <f>IF($B989="","",IFERROR(INDEX(Clients!$B$4:$B$103,MATCH($B989,Clients!$A$4:$A$103,0)),"")&amp;"")</f>
        <v/>
      </c>
      <c r="M989" s="24" t="str">
        <f>IF($B989="","",IF($J989&lt;&gt;"",N($J989),N(IFERROR(INDEX(Clients!$C$4:$C$103,MATCH($B989,Clients!$A$4:$A$103,0)),""))))</f>
        <v/>
      </c>
      <c r="N989" s="24" t="str">
        <f t="shared" si="31"/>
        <v/>
      </c>
      <c r="O989" s="17"/>
      <c r="P989" s="23">
        <f>IF(AND(ISNUMBER($A989),$A989&gt;=Settings!$B$6,$A989&lt;=Settings!$B$7),1,0)</f>
        <v>0</v>
      </c>
      <c r="Q989" s="23" t="str">
        <f>IF(AND($P989=1,$B989&lt;&gt;"",$B989=Timesheet!$B$4),ROW(),"")</f>
        <v/>
      </c>
    </row>
    <row r="990" spans="1:17" x14ac:dyDescent="0.3">
      <c r="A990" s="19"/>
      <c r="B990" s="17"/>
      <c r="C990" s="17"/>
      <c r="D990" s="17"/>
      <c r="E990" s="20"/>
      <c r="F990" s="20"/>
      <c r="G990" s="21"/>
      <c r="H990" s="22" t="str">
        <f t="shared" si="30"/>
        <v/>
      </c>
      <c r="I990" s="17"/>
      <c r="J990" s="18"/>
      <c r="K990" s="22" t="str">
        <f>IF($H990="","",IF($I990="No",0,IF(N(IFERROR(INDEX(Clients!$D$4:$D$103,MATCH($B990,Clients!$A$4:$A$103,0)),""))&gt;0,CEILING(MAX(0,ROUND(MOD($F990-$E990,1)*1440-N($G990),0)),N(IFERROR(INDEX(Clients!$D$4:$D$103,MATCH($B990,Clients!$A$4:$A$103,0)),""))),MAX(0,ROUND(MOD($F990-$E990,1)*1440-N($G990),0)))/60))</f>
        <v/>
      </c>
      <c r="L990" s="23" t="str">
        <f>IF($B990="","",IFERROR(INDEX(Clients!$B$4:$B$103,MATCH($B990,Clients!$A$4:$A$103,0)),"")&amp;"")</f>
        <v/>
      </c>
      <c r="M990" s="24" t="str">
        <f>IF($B990="","",IF($J990&lt;&gt;"",N($J990),N(IFERROR(INDEX(Clients!$C$4:$C$103,MATCH($B990,Clients!$A$4:$A$103,0)),""))))</f>
        <v/>
      </c>
      <c r="N990" s="24" t="str">
        <f t="shared" si="31"/>
        <v/>
      </c>
      <c r="O990" s="17"/>
      <c r="P990" s="23">
        <f>IF(AND(ISNUMBER($A990),$A990&gt;=Settings!$B$6,$A990&lt;=Settings!$B$7),1,0)</f>
        <v>0</v>
      </c>
      <c r="Q990" s="23" t="str">
        <f>IF(AND($P990=1,$B990&lt;&gt;"",$B990=Timesheet!$B$4),ROW(),"")</f>
        <v/>
      </c>
    </row>
    <row r="991" spans="1:17" x14ac:dyDescent="0.3">
      <c r="A991" s="19"/>
      <c r="B991" s="17"/>
      <c r="C991" s="17"/>
      <c r="D991" s="17"/>
      <c r="E991" s="20"/>
      <c r="F991" s="20"/>
      <c r="G991" s="21"/>
      <c r="H991" s="22" t="str">
        <f t="shared" si="30"/>
        <v/>
      </c>
      <c r="I991" s="17"/>
      <c r="J991" s="18"/>
      <c r="K991" s="22" t="str">
        <f>IF($H991="","",IF($I991="No",0,IF(N(IFERROR(INDEX(Clients!$D$4:$D$103,MATCH($B991,Clients!$A$4:$A$103,0)),""))&gt;0,CEILING(MAX(0,ROUND(MOD($F991-$E991,1)*1440-N($G991),0)),N(IFERROR(INDEX(Clients!$D$4:$D$103,MATCH($B991,Clients!$A$4:$A$103,0)),""))),MAX(0,ROUND(MOD($F991-$E991,1)*1440-N($G991),0)))/60))</f>
        <v/>
      </c>
      <c r="L991" s="23" t="str">
        <f>IF($B991="","",IFERROR(INDEX(Clients!$B$4:$B$103,MATCH($B991,Clients!$A$4:$A$103,0)),"")&amp;"")</f>
        <v/>
      </c>
      <c r="M991" s="24" t="str">
        <f>IF($B991="","",IF($J991&lt;&gt;"",N($J991),N(IFERROR(INDEX(Clients!$C$4:$C$103,MATCH($B991,Clients!$A$4:$A$103,0)),""))))</f>
        <v/>
      </c>
      <c r="N991" s="24" t="str">
        <f t="shared" si="31"/>
        <v/>
      </c>
      <c r="O991" s="17"/>
      <c r="P991" s="23">
        <f>IF(AND(ISNUMBER($A991),$A991&gt;=Settings!$B$6,$A991&lt;=Settings!$B$7),1,0)</f>
        <v>0</v>
      </c>
      <c r="Q991" s="23" t="str">
        <f>IF(AND($P991=1,$B991&lt;&gt;"",$B991=Timesheet!$B$4),ROW(),"")</f>
        <v/>
      </c>
    </row>
    <row r="992" spans="1:17" x14ac:dyDescent="0.3">
      <c r="A992" s="19"/>
      <c r="B992" s="17"/>
      <c r="C992" s="17"/>
      <c r="D992" s="17"/>
      <c r="E992" s="20"/>
      <c r="F992" s="20"/>
      <c r="G992" s="21"/>
      <c r="H992" s="22" t="str">
        <f t="shared" si="30"/>
        <v/>
      </c>
      <c r="I992" s="17"/>
      <c r="J992" s="18"/>
      <c r="K992" s="22" t="str">
        <f>IF($H992="","",IF($I992="No",0,IF(N(IFERROR(INDEX(Clients!$D$4:$D$103,MATCH($B992,Clients!$A$4:$A$103,0)),""))&gt;0,CEILING(MAX(0,ROUND(MOD($F992-$E992,1)*1440-N($G992),0)),N(IFERROR(INDEX(Clients!$D$4:$D$103,MATCH($B992,Clients!$A$4:$A$103,0)),""))),MAX(0,ROUND(MOD($F992-$E992,1)*1440-N($G992),0)))/60))</f>
        <v/>
      </c>
      <c r="L992" s="23" t="str">
        <f>IF($B992="","",IFERROR(INDEX(Clients!$B$4:$B$103,MATCH($B992,Clients!$A$4:$A$103,0)),"")&amp;"")</f>
        <v/>
      </c>
      <c r="M992" s="24" t="str">
        <f>IF($B992="","",IF($J992&lt;&gt;"",N($J992),N(IFERROR(INDEX(Clients!$C$4:$C$103,MATCH($B992,Clients!$A$4:$A$103,0)),""))))</f>
        <v/>
      </c>
      <c r="N992" s="24" t="str">
        <f t="shared" si="31"/>
        <v/>
      </c>
      <c r="O992" s="17"/>
      <c r="P992" s="23">
        <f>IF(AND(ISNUMBER($A992),$A992&gt;=Settings!$B$6,$A992&lt;=Settings!$B$7),1,0)</f>
        <v>0</v>
      </c>
      <c r="Q992" s="23" t="str">
        <f>IF(AND($P992=1,$B992&lt;&gt;"",$B992=Timesheet!$B$4),ROW(),"")</f>
        <v/>
      </c>
    </row>
    <row r="993" spans="1:17" x14ac:dyDescent="0.3">
      <c r="A993" s="19"/>
      <c r="B993" s="17"/>
      <c r="C993" s="17"/>
      <c r="D993" s="17"/>
      <c r="E993" s="20"/>
      <c r="F993" s="20"/>
      <c r="G993" s="21"/>
      <c r="H993" s="22" t="str">
        <f t="shared" si="30"/>
        <v/>
      </c>
      <c r="I993" s="17"/>
      <c r="J993" s="18"/>
      <c r="K993" s="22" t="str">
        <f>IF($H993="","",IF($I993="No",0,IF(N(IFERROR(INDEX(Clients!$D$4:$D$103,MATCH($B993,Clients!$A$4:$A$103,0)),""))&gt;0,CEILING(MAX(0,ROUND(MOD($F993-$E993,1)*1440-N($G993),0)),N(IFERROR(INDEX(Clients!$D$4:$D$103,MATCH($B993,Clients!$A$4:$A$103,0)),""))),MAX(0,ROUND(MOD($F993-$E993,1)*1440-N($G993),0)))/60))</f>
        <v/>
      </c>
      <c r="L993" s="23" t="str">
        <f>IF($B993="","",IFERROR(INDEX(Clients!$B$4:$B$103,MATCH($B993,Clients!$A$4:$A$103,0)),"")&amp;"")</f>
        <v/>
      </c>
      <c r="M993" s="24" t="str">
        <f>IF($B993="","",IF($J993&lt;&gt;"",N($J993),N(IFERROR(INDEX(Clients!$C$4:$C$103,MATCH($B993,Clients!$A$4:$A$103,0)),""))))</f>
        <v/>
      </c>
      <c r="N993" s="24" t="str">
        <f t="shared" si="31"/>
        <v/>
      </c>
      <c r="O993" s="17"/>
      <c r="P993" s="23">
        <f>IF(AND(ISNUMBER($A993),$A993&gt;=Settings!$B$6,$A993&lt;=Settings!$B$7),1,0)</f>
        <v>0</v>
      </c>
      <c r="Q993" s="23" t="str">
        <f>IF(AND($P993=1,$B993&lt;&gt;"",$B993=Timesheet!$B$4),ROW(),"")</f>
        <v/>
      </c>
    </row>
    <row r="994" spans="1:17" x14ac:dyDescent="0.3">
      <c r="A994" s="19"/>
      <c r="B994" s="17"/>
      <c r="C994" s="17"/>
      <c r="D994" s="17"/>
      <c r="E994" s="20"/>
      <c r="F994" s="20"/>
      <c r="G994" s="21"/>
      <c r="H994" s="22" t="str">
        <f t="shared" si="30"/>
        <v/>
      </c>
      <c r="I994" s="17"/>
      <c r="J994" s="18"/>
      <c r="K994" s="22" t="str">
        <f>IF($H994="","",IF($I994="No",0,IF(N(IFERROR(INDEX(Clients!$D$4:$D$103,MATCH($B994,Clients!$A$4:$A$103,0)),""))&gt;0,CEILING(MAX(0,ROUND(MOD($F994-$E994,1)*1440-N($G994),0)),N(IFERROR(INDEX(Clients!$D$4:$D$103,MATCH($B994,Clients!$A$4:$A$103,0)),""))),MAX(0,ROUND(MOD($F994-$E994,1)*1440-N($G994),0)))/60))</f>
        <v/>
      </c>
      <c r="L994" s="23" t="str">
        <f>IF($B994="","",IFERROR(INDEX(Clients!$B$4:$B$103,MATCH($B994,Clients!$A$4:$A$103,0)),"")&amp;"")</f>
        <v/>
      </c>
      <c r="M994" s="24" t="str">
        <f>IF($B994="","",IF($J994&lt;&gt;"",N($J994),N(IFERROR(INDEX(Clients!$C$4:$C$103,MATCH($B994,Clients!$A$4:$A$103,0)),""))))</f>
        <v/>
      </c>
      <c r="N994" s="24" t="str">
        <f t="shared" si="31"/>
        <v/>
      </c>
      <c r="O994" s="17"/>
      <c r="P994" s="23">
        <f>IF(AND(ISNUMBER($A994),$A994&gt;=Settings!$B$6,$A994&lt;=Settings!$B$7),1,0)</f>
        <v>0</v>
      </c>
      <c r="Q994" s="23" t="str">
        <f>IF(AND($P994=1,$B994&lt;&gt;"",$B994=Timesheet!$B$4),ROW(),"")</f>
        <v/>
      </c>
    </row>
    <row r="995" spans="1:17" x14ac:dyDescent="0.3">
      <c r="A995" s="19"/>
      <c r="B995" s="17"/>
      <c r="C995" s="17"/>
      <c r="D995" s="17"/>
      <c r="E995" s="20"/>
      <c r="F995" s="20"/>
      <c r="G995" s="21"/>
      <c r="H995" s="22" t="str">
        <f t="shared" si="30"/>
        <v/>
      </c>
      <c r="I995" s="17"/>
      <c r="J995" s="18"/>
      <c r="K995" s="22" t="str">
        <f>IF($H995="","",IF($I995="No",0,IF(N(IFERROR(INDEX(Clients!$D$4:$D$103,MATCH($B995,Clients!$A$4:$A$103,0)),""))&gt;0,CEILING(MAX(0,ROUND(MOD($F995-$E995,1)*1440-N($G995),0)),N(IFERROR(INDEX(Clients!$D$4:$D$103,MATCH($B995,Clients!$A$4:$A$103,0)),""))),MAX(0,ROUND(MOD($F995-$E995,1)*1440-N($G995),0)))/60))</f>
        <v/>
      </c>
      <c r="L995" s="23" t="str">
        <f>IF($B995="","",IFERROR(INDEX(Clients!$B$4:$B$103,MATCH($B995,Clients!$A$4:$A$103,0)),"")&amp;"")</f>
        <v/>
      </c>
      <c r="M995" s="24" t="str">
        <f>IF($B995="","",IF($J995&lt;&gt;"",N($J995),N(IFERROR(INDEX(Clients!$C$4:$C$103,MATCH($B995,Clients!$A$4:$A$103,0)),""))))</f>
        <v/>
      </c>
      <c r="N995" s="24" t="str">
        <f t="shared" si="31"/>
        <v/>
      </c>
      <c r="O995" s="17"/>
      <c r="P995" s="23">
        <f>IF(AND(ISNUMBER($A995),$A995&gt;=Settings!$B$6,$A995&lt;=Settings!$B$7),1,0)</f>
        <v>0</v>
      </c>
      <c r="Q995" s="23" t="str">
        <f>IF(AND($P995=1,$B995&lt;&gt;"",$B995=Timesheet!$B$4),ROW(),"")</f>
        <v/>
      </c>
    </row>
    <row r="996" spans="1:17" x14ac:dyDescent="0.3">
      <c r="A996" s="19"/>
      <c r="B996" s="17"/>
      <c r="C996" s="17"/>
      <c r="D996" s="17"/>
      <c r="E996" s="20"/>
      <c r="F996" s="20"/>
      <c r="G996" s="21"/>
      <c r="H996" s="22" t="str">
        <f t="shared" si="30"/>
        <v/>
      </c>
      <c r="I996" s="17"/>
      <c r="J996" s="18"/>
      <c r="K996" s="22" t="str">
        <f>IF($H996="","",IF($I996="No",0,IF(N(IFERROR(INDEX(Clients!$D$4:$D$103,MATCH($B996,Clients!$A$4:$A$103,0)),""))&gt;0,CEILING(MAX(0,ROUND(MOD($F996-$E996,1)*1440-N($G996),0)),N(IFERROR(INDEX(Clients!$D$4:$D$103,MATCH($B996,Clients!$A$4:$A$103,0)),""))),MAX(0,ROUND(MOD($F996-$E996,1)*1440-N($G996),0)))/60))</f>
        <v/>
      </c>
      <c r="L996" s="23" t="str">
        <f>IF($B996="","",IFERROR(INDEX(Clients!$B$4:$B$103,MATCH($B996,Clients!$A$4:$A$103,0)),"")&amp;"")</f>
        <v/>
      </c>
      <c r="M996" s="24" t="str">
        <f>IF($B996="","",IF($J996&lt;&gt;"",N($J996),N(IFERROR(INDEX(Clients!$C$4:$C$103,MATCH($B996,Clients!$A$4:$A$103,0)),""))))</f>
        <v/>
      </c>
      <c r="N996" s="24" t="str">
        <f t="shared" si="31"/>
        <v/>
      </c>
      <c r="O996" s="17"/>
      <c r="P996" s="23">
        <f>IF(AND(ISNUMBER($A996),$A996&gt;=Settings!$B$6,$A996&lt;=Settings!$B$7),1,0)</f>
        <v>0</v>
      </c>
      <c r="Q996" s="23" t="str">
        <f>IF(AND($P996=1,$B996&lt;&gt;"",$B996=Timesheet!$B$4),ROW(),"")</f>
        <v/>
      </c>
    </row>
    <row r="997" spans="1:17" x14ac:dyDescent="0.3">
      <c r="A997" s="19"/>
      <c r="B997" s="17"/>
      <c r="C997" s="17"/>
      <c r="D997" s="17"/>
      <c r="E997" s="20"/>
      <c r="F997" s="20"/>
      <c r="G997" s="21"/>
      <c r="H997" s="22" t="str">
        <f t="shared" si="30"/>
        <v/>
      </c>
      <c r="I997" s="17"/>
      <c r="J997" s="18"/>
      <c r="K997" s="22" t="str">
        <f>IF($H997="","",IF($I997="No",0,IF(N(IFERROR(INDEX(Clients!$D$4:$D$103,MATCH($B997,Clients!$A$4:$A$103,0)),""))&gt;0,CEILING(MAX(0,ROUND(MOD($F997-$E997,1)*1440-N($G997),0)),N(IFERROR(INDEX(Clients!$D$4:$D$103,MATCH($B997,Clients!$A$4:$A$103,0)),""))),MAX(0,ROUND(MOD($F997-$E997,1)*1440-N($G997),0)))/60))</f>
        <v/>
      </c>
      <c r="L997" s="23" t="str">
        <f>IF($B997="","",IFERROR(INDEX(Clients!$B$4:$B$103,MATCH($B997,Clients!$A$4:$A$103,0)),"")&amp;"")</f>
        <v/>
      </c>
      <c r="M997" s="24" t="str">
        <f>IF($B997="","",IF($J997&lt;&gt;"",N($J997),N(IFERROR(INDEX(Clients!$C$4:$C$103,MATCH($B997,Clients!$A$4:$A$103,0)),""))))</f>
        <v/>
      </c>
      <c r="N997" s="24" t="str">
        <f t="shared" si="31"/>
        <v/>
      </c>
      <c r="O997" s="17"/>
      <c r="P997" s="23">
        <f>IF(AND(ISNUMBER($A997),$A997&gt;=Settings!$B$6,$A997&lt;=Settings!$B$7),1,0)</f>
        <v>0</v>
      </c>
      <c r="Q997" s="23" t="str">
        <f>IF(AND($P997=1,$B997&lt;&gt;"",$B997=Timesheet!$B$4),ROW(),"")</f>
        <v/>
      </c>
    </row>
    <row r="998" spans="1:17" x14ac:dyDescent="0.3">
      <c r="A998" s="19"/>
      <c r="B998" s="17"/>
      <c r="C998" s="17"/>
      <c r="D998" s="17"/>
      <c r="E998" s="20"/>
      <c r="F998" s="20"/>
      <c r="G998" s="21"/>
      <c r="H998" s="22" t="str">
        <f t="shared" si="30"/>
        <v/>
      </c>
      <c r="I998" s="17"/>
      <c r="J998" s="18"/>
      <c r="K998" s="22" t="str">
        <f>IF($H998="","",IF($I998="No",0,IF(N(IFERROR(INDEX(Clients!$D$4:$D$103,MATCH($B998,Clients!$A$4:$A$103,0)),""))&gt;0,CEILING(MAX(0,ROUND(MOD($F998-$E998,1)*1440-N($G998),0)),N(IFERROR(INDEX(Clients!$D$4:$D$103,MATCH($B998,Clients!$A$4:$A$103,0)),""))),MAX(0,ROUND(MOD($F998-$E998,1)*1440-N($G998),0)))/60))</f>
        <v/>
      </c>
      <c r="L998" s="23" t="str">
        <f>IF($B998="","",IFERROR(INDEX(Clients!$B$4:$B$103,MATCH($B998,Clients!$A$4:$A$103,0)),"")&amp;"")</f>
        <v/>
      </c>
      <c r="M998" s="24" t="str">
        <f>IF($B998="","",IF($J998&lt;&gt;"",N($J998),N(IFERROR(INDEX(Clients!$C$4:$C$103,MATCH($B998,Clients!$A$4:$A$103,0)),""))))</f>
        <v/>
      </c>
      <c r="N998" s="24" t="str">
        <f t="shared" si="31"/>
        <v/>
      </c>
      <c r="O998" s="17"/>
      <c r="P998" s="23">
        <f>IF(AND(ISNUMBER($A998),$A998&gt;=Settings!$B$6,$A998&lt;=Settings!$B$7),1,0)</f>
        <v>0</v>
      </c>
      <c r="Q998" s="23" t="str">
        <f>IF(AND($P998=1,$B998&lt;&gt;"",$B998=Timesheet!$B$4),ROW(),"")</f>
        <v/>
      </c>
    </row>
    <row r="999" spans="1:17" x14ac:dyDescent="0.3">
      <c r="A999" s="19"/>
      <c r="B999" s="17"/>
      <c r="C999" s="17"/>
      <c r="D999" s="17"/>
      <c r="E999" s="20"/>
      <c r="F999" s="20"/>
      <c r="G999" s="21"/>
      <c r="H999" s="22" t="str">
        <f t="shared" si="30"/>
        <v/>
      </c>
      <c r="I999" s="17"/>
      <c r="J999" s="18"/>
      <c r="K999" s="22" t="str">
        <f>IF($H999="","",IF($I999="No",0,IF(N(IFERROR(INDEX(Clients!$D$4:$D$103,MATCH($B999,Clients!$A$4:$A$103,0)),""))&gt;0,CEILING(MAX(0,ROUND(MOD($F999-$E999,1)*1440-N($G999),0)),N(IFERROR(INDEX(Clients!$D$4:$D$103,MATCH($B999,Clients!$A$4:$A$103,0)),""))),MAX(0,ROUND(MOD($F999-$E999,1)*1440-N($G999),0)))/60))</f>
        <v/>
      </c>
      <c r="L999" s="23" t="str">
        <f>IF($B999="","",IFERROR(INDEX(Clients!$B$4:$B$103,MATCH($B999,Clients!$A$4:$A$103,0)),"")&amp;"")</f>
        <v/>
      </c>
      <c r="M999" s="24" t="str">
        <f>IF($B999="","",IF($J999&lt;&gt;"",N($J999),N(IFERROR(INDEX(Clients!$C$4:$C$103,MATCH($B999,Clients!$A$4:$A$103,0)),""))))</f>
        <v/>
      </c>
      <c r="N999" s="24" t="str">
        <f t="shared" si="31"/>
        <v/>
      </c>
      <c r="O999" s="17"/>
      <c r="P999" s="23">
        <f>IF(AND(ISNUMBER($A999),$A999&gt;=Settings!$B$6,$A999&lt;=Settings!$B$7),1,0)</f>
        <v>0</v>
      </c>
      <c r="Q999" s="23" t="str">
        <f>IF(AND($P999=1,$B999&lt;&gt;"",$B999=Timesheet!$B$4),ROW(),"")</f>
        <v/>
      </c>
    </row>
    <row r="1000" spans="1:17" x14ac:dyDescent="0.3">
      <c r="A1000" s="19"/>
      <c r="B1000" s="17"/>
      <c r="C1000" s="17"/>
      <c r="D1000" s="17"/>
      <c r="E1000" s="20"/>
      <c r="F1000" s="20"/>
      <c r="G1000" s="21"/>
      <c r="H1000" s="22" t="str">
        <f t="shared" si="30"/>
        <v/>
      </c>
      <c r="I1000" s="17"/>
      <c r="J1000" s="18"/>
      <c r="K1000" s="22" t="str">
        <f>IF($H1000="","",IF($I1000="No",0,IF(N(IFERROR(INDEX(Clients!$D$4:$D$103,MATCH($B1000,Clients!$A$4:$A$103,0)),""))&gt;0,CEILING(MAX(0,ROUND(MOD($F1000-$E1000,1)*1440-N($G1000),0)),N(IFERROR(INDEX(Clients!$D$4:$D$103,MATCH($B1000,Clients!$A$4:$A$103,0)),""))),MAX(0,ROUND(MOD($F1000-$E1000,1)*1440-N($G1000),0)))/60))</f>
        <v/>
      </c>
      <c r="L1000" s="23" t="str">
        <f>IF($B1000="","",IFERROR(INDEX(Clients!$B$4:$B$103,MATCH($B1000,Clients!$A$4:$A$103,0)),"")&amp;"")</f>
        <v/>
      </c>
      <c r="M1000" s="24" t="str">
        <f>IF($B1000="","",IF($J1000&lt;&gt;"",N($J1000),N(IFERROR(INDEX(Clients!$C$4:$C$103,MATCH($B1000,Clients!$A$4:$A$103,0)),""))))</f>
        <v/>
      </c>
      <c r="N1000" s="24" t="str">
        <f t="shared" si="31"/>
        <v/>
      </c>
      <c r="O1000" s="17"/>
      <c r="P1000" s="23">
        <f>IF(AND(ISNUMBER($A1000),$A1000&gt;=Settings!$B$6,$A1000&lt;=Settings!$B$7),1,0)</f>
        <v>0</v>
      </c>
      <c r="Q1000" s="23" t="str">
        <f>IF(AND($P1000=1,$B1000&lt;&gt;"",$B1000=Timesheet!$B$4),ROW(),"")</f>
        <v/>
      </c>
    </row>
    <row r="1001" spans="1:17" x14ac:dyDescent="0.3">
      <c r="A1001" s="19"/>
      <c r="B1001" s="17"/>
      <c r="C1001" s="17"/>
      <c r="D1001" s="17"/>
      <c r="E1001" s="20"/>
      <c r="F1001" s="20"/>
      <c r="G1001" s="21"/>
      <c r="H1001" s="22" t="str">
        <f t="shared" si="30"/>
        <v/>
      </c>
      <c r="I1001" s="17"/>
      <c r="J1001" s="18"/>
      <c r="K1001" s="22" t="str">
        <f>IF($H1001="","",IF($I1001="No",0,IF(N(IFERROR(INDEX(Clients!$D$4:$D$103,MATCH($B1001,Clients!$A$4:$A$103,0)),""))&gt;0,CEILING(MAX(0,ROUND(MOD($F1001-$E1001,1)*1440-N($G1001),0)),N(IFERROR(INDEX(Clients!$D$4:$D$103,MATCH($B1001,Clients!$A$4:$A$103,0)),""))),MAX(0,ROUND(MOD($F1001-$E1001,1)*1440-N($G1001),0)))/60))</f>
        <v/>
      </c>
      <c r="L1001" s="23" t="str">
        <f>IF($B1001="","",IFERROR(INDEX(Clients!$B$4:$B$103,MATCH($B1001,Clients!$A$4:$A$103,0)),"")&amp;"")</f>
        <v/>
      </c>
      <c r="M1001" s="24" t="str">
        <f>IF($B1001="","",IF($J1001&lt;&gt;"",N($J1001),N(IFERROR(INDEX(Clients!$C$4:$C$103,MATCH($B1001,Clients!$A$4:$A$103,0)),""))))</f>
        <v/>
      </c>
      <c r="N1001" s="24" t="str">
        <f t="shared" si="31"/>
        <v/>
      </c>
      <c r="O1001" s="17"/>
      <c r="P1001" s="23">
        <f>IF(AND(ISNUMBER($A1001),$A1001&gt;=Settings!$B$6,$A1001&lt;=Settings!$B$7),1,0)</f>
        <v>0</v>
      </c>
      <c r="Q1001" s="23" t="str">
        <f>IF(AND($P1001=1,$B1001&lt;&gt;"",$B1001=Timesheet!$B$4),ROW(),"")</f>
        <v/>
      </c>
    </row>
    <row r="1002" spans="1:17" x14ac:dyDescent="0.3">
      <c r="A1002" s="19"/>
      <c r="B1002" s="17"/>
      <c r="C1002" s="17"/>
      <c r="D1002" s="17"/>
      <c r="E1002" s="20"/>
      <c r="F1002" s="20"/>
      <c r="G1002" s="21"/>
      <c r="H1002" s="22" t="str">
        <f t="shared" si="30"/>
        <v/>
      </c>
      <c r="I1002" s="17"/>
      <c r="J1002" s="18"/>
      <c r="K1002" s="22" t="str">
        <f>IF($H1002="","",IF($I1002="No",0,IF(N(IFERROR(INDEX(Clients!$D$4:$D$103,MATCH($B1002,Clients!$A$4:$A$103,0)),""))&gt;0,CEILING(MAX(0,ROUND(MOD($F1002-$E1002,1)*1440-N($G1002),0)),N(IFERROR(INDEX(Clients!$D$4:$D$103,MATCH($B1002,Clients!$A$4:$A$103,0)),""))),MAX(0,ROUND(MOD($F1002-$E1002,1)*1440-N($G1002),0)))/60))</f>
        <v/>
      </c>
      <c r="L1002" s="23" t="str">
        <f>IF($B1002="","",IFERROR(INDEX(Clients!$B$4:$B$103,MATCH($B1002,Clients!$A$4:$A$103,0)),"")&amp;"")</f>
        <v/>
      </c>
      <c r="M1002" s="24" t="str">
        <f>IF($B1002="","",IF($J1002&lt;&gt;"",N($J1002),N(IFERROR(INDEX(Clients!$C$4:$C$103,MATCH($B1002,Clients!$A$4:$A$103,0)),""))))</f>
        <v/>
      </c>
      <c r="N1002" s="24" t="str">
        <f t="shared" si="31"/>
        <v/>
      </c>
      <c r="O1002" s="17"/>
      <c r="P1002" s="23">
        <f>IF(AND(ISNUMBER($A1002),$A1002&gt;=Settings!$B$6,$A1002&lt;=Settings!$B$7),1,0)</f>
        <v>0</v>
      </c>
      <c r="Q1002" s="23" t="str">
        <f>IF(AND($P1002=1,$B1002&lt;&gt;"",$B1002=Timesheet!$B$4),ROW(),"")</f>
        <v/>
      </c>
    </row>
    <row r="1003" spans="1:17" x14ac:dyDescent="0.3">
      <c r="A1003" s="19"/>
      <c r="B1003" s="17"/>
      <c r="C1003" s="17"/>
      <c r="D1003" s="17"/>
      <c r="E1003" s="20"/>
      <c r="F1003" s="20"/>
      <c r="G1003" s="21"/>
      <c r="H1003" s="22" t="str">
        <f t="shared" si="30"/>
        <v/>
      </c>
      <c r="I1003" s="17"/>
      <c r="J1003" s="18"/>
      <c r="K1003" s="22" t="str">
        <f>IF($H1003="","",IF($I1003="No",0,IF(N(IFERROR(INDEX(Clients!$D$4:$D$103,MATCH($B1003,Clients!$A$4:$A$103,0)),""))&gt;0,CEILING(MAX(0,ROUND(MOD($F1003-$E1003,1)*1440-N($G1003),0)),N(IFERROR(INDEX(Clients!$D$4:$D$103,MATCH($B1003,Clients!$A$4:$A$103,0)),""))),MAX(0,ROUND(MOD($F1003-$E1003,1)*1440-N($G1003),0)))/60))</f>
        <v/>
      </c>
      <c r="L1003" s="23" t="str">
        <f>IF($B1003="","",IFERROR(INDEX(Clients!$B$4:$B$103,MATCH($B1003,Clients!$A$4:$A$103,0)),"")&amp;"")</f>
        <v/>
      </c>
      <c r="M1003" s="24" t="str">
        <f>IF($B1003="","",IF($J1003&lt;&gt;"",N($J1003),N(IFERROR(INDEX(Clients!$C$4:$C$103,MATCH($B1003,Clients!$A$4:$A$103,0)),""))))</f>
        <v/>
      </c>
      <c r="N1003" s="24" t="str">
        <f t="shared" si="31"/>
        <v/>
      </c>
      <c r="O1003" s="17"/>
      <c r="P1003" s="23">
        <f>IF(AND(ISNUMBER($A1003),$A1003&gt;=Settings!$B$6,$A1003&lt;=Settings!$B$7),1,0)</f>
        <v>0</v>
      </c>
      <c r="Q1003" s="23" t="str">
        <f>IF(AND($P1003=1,$B1003&lt;&gt;"",$B1003=Timesheet!$B$4),ROW(),"")</f>
        <v/>
      </c>
    </row>
  </sheetData>
  <autoFilter ref="A3:O1003" xr:uid="{00000000-0009-0000-0000-000003000000}"/>
  <conditionalFormatting sqref="A4:A1003">
    <cfRule type="expression" dxfId="22" priority="3">
      <formula>DateStyle="DD-MM-YYYY"</formula>
    </cfRule>
    <cfRule type="expression" dxfId="21" priority="4">
      <formula>DateStyle="MM/DD/YYYY"</formula>
    </cfRule>
    <cfRule type="expression" dxfId="20" priority="5">
      <formula>DateStyle="YYYY-MM-DD"</formula>
    </cfRule>
    <cfRule type="expression" dxfId="19" priority="6">
      <formula>DateStyle="DD MMM YYYY"</formula>
    </cfRule>
  </conditionalFormatting>
  <conditionalFormatting sqref="A4:O1003">
    <cfRule type="expression" dxfId="18" priority="1">
      <formula>$I4="No"</formula>
    </cfRule>
  </conditionalFormatting>
  <conditionalFormatting sqref="O4:O1003">
    <cfRule type="expression" dxfId="17" priority="2">
      <formula>AND($N4&lt;&gt;"",N($N4)&gt;0,$O4&lt;&gt;"Yes")</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a client from the Clients sheet" xr:uid="{00000000-0002-0000-0300-000000000000}">
          <x14:formula1>
            <xm:f>Clients!$A$4:$A$103</xm:f>
          </x14:formula1>
          <xm:sqref>B4:B1003</xm:sqref>
        </x14:dataValidation>
        <x14:dataValidation type="list" allowBlank="1" xr:uid="{00000000-0002-0000-0300-000001000000}">
          <x14:formula1>
            <xm:f>Lists!$C$1:$C$2</xm:f>
          </x14:formula1>
          <xm:sqref>I4:I1003 O4:O1003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F766E"/>
    <pageSetUpPr fitToPage="1"/>
  </sheetPr>
  <dimension ref="A1:G107"/>
  <sheetViews>
    <sheetView showGridLines="0" workbookViewId="0">
      <pane xSplit="1" ySplit="5" topLeftCell="B6" activePane="bottomRight" state="frozen"/>
      <selection pane="topRight"/>
      <selection pane="bottomLeft"/>
      <selection pane="bottomRight"/>
    </sheetView>
  </sheetViews>
  <sheetFormatPr defaultRowHeight="14.4" x14ac:dyDescent="0.3"/>
  <cols>
    <col min="1" max="1" width="36" customWidth="1"/>
    <col min="2" max="4" width="13" customWidth="1"/>
    <col min="5" max="7" width="16" customWidth="1"/>
  </cols>
  <sheetData>
    <row r="1" spans="1:7" ht="25.95" customHeight="1" x14ac:dyDescent="0.4">
      <c r="A1" s="1" t="s">
        <v>90</v>
      </c>
    </row>
    <row r="2" spans="1:7" x14ac:dyDescent="0.3">
      <c r="A2" s="25" t="str">
        <f>Settings!B3</f>
        <v>Alex Morgan Studio</v>
      </c>
    </row>
    <row r="3" spans="1:7" x14ac:dyDescent="0.3">
      <c r="A3" s="12" t="s">
        <v>91</v>
      </c>
      <c r="B3" s="26">
        <f>Settings!B6</f>
        <v>46327</v>
      </c>
      <c r="C3" s="26">
        <f>Settings!B7</f>
        <v>46356</v>
      </c>
    </row>
    <row r="4" spans="1:7" x14ac:dyDescent="0.3">
      <c r="A4" s="12" t="s">
        <v>92</v>
      </c>
      <c r="C4" s="27">
        <f>SUM(C6:C105)</f>
        <v>19.86</v>
      </c>
    </row>
    <row r="5" spans="1:7" ht="31.95" customHeight="1" x14ac:dyDescent="0.3">
      <c r="A5" s="16" t="s">
        <v>39</v>
      </c>
      <c r="B5" s="16" t="s">
        <v>40</v>
      </c>
      <c r="C5" s="16" t="s">
        <v>67</v>
      </c>
      <c r="D5" s="16" t="s">
        <v>93</v>
      </c>
      <c r="E5" s="16" t="s">
        <v>94</v>
      </c>
      <c r="F5" s="16" t="s">
        <v>95</v>
      </c>
      <c r="G5" s="16" t="s">
        <v>96</v>
      </c>
    </row>
    <row r="6" spans="1:7" x14ac:dyDescent="0.3">
      <c r="A6" s="28" t="str">
        <f>IF(Clients!A4="","",Clients!A4)</f>
        <v>Northwind Labs (US)</v>
      </c>
      <c r="B6" s="29" t="str">
        <f>IF($A6="","",Clients!B4&amp;"")</f>
        <v>USD</v>
      </c>
      <c r="C6" s="22">
        <f>IF($A6="","",SUMIFS('Time log'!$H$4:$H$1003,'Time log'!$B$4:$B$1003,$A6,'Time log'!$P$4:$P$1003,1))</f>
        <v>7.33</v>
      </c>
      <c r="D6" s="22">
        <f>IF($A6="","",SUMIFS('Time log'!$K$4:$K$1003,'Time log'!$B$4:$B$1003,$A6,'Time log'!$P$4:$P$1003,1))</f>
        <v>7.5</v>
      </c>
      <c r="E6" s="24">
        <f>IF($A6="","",SUMIFS('Time log'!$N$4:$N$1003,'Time log'!$B$4:$B$1003,$A6,'Time log'!$P$4:$P$1003,1))</f>
        <v>528.75</v>
      </c>
      <c r="F6" s="24">
        <f>IF($A6="","",SUMIFS('Time log'!$N$4:$N$1003,'Time log'!$B$4:$B$1003,$A6,'Time log'!$P$4:$P$1003,1,'Time log'!$O$4:$O$1003,"&lt;&gt;Yes"))</f>
        <v>301.25</v>
      </c>
      <c r="G6" s="24">
        <f t="shared" ref="G6:G37" si="0">IF(OR($A6="",N($C6)=0),"",ROUND($E6/$C6,2))</f>
        <v>72.14</v>
      </c>
    </row>
    <row r="7" spans="1:7" x14ac:dyDescent="0.3">
      <c r="A7" s="28" t="str">
        <f>IF(Clients!A5="","",Clients!A5)</f>
        <v>Brightside Media (UK)</v>
      </c>
      <c r="B7" s="29" t="str">
        <f>IF($A7="","",Clients!B5&amp;"")</f>
        <v>GBP</v>
      </c>
      <c r="C7" s="22">
        <f>IF($A7="","",SUMIFS('Time log'!$H$4:$H$1003,'Time log'!$B$4:$B$1003,$A7,'Time log'!$P$4:$P$1003,1))</f>
        <v>2.95</v>
      </c>
      <c r="D7" s="22">
        <f>IF($A7="","",SUMIFS('Time log'!$K$4:$K$1003,'Time log'!$B$4:$B$1003,$A7,'Time log'!$P$4:$P$1003,1))</f>
        <v>2.2000000000000002</v>
      </c>
      <c r="E7" s="24">
        <f>IF($A7="","",SUMIFS('Time log'!$N$4:$N$1003,'Time log'!$B$4:$B$1003,$A7,'Time log'!$P$4:$P$1003,1))</f>
        <v>105.6</v>
      </c>
      <c r="F7" s="24">
        <f>IF($A7="","",SUMIFS('Time log'!$N$4:$N$1003,'Time log'!$B$4:$B$1003,$A7,'Time log'!$P$4:$P$1003,1,'Time log'!$O$4:$O$1003,"&lt;&gt;Yes"))</f>
        <v>105.6</v>
      </c>
      <c r="G7" s="24">
        <f t="shared" si="0"/>
        <v>35.799999999999997</v>
      </c>
    </row>
    <row r="8" spans="1:7" x14ac:dyDescent="0.3">
      <c r="A8" s="28" t="str">
        <f>IF(Clients!A6="","",Clients!A6)</f>
        <v>Kaufmann GmbH (DE)</v>
      </c>
      <c r="B8" s="29" t="str">
        <f>IF($A8="","",Clients!B6&amp;"")</f>
        <v>EUR</v>
      </c>
      <c r="C8" s="22">
        <f>IF($A8="","",SUMIFS('Time log'!$H$4:$H$1003,'Time log'!$B$4:$B$1003,$A8,'Time log'!$P$4:$P$1003,1))</f>
        <v>6.33</v>
      </c>
      <c r="D8" s="22">
        <f>IF($A8="","",SUMIFS('Time log'!$K$4:$K$1003,'Time log'!$B$4:$B$1003,$A8,'Time log'!$P$4:$P$1003,1))</f>
        <v>6.5</v>
      </c>
      <c r="E8" s="24">
        <f>IF($A8="","",SUMIFS('Time log'!$N$4:$N$1003,'Time log'!$B$4:$B$1003,$A8,'Time log'!$P$4:$P$1003,1))</f>
        <v>357.5</v>
      </c>
      <c r="F8" s="24">
        <f>IF($A8="","",SUMIFS('Time log'!$N$4:$N$1003,'Time log'!$B$4:$B$1003,$A8,'Time log'!$P$4:$P$1003,1,'Time log'!$O$4:$O$1003,"&lt;&gt;Yes"))</f>
        <v>357.5</v>
      </c>
      <c r="G8" s="24">
        <f t="shared" si="0"/>
        <v>56.48</v>
      </c>
    </row>
    <row r="9" spans="1:7" x14ac:dyDescent="0.3">
      <c r="A9" s="28" t="str">
        <f>IF(Clients!A7="","",Clients!A7)</f>
        <v>Desert Rose Events (UAE)</v>
      </c>
      <c r="B9" s="29" t="str">
        <f>IF($A9="","",Clients!B7&amp;"")</f>
        <v>AED</v>
      </c>
      <c r="C9" s="22">
        <f>IF($A9="","",SUMIFS('Time log'!$H$4:$H$1003,'Time log'!$B$4:$B$1003,$A9,'Time log'!$P$4:$P$1003,1))</f>
        <v>3.25</v>
      </c>
      <c r="D9" s="22">
        <f>IF($A9="","",SUMIFS('Time log'!$K$4:$K$1003,'Time log'!$B$4:$B$1003,$A9,'Time log'!$P$4:$P$1003,1))</f>
        <v>3.5</v>
      </c>
      <c r="E9" s="24">
        <f>IF($A9="","",SUMIFS('Time log'!$N$4:$N$1003,'Time log'!$B$4:$B$1003,$A9,'Time log'!$P$4:$P$1003,1))</f>
        <v>770</v>
      </c>
      <c r="F9" s="24">
        <f>IF($A9="","",SUMIFS('Time log'!$N$4:$N$1003,'Time log'!$B$4:$B$1003,$A9,'Time log'!$P$4:$P$1003,1,'Time log'!$O$4:$O$1003,"&lt;&gt;Yes"))</f>
        <v>770</v>
      </c>
      <c r="G9" s="24">
        <f t="shared" si="0"/>
        <v>236.92</v>
      </c>
    </row>
    <row r="10" spans="1:7" x14ac:dyDescent="0.3">
      <c r="A10" s="28" t="str">
        <f>IF(Clients!A8="","",Clients!A8)</f>
        <v/>
      </c>
      <c r="B10" s="29" t="str">
        <f>IF($A10="","",Clients!B8&amp;"")</f>
        <v/>
      </c>
      <c r="C10" s="22" t="str">
        <f>IF($A10="","",SUMIFS('Time log'!$H$4:$H$1003,'Time log'!$B$4:$B$1003,$A10,'Time log'!$P$4:$P$1003,1))</f>
        <v/>
      </c>
      <c r="D10" s="22" t="str">
        <f>IF($A10="","",SUMIFS('Time log'!$K$4:$K$1003,'Time log'!$B$4:$B$1003,$A10,'Time log'!$P$4:$P$1003,1))</f>
        <v/>
      </c>
      <c r="E10" s="24" t="str">
        <f>IF($A10="","",SUMIFS('Time log'!$N$4:$N$1003,'Time log'!$B$4:$B$1003,$A10,'Time log'!$P$4:$P$1003,1))</f>
        <v/>
      </c>
      <c r="F10" s="24" t="str">
        <f>IF($A10="","",SUMIFS('Time log'!$N$4:$N$1003,'Time log'!$B$4:$B$1003,$A10,'Time log'!$P$4:$P$1003,1,'Time log'!$O$4:$O$1003,"&lt;&gt;Yes"))</f>
        <v/>
      </c>
      <c r="G10" s="24" t="str">
        <f t="shared" si="0"/>
        <v/>
      </c>
    </row>
    <row r="11" spans="1:7" x14ac:dyDescent="0.3">
      <c r="A11" s="28" t="str">
        <f>IF(Clients!A9="","",Clients!A9)</f>
        <v/>
      </c>
      <c r="B11" s="29" t="str">
        <f>IF($A11="","",Clients!B9&amp;"")</f>
        <v/>
      </c>
      <c r="C11" s="22" t="str">
        <f>IF($A11="","",SUMIFS('Time log'!$H$4:$H$1003,'Time log'!$B$4:$B$1003,$A11,'Time log'!$P$4:$P$1003,1))</f>
        <v/>
      </c>
      <c r="D11" s="22" t="str">
        <f>IF($A11="","",SUMIFS('Time log'!$K$4:$K$1003,'Time log'!$B$4:$B$1003,$A11,'Time log'!$P$4:$P$1003,1))</f>
        <v/>
      </c>
      <c r="E11" s="24" t="str">
        <f>IF($A11="","",SUMIFS('Time log'!$N$4:$N$1003,'Time log'!$B$4:$B$1003,$A11,'Time log'!$P$4:$P$1003,1))</f>
        <v/>
      </c>
      <c r="F11" s="24" t="str">
        <f>IF($A11="","",SUMIFS('Time log'!$N$4:$N$1003,'Time log'!$B$4:$B$1003,$A11,'Time log'!$P$4:$P$1003,1,'Time log'!$O$4:$O$1003,"&lt;&gt;Yes"))</f>
        <v/>
      </c>
      <c r="G11" s="24" t="str">
        <f t="shared" si="0"/>
        <v/>
      </c>
    </row>
    <row r="12" spans="1:7" x14ac:dyDescent="0.3">
      <c r="A12" s="28" t="str">
        <f>IF(Clients!A10="","",Clients!A10)</f>
        <v/>
      </c>
      <c r="B12" s="29" t="str">
        <f>IF($A12="","",Clients!B10&amp;"")</f>
        <v/>
      </c>
      <c r="C12" s="22" t="str">
        <f>IF($A12="","",SUMIFS('Time log'!$H$4:$H$1003,'Time log'!$B$4:$B$1003,$A12,'Time log'!$P$4:$P$1003,1))</f>
        <v/>
      </c>
      <c r="D12" s="22" t="str">
        <f>IF($A12="","",SUMIFS('Time log'!$K$4:$K$1003,'Time log'!$B$4:$B$1003,$A12,'Time log'!$P$4:$P$1003,1))</f>
        <v/>
      </c>
      <c r="E12" s="24" t="str">
        <f>IF($A12="","",SUMIFS('Time log'!$N$4:$N$1003,'Time log'!$B$4:$B$1003,$A12,'Time log'!$P$4:$P$1003,1))</f>
        <v/>
      </c>
      <c r="F12" s="24" t="str">
        <f>IF($A12="","",SUMIFS('Time log'!$N$4:$N$1003,'Time log'!$B$4:$B$1003,$A12,'Time log'!$P$4:$P$1003,1,'Time log'!$O$4:$O$1003,"&lt;&gt;Yes"))</f>
        <v/>
      </c>
      <c r="G12" s="24" t="str">
        <f t="shared" si="0"/>
        <v/>
      </c>
    </row>
    <row r="13" spans="1:7" x14ac:dyDescent="0.3">
      <c r="A13" s="28" t="str">
        <f>IF(Clients!A11="","",Clients!A11)</f>
        <v/>
      </c>
      <c r="B13" s="29" t="str">
        <f>IF($A13="","",Clients!B11&amp;"")</f>
        <v/>
      </c>
      <c r="C13" s="22" t="str">
        <f>IF($A13="","",SUMIFS('Time log'!$H$4:$H$1003,'Time log'!$B$4:$B$1003,$A13,'Time log'!$P$4:$P$1003,1))</f>
        <v/>
      </c>
      <c r="D13" s="22" t="str">
        <f>IF($A13="","",SUMIFS('Time log'!$K$4:$K$1003,'Time log'!$B$4:$B$1003,$A13,'Time log'!$P$4:$P$1003,1))</f>
        <v/>
      </c>
      <c r="E13" s="24" t="str">
        <f>IF($A13="","",SUMIFS('Time log'!$N$4:$N$1003,'Time log'!$B$4:$B$1003,$A13,'Time log'!$P$4:$P$1003,1))</f>
        <v/>
      </c>
      <c r="F13" s="24" t="str">
        <f>IF($A13="","",SUMIFS('Time log'!$N$4:$N$1003,'Time log'!$B$4:$B$1003,$A13,'Time log'!$P$4:$P$1003,1,'Time log'!$O$4:$O$1003,"&lt;&gt;Yes"))</f>
        <v/>
      </c>
      <c r="G13" s="24" t="str">
        <f t="shared" si="0"/>
        <v/>
      </c>
    </row>
    <row r="14" spans="1:7" x14ac:dyDescent="0.3">
      <c r="A14" s="28" t="str">
        <f>IF(Clients!A12="","",Clients!A12)</f>
        <v/>
      </c>
      <c r="B14" s="29" t="str">
        <f>IF($A14="","",Clients!B12&amp;"")</f>
        <v/>
      </c>
      <c r="C14" s="22" t="str">
        <f>IF($A14="","",SUMIFS('Time log'!$H$4:$H$1003,'Time log'!$B$4:$B$1003,$A14,'Time log'!$P$4:$P$1003,1))</f>
        <v/>
      </c>
      <c r="D14" s="22" t="str">
        <f>IF($A14="","",SUMIFS('Time log'!$K$4:$K$1003,'Time log'!$B$4:$B$1003,$A14,'Time log'!$P$4:$P$1003,1))</f>
        <v/>
      </c>
      <c r="E14" s="24" t="str">
        <f>IF($A14="","",SUMIFS('Time log'!$N$4:$N$1003,'Time log'!$B$4:$B$1003,$A14,'Time log'!$P$4:$P$1003,1))</f>
        <v/>
      </c>
      <c r="F14" s="24" t="str">
        <f>IF($A14="","",SUMIFS('Time log'!$N$4:$N$1003,'Time log'!$B$4:$B$1003,$A14,'Time log'!$P$4:$P$1003,1,'Time log'!$O$4:$O$1003,"&lt;&gt;Yes"))</f>
        <v/>
      </c>
      <c r="G14" s="24" t="str">
        <f t="shared" si="0"/>
        <v/>
      </c>
    </row>
    <row r="15" spans="1:7" x14ac:dyDescent="0.3">
      <c r="A15" s="28" t="str">
        <f>IF(Clients!A13="","",Clients!A13)</f>
        <v/>
      </c>
      <c r="B15" s="29" t="str">
        <f>IF($A15="","",Clients!B13&amp;"")</f>
        <v/>
      </c>
      <c r="C15" s="22" t="str">
        <f>IF($A15="","",SUMIFS('Time log'!$H$4:$H$1003,'Time log'!$B$4:$B$1003,$A15,'Time log'!$P$4:$P$1003,1))</f>
        <v/>
      </c>
      <c r="D15" s="22" t="str">
        <f>IF($A15="","",SUMIFS('Time log'!$K$4:$K$1003,'Time log'!$B$4:$B$1003,$A15,'Time log'!$P$4:$P$1003,1))</f>
        <v/>
      </c>
      <c r="E15" s="24" t="str">
        <f>IF($A15="","",SUMIFS('Time log'!$N$4:$N$1003,'Time log'!$B$4:$B$1003,$A15,'Time log'!$P$4:$P$1003,1))</f>
        <v/>
      </c>
      <c r="F15" s="24" t="str">
        <f>IF($A15="","",SUMIFS('Time log'!$N$4:$N$1003,'Time log'!$B$4:$B$1003,$A15,'Time log'!$P$4:$P$1003,1,'Time log'!$O$4:$O$1003,"&lt;&gt;Yes"))</f>
        <v/>
      </c>
      <c r="G15" s="24" t="str">
        <f t="shared" si="0"/>
        <v/>
      </c>
    </row>
    <row r="16" spans="1:7" x14ac:dyDescent="0.3">
      <c r="A16" s="28" t="str">
        <f>IF(Clients!A14="","",Clients!A14)</f>
        <v/>
      </c>
      <c r="B16" s="29" t="str">
        <f>IF($A16="","",Clients!B14&amp;"")</f>
        <v/>
      </c>
      <c r="C16" s="22" t="str">
        <f>IF($A16="","",SUMIFS('Time log'!$H$4:$H$1003,'Time log'!$B$4:$B$1003,$A16,'Time log'!$P$4:$P$1003,1))</f>
        <v/>
      </c>
      <c r="D16" s="22" t="str">
        <f>IF($A16="","",SUMIFS('Time log'!$K$4:$K$1003,'Time log'!$B$4:$B$1003,$A16,'Time log'!$P$4:$P$1003,1))</f>
        <v/>
      </c>
      <c r="E16" s="24" t="str">
        <f>IF($A16="","",SUMIFS('Time log'!$N$4:$N$1003,'Time log'!$B$4:$B$1003,$A16,'Time log'!$P$4:$P$1003,1))</f>
        <v/>
      </c>
      <c r="F16" s="24" t="str">
        <f>IF($A16="","",SUMIFS('Time log'!$N$4:$N$1003,'Time log'!$B$4:$B$1003,$A16,'Time log'!$P$4:$P$1003,1,'Time log'!$O$4:$O$1003,"&lt;&gt;Yes"))</f>
        <v/>
      </c>
      <c r="G16" s="24" t="str">
        <f t="shared" si="0"/>
        <v/>
      </c>
    </row>
    <row r="17" spans="1:7" x14ac:dyDescent="0.3">
      <c r="A17" s="28" t="str">
        <f>IF(Clients!A15="","",Clients!A15)</f>
        <v/>
      </c>
      <c r="B17" s="29" t="str">
        <f>IF($A17="","",Clients!B15&amp;"")</f>
        <v/>
      </c>
      <c r="C17" s="22" t="str">
        <f>IF($A17="","",SUMIFS('Time log'!$H$4:$H$1003,'Time log'!$B$4:$B$1003,$A17,'Time log'!$P$4:$P$1003,1))</f>
        <v/>
      </c>
      <c r="D17" s="22" t="str">
        <f>IF($A17="","",SUMIFS('Time log'!$K$4:$K$1003,'Time log'!$B$4:$B$1003,$A17,'Time log'!$P$4:$P$1003,1))</f>
        <v/>
      </c>
      <c r="E17" s="24" t="str">
        <f>IF($A17="","",SUMIFS('Time log'!$N$4:$N$1003,'Time log'!$B$4:$B$1003,$A17,'Time log'!$P$4:$P$1003,1))</f>
        <v/>
      </c>
      <c r="F17" s="24" t="str">
        <f>IF($A17="","",SUMIFS('Time log'!$N$4:$N$1003,'Time log'!$B$4:$B$1003,$A17,'Time log'!$P$4:$P$1003,1,'Time log'!$O$4:$O$1003,"&lt;&gt;Yes"))</f>
        <v/>
      </c>
      <c r="G17" s="24" t="str">
        <f t="shared" si="0"/>
        <v/>
      </c>
    </row>
    <row r="18" spans="1:7" x14ac:dyDescent="0.3">
      <c r="A18" s="28" t="str">
        <f>IF(Clients!A16="","",Clients!A16)</f>
        <v/>
      </c>
      <c r="B18" s="29" t="str">
        <f>IF($A18="","",Clients!B16&amp;"")</f>
        <v/>
      </c>
      <c r="C18" s="22" t="str">
        <f>IF($A18="","",SUMIFS('Time log'!$H$4:$H$1003,'Time log'!$B$4:$B$1003,$A18,'Time log'!$P$4:$P$1003,1))</f>
        <v/>
      </c>
      <c r="D18" s="22" t="str">
        <f>IF($A18="","",SUMIFS('Time log'!$K$4:$K$1003,'Time log'!$B$4:$B$1003,$A18,'Time log'!$P$4:$P$1003,1))</f>
        <v/>
      </c>
      <c r="E18" s="24" t="str">
        <f>IF($A18="","",SUMIFS('Time log'!$N$4:$N$1003,'Time log'!$B$4:$B$1003,$A18,'Time log'!$P$4:$P$1003,1))</f>
        <v/>
      </c>
      <c r="F18" s="24" t="str">
        <f>IF($A18="","",SUMIFS('Time log'!$N$4:$N$1003,'Time log'!$B$4:$B$1003,$A18,'Time log'!$P$4:$P$1003,1,'Time log'!$O$4:$O$1003,"&lt;&gt;Yes"))</f>
        <v/>
      </c>
      <c r="G18" s="24" t="str">
        <f t="shared" si="0"/>
        <v/>
      </c>
    </row>
    <row r="19" spans="1:7" x14ac:dyDescent="0.3">
      <c r="A19" s="28" t="str">
        <f>IF(Clients!A17="","",Clients!A17)</f>
        <v/>
      </c>
      <c r="B19" s="29" t="str">
        <f>IF($A19="","",Clients!B17&amp;"")</f>
        <v/>
      </c>
      <c r="C19" s="22" t="str">
        <f>IF($A19="","",SUMIFS('Time log'!$H$4:$H$1003,'Time log'!$B$4:$B$1003,$A19,'Time log'!$P$4:$P$1003,1))</f>
        <v/>
      </c>
      <c r="D19" s="22" t="str">
        <f>IF($A19="","",SUMIFS('Time log'!$K$4:$K$1003,'Time log'!$B$4:$B$1003,$A19,'Time log'!$P$4:$P$1003,1))</f>
        <v/>
      </c>
      <c r="E19" s="24" t="str">
        <f>IF($A19="","",SUMIFS('Time log'!$N$4:$N$1003,'Time log'!$B$4:$B$1003,$A19,'Time log'!$P$4:$P$1003,1))</f>
        <v/>
      </c>
      <c r="F19" s="24" t="str">
        <f>IF($A19="","",SUMIFS('Time log'!$N$4:$N$1003,'Time log'!$B$4:$B$1003,$A19,'Time log'!$P$4:$P$1003,1,'Time log'!$O$4:$O$1003,"&lt;&gt;Yes"))</f>
        <v/>
      </c>
      <c r="G19" s="24" t="str">
        <f t="shared" si="0"/>
        <v/>
      </c>
    </row>
    <row r="20" spans="1:7" x14ac:dyDescent="0.3">
      <c r="A20" s="28" t="str">
        <f>IF(Clients!A18="","",Clients!A18)</f>
        <v/>
      </c>
      <c r="B20" s="29" t="str">
        <f>IF($A20="","",Clients!B18&amp;"")</f>
        <v/>
      </c>
      <c r="C20" s="22" t="str">
        <f>IF($A20="","",SUMIFS('Time log'!$H$4:$H$1003,'Time log'!$B$4:$B$1003,$A20,'Time log'!$P$4:$P$1003,1))</f>
        <v/>
      </c>
      <c r="D20" s="22" t="str">
        <f>IF($A20="","",SUMIFS('Time log'!$K$4:$K$1003,'Time log'!$B$4:$B$1003,$A20,'Time log'!$P$4:$P$1003,1))</f>
        <v/>
      </c>
      <c r="E20" s="24" t="str">
        <f>IF($A20="","",SUMIFS('Time log'!$N$4:$N$1003,'Time log'!$B$4:$B$1003,$A20,'Time log'!$P$4:$P$1003,1))</f>
        <v/>
      </c>
      <c r="F20" s="24" t="str">
        <f>IF($A20="","",SUMIFS('Time log'!$N$4:$N$1003,'Time log'!$B$4:$B$1003,$A20,'Time log'!$P$4:$P$1003,1,'Time log'!$O$4:$O$1003,"&lt;&gt;Yes"))</f>
        <v/>
      </c>
      <c r="G20" s="24" t="str">
        <f t="shared" si="0"/>
        <v/>
      </c>
    </row>
    <row r="21" spans="1:7" x14ac:dyDescent="0.3">
      <c r="A21" s="28" t="str">
        <f>IF(Clients!A19="","",Clients!A19)</f>
        <v/>
      </c>
      <c r="B21" s="29" t="str">
        <f>IF($A21="","",Clients!B19&amp;"")</f>
        <v/>
      </c>
      <c r="C21" s="22" t="str">
        <f>IF($A21="","",SUMIFS('Time log'!$H$4:$H$1003,'Time log'!$B$4:$B$1003,$A21,'Time log'!$P$4:$P$1003,1))</f>
        <v/>
      </c>
      <c r="D21" s="22" t="str">
        <f>IF($A21="","",SUMIFS('Time log'!$K$4:$K$1003,'Time log'!$B$4:$B$1003,$A21,'Time log'!$P$4:$P$1003,1))</f>
        <v/>
      </c>
      <c r="E21" s="24" t="str">
        <f>IF($A21="","",SUMIFS('Time log'!$N$4:$N$1003,'Time log'!$B$4:$B$1003,$A21,'Time log'!$P$4:$P$1003,1))</f>
        <v/>
      </c>
      <c r="F21" s="24" t="str">
        <f>IF($A21="","",SUMIFS('Time log'!$N$4:$N$1003,'Time log'!$B$4:$B$1003,$A21,'Time log'!$P$4:$P$1003,1,'Time log'!$O$4:$O$1003,"&lt;&gt;Yes"))</f>
        <v/>
      </c>
      <c r="G21" s="24" t="str">
        <f t="shared" si="0"/>
        <v/>
      </c>
    </row>
    <row r="22" spans="1:7" x14ac:dyDescent="0.3">
      <c r="A22" s="28" t="str">
        <f>IF(Clients!A20="","",Clients!A20)</f>
        <v/>
      </c>
      <c r="B22" s="29" t="str">
        <f>IF($A22="","",Clients!B20&amp;"")</f>
        <v/>
      </c>
      <c r="C22" s="22" t="str">
        <f>IF($A22="","",SUMIFS('Time log'!$H$4:$H$1003,'Time log'!$B$4:$B$1003,$A22,'Time log'!$P$4:$P$1003,1))</f>
        <v/>
      </c>
      <c r="D22" s="22" t="str">
        <f>IF($A22="","",SUMIFS('Time log'!$K$4:$K$1003,'Time log'!$B$4:$B$1003,$A22,'Time log'!$P$4:$P$1003,1))</f>
        <v/>
      </c>
      <c r="E22" s="24" t="str">
        <f>IF($A22="","",SUMIFS('Time log'!$N$4:$N$1003,'Time log'!$B$4:$B$1003,$A22,'Time log'!$P$4:$P$1003,1))</f>
        <v/>
      </c>
      <c r="F22" s="24" t="str">
        <f>IF($A22="","",SUMIFS('Time log'!$N$4:$N$1003,'Time log'!$B$4:$B$1003,$A22,'Time log'!$P$4:$P$1003,1,'Time log'!$O$4:$O$1003,"&lt;&gt;Yes"))</f>
        <v/>
      </c>
      <c r="G22" s="24" t="str">
        <f t="shared" si="0"/>
        <v/>
      </c>
    </row>
    <row r="23" spans="1:7" x14ac:dyDescent="0.3">
      <c r="A23" s="28" t="str">
        <f>IF(Clients!A21="","",Clients!A21)</f>
        <v/>
      </c>
      <c r="B23" s="29" t="str">
        <f>IF($A23="","",Clients!B21&amp;"")</f>
        <v/>
      </c>
      <c r="C23" s="22" t="str">
        <f>IF($A23="","",SUMIFS('Time log'!$H$4:$H$1003,'Time log'!$B$4:$B$1003,$A23,'Time log'!$P$4:$P$1003,1))</f>
        <v/>
      </c>
      <c r="D23" s="22" t="str">
        <f>IF($A23="","",SUMIFS('Time log'!$K$4:$K$1003,'Time log'!$B$4:$B$1003,$A23,'Time log'!$P$4:$P$1003,1))</f>
        <v/>
      </c>
      <c r="E23" s="24" t="str">
        <f>IF($A23="","",SUMIFS('Time log'!$N$4:$N$1003,'Time log'!$B$4:$B$1003,$A23,'Time log'!$P$4:$P$1003,1))</f>
        <v/>
      </c>
      <c r="F23" s="24" t="str">
        <f>IF($A23="","",SUMIFS('Time log'!$N$4:$N$1003,'Time log'!$B$4:$B$1003,$A23,'Time log'!$P$4:$P$1003,1,'Time log'!$O$4:$O$1003,"&lt;&gt;Yes"))</f>
        <v/>
      </c>
      <c r="G23" s="24" t="str">
        <f t="shared" si="0"/>
        <v/>
      </c>
    </row>
    <row r="24" spans="1:7" x14ac:dyDescent="0.3">
      <c r="A24" s="28" t="str">
        <f>IF(Clients!A22="","",Clients!A22)</f>
        <v/>
      </c>
      <c r="B24" s="29" t="str">
        <f>IF($A24="","",Clients!B22&amp;"")</f>
        <v/>
      </c>
      <c r="C24" s="22" t="str">
        <f>IF($A24="","",SUMIFS('Time log'!$H$4:$H$1003,'Time log'!$B$4:$B$1003,$A24,'Time log'!$P$4:$P$1003,1))</f>
        <v/>
      </c>
      <c r="D24" s="22" t="str">
        <f>IF($A24="","",SUMIFS('Time log'!$K$4:$K$1003,'Time log'!$B$4:$B$1003,$A24,'Time log'!$P$4:$P$1003,1))</f>
        <v/>
      </c>
      <c r="E24" s="24" t="str">
        <f>IF($A24="","",SUMIFS('Time log'!$N$4:$N$1003,'Time log'!$B$4:$B$1003,$A24,'Time log'!$P$4:$P$1003,1))</f>
        <v/>
      </c>
      <c r="F24" s="24" t="str">
        <f>IF($A24="","",SUMIFS('Time log'!$N$4:$N$1003,'Time log'!$B$4:$B$1003,$A24,'Time log'!$P$4:$P$1003,1,'Time log'!$O$4:$O$1003,"&lt;&gt;Yes"))</f>
        <v/>
      </c>
      <c r="G24" s="24" t="str">
        <f t="shared" si="0"/>
        <v/>
      </c>
    </row>
    <row r="25" spans="1:7" x14ac:dyDescent="0.3">
      <c r="A25" s="28" t="str">
        <f>IF(Clients!A23="","",Clients!A23)</f>
        <v/>
      </c>
      <c r="B25" s="29" t="str">
        <f>IF($A25="","",Clients!B23&amp;"")</f>
        <v/>
      </c>
      <c r="C25" s="22" t="str">
        <f>IF($A25="","",SUMIFS('Time log'!$H$4:$H$1003,'Time log'!$B$4:$B$1003,$A25,'Time log'!$P$4:$P$1003,1))</f>
        <v/>
      </c>
      <c r="D25" s="22" t="str">
        <f>IF($A25="","",SUMIFS('Time log'!$K$4:$K$1003,'Time log'!$B$4:$B$1003,$A25,'Time log'!$P$4:$P$1003,1))</f>
        <v/>
      </c>
      <c r="E25" s="24" t="str">
        <f>IF($A25="","",SUMIFS('Time log'!$N$4:$N$1003,'Time log'!$B$4:$B$1003,$A25,'Time log'!$P$4:$P$1003,1))</f>
        <v/>
      </c>
      <c r="F25" s="24" t="str">
        <f>IF($A25="","",SUMIFS('Time log'!$N$4:$N$1003,'Time log'!$B$4:$B$1003,$A25,'Time log'!$P$4:$P$1003,1,'Time log'!$O$4:$O$1003,"&lt;&gt;Yes"))</f>
        <v/>
      </c>
      <c r="G25" s="24" t="str">
        <f t="shared" si="0"/>
        <v/>
      </c>
    </row>
    <row r="26" spans="1:7" x14ac:dyDescent="0.3">
      <c r="A26" s="28" t="str">
        <f>IF(Clients!A24="","",Clients!A24)</f>
        <v/>
      </c>
      <c r="B26" s="29" t="str">
        <f>IF($A26="","",Clients!B24&amp;"")</f>
        <v/>
      </c>
      <c r="C26" s="22" t="str">
        <f>IF($A26="","",SUMIFS('Time log'!$H$4:$H$1003,'Time log'!$B$4:$B$1003,$A26,'Time log'!$P$4:$P$1003,1))</f>
        <v/>
      </c>
      <c r="D26" s="22" t="str">
        <f>IF($A26="","",SUMIFS('Time log'!$K$4:$K$1003,'Time log'!$B$4:$B$1003,$A26,'Time log'!$P$4:$P$1003,1))</f>
        <v/>
      </c>
      <c r="E26" s="24" t="str">
        <f>IF($A26="","",SUMIFS('Time log'!$N$4:$N$1003,'Time log'!$B$4:$B$1003,$A26,'Time log'!$P$4:$P$1003,1))</f>
        <v/>
      </c>
      <c r="F26" s="24" t="str">
        <f>IF($A26="","",SUMIFS('Time log'!$N$4:$N$1003,'Time log'!$B$4:$B$1003,$A26,'Time log'!$P$4:$P$1003,1,'Time log'!$O$4:$O$1003,"&lt;&gt;Yes"))</f>
        <v/>
      </c>
      <c r="G26" s="24" t="str">
        <f t="shared" si="0"/>
        <v/>
      </c>
    </row>
    <row r="27" spans="1:7" x14ac:dyDescent="0.3">
      <c r="A27" s="28" t="str">
        <f>IF(Clients!A25="","",Clients!A25)</f>
        <v/>
      </c>
      <c r="B27" s="29" t="str">
        <f>IF($A27="","",Clients!B25&amp;"")</f>
        <v/>
      </c>
      <c r="C27" s="22" t="str">
        <f>IF($A27="","",SUMIFS('Time log'!$H$4:$H$1003,'Time log'!$B$4:$B$1003,$A27,'Time log'!$P$4:$P$1003,1))</f>
        <v/>
      </c>
      <c r="D27" s="22" t="str">
        <f>IF($A27="","",SUMIFS('Time log'!$K$4:$K$1003,'Time log'!$B$4:$B$1003,$A27,'Time log'!$P$4:$P$1003,1))</f>
        <v/>
      </c>
      <c r="E27" s="24" t="str">
        <f>IF($A27="","",SUMIFS('Time log'!$N$4:$N$1003,'Time log'!$B$4:$B$1003,$A27,'Time log'!$P$4:$P$1003,1))</f>
        <v/>
      </c>
      <c r="F27" s="24" t="str">
        <f>IF($A27="","",SUMIFS('Time log'!$N$4:$N$1003,'Time log'!$B$4:$B$1003,$A27,'Time log'!$P$4:$P$1003,1,'Time log'!$O$4:$O$1003,"&lt;&gt;Yes"))</f>
        <v/>
      </c>
      <c r="G27" s="24" t="str">
        <f t="shared" si="0"/>
        <v/>
      </c>
    </row>
    <row r="28" spans="1:7" x14ac:dyDescent="0.3">
      <c r="A28" s="28" t="str">
        <f>IF(Clients!A26="","",Clients!A26)</f>
        <v/>
      </c>
      <c r="B28" s="29" t="str">
        <f>IF($A28="","",Clients!B26&amp;"")</f>
        <v/>
      </c>
      <c r="C28" s="22" t="str">
        <f>IF($A28="","",SUMIFS('Time log'!$H$4:$H$1003,'Time log'!$B$4:$B$1003,$A28,'Time log'!$P$4:$P$1003,1))</f>
        <v/>
      </c>
      <c r="D28" s="22" t="str">
        <f>IF($A28="","",SUMIFS('Time log'!$K$4:$K$1003,'Time log'!$B$4:$B$1003,$A28,'Time log'!$P$4:$P$1003,1))</f>
        <v/>
      </c>
      <c r="E28" s="24" t="str">
        <f>IF($A28="","",SUMIFS('Time log'!$N$4:$N$1003,'Time log'!$B$4:$B$1003,$A28,'Time log'!$P$4:$P$1003,1))</f>
        <v/>
      </c>
      <c r="F28" s="24" t="str">
        <f>IF($A28="","",SUMIFS('Time log'!$N$4:$N$1003,'Time log'!$B$4:$B$1003,$A28,'Time log'!$P$4:$P$1003,1,'Time log'!$O$4:$O$1003,"&lt;&gt;Yes"))</f>
        <v/>
      </c>
      <c r="G28" s="24" t="str">
        <f t="shared" si="0"/>
        <v/>
      </c>
    </row>
    <row r="29" spans="1:7" x14ac:dyDescent="0.3">
      <c r="A29" s="28" t="str">
        <f>IF(Clients!A27="","",Clients!A27)</f>
        <v/>
      </c>
      <c r="B29" s="29" t="str">
        <f>IF($A29="","",Clients!B27&amp;"")</f>
        <v/>
      </c>
      <c r="C29" s="22" t="str">
        <f>IF($A29="","",SUMIFS('Time log'!$H$4:$H$1003,'Time log'!$B$4:$B$1003,$A29,'Time log'!$P$4:$P$1003,1))</f>
        <v/>
      </c>
      <c r="D29" s="22" t="str">
        <f>IF($A29="","",SUMIFS('Time log'!$K$4:$K$1003,'Time log'!$B$4:$B$1003,$A29,'Time log'!$P$4:$P$1003,1))</f>
        <v/>
      </c>
      <c r="E29" s="24" t="str">
        <f>IF($A29="","",SUMIFS('Time log'!$N$4:$N$1003,'Time log'!$B$4:$B$1003,$A29,'Time log'!$P$4:$P$1003,1))</f>
        <v/>
      </c>
      <c r="F29" s="24" t="str">
        <f>IF($A29="","",SUMIFS('Time log'!$N$4:$N$1003,'Time log'!$B$4:$B$1003,$A29,'Time log'!$P$4:$P$1003,1,'Time log'!$O$4:$O$1003,"&lt;&gt;Yes"))</f>
        <v/>
      </c>
      <c r="G29" s="24" t="str">
        <f t="shared" si="0"/>
        <v/>
      </c>
    </row>
    <row r="30" spans="1:7" x14ac:dyDescent="0.3">
      <c r="A30" s="28" t="str">
        <f>IF(Clients!A28="","",Clients!A28)</f>
        <v/>
      </c>
      <c r="B30" s="29" t="str">
        <f>IF($A30="","",Clients!B28&amp;"")</f>
        <v/>
      </c>
      <c r="C30" s="22" t="str">
        <f>IF($A30="","",SUMIFS('Time log'!$H$4:$H$1003,'Time log'!$B$4:$B$1003,$A30,'Time log'!$P$4:$P$1003,1))</f>
        <v/>
      </c>
      <c r="D30" s="22" t="str">
        <f>IF($A30="","",SUMIFS('Time log'!$K$4:$K$1003,'Time log'!$B$4:$B$1003,$A30,'Time log'!$P$4:$P$1003,1))</f>
        <v/>
      </c>
      <c r="E30" s="24" t="str">
        <f>IF($A30="","",SUMIFS('Time log'!$N$4:$N$1003,'Time log'!$B$4:$B$1003,$A30,'Time log'!$P$4:$P$1003,1))</f>
        <v/>
      </c>
      <c r="F30" s="24" t="str">
        <f>IF($A30="","",SUMIFS('Time log'!$N$4:$N$1003,'Time log'!$B$4:$B$1003,$A30,'Time log'!$P$4:$P$1003,1,'Time log'!$O$4:$O$1003,"&lt;&gt;Yes"))</f>
        <v/>
      </c>
      <c r="G30" s="24" t="str">
        <f t="shared" si="0"/>
        <v/>
      </c>
    </row>
    <row r="31" spans="1:7" x14ac:dyDescent="0.3">
      <c r="A31" s="28" t="str">
        <f>IF(Clients!A29="","",Clients!A29)</f>
        <v/>
      </c>
      <c r="B31" s="29" t="str">
        <f>IF($A31="","",Clients!B29&amp;"")</f>
        <v/>
      </c>
      <c r="C31" s="22" t="str">
        <f>IF($A31="","",SUMIFS('Time log'!$H$4:$H$1003,'Time log'!$B$4:$B$1003,$A31,'Time log'!$P$4:$P$1003,1))</f>
        <v/>
      </c>
      <c r="D31" s="22" t="str">
        <f>IF($A31="","",SUMIFS('Time log'!$K$4:$K$1003,'Time log'!$B$4:$B$1003,$A31,'Time log'!$P$4:$P$1003,1))</f>
        <v/>
      </c>
      <c r="E31" s="24" t="str">
        <f>IF($A31="","",SUMIFS('Time log'!$N$4:$N$1003,'Time log'!$B$4:$B$1003,$A31,'Time log'!$P$4:$P$1003,1))</f>
        <v/>
      </c>
      <c r="F31" s="24" t="str">
        <f>IF($A31="","",SUMIFS('Time log'!$N$4:$N$1003,'Time log'!$B$4:$B$1003,$A31,'Time log'!$P$4:$P$1003,1,'Time log'!$O$4:$O$1003,"&lt;&gt;Yes"))</f>
        <v/>
      </c>
      <c r="G31" s="24" t="str">
        <f t="shared" si="0"/>
        <v/>
      </c>
    </row>
    <row r="32" spans="1:7" x14ac:dyDescent="0.3">
      <c r="A32" s="28" t="str">
        <f>IF(Clients!A30="","",Clients!A30)</f>
        <v/>
      </c>
      <c r="B32" s="29" t="str">
        <f>IF($A32="","",Clients!B30&amp;"")</f>
        <v/>
      </c>
      <c r="C32" s="22" t="str">
        <f>IF($A32="","",SUMIFS('Time log'!$H$4:$H$1003,'Time log'!$B$4:$B$1003,$A32,'Time log'!$P$4:$P$1003,1))</f>
        <v/>
      </c>
      <c r="D32" s="22" t="str">
        <f>IF($A32="","",SUMIFS('Time log'!$K$4:$K$1003,'Time log'!$B$4:$B$1003,$A32,'Time log'!$P$4:$P$1003,1))</f>
        <v/>
      </c>
      <c r="E32" s="24" t="str">
        <f>IF($A32="","",SUMIFS('Time log'!$N$4:$N$1003,'Time log'!$B$4:$B$1003,$A32,'Time log'!$P$4:$P$1003,1))</f>
        <v/>
      </c>
      <c r="F32" s="24" t="str">
        <f>IF($A32="","",SUMIFS('Time log'!$N$4:$N$1003,'Time log'!$B$4:$B$1003,$A32,'Time log'!$P$4:$P$1003,1,'Time log'!$O$4:$O$1003,"&lt;&gt;Yes"))</f>
        <v/>
      </c>
      <c r="G32" s="24" t="str">
        <f t="shared" si="0"/>
        <v/>
      </c>
    </row>
    <row r="33" spans="1:7" x14ac:dyDescent="0.3">
      <c r="A33" s="28" t="str">
        <f>IF(Clients!A31="","",Clients!A31)</f>
        <v/>
      </c>
      <c r="B33" s="29" t="str">
        <f>IF($A33="","",Clients!B31&amp;"")</f>
        <v/>
      </c>
      <c r="C33" s="22" t="str">
        <f>IF($A33="","",SUMIFS('Time log'!$H$4:$H$1003,'Time log'!$B$4:$B$1003,$A33,'Time log'!$P$4:$P$1003,1))</f>
        <v/>
      </c>
      <c r="D33" s="22" t="str">
        <f>IF($A33="","",SUMIFS('Time log'!$K$4:$K$1003,'Time log'!$B$4:$B$1003,$A33,'Time log'!$P$4:$P$1003,1))</f>
        <v/>
      </c>
      <c r="E33" s="24" t="str">
        <f>IF($A33="","",SUMIFS('Time log'!$N$4:$N$1003,'Time log'!$B$4:$B$1003,$A33,'Time log'!$P$4:$P$1003,1))</f>
        <v/>
      </c>
      <c r="F33" s="24" t="str">
        <f>IF($A33="","",SUMIFS('Time log'!$N$4:$N$1003,'Time log'!$B$4:$B$1003,$A33,'Time log'!$P$4:$P$1003,1,'Time log'!$O$4:$O$1003,"&lt;&gt;Yes"))</f>
        <v/>
      </c>
      <c r="G33" s="24" t="str">
        <f t="shared" si="0"/>
        <v/>
      </c>
    </row>
    <row r="34" spans="1:7" x14ac:dyDescent="0.3">
      <c r="A34" s="28" t="str">
        <f>IF(Clients!A32="","",Clients!A32)</f>
        <v/>
      </c>
      <c r="B34" s="29" t="str">
        <f>IF($A34="","",Clients!B32&amp;"")</f>
        <v/>
      </c>
      <c r="C34" s="22" t="str">
        <f>IF($A34="","",SUMIFS('Time log'!$H$4:$H$1003,'Time log'!$B$4:$B$1003,$A34,'Time log'!$P$4:$P$1003,1))</f>
        <v/>
      </c>
      <c r="D34" s="22" t="str">
        <f>IF($A34="","",SUMIFS('Time log'!$K$4:$K$1003,'Time log'!$B$4:$B$1003,$A34,'Time log'!$P$4:$P$1003,1))</f>
        <v/>
      </c>
      <c r="E34" s="24" t="str">
        <f>IF($A34="","",SUMIFS('Time log'!$N$4:$N$1003,'Time log'!$B$4:$B$1003,$A34,'Time log'!$P$4:$P$1003,1))</f>
        <v/>
      </c>
      <c r="F34" s="24" t="str">
        <f>IF($A34="","",SUMIFS('Time log'!$N$4:$N$1003,'Time log'!$B$4:$B$1003,$A34,'Time log'!$P$4:$P$1003,1,'Time log'!$O$4:$O$1003,"&lt;&gt;Yes"))</f>
        <v/>
      </c>
      <c r="G34" s="24" t="str">
        <f t="shared" si="0"/>
        <v/>
      </c>
    </row>
    <row r="35" spans="1:7" x14ac:dyDescent="0.3">
      <c r="A35" s="28" t="str">
        <f>IF(Clients!A33="","",Clients!A33)</f>
        <v/>
      </c>
      <c r="B35" s="29" t="str">
        <f>IF($A35="","",Clients!B33&amp;"")</f>
        <v/>
      </c>
      <c r="C35" s="22" t="str">
        <f>IF($A35="","",SUMIFS('Time log'!$H$4:$H$1003,'Time log'!$B$4:$B$1003,$A35,'Time log'!$P$4:$P$1003,1))</f>
        <v/>
      </c>
      <c r="D35" s="22" t="str">
        <f>IF($A35="","",SUMIFS('Time log'!$K$4:$K$1003,'Time log'!$B$4:$B$1003,$A35,'Time log'!$P$4:$P$1003,1))</f>
        <v/>
      </c>
      <c r="E35" s="24" t="str">
        <f>IF($A35="","",SUMIFS('Time log'!$N$4:$N$1003,'Time log'!$B$4:$B$1003,$A35,'Time log'!$P$4:$P$1003,1))</f>
        <v/>
      </c>
      <c r="F35" s="24" t="str">
        <f>IF($A35="","",SUMIFS('Time log'!$N$4:$N$1003,'Time log'!$B$4:$B$1003,$A35,'Time log'!$P$4:$P$1003,1,'Time log'!$O$4:$O$1003,"&lt;&gt;Yes"))</f>
        <v/>
      </c>
      <c r="G35" s="24" t="str">
        <f t="shared" si="0"/>
        <v/>
      </c>
    </row>
    <row r="36" spans="1:7" x14ac:dyDescent="0.3">
      <c r="A36" s="28" t="str">
        <f>IF(Clients!A34="","",Clients!A34)</f>
        <v/>
      </c>
      <c r="B36" s="29" t="str">
        <f>IF($A36="","",Clients!B34&amp;"")</f>
        <v/>
      </c>
      <c r="C36" s="22" t="str">
        <f>IF($A36="","",SUMIFS('Time log'!$H$4:$H$1003,'Time log'!$B$4:$B$1003,$A36,'Time log'!$P$4:$P$1003,1))</f>
        <v/>
      </c>
      <c r="D36" s="22" t="str">
        <f>IF($A36="","",SUMIFS('Time log'!$K$4:$K$1003,'Time log'!$B$4:$B$1003,$A36,'Time log'!$P$4:$P$1003,1))</f>
        <v/>
      </c>
      <c r="E36" s="24" t="str">
        <f>IF($A36="","",SUMIFS('Time log'!$N$4:$N$1003,'Time log'!$B$4:$B$1003,$A36,'Time log'!$P$4:$P$1003,1))</f>
        <v/>
      </c>
      <c r="F36" s="24" t="str">
        <f>IF($A36="","",SUMIFS('Time log'!$N$4:$N$1003,'Time log'!$B$4:$B$1003,$A36,'Time log'!$P$4:$P$1003,1,'Time log'!$O$4:$O$1003,"&lt;&gt;Yes"))</f>
        <v/>
      </c>
      <c r="G36" s="24" t="str">
        <f t="shared" si="0"/>
        <v/>
      </c>
    </row>
    <row r="37" spans="1:7" x14ac:dyDescent="0.3">
      <c r="A37" s="28" t="str">
        <f>IF(Clients!A35="","",Clients!A35)</f>
        <v/>
      </c>
      <c r="B37" s="29" t="str">
        <f>IF($A37="","",Clients!B35&amp;"")</f>
        <v/>
      </c>
      <c r="C37" s="22" t="str">
        <f>IF($A37="","",SUMIFS('Time log'!$H$4:$H$1003,'Time log'!$B$4:$B$1003,$A37,'Time log'!$P$4:$P$1003,1))</f>
        <v/>
      </c>
      <c r="D37" s="22" t="str">
        <f>IF($A37="","",SUMIFS('Time log'!$K$4:$K$1003,'Time log'!$B$4:$B$1003,$A37,'Time log'!$P$4:$P$1003,1))</f>
        <v/>
      </c>
      <c r="E37" s="24" t="str">
        <f>IF($A37="","",SUMIFS('Time log'!$N$4:$N$1003,'Time log'!$B$4:$B$1003,$A37,'Time log'!$P$4:$P$1003,1))</f>
        <v/>
      </c>
      <c r="F37" s="24" t="str">
        <f>IF($A37="","",SUMIFS('Time log'!$N$4:$N$1003,'Time log'!$B$4:$B$1003,$A37,'Time log'!$P$4:$P$1003,1,'Time log'!$O$4:$O$1003,"&lt;&gt;Yes"))</f>
        <v/>
      </c>
      <c r="G37" s="24" t="str">
        <f t="shared" si="0"/>
        <v/>
      </c>
    </row>
    <row r="38" spans="1:7" x14ac:dyDescent="0.3">
      <c r="A38" s="28" t="str">
        <f>IF(Clients!A36="","",Clients!A36)</f>
        <v/>
      </c>
      <c r="B38" s="29" t="str">
        <f>IF($A38="","",Clients!B36&amp;"")</f>
        <v/>
      </c>
      <c r="C38" s="22" t="str">
        <f>IF($A38="","",SUMIFS('Time log'!$H$4:$H$1003,'Time log'!$B$4:$B$1003,$A38,'Time log'!$P$4:$P$1003,1))</f>
        <v/>
      </c>
      <c r="D38" s="22" t="str">
        <f>IF($A38="","",SUMIFS('Time log'!$K$4:$K$1003,'Time log'!$B$4:$B$1003,$A38,'Time log'!$P$4:$P$1003,1))</f>
        <v/>
      </c>
      <c r="E38" s="24" t="str">
        <f>IF($A38="","",SUMIFS('Time log'!$N$4:$N$1003,'Time log'!$B$4:$B$1003,$A38,'Time log'!$P$4:$P$1003,1))</f>
        <v/>
      </c>
      <c r="F38" s="24" t="str">
        <f>IF($A38="","",SUMIFS('Time log'!$N$4:$N$1003,'Time log'!$B$4:$B$1003,$A38,'Time log'!$P$4:$P$1003,1,'Time log'!$O$4:$O$1003,"&lt;&gt;Yes"))</f>
        <v/>
      </c>
      <c r="G38" s="24" t="str">
        <f t="shared" ref="G38:G69" si="1">IF(OR($A38="",N($C38)=0),"",ROUND($E38/$C38,2))</f>
        <v/>
      </c>
    </row>
    <row r="39" spans="1:7" x14ac:dyDescent="0.3">
      <c r="A39" s="28" t="str">
        <f>IF(Clients!A37="","",Clients!A37)</f>
        <v/>
      </c>
      <c r="B39" s="29" t="str">
        <f>IF($A39="","",Clients!B37&amp;"")</f>
        <v/>
      </c>
      <c r="C39" s="22" t="str">
        <f>IF($A39="","",SUMIFS('Time log'!$H$4:$H$1003,'Time log'!$B$4:$B$1003,$A39,'Time log'!$P$4:$P$1003,1))</f>
        <v/>
      </c>
      <c r="D39" s="22" t="str">
        <f>IF($A39="","",SUMIFS('Time log'!$K$4:$K$1003,'Time log'!$B$4:$B$1003,$A39,'Time log'!$P$4:$P$1003,1))</f>
        <v/>
      </c>
      <c r="E39" s="24" t="str">
        <f>IF($A39="","",SUMIFS('Time log'!$N$4:$N$1003,'Time log'!$B$4:$B$1003,$A39,'Time log'!$P$4:$P$1003,1))</f>
        <v/>
      </c>
      <c r="F39" s="24" t="str">
        <f>IF($A39="","",SUMIFS('Time log'!$N$4:$N$1003,'Time log'!$B$4:$B$1003,$A39,'Time log'!$P$4:$P$1003,1,'Time log'!$O$4:$O$1003,"&lt;&gt;Yes"))</f>
        <v/>
      </c>
      <c r="G39" s="24" t="str">
        <f t="shared" si="1"/>
        <v/>
      </c>
    </row>
    <row r="40" spans="1:7" x14ac:dyDescent="0.3">
      <c r="A40" s="28" t="str">
        <f>IF(Clients!A38="","",Clients!A38)</f>
        <v/>
      </c>
      <c r="B40" s="29" t="str">
        <f>IF($A40="","",Clients!B38&amp;"")</f>
        <v/>
      </c>
      <c r="C40" s="22" t="str">
        <f>IF($A40="","",SUMIFS('Time log'!$H$4:$H$1003,'Time log'!$B$4:$B$1003,$A40,'Time log'!$P$4:$P$1003,1))</f>
        <v/>
      </c>
      <c r="D40" s="22" t="str">
        <f>IF($A40="","",SUMIFS('Time log'!$K$4:$K$1003,'Time log'!$B$4:$B$1003,$A40,'Time log'!$P$4:$P$1003,1))</f>
        <v/>
      </c>
      <c r="E40" s="24" t="str">
        <f>IF($A40="","",SUMIFS('Time log'!$N$4:$N$1003,'Time log'!$B$4:$B$1003,$A40,'Time log'!$P$4:$P$1003,1))</f>
        <v/>
      </c>
      <c r="F40" s="24" t="str">
        <f>IF($A40="","",SUMIFS('Time log'!$N$4:$N$1003,'Time log'!$B$4:$B$1003,$A40,'Time log'!$P$4:$P$1003,1,'Time log'!$O$4:$O$1003,"&lt;&gt;Yes"))</f>
        <v/>
      </c>
      <c r="G40" s="24" t="str">
        <f t="shared" si="1"/>
        <v/>
      </c>
    </row>
    <row r="41" spans="1:7" x14ac:dyDescent="0.3">
      <c r="A41" s="28" t="str">
        <f>IF(Clients!A39="","",Clients!A39)</f>
        <v/>
      </c>
      <c r="B41" s="29" t="str">
        <f>IF($A41="","",Clients!B39&amp;"")</f>
        <v/>
      </c>
      <c r="C41" s="22" t="str">
        <f>IF($A41="","",SUMIFS('Time log'!$H$4:$H$1003,'Time log'!$B$4:$B$1003,$A41,'Time log'!$P$4:$P$1003,1))</f>
        <v/>
      </c>
      <c r="D41" s="22" t="str">
        <f>IF($A41="","",SUMIFS('Time log'!$K$4:$K$1003,'Time log'!$B$4:$B$1003,$A41,'Time log'!$P$4:$P$1003,1))</f>
        <v/>
      </c>
      <c r="E41" s="24" t="str">
        <f>IF($A41="","",SUMIFS('Time log'!$N$4:$N$1003,'Time log'!$B$4:$B$1003,$A41,'Time log'!$P$4:$P$1003,1))</f>
        <v/>
      </c>
      <c r="F41" s="24" t="str">
        <f>IF($A41="","",SUMIFS('Time log'!$N$4:$N$1003,'Time log'!$B$4:$B$1003,$A41,'Time log'!$P$4:$P$1003,1,'Time log'!$O$4:$O$1003,"&lt;&gt;Yes"))</f>
        <v/>
      </c>
      <c r="G41" s="24" t="str">
        <f t="shared" si="1"/>
        <v/>
      </c>
    </row>
    <row r="42" spans="1:7" x14ac:dyDescent="0.3">
      <c r="A42" s="28" t="str">
        <f>IF(Clients!A40="","",Clients!A40)</f>
        <v/>
      </c>
      <c r="B42" s="29" t="str">
        <f>IF($A42="","",Clients!B40&amp;"")</f>
        <v/>
      </c>
      <c r="C42" s="22" t="str">
        <f>IF($A42="","",SUMIFS('Time log'!$H$4:$H$1003,'Time log'!$B$4:$B$1003,$A42,'Time log'!$P$4:$P$1003,1))</f>
        <v/>
      </c>
      <c r="D42" s="22" t="str">
        <f>IF($A42="","",SUMIFS('Time log'!$K$4:$K$1003,'Time log'!$B$4:$B$1003,$A42,'Time log'!$P$4:$P$1003,1))</f>
        <v/>
      </c>
      <c r="E42" s="24" t="str">
        <f>IF($A42="","",SUMIFS('Time log'!$N$4:$N$1003,'Time log'!$B$4:$B$1003,$A42,'Time log'!$P$4:$P$1003,1))</f>
        <v/>
      </c>
      <c r="F42" s="24" t="str">
        <f>IF($A42="","",SUMIFS('Time log'!$N$4:$N$1003,'Time log'!$B$4:$B$1003,$A42,'Time log'!$P$4:$P$1003,1,'Time log'!$O$4:$O$1003,"&lt;&gt;Yes"))</f>
        <v/>
      </c>
      <c r="G42" s="24" t="str">
        <f t="shared" si="1"/>
        <v/>
      </c>
    </row>
    <row r="43" spans="1:7" x14ac:dyDescent="0.3">
      <c r="A43" s="28" t="str">
        <f>IF(Clients!A41="","",Clients!A41)</f>
        <v/>
      </c>
      <c r="B43" s="29" t="str">
        <f>IF($A43="","",Clients!B41&amp;"")</f>
        <v/>
      </c>
      <c r="C43" s="22" t="str">
        <f>IF($A43="","",SUMIFS('Time log'!$H$4:$H$1003,'Time log'!$B$4:$B$1003,$A43,'Time log'!$P$4:$P$1003,1))</f>
        <v/>
      </c>
      <c r="D43" s="22" t="str">
        <f>IF($A43="","",SUMIFS('Time log'!$K$4:$K$1003,'Time log'!$B$4:$B$1003,$A43,'Time log'!$P$4:$P$1003,1))</f>
        <v/>
      </c>
      <c r="E43" s="24" t="str">
        <f>IF($A43="","",SUMIFS('Time log'!$N$4:$N$1003,'Time log'!$B$4:$B$1003,$A43,'Time log'!$P$4:$P$1003,1))</f>
        <v/>
      </c>
      <c r="F43" s="24" t="str">
        <f>IF($A43="","",SUMIFS('Time log'!$N$4:$N$1003,'Time log'!$B$4:$B$1003,$A43,'Time log'!$P$4:$P$1003,1,'Time log'!$O$4:$O$1003,"&lt;&gt;Yes"))</f>
        <v/>
      </c>
      <c r="G43" s="24" t="str">
        <f t="shared" si="1"/>
        <v/>
      </c>
    </row>
    <row r="44" spans="1:7" x14ac:dyDescent="0.3">
      <c r="A44" s="28" t="str">
        <f>IF(Clients!A42="","",Clients!A42)</f>
        <v/>
      </c>
      <c r="B44" s="29" t="str">
        <f>IF($A44="","",Clients!B42&amp;"")</f>
        <v/>
      </c>
      <c r="C44" s="22" t="str">
        <f>IF($A44="","",SUMIFS('Time log'!$H$4:$H$1003,'Time log'!$B$4:$B$1003,$A44,'Time log'!$P$4:$P$1003,1))</f>
        <v/>
      </c>
      <c r="D44" s="22" t="str">
        <f>IF($A44="","",SUMIFS('Time log'!$K$4:$K$1003,'Time log'!$B$4:$B$1003,$A44,'Time log'!$P$4:$P$1003,1))</f>
        <v/>
      </c>
      <c r="E44" s="24" t="str">
        <f>IF($A44="","",SUMIFS('Time log'!$N$4:$N$1003,'Time log'!$B$4:$B$1003,$A44,'Time log'!$P$4:$P$1003,1))</f>
        <v/>
      </c>
      <c r="F44" s="24" t="str">
        <f>IF($A44="","",SUMIFS('Time log'!$N$4:$N$1003,'Time log'!$B$4:$B$1003,$A44,'Time log'!$P$4:$P$1003,1,'Time log'!$O$4:$O$1003,"&lt;&gt;Yes"))</f>
        <v/>
      </c>
      <c r="G44" s="24" t="str">
        <f t="shared" si="1"/>
        <v/>
      </c>
    </row>
    <row r="45" spans="1:7" x14ac:dyDescent="0.3">
      <c r="A45" s="28" t="str">
        <f>IF(Clients!A43="","",Clients!A43)</f>
        <v/>
      </c>
      <c r="B45" s="29" t="str">
        <f>IF($A45="","",Clients!B43&amp;"")</f>
        <v/>
      </c>
      <c r="C45" s="22" t="str">
        <f>IF($A45="","",SUMIFS('Time log'!$H$4:$H$1003,'Time log'!$B$4:$B$1003,$A45,'Time log'!$P$4:$P$1003,1))</f>
        <v/>
      </c>
      <c r="D45" s="22" t="str">
        <f>IF($A45="","",SUMIFS('Time log'!$K$4:$K$1003,'Time log'!$B$4:$B$1003,$A45,'Time log'!$P$4:$P$1003,1))</f>
        <v/>
      </c>
      <c r="E45" s="24" t="str">
        <f>IF($A45="","",SUMIFS('Time log'!$N$4:$N$1003,'Time log'!$B$4:$B$1003,$A45,'Time log'!$P$4:$P$1003,1))</f>
        <v/>
      </c>
      <c r="F45" s="24" t="str">
        <f>IF($A45="","",SUMIFS('Time log'!$N$4:$N$1003,'Time log'!$B$4:$B$1003,$A45,'Time log'!$P$4:$P$1003,1,'Time log'!$O$4:$O$1003,"&lt;&gt;Yes"))</f>
        <v/>
      </c>
      <c r="G45" s="24" t="str">
        <f t="shared" si="1"/>
        <v/>
      </c>
    </row>
    <row r="46" spans="1:7" x14ac:dyDescent="0.3">
      <c r="A46" s="28" t="str">
        <f>IF(Clients!A44="","",Clients!A44)</f>
        <v/>
      </c>
      <c r="B46" s="29" t="str">
        <f>IF($A46="","",Clients!B44&amp;"")</f>
        <v/>
      </c>
      <c r="C46" s="22" t="str">
        <f>IF($A46="","",SUMIFS('Time log'!$H$4:$H$1003,'Time log'!$B$4:$B$1003,$A46,'Time log'!$P$4:$P$1003,1))</f>
        <v/>
      </c>
      <c r="D46" s="22" t="str">
        <f>IF($A46="","",SUMIFS('Time log'!$K$4:$K$1003,'Time log'!$B$4:$B$1003,$A46,'Time log'!$P$4:$P$1003,1))</f>
        <v/>
      </c>
      <c r="E46" s="24" t="str">
        <f>IF($A46="","",SUMIFS('Time log'!$N$4:$N$1003,'Time log'!$B$4:$B$1003,$A46,'Time log'!$P$4:$P$1003,1))</f>
        <v/>
      </c>
      <c r="F46" s="24" t="str">
        <f>IF($A46="","",SUMIFS('Time log'!$N$4:$N$1003,'Time log'!$B$4:$B$1003,$A46,'Time log'!$P$4:$P$1003,1,'Time log'!$O$4:$O$1003,"&lt;&gt;Yes"))</f>
        <v/>
      </c>
      <c r="G46" s="24" t="str">
        <f t="shared" si="1"/>
        <v/>
      </c>
    </row>
    <row r="47" spans="1:7" x14ac:dyDescent="0.3">
      <c r="A47" s="28" t="str">
        <f>IF(Clients!A45="","",Clients!A45)</f>
        <v/>
      </c>
      <c r="B47" s="29" t="str">
        <f>IF($A47="","",Clients!B45&amp;"")</f>
        <v/>
      </c>
      <c r="C47" s="22" t="str">
        <f>IF($A47="","",SUMIFS('Time log'!$H$4:$H$1003,'Time log'!$B$4:$B$1003,$A47,'Time log'!$P$4:$P$1003,1))</f>
        <v/>
      </c>
      <c r="D47" s="22" t="str">
        <f>IF($A47="","",SUMIFS('Time log'!$K$4:$K$1003,'Time log'!$B$4:$B$1003,$A47,'Time log'!$P$4:$P$1003,1))</f>
        <v/>
      </c>
      <c r="E47" s="24" t="str">
        <f>IF($A47="","",SUMIFS('Time log'!$N$4:$N$1003,'Time log'!$B$4:$B$1003,$A47,'Time log'!$P$4:$P$1003,1))</f>
        <v/>
      </c>
      <c r="F47" s="24" t="str">
        <f>IF($A47="","",SUMIFS('Time log'!$N$4:$N$1003,'Time log'!$B$4:$B$1003,$A47,'Time log'!$P$4:$P$1003,1,'Time log'!$O$4:$O$1003,"&lt;&gt;Yes"))</f>
        <v/>
      </c>
      <c r="G47" s="24" t="str">
        <f t="shared" si="1"/>
        <v/>
      </c>
    </row>
    <row r="48" spans="1:7" x14ac:dyDescent="0.3">
      <c r="A48" s="28" t="str">
        <f>IF(Clients!A46="","",Clients!A46)</f>
        <v/>
      </c>
      <c r="B48" s="29" t="str">
        <f>IF($A48="","",Clients!B46&amp;"")</f>
        <v/>
      </c>
      <c r="C48" s="22" t="str">
        <f>IF($A48="","",SUMIFS('Time log'!$H$4:$H$1003,'Time log'!$B$4:$B$1003,$A48,'Time log'!$P$4:$P$1003,1))</f>
        <v/>
      </c>
      <c r="D48" s="22" t="str">
        <f>IF($A48="","",SUMIFS('Time log'!$K$4:$K$1003,'Time log'!$B$4:$B$1003,$A48,'Time log'!$P$4:$P$1003,1))</f>
        <v/>
      </c>
      <c r="E48" s="24" t="str">
        <f>IF($A48="","",SUMIFS('Time log'!$N$4:$N$1003,'Time log'!$B$4:$B$1003,$A48,'Time log'!$P$4:$P$1003,1))</f>
        <v/>
      </c>
      <c r="F48" s="24" t="str">
        <f>IF($A48="","",SUMIFS('Time log'!$N$4:$N$1003,'Time log'!$B$4:$B$1003,$A48,'Time log'!$P$4:$P$1003,1,'Time log'!$O$4:$O$1003,"&lt;&gt;Yes"))</f>
        <v/>
      </c>
      <c r="G48" s="24" t="str">
        <f t="shared" si="1"/>
        <v/>
      </c>
    </row>
    <row r="49" spans="1:7" x14ac:dyDescent="0.3">
      <c r="A49" s="28" t="str">
        <f>IF(Clients!A47="","",Clients!A47)</f>
        <v/>
      </c>
      <c r="B49" s="29" t="str">
        <f>IF($A49="","",Clients!B47&amp;"")</f>
        <v/>
      </c>
      <c r="C49" s="22" t="str">
        <f>IF($A49="","",SUMIFS('Time log'!$H$4:$H$1003,'Time log'!$B$4:$B$1003,$A49,'Time log'!$P$4:$P$1003,1))</f>
        <v/>
      </c>
      <c r="D49" s="22" t="str">
        <f>IF($A49="","",SUMIFS('Time log'!$K$4:$K$1003,'Time log'!$B$4:$B$1003,$A49,'Time log'!$P$4:$P$1003,1))</f>
        <v/>
      </c>
      <c r="E49" s="24" t="str">
        <f>IF($A49="","",SUMIFS('Time log'!$N$4:$N$1003,'Time log'!$B$4:$B$1003,$A49,'Time log'!$P$4:$P$1003,1))</f>
        <v/>
      </c>
      <c r="F49" s="24" t="str">
        <f>IF($A49="","",SUMIFS('Time log'!$N$4:$N$1003,'Time log'!$B$4:$B$1003,$A49,'Time log'!$P$4:$P$1003,1,'Time log'!$O$4:$O$1003,"&lt;&gt;Yes"))</f>
        <v/>
      </c>
      <c r="G49" s="24" t="str">
        <f t="shared" si="1"/>
        <v/>
      </c>
    </row>
    <row r="50" spans="1:7" x14ac:dyDescent="0.3">
      <c r="A50" s="28" t="str">
        <f>IF(Clients!A48="","",Clients!A48)</f>
        <v/>
      </c>
      <c r="B50" s="29" t="str">
        <f>IF($A50="","",Clients!B48&amp;"")</f>
        <v/>
      </c>
      <c r="C50" s="22" t="str">
        <f>IF($A50="","",SUMIFS('Time log'!$H$4:$H$1003,'Time log'!$B$4:$B$1003,$A50,'Time log'!$P$4:$P$1003,1))</f>
        <v/>
      </c>
      <c r="D50" s="22" t="str">
        <f>IF($A50="","",SUMIFS('Time log'!$K$4:$K$1003,'Time log'!$B$4:$B$1003,$A50,'Time log'!$P$4:$P$1003,1))</f>
        <v/>
      </c>
      <c r="E50" s="24" t="str">
        <f>IF($A50="","",SUMIFS('Time log'!$N$4:$N$1003,'Time log'!$B$4:$B$1003,$A50,'Time log'!$P$4:$P$1003,1))</f>
        <v/>
      </c>
      <c r="F50" s="24" t="str">
        <f>IF($A50="","",SUMIFS('Time log'!$N$4:$N$1003,'Time log'!$B$4:$B$1003,$A50,'Time log'!$P$4:$P$1003,1,'Time log'!$O$4:$O$1003,"&lt;&gt;Yes"))</f>
        <v/>
      </c>
      <c r="G50" s="24" t="str">
        <f t="shared" si="1"/>
        <v/>
      </c>
    </row>
    <row r="51" spans="1:7" x14ac:dyDescent="0.3">
      <c r="A51" s="28" t="str">
        <f>IF(Clients!A49="","",Clients!A49)</f>
        <v/>
      </c>
      <c r="B51" s="29" t="str">
        <f>IF($A51="","",Clients!B49&amp;"")</f>
        <v/>
      </c>
      <c r="C51" s="22" t="str">
        <f>IF($A51="","",SUMIFS('Time log'!$H$4:$H$1003,'Time log'!$B$4:$B$1003,$A51,'Time log'!$P$4:$P$1003,1))</f>
        <v/>
      </c>
      <c r="D51" s="22" t="str">
        <f>IF($A51="","",SUMIFS('Time log'!$K$4:$K$1003,'Time log'!$B$4:$B$1003,$A51,'Time log'!$P$4:$P$1003,1))</f>
        <v/>
      </c>
      <c r="E51" s="24" t="str">
        <f>IF($A51="","",SUMIFS('Time log'!$N$4:$N$1003,'Time log'!$B$4:$B$1003,$A51,'Time log'!$P$4:$P$1003,1))</f>
        <v/>
      </c>
      <c r="F51" s="24" t="str">
        <f>IF($A51="","",SUMIFS('Time log'!$N$4:$N$1003,'Time log'!$B$4:$B$1003,$A51,'Time log'!$P$4:$P$1003,1,'Time log'!$O$4:$O$1003,"&lt;&gt;Yes"))</f>
        <v/>
      </c>
      <c r="G51" s="24" t="str">
        <f t="shared" si="1"/>
        <v/>
      </c>
    </row>
    <row r="52" spans="1:7" x14ac:dyDescent="0.3">
      <c r="A52" s="28" t="str">
        <f>IF(Clients!A50="","",Clients!A50)</f>
        <v/>
      </c>
      <c r="B52" s="29" t="str">
        <f>IF($A52="","",Clients!B50&amp;"")</f>
        <v/>
      </c>
      <c r="C52" s="22" t="str">
        <f>IF($A52="","",SUMIFS('Time log'!$H$4:$H$1003,'Time log'!$B$4:$B$1003,$A52,'Time log'!$P$4:$P$1003,1))</f>
        <v/>
      </c>
      <c r="D52" s="22" t="str">
        <f>IF($A52="","",SUMIFS('Time log'!$K$4:$K$1003,'Time log'!$B$4:$B$1003,$A52,'Time log'!$P$4:$P$1003,1))</f>
        <v/>
      </c>
      <c r="E52" s="24" t="str">
        <f>IF($A52="","",SUMIFS('Time log'!$N$4:$N$1003,'Time log'!$B$4:$B$1003,$A52,'Time log'!$P$4:$P$1003,1))</f>
        <v/>
      </c>
      <c r="F52" s="24" t="str">
        <f>IF($A52="","",SUMIFS('Time log'!$N$4:$N$1003,'Time log'!$B$4:$B$1003,$A52,'Time log'!$P$4:$P$1003,1,'Time log'!$O$4:$O$1003,"&lt;&gt;Yes"))</f>
        <v/>
      </c>
      <c r="G52" s="24" t="str">
        <f t="shared" si="1"/>
        <v/>
      </c>
    </row>
    <row r="53" spans="1:7" x14ac:dyDescent="0.3">
      <c r="A53" s="28" t="str">
        <f>IF(Clients!A51="","",Clients!A51)</f>
        <v/>
      </c>
      <c r="B53" s="29" t="str">
        <f>IF($A53="","",Clients!B51&amp;"")</f>
        <v/>
      </c>
      <c r="C53" s="22" t="str">
        <f>IF($A53="","",SUMIFS('Time log'!$H$4:$H$1003,'Time log'!$B$4:$B$1003,$A53,'Time log'!$P$4:$P$1003,1))</f>
        <v/>
      </c>
      <c r="D53" s="22" t="str">
        <f>IF($A53="","",SUMIFS('Time log'!$K$4:$K$1003,'Time log'!$B$4:$B$1003,$A53,'Time log'!$P$4:$P$1003,1))</f>
        <v/>
      </c>
      <c r="E53" s="24" t="str">
        <f>IF($A53="","",SUMIFS('Time log'!$N$4:$N$1003,'Time log'!$B$4:$B$1003,$A53,'Time log'!$P$4:$P$1003,1))</f>
        <v/>
      </c>
      <c r="F53" s="24" t="str">
        <f>IF($A53="","",SUMIFS('Time log'!$N$4:$N$1003,'Time log'!$B$4:$B$1003,$A53,'Time log'!$P$4:$P$1003,1,'Time log'!$O$4:$O$1003,"&lt;&gt;Yes"))</f>
        <v/>
      </c>
      <c r="G53" s="24" t="str">
        <f t="shared" si="1"/>
        <v/>
      </c>
    </row>
    <row r="54" spans="1:7" x14ac:dyDescent="0.3">
      <c r="A54" s="28" t="str">
        <f>IF(Clients!A52="","",Clients!A52)</f>
        <v/>
      </c>
      <c r="B54" s="29" t="str">
        <f>IF($A54="","",Clients!B52&amp;"")</f>
        <v/>
      </c>
      <c r="C54" s="22" t="str">
        <f>IF($A54="","",SUMIFS('Time log'!$H$4:$H$1003,'Time log'!$B$4:$B$1003,$A54,'Time log'!$P$4:$P$1003,1))</f>
        <v/>
      </c>
      <c r="D54" s="22" t="str">
        <f>IF($A54="","",SUMIFS('Time log'!$K$4:$K$1003,'Time log'!$B$4:$B$1003,$A54,'Time log'!$P$4:$P$1003,1))</f>
        <v/>
      </c>
      <c r="E54" s="24" t="str">
        <f>IF($A54="","",SUMIFS('Time log'!$N$4:$N$1003,'Time log'!$B$4:$B$1003,$A54,'Time log'!$P$4:$P$1003,1))</f>
        <v/>
      </c>
      <c r="F54" s="24" t="str">
        <f>IF($A54="","",SUMIFS('Time log'!$N$4:$N$1003,'Time log'!$B$4:$B$1003,$A54,'Time log'!$P$4:$P$1003,1,'Time log'!$O$4:$O$1003,"&lt;&gt;Yes"))</f>
        <v/>
      </c>
      <c r="G54" s="24" t="str">
        <f t="shared" si="1"/>
        <v/>
      </c>
    </row>
    <row r="55" spans="1:7" x14ac:dyDescent="0.3">
      <c r="A55" s="28" t="str">
        <f>IF(Clients!A53="","",Clients!A53)</f>
        <v/>
      </c>
      <c r="B55" s="29" t="str">
        <f>IF($A55="","",Clients!B53&amp;"")</f>
        <v/>
      </c>
      <c r="C55" s="22" t="str">
        <f>IF($A55="","",SUMIFS('Time log'!$H$4:$H$1003,'Time log'!$B$4:$B$1003,$A55,'Time log'!$P$4:$P$1003,1))</f>
        <v/>
      </c>
      <c r="D55" s="22" t="str">
        <f>IF($A55="","",SUMIFS('Time log'!$K$4:$K$1003,'Time log'!$B$4:$B$1003,$A55,'Time log'!$P$4:$P$1003,1))</f>
        <v/>
      </c>
      <c r="E55" s="24" t="str">
        <f>IF($A55="","",SUMIFS('Time log'!$N$4:$N$1003,'Time log'!$B$4:$B$1003,$A55,'Time log'!$P$4:$P$1003,1))</f>
        <v/>
      </c>
      <c r="F55" s="24" t="str">
        <f>IF($A55="","",SUMIFS('Time log'!$N$4:$N$1003,'Time log'!$B$4:$B$1003,$A55,'Time log'!$P$4:$P$1003,1,'Time log'!$O$4:$O$1003,"&lt;&gt;Yes"))</f>
        <v/>
      </c>
      <c r="G55" s="24" t="str">
        <f t="shared" si="1"/>
        <v/>
      </c>
    </row>
    <row r="56" spans="1:7" x14ac:dyDescent="0.3">
      <c r="A56" s="28" t="str">
        <f>IF(Clients!A54="","",Clients!A54)</f>
        <v/>
      </c>
      <c r="B56" s="29" t="str">
        <f>IF($A56="","",Clients!B54&amp;"")</f>
        <v/>
      </c>
      <c r="C56" s="22" t="str">
        <f>IF($A56="","",SUMIFS('Time log'!$H$4:$H$1003,'Time log'!$B$4:$B$1003,$A56,'Time log'!$P$4:$P$1003,1))</f>
        <v/>
      </c>
      <c r="D56" s="22" t="str">
        <f>IF($A56="","",SUMIFS('Time log'!$K$4:$K$1003,'Time log'!$B$4:$B$1003,$A56,'Time log'!$P$4:$P$1003,1))</f>
        <v/>
      </c>
      <c r="E56" s="24" t="str">
        <f>IF($A56="","",SUMIFS('Time log'!$N$4:$N$1003,'Time log'!$B$4:$B$1003,$A56,'Time log'!$P$4:$P$1003,1))</f>
        <v/>
      </c>
      <c r="F56" s="24" t="str">
        <f>IF($A56="","",SUMIFS('Time log'!$N$4:$N$1003,'Time log'!$B$4:$B$1003,$A56,'Time log'!$P$4:$P$1003,1,'Time log'!$O$4:$O$1003,"&lt;&gt;Yes"))</f>
        <v/>
      </c>
      <c r="G56" s="24" t="str">
        <f t="shared" si="1"/>
        <v/>
      </c>
    </row>
    <row r="57" spans="1:7" x14ac:dyDescent="0.3">
      <c r="A57" s="28" t="str">
        <f>IF(Clients!A55="","",Clients!A55)</f>
        <v/>
      </c>
      <c r="B57" s="29" t="str">
        <f>IF($A57="","",Clients!B55&amp;"")</f>
        <v/>
      </c>
      <c r="C57" s="22" t="str">
        <f>IF($A57="","",SUMIFS('Time log'!$H$4:$H$1003,'Time log'!$B$4:$B$1003,$A57,'Time log'!$P$4:$P$1003,1))</f>
        <v/>
      </c>
      <c r="D57" s="22" t="str">
        <f>IF($A57="","",SUMIFS('Time log'!$K$4:$K$1003,'Time log'!$B$4:$B$1003,$A57,'Time log'!$P$4:$P$1003,1))</f>
        <v/>
      </c>
      <c r="E57" s="24" t="str">
        <f>IF($A57="","",SUMIFS('Time log'!$N$4:$N$1003,'Time log'!$B$4:$B$1003,$A57,'Time log'!$P$4:$P$1003,1))</f>
        <v/>
      </c>
      <c r="F57" s="24" t="str">
        <f>IF($A57="","",SUMIFS('Time log'!$N$4:$N$1003,'Time log'!$B$4:$B$1003,$A57,'Time log'!$P$4:$P$1003,1,'Time log'!$O$4:$O$1003,"&lt;&gt;Yes"))</f>
        <v/>
      </c>
      <c r="G57" s="24" t="str">
        <f t="shared" si="1"/>
        <v/>
      </c>
    </row>
    <row r="58" spans="1:7" x14ac:dyDescent="0.3">
      <c r="A58" s="28" t="str">
        <f>IF(Clients!A56="","",Clients!A56)</f>
        <v/>
      </c>
      <c r="B58" s="29" t="str">
        <f>IF($A58="","",Clients!B56&amp;"")</f>
        <v/>
      </c>
      <c r="C58" s="22" t="str">
        <f>IF($A58="","",SUMIFS('Time log'!$H$4:$H$1003,'Time log'!$B$4:$B$1003,$A58,'Time log'!$P$4:$P$1003,1))</f>
        <v/>
      </c>
      <c r="D58" s="22" t="str">
        <f>IF($A58="","",SUMIFS('Time log'!$K$4:$K$1003,'Time log'!$B$4:$B$1003,$A58,'Time log'!$P$4:$P$1003,1))</f>
        <v/>
      </c>
      <c r="E58" s="24" t="str">
        <f>IF($A58="","",SUMIFS('Time log'!$N$4:$N$1003,'Time log'!$B$4:$B$1003,$A58,'Time log'!$P$4:$P$1003,1))</f>
        <v/>
      </c>
      <c r="F58" s="24" t="str">
        <f>IF($A58="","",SUMIFS('Time log'!$N$4:$N$1003,'Time log'!$B$4:$B$1003,$A58,'Time log'!$P$4:$P$1003,1,'Time log'!$O$4:$O$1003,"&lt;&gt;Yes"))</f>
        <v/>
      </c>
      <c r="G58" s="24" t="str">
        <f t="shared" si="1"/>
        <v/>
      </c>
    </row>
    <row r="59" spans="1:7" x14ac:dyDescent="0.3">
      <c r="A59" s="28" t="str">
        <f>IF(Clients!A57="","",Clients!A57)</f>
        <v/>
      </c>
      <c r="B59" s="29" t="str">
        <f>IF($A59="","",Clients!B57&amp;"")</f>
        <v/>
      </c>
      <c r="C59" s="22" t="str">
        <f>IF($A59="","",SUMIFS('Time log'!$H$4:$H$1003,'Time log'!$B$4:$B$1003,$A59,'Time log'!$P$4:$P$1003,1))</f>
        <v/>
      </c>
      <c r="D59" s="22" t="str">
        <f>IF($A59="","",SUMIFS('Time log'!$K$4:$K$1003,'Time log'!$B$4:$B$1003,$A59,'Time log'!$P$4:$P$1003,1))</f>
        <v/>
      </c>
      <c r="E59" s="24" t="str">
        <f>IF($A59="","",SUMIFS('Time log'!$N$4:$N$1003,'Time log'!$B$4:$B$1003,$A59,'Time log'!$P$4:$P$1003,1))</f>
        <v/>
      </c>
      <c r="F59" s="24" t="str">
        <f>IF($A59="","",SUMIFS('Time log'!$N$4:$N$1003,'Time log'!$B$4:$B$1003,$A59,'Time log'!$P$4:$P$1003,1,'Time log'!$O$4:$O$1003,"&lt;&gt;Yes"))</f>
        <v/>
      </c>
      <c r="G59" s="24" t="str">
        <f t="shared" si="1"/>
        <v/>
      </c>
    </row>
    <row r="60" spans="1:7" x14ac:dyDescent="0.3">
      <c r="A60" s="28" t="str">
        <f>IF(Clients!A58="","",Clients!A58)</f>
        <v/>
      </c>
      <c r="B60" s="29" t="str">
        <f>IF($A60="","",Clients!B58&amp;"")</f>
        <v/>
      </c>
      <c r="C60" s="22" t="str">
        <f>IF($A60="","",SUMIFS('Time log'!$H$4:$H$1003,'Time log'!$B$4:$B$1003,$A60,'Time log'!$P$4:$P$1003,1))</f>
        <v/>
      </c>
      <c r="D60" s="22" t="str">
        <f>IF($A60="","",SUMIFS('Time log'!$K$4:$K$1003,'Time log'!$B$4:$B$1003,$A60,'Time log'!$P$4:$P$1003,1))</f>
        <v/>
      </c>
      <c r="E60" s="24" t="str">
        <f>IF($A60="","",SUMIFS('Time log'!$N$4:$N$1003,'Time log'!$B$4:$B$1003,$A60,'Time log'!$P$4:$P$1003,1))</f>
        <v/>
      </c>
      <c r="F60" s="24" t="str">
        <f>IF($A60="","",SUMIFS('Time log'!$N$4:$N$1003,'Time log'!$B$4:$B$1003,$A60,'Time log'!$P$4:$P$1003,1,'Time log'!$O$4:$O$1003,"&lt;&gt;Yes"))</f>
        <v/>
      </c>
      <c r="G60" s="24" t="str">
        <f t="shared" si="1"/>
        <v/>
      </c>
    </row>
    <row r="61" spans="1:7" x14ac:dyDescent="0.3">
      <c r="A61" s="28" t="str">
        <f>IF(Clients!A59="","",Clients!A59)</f>
        <v/>
      </c>
      <c r="B61" s="29" t="str">
        <f>IF($A61="","",Clients!B59&amp;"")</f>
        <v/>
      </c>
      <c r="C61" s="22" t="str">
        <f>IF($A61="","",SUMIFS('Time log'!$H$4:$H$1003,'Time log'!$B$4:$B$1003,$A61,'Time log'!$P$4:$P$1003,1))</f>
        <v/>
      </c>
      <c r="D61" s="22" t="str">
        <f>IF($A61="","",SUMIFS('Time log'!$K$4:$K$1003,'Time log'!$B$4:$B$1003,$A61,'Time log'!$P$4:$P$1003,1))</f>
        <v/>
      </c>
      <c r="E61" s="24" t="str">
        <f>IF($A61="","",SUMIFS('Time log'!$N$4:$N$1003,'Time log'!$B$4:$B$1003,$A61,'Time log'!$P$4:$P$1003,1))</f>
        <v/>
      </c>
      <c r="F61" s="24" t="str">
        <f>IF($A61="","",SUMIFS('Time log'!$N$4:$N$1003,'Time log'!$B$4:$B$1003,$A61,'Time log'!$P$4:$P$1003,1,'Time log'!$O$4:$O$1003,"&lt;&gt;Yes"))</f>
        <v/>
      </c>
      <c r="G61" s="24" t="str">
        <f t="shared" si="1"/>
        <v/>
      </c>
    </row>
    <row r="62" spans="1:7" x14ac:dyDescent="0.3">
      <c r="A62" s="28" t="str">
        <f>IF(Clients!A60="","",Clients!A60)</f>
        <v/>
      </c>
      <c r="B62" s="29" t="str">
        <f>IF($A62="","",Clients!B60&amp;"")</f>
        <v/>
      </c>
      <c r="C62" s="22" t="str">
        <f>IF($A62="","",SUMIFS('Time log'!$H$4:$H$1003,'Time log'!$B$4:$B$1003,$A62,'Time log'!$P$4:$P$1003,1))</f>
        <v/>
      </c>
      <c r="D62" s="22" t="str">
        <f>IF($A62="","",SUMIFS('Time log'!$K$4:$K$1003,'Time log'!$B$4:$B$1003,$A62,'Time log'!$P$4:$P$1003,1))</f>
        <v/>
      </c>
      <c r="E62" s="24" t="str">
        <f>IF($A62="","",SUMIFS('Time log'!$N$4:$N$1003,'Time log'!$B$4:$B$1003,$A62,'Time log'!$P$4:$P$1003,1))</f>
        <v/>
      </c>
      <c r="F62" s="24" t="str">
        <f>IF($A62="","",SUMIFS('Time log'!$N$4:$N$1003,'Time log'!$B$4:$B$1003,$A62,'Time log'!$P$4:$P$1003,1,'Time log'!$O$4:$O$1003,"&lt;&gt;Yes"))</f>
        <v/>
      </c>
      <c r="G62" s="24" t="str">
        <f t="shared" si="1"/>
        <v/>
      </c>
    </row>
    <row r="63" spans="1:7" x14ac:dyDescent="0.3">
      <c r="A63" s="28" t="str">
        <f>IF(Clients!A61="","",Clients!A61)</f>
        <v/>
      </c>
      <c r="B63" s="29" t="str">
        <f>IF($A63="","",Clients!B61&amp;"")</f>
        <v/>
      </c>
      <c r="C63" s="22" t="str">
        <f>IF($A63="","",SUMIFS('Time log'!$H$4:$H$1003,'Time log'!$B$4:$B$1003,$A63,'Time log'!$P$4:$P$1003,1))</f>
        <v/>
      </c>
      <c r="D63" s="22" t="str">
        <f>IF($A63="","",SUMIFS('Time log'!$K$4:$K$1003,'Time log'!$B$4:$B$1003,$A63,'Time log'!$P$4:$P$1003,1))</f>
        <v/>
      </c>
      <c r="E63" s="24" t="str">
        <f>IF($A63="","",SUMIFS('Time log'!$N$4:$N$1003,'Time log'!$B$4:$B$1003,$A63,'Time log'!$P$4:$P$1003,1))</f>
        <v/>
      </c>
      <c r="F63" s="24" t="str">
        <f>IF($A63="","",SUMIFS('Time log'!$N$4:$N$1003,'Time log'!$B$4:$B$1003,$A63,'Time log'!$P$4:$P$1003,1,'Time log'!$O$4:$O$1003,"&lt;&gt;Yes"))</f>
        <v/>
      </c>
      <c r="G63" s="24" t="str">
        <f t="shared" si="1"/>
        <v/>
      </c>
    </row>
    <row r="64" spans="1:7" x14ac:dyDescent="0.3">
      <c r="A64" s="28" t="str">
        <f>IF(Clients!A62="","",Clients!A62)</f>
        <v/>
      </c>
      <c r="B64" s="29" t="str">
        <f>IF($A64="","",Clients!B62&amp;"")</f>
        <v/>
      </c>
      <c r="C64" s="22" t="str">
        <f>IF($A64="","",SUMIFS('Time log'!$H$4:$H$1003,'Time log'!$B$4:$B$1003,$A64,'Time log'!$P$4:$P$1003,1))</f>
        <v/>
      </c>
      <c r="D64" s="22" t="str">
        <f>IF($A64="","",SUMIFS('Time log'!$K$4:$K$1003,'Time log'!$B$4:$B$1003,$A64,'Time log'!$P$4:$P$1003,1))</f>
        <v/>
      </c>
      <c r="E64" s="24" t="str">
        <f>IF($A64="","",SUMIFS('Time log'!$N$4:$N$1003,'Time log'!$B$4:$B$1003,$A64,'Time log'!$P$4:$P$1003,1))</f>
        <v/>
      </c>
      <c r="F64" s="24" t="str">
        <f>IF($A64="","",SUMIFS('Time log'!$N$4:$N$1003,'Time log'!$B$4:$B$1003,$A64,'Time log'!$P$4:$P$1003,1,'Time log'!$O$4:$O$1003,"&lt;&gt;Yes"))</f>
        <v/>
      </c>
      <c r="G64" s="24" t="str">
        <f t="shared" si="1"/>
        <v/>
      </c>
    </row>
    <row r="65" spans="1:7" x14ac:dyDescent="0.3">
      <c r="A65" s="28" t="str">
        <f>IF(Clients!A63="","",Clients!A63)</f>
        <v/>
      </c>
      <c r="B65" s="29" t="str">
        <f>IF($A65="","",Clients!B63&amp;"")</f>
        <v/>
      </c>
      <c r="C65" s="22" t="str">
        <f>IF($A65="","",SUMIFS('Time log'!$H$4:$H$1003,'Time log'!$B$4:$B$1003,$A65,'Time log'!$P$4:$P$1003,1))</f>
        <v/>
      </c>
      <c r="D65" s="22" t="str">
        <f>IF($A65="","",SUMIFS('Time log'!$K$4:$K$1003,'Time log'!$B$4:$B$1003,$A65,'Time log'!$P$4:$P$1003,1))</f>
        <v/>
      </c>
      <c r="E65" s="24" t="str">
        <f>IF($A65="","",SUMIFS('Time log'!$N$4:$N$1003,'Time log'!$B$4:$B$1003,$A65,'Time log'!$P$4:$P$1003,1))</f>
        <v/>
      </c>
      <c r="F65" s="24" t="str">
        <f>IF($A65="","",SUMIFS('Time log'!$N$4:$N$1003,'Time log'!$B$4:$B$1003,$A65,'Time log'!$P$4:$P$1003,1,'Time log'!$O$4:$O$1003,"&lt;&gt;Yes"))</f>
        <v/>
      </c>
      <c r="G65" s="24" t="str">
        <f t="shared" si="1"/>
        <v/>
      </c>
    </row>
    <row r="66" spans="1:7" x14ac:dyDescent="0.3">
      <c r="A66" s="28" t="str">
        <f>IF(Clients!A64="","",Clients!A64)</f>
        <v/>
      </c>
      <c r="B66" s="29" t="str">
        <f>IF($A66="","",Clients!B64&amp;"")</f>
        <v/>
      </c>
      <c r="C66" s="22" t="str">
        <f>IF($A66="","",SUMIFS('Time log'!$H$4:$H$1003,'Time log'!$B$4:$B$1003,$A66,'Time log'!$P$4:$P$1003,1))</f>
        <v/>
      </c>
      <c r="D66" s="22" t="str">
        <f>IF($A66="","",SUMIFS('Time log'!$K$4:$K$1003,'Time log'!$B$4:$B$1003,$A66,'Time log'!$P$4:$P$1003,1))</f>
        <v/>
      </c>
      <c r="E66" s="24" t="str">
        <f>IF($A66="","",SUMIFS('Time log'!$N$4:$N$1003,'Time log'!$B$4:$B$1003,$A66,'Time log'!$P$4:$P$1003,1))</f>
        <v/>
      </c>
      <c r="F66" s="24" t="str">
        <f>IF($A66="","",SUMIFS('Time log'!$N$4:$N$1003,'Time log'!$B$4:$B$1003,$A66,'Time log'!$P$4:$P$1003,1,'Time log'!$O$4:$O$1003,"&lt;&gt;Yes"))</f>
        <v/>
      </c>
      <c r="G66" s="24" t="str">
        <f t="shared" si="1"/>
        <v/>
      </c>
    </row>
    <row r="67" spans="1:7" x14ac:dyDescent="0.3">
      <c r="A67" s="28" t="str">
        <f>IF(Clients!A65="","",Clients!A65)</f>
        <v/>
      </c>
      <c r="B67" s="29" t="str">
        <f>IF($A67="","",Clients!B65&amp;"")</f>
        <v/>
      </c>
      <c r="C67" s="22" t="str">
        <f>IF($A67="","",SUMIFS('Time log'!$H$4:$H$1003,'Time log'!$B$4:$B$1003,$A67,'Time log'!$P$4:$P$1003,1))</f>
        <v/>
      </c>
      <c r="D67" s="22" t="str">
        <f>IF($A67="","",SUMIFS('Time log'!$K$4:$K$1003,'Time log'!$B$4:$B$1003,$A67,'Time log'!$P$4:$P$1003,1))</f>
        <v/>
      </c>
      <c r="E67" s="24" t="str">
        <f>IF($A67="","",SUMIFS('Time log'!$N$4:$N$1003,'Time log'!$B$4:$B$1003,$A67,'Time log'!$P$4:$P$1003,1))</f>
        <v/>
      </c>
      <c r="F67" s="24" t="str">
        <f>IF($A67="","",SUMIFS('Time log'!$N$4:$N$1003,'Time log'!$B$4:$B$1003,$A67,'Time log'!$P$4:$P$1003,1,'Time log'!$O$4:$O$1003,"&lt;&gt;Yes"))</f>
        <v/>
      </c>
      <c r="G67" s="24" t="str">
        <f t="shared" si="1"/>
        <v/>
      </c>
    </row>
    <row r="68" spans="1:7" x14ac:dyDescent="0.3">
      <c r="A68" s="28" t="str">
        <f>IF(Clients!A66="","",Clients!A66)</f>
        <v/>
      </c>
      <c r="B68" s="29" t="str">
        <f>IF($A68="","",Clients!B66&amp;"")</f>
        <v/>
      </c>
      <c r="C68" s="22" t="str">
        <f>IF($A68="","",SUMIFS('Time log'!$H$4:$H$1003,'Time log'!$B$4:$B$1003,$A68,'Time log'!$P$4:$P$1003,1))</f>
        <v/>
      </c>
      <c r="D68" s="22" t="str">
        <f>IF($A68="","",SUMIFS('Time log'!$K$4:$K$1003,'Time log'!$B$4:$B$1003,$A68,'Time log'!$P$4:$P$1003,1))</f>
        <v/>
      </c>
      <c r="E68" s="24" t="str">
        <f>IF($A68="","",SUMIFS('Time log'!$N$4:$N$1003,'Time log'!$B$4:$B$1003,$A68,'Time log'!$P$4:$P$1003,1))</f>
        <v/>
      </c>
      <c r="F68" s="24" t="str">
        <f>IF($A68="","",SUMIFS('Time log'!$N$4:$N$1003,'Time log'!$B$4:$B$1003,$A68,'Time log'!$P$4:$P$1003,1,'Time log'!$O$4:$O$1003,"&lt;&gt;Yes"))</f>
        <v/>
      </c>
      <c r="G68" s="24" t="str">
        <f t="shared" si="1"/>
        <v/>
      </c>
    </row>
    <row r="69" spans="1:7" x14ac:dyDescent="0.3">
      <c r="A69" s="28" t="str">
        <f>IF(Clients!A67="","",Clients!A67)</f>
        <v/>
      </c>
      <c r="B69" s="29" t="str">
        <f>IF($A69="","",Clients!B67&amp;"")</f>
        <v/>
      </c>
      <c r="C69" s="22" t="str">
        <f>IF($A69="","",SUMIFS('Time log'!$H$4:$H$1003,'Time log'!$B$4:$B$1003,$A69,'Time log'!$P$4:$P$1003,1))</f>
        <v/>
      </c>
      <c r="D69" s="22" t="str">
        <f>IF($A69="","",SUMIFS('Time log'!$K$4:$K$1003,'Time log'!$B$4:$B$1003,$A69,'Time log'!$P$4:$P$1003,1))</f>
        <v/>
      </c>
      <c r="E69" s="24" t="str">
        <f>IF($A69="","",SUMIFS('Time log'!$N$4:$N$1003,'Time log'!$B$4:$B$1003,$A69,'Time log'!$P$4:$P$1003,1))</f>
        <v/>
      </c>
      <c r="F69" s="24" t="str">
        <f>IF($A69="","",SUMIFS('Time log'!$N$4:$N$1003,'Time log'!$B$4:$B$1003,$A69,'Time log'!$P$4:$P$1003,1,'Time log'!$O$4:$O$1003,"&lt;&gt;Yes"))</f>
        <v/>
      </c>
      <c r="G69" s="24" t="str">
        <f t="shared" si="1"/>
        <v/>
      </c>
    </row>
    <row r="70" spans="1:7" x14ac:dyDescent="0.3">
      <c r="A70" s="28" t="str">
        <f>IF(Clients!A68="","",Clients!A68)</f>
        <v/>
      </c>
      <c r="B70" s="29" t="str">
        <f>IF($A70="","",Clients!B68&amp;"")</f>
        <v/>
      </c>
      <c r="C70" s="22" t="str">
        <f>IF($A70="","",SUMIFS('Time log'!$H$4:$H$1003,'Time log'!$B$4:$B$1003,$A70,'Time log'!$P$4:$P$1003,1))</f>
        <v/>
      </c>
      <c r="D70" s="22" t="str">
        <f>IF($A70="","",SUMIFS('Time log'!$K$4:$K$1003,'Time log'!$B$4:$B$1003,$A70,'Time log'!$P$4:$P$1003,1))</f>
        <v/>
      </c>
      <c r="E70" s="24" t="str">
        <f>IF($A70="","",SUMIFS('Time log'!$N$4:$N$1003,'Time log'!$B$4:$B$1003,$A70,'Time log'!$P$4:$P$1003,1))</f>
        <v/>
      </c>
      <c r="F70" s="24" t="str">
        <f>IF($A70="","",SUMIFS('Time log'!$N$4:$N$1003,'Time log'!$B$4:$B$1003,$A70,'Time log'!$P$4:$P$1003,1,'Time log'!$O$4:$O$1003,"&lt;&gt;Yes"))</f>
        <v/>
      </c>
      <c r="G70" s="24" t="str">
        <f t="shared" ref="G70:G105" si="2">IF(OR($A70="",N($C70)=0),"",ROUND($E70/$C70,2))</f>
        <v/>
      </c>
    </row>
    <row r="71" spans="1:7" x14ac:dyDescent="0.3">
      <c r="A71" s="28" t="str">
        <f>IF(Clients!A69="","",Clients!A69)</f>
        <v/>
      </c>
      <c r="B71" s="29" t="str">
        <f>IF($A71="","",Clients!B69&amp;"")</f>
        <v/>
      </c>
      <c r="C71" s="22" t="str">
        <f>IF($A71="","",SUMIFS('Time log'!$H$4:$H$1003,'Time log'!$B$4:$B$1003,$A71,'Time log'!$P$4:$P$1003,1))</f>
        <v/>
      </c>
      <c r="D71" s="22" t="str">
        <f>IF($A71="","",SUMIFS('Time log'!$K$4:$K$1003,'Time log'!$B$4:$B$1003,$A71,'Time log'!$P$4:$P$1003,1))</f>
        <v/>
      </c>
      <c r="E71" s="24" t="str">
        <f>IF($A71="","",SUMIFS('Time log'!$N$4:$N$1003,'Time log'!$B$4:$B$1003,$A71,'Time log'!$P$4:$P$1003,1))</f>
        <v/>
      </c>
      <c r="F71" s="24" t="str">
        <f>IF($A71="","",SUMIFS('Time log'!$N$4:$N$1003,'Time log'!$B$4:$B$1003,$A71,'Time log'!$P$4:$P$1003,1,'Time log'!$O$4:$O$1003,"&lt;&gt;Yes"))</f>
        <v/>
      </c>
      <c r="G71" s="24" t="str">
        <f t="shared" si="2"/>
        <v/>
      </c>
    </row>
    <row r="72" spans="1:7" x14ac:dyDescent="0.3">
      <c r="A72" s="28" t="str">
        <f>IF(Clients!A70="","",Clients!A70)</f>
        <v/>
      </c>
      <c r="B72" s="29" t="str">
        <f>IF($A72="","",Clients!B70&amp;"")</f>
        <v/>
      </c>
      <c r="C72" s="22" t="str">
        <f>IF($A72="","",SUMIFS('Time log'!$H$4:$H$1003,'Time log'!$B$4:$B$1003,$A72,'Time log'!$P$4:$P$1003,1))</f>
        <v/>
      </c>
      <c r="D72" s="22" t="str">
        <f>IF($A72="","",SUMIFS('Time log'!$K$4:$K$1003,'Time log'!$B$4:$B$1003,$A72,'Time log'!$P$4:$P$1003,1))</f>
        <v/>
      </c>
      <c r="E72" s="24" t="str">
        <f>IF($A72="","",SUMIFS('Time log'!$N$4:$N$1003,'Time log'!$B$4:$B$1003,$A72,'Time log'!$P$4:$P$1003,1))</f>
        <v/>
      </c>
      <c r="F72" s="24" t="str">
        <f>IF($A72="","",SUMIFS('Time log'!$N$4:$N$1003,'Time log'!$B$4:$B$1003,$A72,'Time log'!$P$4:$P$1003,1,'Time log'!$O$4:$O$1003,"&lt;&gt;Yes"))</f>
        <v/>
      </c>
      <c r="G72" s="24" t="str">
        <f t="shared" si="2"/>
        <v/>
      </c>
    </row>
    <row r="73" spans="1:7" x14ac:dyDescent="0.3">
      <c r="A73" s="28" t="str">
        <f>IF(Clients!A71="","",Clients!A71)</f>
        <v/>
      </c>
      <c r="B73" s="29" t="str">
        <f>IF($A73="","",Clients!B71&amp;"")</f>
        <v/>
      </c>
      <c r="C73" s="22" t="str">
        <f>IF($A73="","",SUMIFS('Time log'!$H$4:$H$1003,'Time log'!$B$4:$B$1003,$A73,'Time log'!$P$4:$P$1003,1))</f>
        <v/>
      </c>
      <c r="D73" s="22" t="str">
        <f>IF($A73="","",SUMIFS('Time log'!$K$4:$K$1003,'Time log'!$B$4:$B$1003,$A73,'Time log'!$P$4:$P$1003,1))</f>
        <v/>
      </c>
      <c r="E73" s="24" t="str">
        <f>IF($A73="","",SUMIFS('Time log'!$N$4:$N$1003,'Time log'!$B$4:$B$1003,$A73,'Time log'!$P$4:$P$1003,1))</f>
        <v/>
      </c>
      <c r="F73" s="24" t="str">
        <f>IF($A73="","",SUMIFS('Time log'!$N$4:$N$1003,'Time log'!$B$4:$B$1003,$A73,'Time log'!$P$4:$P$1003,1,'Time log'!$O$4:$O$1003,"&lt;&gt;Yes"))</f>
        <v/>
      </c>
      <c r="G73" s="24" t="str">
        <f t="shared" si="2"/>
        <v/>
      </c>
    </row>
    <row r="74" spans="1:7" x14ac:dyDescent="0.3">
      <c r="A74" s="28" t="str">
        <f>IF(Clients!A72="","",Clients!A72)</f>
        <v/>
      </c>
      <c r="B74" s="29" t="str">
        <f>IF($A74="","",Clients!B72&amp;"")</f>
        <v/>
      </c>
      <c r="C74" s="22" t="str">
        <f>IF($A74="","",SUMIFS('Time log'!$H$4:$H$1003,'Time log'!$B$4:$B$1003,$A74,'Time log'!$P$4:$P$1003,1))</f>
        <v/>
      </c>
      <c r="D74" s="22" t="str">
        <f>IF($A74="","",SUMIFS('Time log'!$K$4:$K$1003,'Time log'!$B$4:$B$1003,$A74,'Time log'!$P$4:$P$1003,1))</f>
        <v/>
      </c>
      <c r="E74" s="24" t="str">
        <f>IF($A74="","",SUMIFS('Time log'!$N$4:$N$1003,'Time log'!$B$4:$B$1003,$A74,'Time log'!$P$4:$P$1003,1))</f>
        <v/>
      </c>
      <c r="F74" s="24" t="str">
        <f>IF($A74="","",SUMIFS('Time log'!$N$4:$N$1003,'Time log'!$B$4:$B$1003,$A74,'Time log'!$P$4:$P$1003,1,'Time log'!$O$4:$O$1003,"&lt;&gt;Yes"))</f>
        <v/>
      </c>
      <c r="G74" s="24" t="str">
        <f t="shared" si="2"/>
        <v/>
      </c>
    </row>
    <row r="75" spans="1:7" x14ac:dyDescent="0.3">
      <c r="A75" s="28" t="str">
        <f>IF(Clients!A73="","",Clients!A73)</f>
        <v/>
      </c>
      <c r="B75" s="29" t="str">
        <f>IF($A75="","",Clients!B73&amp;"")</f>
        <v/>
      </c>
      <c r="C75" s="22" t="str">
        <f>IF($A75="","",SUMIFS('Time log'!$H$4:$H$1003,'Time log'!$B$4:$B$1003,$A75,'Time log'!$P$4:$P$1003,1))</f>
        <v/>
      </c>
      <c r="D75" s="22" t="str">
        <f>IF($A75="","",SUMIFS('Time log'!$K$4:$K$1003,'Time log'!$B$4:$B$1003,$A75,'Time log'!$P$4:$P$1003,1))</f>
        <v/>
      </c>
      <c r="E75" s="24" t="str">
        <f>IF($A75="","",SUMIFS('Time log'!$N$4:$N$1003,'Time log'!$B$4:$B$1003,$A75,'Time log'!$P$4:$P$1003,1))</f>
        <v/>
      </c>
      <c r="F75" s="24" t="str">
        <f>IF($A75="","",SUMIFS('Time log'!$N$4:$N$1003,'Time log'!$B$4:$B$1003,$A75,'Time log'!$P$4:$P$1003,1,'Time log'!$O$4:$O$1003,"&lt;&gt;Yes"))</f>
        <v/>
      </c>
      <c r="G75" s="24" t="str">
        <f t="shared" si="2"/>
        <v/>
      </c>
    </row>
    <row r="76" spans="1:7" x14ac:dyDescent="0.3">
      <c r="A76" s="28" t="str">
        <f>IF(Clients!A74="","",Clients!A74)</f>
        <v/>
      </c>
      <c r="B76" s="29" t="str">
        <f>IF($A76="","",Clients!B74&amp;"")</f>
        <v/>
      </c>
      <c r="C76" s="22" t="str">
        <f>IF($A76="","",SUMIFS('Time log'!$H$4:$H$1003,'Time log'!$B$4:$B$1003,$A76,'Time log'!$P$4:$P$1003,1))</f>
        <v/>
      </c>
      <c r="D76" s="22" t="str">
        <f>IF($A76="","",SUMIFS('Time log'!$K$4:$K$1003,'Time log'!$B$4:$B$1003,$A76,'Time log'!$P$4:$P$1003,1))</f>
        <v/>
      </c>
      <c r="E76" s="24" t="str">
        <f>IF($A76="","",SUMIFS('Time log'!$N$4:$N$1003,'Time log'!$B$4:$B$1003,$A76,'Time log'!$P$4:$P$1003,1))</f>
        <v/>
      </c>
      <c r="F76" s="24" t="str">
        <f>IF($A76="","",SUMIFS('Time log'!$N$4:$N$1003,'Time log'!$B$4:$B$1003,$A76,'Time log'!$P$4:$P$1003,1,'Time log'!$O$4:$O$1003,"&lt;&gt;Yes"))</f>
        <v/>
      </c>
      <c r="G76" s="24" t="str">
        <f t="shared" si="2"/>
        <v/>
      </c>
    </row>
    <row r="77" spans="1:7" x14ac:dyDescent="0.3">
      <c r="A77" s="28" t="str">
        <f>IF(Clients!A75="","",Clients!A75)</f>
        <v/>
      </c>
      <c r="B77" s="29" t="str">
        <f>IF($A77="","",Clients!B75&amp;"")</f>
        <v/>
      </c>
      <c r="C77" s="22" t="str">
        <f>IF($A77="","",SUMIFS('Time log'!$H$4:$H$1003,'Time log'!$B$4:$B$1003,$A77,'Time log'!$P$4:$P$1003,1))</f>
        <v/>
      </c>
      <c r="D77" s="22" t="str">
        <f>IF($A77="","",SUMIFS('Time log'!$K$4:$K$1003,'Time log'!$B$4:$B$1003,$A77,'Time log'!$P$4:$P$1003,1))</f>
        <v/>
      </c>
      <c r="E77" s="24" t="str">
        <f>IF($A77="","",SUMIFS('Time log'!$N$4:$N$1003,'Time log'!$B$4:$B$1003,$A77,'Time log'!$P$4:$P$1003,1))</f>
        <v/>
      </c>
      <c r="F77" s="24" t="str">
        <f>IF($A77="","",SUMIFS('Time log'!$N$4:$N$1003,'Time log'!$B$4:$B$1003,$A77,'Time log'!$P$4:$P$1003,1,'Time log'!$O$4:$O$1003,"&lt;&gt;Yes"))</f>
        <v/>
      </c>
      <c r="G77" s="24" t="str">
        <f t="shared" si="2"/>
        <v/>
      </c>
    </row>
    <row r="78" spans="1:7" x14ac:dyDescent="0.3">
      <c r="A78" s="28" t="str">
        <f>IF(Clients!A76="","",Clients!A76)</f>
        <v/>
      </c>
      <c r="B78" s="29" t="str">
        <f>IF($A78="","",Clients!B76&amp;"")</f>
        <v/>
      </c>
      <c r="C78" s="22" t="str">
        <f>IF($A78="","",SUMIFS('Time log'!$H$4:$H$1003,'Time log'!$B$4:$B$1003,$A78,'Time log'!$P$4:$P$1003,1))</f>
        <v/>
      </c>
      <c r="D78" s="22" t="str">
        <f>IF($A78="","",SUMIFS('Time log'!$K$4:$K$1003,'Time log'!$B$4:$B$1003,$A78,'Time log'!$P$4:$P$1003,1))</f>
        <v/>
      </c>
      <c r="E78" s="24" t="str">
        <f>IF($A78="","",SUMIFS('Time log'!$N$4:$N$1003,'Time log'!$B$4:$B$1003,$A78,'Time log'!$P$4:$P$1003,1))</f>
        <v/>
      </c>
      <c r="F78" s="24" t="str">
        <f>IF($A78="","",SUMIFS('Time log'!$N$4:$N$1003,'Time log'!$B$4:$B$1003,$A78,'Time log'!$P$4:$P$1003,1,'Time log'!$O$4:$O$1003,"&lt;&gt;Yes"))</f>
        <v/>
      </c>
      <c r="G78" s="24" t="str">
        <f t="shared" si="2"/>
        <v/>
      </c>
    </row>
    <row r="79" spans="1:7" x14ac:dyDescent="0.3">
      <c r="A79" s="28" t="str">
        <f>IF(Clients!A77="","",Clients!A77)</f>
        <v/>
      </c>
      <c r="B79" s="29" t="str">
        <f>IF($A79="","",Clients!B77&amp;"")</f>
        <v/>
      </c>
      <c r="C79" s="22" t="str">
        <f>IF($A79="","",SUMIFS('Time log'!$H$4:$H$1003,'Time log'!$B$4:$B$1003,$A79,'Time log'!$P$4:$P$1003,1))</f>
        <v/>
      </c>
      <c r="D79" s="22" t="str">
        <f>IF($A79="","",SUMIFS('Time log'!$K$4:$K$1003,'Time log'!$B$4:$B$1003,$A79,'Time log'!$P$4:$P$1003,1))</f>
        <v/>
      </c>
      <c r="E79" s="24" t="str">
        <f>IF($A79="","",SUMIFS('Time log'!$N$4:$N$1003,'Time log'!$B$4:$B$1003,$A79,'Time log'!$P$4:$P$1003,1))</f>
        <v/>
      </c>
      <c r="F79" s="24" t="str">
        <f>IF($A79="","",SUMIFS('Time log'!$N$4:$N$1003,'Time log'!$B$4:$B$1003,$A79,'Time log'!$P$4:$P$1003,1,'Time log'!$O$4:$O$1003,"&lt;&gt;Yes"))</f>
        <v/>
      </c>
      <c r="G79" s="24" t="str">
        <f t="shared" si="2"/>
        <v/>
      </c>
    </row>
    <row r="80" spans="1:7" x14ac:dyDescent="0.3">
      <c r="A80" s="28" t="str">
        <f>IF(Clients!A78="","",Clients!A78)</f>
        <v/>
      </c>
      <c r="B80" s="29" t="str">
        <f>IF($A80="","",Clients!B78&amp;"")</f>
        <v/>
      </c>
      <c r="C80" s="22" t="str">
        <f>IF($A80="","",SUMIFS('Time log'!$H$4:$H$1003,'Time log'!$B$4:$B$1003,$A80,'Time log'!$P$4:$P$1003,1))</f>
        <v/>
      </c>
      <c r="D80" s="22" t="str">
        <f>IF($A80="","",SUMIFS('Time log'!$K$4:$K$1003,'Time log'!$B$4:$B$1003,$A80,'Time log'!$P$4:$P$1003,1))</f>
        <v/>
      </c>
      <c r="E80" s="24" t="str">
        <f>IF($A80="","",SUMIFS('Time log'!$N$4:$N$1003,'Time log'!$B$4:$B$1003,$A80,'Time log'!$P$4:$P$1003,1))</f>
        <v/>
      </c>
      <c r="F80" s="24" t="str">
        <f>IF($A80="","",SUMIFS('Time log'!$N$4:$N$1003,'Time log'!$B$4:$B$1003,$A80,'Time log'!$P$4:$P$1003,1,'Time log'!$O$4:$O$1003,"&lt;&gt;Yes"))</f>
        <v/>
      </c>
      <c r="G80" s="24" t="str">
        <f t="shared" si="2"/>
        <v/>
      </c>
    </row>
    <row r="81" spans="1:7" x14ac:dyDescent="0.3">
      <c r="A81" s="28" t="str">
        <f>IF(Clients!A79="","",Clients!A79)</f>
        <v/>
      </c>
      <c r="B81" s="29" t="str">
        <f>IF($A81="","",Clients!B79&amp;"")</f>
        <v/>
      </c>
      <c r="C81" s="22" t="str">
        <f>IF($A81="","",SUMIFS('Time log'!$H$4:$H$1003,'Time log'!$B$4:$B$1003,$A81,'Time log'!$P$4:$P$1003,1))</f>
        <v/>
      </c>
      <c r="D81" s="22" t="str">
        <f>IF($A81="","",SUMIFS('Time log'!$K$4:$K$1003,'Time log'!$B$4:$B$1003,$A81,'Time log'!$P$4:$P$1003,1))</f>
        <v/>
      </c>
      <c r="E81" s="24" t="str">
        <f>IF($A81="","",SUMIFS('Time log'!$N$4:$N$1003,'Time log'!$B$4:$B$1003,$A81,'Time log'!$P$4:$P$1003,1))</f>
        <v/>
      </c>
      <c r="F81" s="24" t="str">
        <f>IF($A81="","",SUMIFS('Time log'!$N$4:$N$1003,'Time log'!$B$4:$B$1003,$A81,'Time log'!$P$4:$P$1003,1,'Time log'!$O$4:$O$1003,"&lt;&gt;Yes"))</f>
        <v/>
      </c>
      <c r="G81" s="24" t="str">
        <f t="shared" si="2"/>
        <v/>
      </c>
    </row>
    <row r="82" spans="1:7" x14ac:dyDescent="0.3">
      <c r="A82" s="28" t="str">
        <f>IF(Clients!A80="","",Clients!A80)</f>
        <v/>
      </c>
      <c r="B82" s="29" t="str">
        <f>IF($A82="","",Clients!B80&amp;"")</f>
        <v/>
      </c>
      <c r="C82" s="22" t="str">
        <f>IF($A82="","",SUMIFS('Time log'!$H$4:$H$1003,'Time log'!$B$4:$B$1003,$A82,'Time log'!$P$4:$P$1003,1))</f>
        <v/>
      </c>
      <c r="D82" s="22" t="str">
        <f>IF($A82="","",SUMIFS('Time log'!$K$4:$K$1003,'Time log'!$B$4:$B$1003,$A82,'Time log'!$P$4:$P$1003,1))</f>
        <v/>
      </c>
      <c r="E82" s="24" t="str">
        <f>IF($A82="","",SUMIFS('Time log'!$N$4:$N$1003,'Time log'!$B$4:$B$1003,$A82,'Time log'!$P$4:$P$1003,1))</f>
        <v/>
      </c>
      <c r="F82" s="24" t="str">
        <f>IF($A82="","",SUMIFS('Time log'!$N$4:$N$1003,'Time log'!$B$4:$B$1003,$A82,'Time log'!$P$4:$P$1003,1,'Time log'!$O$4:$O$1003,"&lt;&gt;Yes"))</f>
        <v/>
      </c>
      <c r="G82" s="24" t="str">
        <f t="shared" si="2"/>
        <v/>
      </c>
    </row>
    <row r="83" spans="1:7" x14ac:dyDescent="0.3">
      <c r="A83" s="28" t="str">
        <f>IF(Clients!A81="","",Clients!A81)</f>
        <v/>
      </c>
      <c r="B83" s="29" t="str">
        <f>IF($A83="","",Clients!B81&amp;"")</f>
        <v/>
      </c>
      <c r="C83" s="22" t="str">
        <f>IF($A83="","",SUMIFS('Time log'!$H$4:$H$1003,'Time log'!$B$4:$B$1003,$A83,'Time log'!$P$4:$P$1003,1))</f>
        <v/>
      </c>
      <c r="D83" s="22" t="str">
        <f>IF($A83="","",SUMIFS('Time log'!$K$4:$K$1003,'Time log'!$B$4:$B$1003,$A83,'Time log'!$P$4:$P$1003,1))</f>
        <v/>
      </c>
      <c r="E83" s="24" t="str">
        <f>IF($A83="","",SUMIFS('Time log'!$N$4:$N$1003,'Time log'!$B$4:$B$1003,$A83,'Time log'!$P$4:$P$1003,1))</f>
        <v/>
      </c>
      <c r="F83" s="24" t="str">
        <f>IF($A83="","",SUMIFS('Time log'!$N$4:$N$1003,'Time log'!$B$4:$B$1003,$A83,'Time log'!$P$4:$P$1003,1,'Time log'!$O$4:$O$1003,"&lt;&gt;Yes"))</f>
        <v/>
      </c>
      <c r="G83" s="24" t="str">
        <f t="shared" si="2"/>
        <v/>
      </c>
    </row>
    <row r="84" spans="1:7" x14ac:dyDescent="0.3">
      <c r="A84" s="28" t="str">
        <f>IF(Clients!A82="","",Clients!A82)</f>
        <v/>
      </c>
      <c r="B84" s="29" t="str">
        <f>IF($A84="","",Clients!B82&amp;"")</f>
        <v/>
      </c>
      <c r="C84" s="22" t="str">
        <f>IF($A84="","",SUMIFS('Time log'!$H$4:$H$1003,'Time log'!$B$4:$B$1003,$A84,'Time log'!$P$4:$P$1003,1))</f>
        <v/>
      </c>
      <c r="D84" s="22" t="str">
        <f>IF($A84="","",SUMIFS('Time log'!$K$4:$K$1003,'Time log'!$B$4:$B$1003,$A84,'Time log'!$P$4:$P$1003,1))</f>
        <v/>
      </c>
      <c r="E84" s="24" t="str">
        <f>IF($A84="","",SUMIFS('Time log'!$N$4:$N$1003,'Time log'!$B$4:$B$1003,$A84,'Time log'!$P$4:$P$1003,1))</f>
        <v/>
      </c>
      <c r="F84" s="24" t="str">
        <f>IF($A84="","",SUMIFS('Time log'!$N$4:$N$1003,'Time log'!$B$4:$B$1003,$A84,'Time log'!$P$4:$P$1003,1,'Time log'!$O$4:$O$1003,"&lt;&gt;Yes"))</f>
        <v/>
      </c>
      <c r="G84" s="24" t="str">
        <f t="shared" si="2"/>
        <v/>
      </c>
    </row>
    <row r="85" spans="1:7" x14ac:dyDescent="0.3">
      <c r="A85" s="28" t="str">
        <f>IF(Clients!A83="","",Clients!A83)</f>
        <v/>
      </c>
      <c r="B85" s="29" t="str">
        <f>IF($A85="","",Clients!B83&amp;"")</f>
        <v/>
      </c>
      <c r="C85" s="22" t="str">
        <f>IF($A85="","",SUMIFS('Time log'!$H$4:$H$1003,'Time log'!$B$4:$B$1003,$A85,'Time log'!$P$4:$P$1003,1))</f>
        <v/>
      </c>
      <c r="D85" s="22" t="str">
        <f>IF($A85="","",SUMIFS('Time log'!$K$4:$K$1003,'Time log'!$B$4:$B$1003,$A85,'Time log'!$P$4:$P$1003,1))</f>
        <v/>
      </c>
      <c r="E85" s="24" t="str">
        <f>IF($A85="","",SUMIFS('Time log'!$N$4:$N$1003,'Time log'!$B$4:$B$1003,$A85,'Time log'!$P$4:$P$1003,1))</f>
        <v/>
      </c>
      <c r="F85" s="24" t="str">
        <f>IF($A85="","",SUMIFS('Time log'!$N$4:$N$1003,'Time log'!$B$4:$B$1003,$A85,'Time log'!$P$4:$P$1003,1,'Time log'!$O$4:$O$1003,"&lt;&gt;Yes"))</f>
        <v/>
      </c>
      <c r="G85" s="24" t="str">
        <f t="shared" si="2"/>
        <v/>
      </c>
    </row>
    <row r="86" spans="1:7" x14ac:dyDescent="0.3">
      <c r="A86" s="28" t="str">
        <f>IF(Clients!A84="","",Clients!A84)</f>
        <v/>
      </c>
      <c r="B86" s="29" t="str">
        <f>IF($A86="","",Clients!B84&amp;"")</f>
        <v/>
      </c>
      <c r="C86" s="22" t="str">
        <f>IF($A86="","",SUMIFS('Time log'!$H$4:$H$1003,'Time log'!$B$4:$B$1003,$A86,'Time log'!$P$4:$P$1003,1))</f>
        <v/>
      </c>
      <c r="D86" s="22" t="str">
        <f>IF($A86="","",SUMIFS('Time log'!$K$4:$K$1003,'Time log'!$B$4:$B$1003,$A86,'Time log'!$P$4:$P$1003,1))</f>
        <v/>
      </c>
      <c r="E86" s="24" t="str">
        <f>IF($A86="","",SUMIFS('Time log'!$N$4:$N$1003,'Time log'!$B$4:$B$1003,$A86,'Time log'!$P$4:$P$1003,1))</f>
        <v/>
      </c>
      <c r="F86" s="24" t="str">
        <f>IF($A86="","",SUMIFS('Time log'!$N$4:$N$1003,'Time log'!$B$4:$B$1003,$A86,'Time log'!$P$4:$P$1003,1,'Time log'!$O$4:$O$1003,"&lt;&gt;Yes"))</f>
        <v/>
      </c>
      <c r="G86" s="24" t="str">
        <f t="shared" si="2"/>
        <v/>
      </c>
    </row>
    <row r="87" spans="1:7" x14ac:dyDescent="0.3">
      <c r="A87" s="28" t="str">
        <f>IF(Clients!A85="","",Clients!A85)</f>
        <v/>
      </c>
      <c r="B87" s="29" t="str">
        <f>IF($A87="","",Clients!B85&amp;"")</f>
        <v/>
      </c>
      <c r="C87" s="22" t="str">
        <f>IF($A87="","",SUMIFS('Time log'!$H$4:$H$1003,'Time log'!$B$4:$B$1003,$A87,'Time log'!$P$4:$P$1003,1))</f>
        <v/>
      </c>
      <c r="D87" s="22" t="str">
        <f>IF($A87="","",SUMIFS('Time log'!$K$4:$K$1003,'Time log'!$B$4:$B$1003,$A87,'Time log'!$P$4:$P$1003,1))</f>
        <v/>
      </c>
      <c r="E87" s="24" t="str">
        <f>IF($A87="","",SUMIFS('Time log'!$N$4:$N$1003,'Time log'!$B$4:$B$1003,$A87,'Time log'!$P$4:$P$1003,1))</f>
        <v/>
      </c>
      <c r="F87" s="24" t="str">
        <f>IF($A87="","",SUMIFS('Time log'!$N$4:$N$1003,'Time log'!$B$4:$B$1003,$A87,'Time log'!$P$4:$P$1003,1,'Time log'!$O$4:$O$1003,"&lt;&gt;Yes"))</f>
        <v/>
      </c>
      <c r="G87" s="24" t="str">
        <f t="shared" si="2"/>
        <v/>
      </c>
    </row>
    <row r="88" spans="1:7" x14ac:dyDescent="0.3">
      <c r="A88" s="28" t="str">
        <f>IF(Clients!A86="","",Clients!A86)</f>
        <v/>
      </c>
      <c r="B88" s="29" t="str">
        <f>IF($A88="","",Clients!B86&amp;"")</f>
        <v/>
      </c>
      <c r="C88" s="22" t="str">
        <f>IF($A88="","",SUMIFS('Time log'!$H$4:$H$1003,'Time log'!$B$4:$B$1003,$A88,'Time log'!$P$4:$P$1003,1))</f>
        <v/>
      </c>
      <c r="D88" s="22" t="str">
        <f>IF($A88="","",SUMIFS('Time log'!$K$4:$K$1003,'Time log'!$B$4:$B$1003,$A88,'Time log'!$P$4:$P$1003,1))</f>
        <v/>
      </c>
      <c r="E88" s="24" t="str">
        <f>IF($A88="","",SUMIFS('Time log'!$N$4:$N$1003,'Time log'!$B$4:$B$1003,$A88,'Time log'!$P$4:$P$1003,1))</f>
        <v/>
      </c>
      <c r="F88" s="24" t="str">
        <f>IF($A88="","",SUMIFS('Time log'!$N$4:$N$1003,'Time log'!$B$4:$B$1003,$A88,'Time log'!$P$4:$P$1003,1,'Time log'!$O$4:$O$1003,"&lt;&gt;Yes"))</f>
        <v/>
      </c>
      <c r="G88" s="24" t="str">
        <f t="shared" si="2"/>
        <v/>
      </c>
    </row>
    <row r="89" spans="1:7" x14ac:dyDescent="0.3">
      <c r="A89" s="28" t="str">
        <f>IF(Clients!A87="","",Clients!A87)</f>
        <v/>
      </c>
      <c r="B89" s="29" t="str">
        <f>IF($A89="","",Clients!B87&amp;"")</f>
        <v/>
      </c>
      <c r="C89" s="22" t="str">
        <f>IF($A89="","",SUMIFS('Time log'!$H$4:$H$1003,'Time log'!$B$4:$B$1003,$A89,'Time log'!$P$4:$P$1003,1))</f>
        <v/>
      </c>
      <c r="D89" s="22" t="str">
        <f>IF($A89="","",SUMIFS('Time log'!$K$4:$K$1003,'Time log'!$B$4:$B$1003,$A89,'Time log'!$P$4:$P$1003,1))</f>
        <v/>
      </c>
      <c r="E89" s="24" t="str">
        <f>IF($A89="","",SUMIFS('Time log'!$N$4:$N$1003,'Time log'!$B$4:$B$1003,$A89,'Time log'!$P$4:$P$1003,1))</f>
        <v/>
      </c>
      <c r="F89" s="24" t="str">
        <f>IF($A89="","",SUMIFS('Time log'!$N$4:$N$1003,'Time log'!$B$4:$B$1003,$A89,'Time log'!$P$4:$P$1003,1,'Time log'!$O$4:$O$1003,"&lt;&gt;Yes"))</f>
        <v/>
      </c>
      <c r="G89" s="24" t="str">
        <f t="shared" si="2"/>
        <v/>
      </c>
    </row>
    <row r="90" spans="1:7" x14ac:dyDescent="0.3">
      <c r="A90" s="28" t="str">
        <f>IF(Clients!A88="","",Clients!A88)</f>
        <v/>
      </c>
      <c r="B90" s="29" t="str">
        <f>IF($A90="","",Clients!B88&amp;"")</f>
        <v/>
      </c>
      <c r="C90" s="22" t="str">
        <f>IF($A90="","",SUMIFS('Time log'!$H$4:$H$1003,'Time log'!$B$4:$B$1003,$A90,'Time log'!$P$4:$P$1003,1))</f>
        <v/>
      </c>
      <c r="D90" s="22" t="str">
        <f>IF($A90="","",SUMIFS('Time log'!$K$4:$K$1003,'Time log'!$B$4:$B$1003,$A90,'Time log'!$P$4:$P$1003,1))</f>
        <v/>
      </c>
      <c r="E90" s="24" t="str">
        <f>IF($A90="","",SUMIFS('Time log'!$N$4:$N$1003,'Time log'!$B$4:$B$1003,$A90,'Time log'!$P$4:$P$1003,1))</f>
        <v/>
      </c>
      <c r="F90" s="24" t="str">
        <f>IF($A90="","",SUMIFS('Time log'!$N$4:$N$1003,'Time log'!$B$4:$B$1003,$A90,'Time log'!$P$4:$P$1003,1,'Time log'!$O$4:$O$1003,"&lt;&gt;Yes"))</f>
        <v/>
      </c>
      <c r="G90" s="24" t="str">
        <f t="shared" si="2"/>
        <v/>
      </c>
    </row>
    <row r="91" spans="1:7" x14ac:dyDescent="0.3">
      <c r="A91" s="28" t="str">
        <f>IF(Clients!A89="","",Clients!A89)</f>
        <v/>
      </c>
      <c r="B91" s="29" t="str">
        <f>IF($A91="","",Clients!B89&amp;"")</f>
        <v/>
      </c>
      <c r="C91" s="22" t="str">
        <f>IF($A91="","",SUMIFS('Time log'!$H$4:$H$1003,'Time log'!$B$4:$B$1003,$A91,'Time log'!$P$4:$P$1003,1))</f>
        <v/>
      </c>
      <c r="D91" s="22" t="str">
        <f>IF($A91="","",SUMIFS('Time log'!$K$4:$K$1003,'Time log'!$B$4:$B$1003,$A91,'Time log'!$P$4:$P$1003,1))</f>
        <v/>
      </c>
      <c r="E91" s="24" t="str">
        <f>IF($A91="","",SUMIFS('Time log'!$N$4:$N$1003,'Time log'!$B$4:$B$1003,$A91,'Time log'!$P$4:$P$1003,1))</f>
        <v/>
      </c>
      <c r="F91" s="24" t="str">
        <f>IF($A91="","",SUMIFS('Time log'!$N$4:$N$1003,'Time log'!$B$4:$B$1003,$A91,'Time log'!$P$4:$P$1003,1,'Time log'!$O$4:$O$1003,"&lt;&gt;Yes"))</f>
        <v/>
      </c>
      <c r="G91" s="24" t="str">
        <f t="shared" si="2"/>
        <v/>
      </c>
    </row>
    <row r="92" spans="1:7" x14ac:dyDescent="0.3">
      <c r="A92" s="28" t="str">
        <f>IF(Clients!A90="","",Clients!A90)</f>
        <v/>
      </c>
      <c r="B92" s="29" t="str">
        <f>IF($A92="","",Clients!B90&amp;"")</f>
        <v/>
      </c>
      <c r="C92" s="22" t="str">
        <f>IF($A92="","",SUMIFS('Time log'!$H$4:$H$1003,'Time log'!$B$4:$B$1003,$A92,'Time log'!$P$4:$P$1003,1))</f>
        <v/>
      </c>
      <c r="D92" s="22" t="str">
        <f>IF($A92="","",SUMIFS('Time log'!$K$4:$K$1003,'Time log'!$B$4:$B$1003,$A92,'Time log'!$P$4:$P$1003,1))</f>
        <v/>
      </c>
      <c r="E92" s="24" t="str">
        <f>IF($A92="","",SUMIFS('Time log'!$N$4:$N$1003,'Time log'!$B$4:$B$1003,$A92,'Time log'!$P$4:$P$1003,1))</f>
        <v/>
      </c>
      <c r="F92" s="24" t="str">
        <f>IF($A92="","",SUMIFS('Time log'!$N$4:$N$1003,'Time log'!$B$4:$B$1003,$A92,'Time log'!$P$4:$P$1003,1,'Time log'!$O$4:$O$1003,"&lt;&gt;Yes"))</f>
        <v/>
      </c>
      <c r="G92" s="24" t="str">
        <f t="shared" si="2"/>
        <v/>
      </c>
    </row>
    <row r="93" spans="1:7" x14ac:dyDescent="0.3">
      <c r="A93" s="28" t="str">
        <f>IF(Clients!A91="","",Clients!A91)</f>
        <v/>
      </c>
      <c r="B93" s="29" t="str">
        <f>IF($A93="","",Clients!B91&amp;"")</f>
        <v/>
      </c>
      <c r="C93" s="22" t="str">
        <f>IF($A93="","",SUMIFS('Time log'!$H$4:$H$1003,'Time log'!$B$4:$B$1003,$A93,'Time log'!$P$4:$P$1003,1))</f>
        <v/>
      </c>
      <c r="D93" s="22" t="str">
        <f>IF($A93="","",SUMIFS('Time log'!$K$4:$K$1003,'Time log'!$B$4:$B$1003,$A93,'Time log'!$P$4:$P$1003,1))</f>
        <v/>
      </c>
      <c r="E93" s="24" t="str">
        <f>IF($A93="","",SUMIFS('Time log'!$N$4:$N$1003,'Time log'!$B$4:$B$1003,$A93,'Time log'!$P$4:$P$1003,1))</f>
        <v/>
      </c>
      <c r="F93" s="24" t="str">
        <f>IF($A93="","",SUMIFS('Time log'!$N$4:$N$1003,'Time log'!$B$4:$B$1003,$A93,'Time log'!$P$4:$P$1003,1,'Time log'!$O$4:$O$1003,"&lt;&gt;Yes"))</f>
        <v/>
      </c>
      <c r="G93" s="24" t="str">
        <f t="shared" si="2"/>
        <v/>
      </c>
    </row>
    <row r="94" spans="1:7" x14ac:dyDescent="0.3">
      <c r="A94" s="28" t="str">
        <f>IF(Clients!A92="","",Clients!A92)</f>
        <v/>
      </c>
      <c r="B94" s="29" t="str">
        <f>IF($A94="","",Clients!B92&amp;"")</f>
        <v/>
      </c>
      <c r="C94" s="22" t="str">
        <f>IF($A94="","",SUMIFS('Time log'!$H$4:$H$1003,'Time log'!$B$4:$B$1003,$A94,'Time log'!$P$4:$P$1003,1))</f>
        <v/>
      </c>
      <c r="D94" s="22" t="str">
        <f>IF($A94="","",SUMIFS('Time log'!$K$4:$K$1003,'Time log'!$B$4:$B$1003,$A94,'Time log'!$P$4:$P$1003,1))</f>
        <v/>
      </c>
      <c r="E94" s="24" t="str">
        <f>IF($A94="","",SUMIFS('Time log'!$N$4:$N$1003,'Time log'!$B$4:$B$1003,$A94,'Time log'!$P$4:$P$1003,1))</f>
        <v/>
      </c>
      <c r="F94" s="24" t="str">
        <f>IF($A94="","",SUMIFS('Time log'!$N$4:$N$1003,'Time log'!$B$4:$B$1003,$A94,'Time log'!$P$4:$P$1003,1,'Time log'!$O$4:$O$1003,"&lt;&gt;Yes"))</f>
        <v/>
      </c>
      <c r="G94" s="24" t="str">
        <f t="shared" si="2"/>
        <v/>
      </c>
    </row>
    <row r="95" spans="1:7" x14ac:dyDescent="0.3">
      <c r="A95" s="28" t="str">
        <f>IF(Clients!A93="","",Clients!A93)</f>
        <v/>
      </c>
      <c r="B95" s="29" t="str">
        <f>IF($A95="","",Clients!B93&amp;"")</f>
        <v/>
      </c>
      <c r="C95" s="22" t="str">
        <f>IF($A95="","",SUMIFS('Time log'!$H$4:$H$1003,'Time log'!$B$4:$B$1003,$A95,'Time log'!$P$4:$P$1003,1))</f>
        <v/>
      </c>
      <c r="D95" s="22" t="str">
        <f>IF($A95="","",SUMIFS('Time log'!$K$4:$K$1003,'Time log'!$B$4:$B$1003,$A95,'Time log'!$P$4:$P$1003,1))</f>
        <v/>
      </c>
      <c r="E95" s="24" t="str">
        <f>IF($A95="","",SUMIFS('Time log'!$N$4:$N$1003,'Time log'!$B$4:$B$1003,$A95,'Time log'!$P$4:$P$1003,1))</f>
        <v/>
      </c>
      <c r="F95" s="24" t="str">
        <f>IF($A95="","",SUMIFS('Time log'!$N$4:$N$1003,'Time log'!$B$4:$B$1003,$A95,'Time log'!$P$4:$P$1003,1,'Time log'!$O$4:$O$1003,"&lt;&gt;Yes"))</f>
        <v/>
      </c>
      <c r="G95" s="24" t="str">
        <f t="shared" si="2"/>
        <v/>
      </c>
    </row>
    <row r="96" spans="1:7" x14ac:dyDescent="0.3">
      <c r="A96" s="28" t="str">
        <f>IF(Clients!A94="","",Clients!A94)</f>
        <v/>
      </c>
      <c r="B96" s="29" t="str">
        <f>IF($A96="","",Clients!B94&amp;"")</f>
        <v/>
      </c>
      <c r="C96" s="22" t="str">
        <f>IF($A96="","",SUMIFS('Time log'!$H$4:$H$1003,'Time log'!$B$4:$B$1003,$A96,'Time log'!$P$4:$P$1003,1))</f>
        <v/>
      </c>
      <c r="D96" s="22" t="str">
        <f>IF($A96="","",SUMIFS('Time log'!$K$4:$K$1003,'Time log'!$B$4:$B$1003,$A96,'Time log'!$P$4:$P$1003,1))</f>
        <v/>
      </c>
      <c r="E96" s="24" t="str">
        <f>IF($A96="","",SUMIFS('Time log'!$N$4:$N$1003,'Time log'!$B$4:$B$1003,$A96,'Time log'!$P$4:$P$1003,1))</f>
        <v/>
      </c>
      <c r="F96" s="24" t="str">
        <f>IF($A96="","",SUMIFS('Time log'!$N$4:$N$1003,'Time log'!$B$4:$B$1003,$A96,'Time log'!$P$4:$P$1003,1,'Time log'!$O$4:$O$1003,"&lt;&gt;Yes"))</f>
        <v/>
      </c>
      <c r="G96" s="24" t="str">
        <f t="shared" si="2"/>
        <v/>
      </c>
    </row>
    <row r="97" spans="1:7" x14ac:dyDescent="0.3">
      <c r="A97" s="28" t="str">
        <f>IF(Clients!A95="","",Clients!A95)</f>
        <v/>
      </c>
      <c r="B97" s="29" t="str">
        <f>IF($A97="","",Clients!B95&amp;"")</f>
        <v/>
      </c>
      <c r="C97" s="22" t="str">
        <f>IF($A97="","",SUMIFS('Time log'!$H$4:$H$1003,'Time log'!$B$4:$B$1003,$A97,'Time log'!$P$4:$P$1003,1))</f>
        <v/>
      </c>
      <c r="D97" s="22" t="str">
        <f>IF($A97="","",SUMIFS('Time log'!$K$4:$K$1003,'Time log'!$B$4:$B$1003,$A97,'Time log'!$P$4:$P$1003,1))</f>
        <v/>
      </c>
      <c r="E97" s="24" t="str">
        <f>IF($A97="","",SUMIFS('Time log'!$N$4:$N$1003,'Time log'!$B$4:$B$1003,$A97,'Time log'!$P$4:$P$1003,1))</f>
        <v/>
      </c>
      <c r="F97" s="24" t="str">
        <f>IF($A97="","",SUMIFS('Time log'!$N$4:$N$1003,'Time log'!$B$4:$B$1003,$A97,'Time log'!$P$4:$P$1003,1,'Time log'!$O$4:$O$1003,"&lt;&gt;Yes"))</f>
        <v/>
      </c>
      <c r="G97" s="24" t="str">
        <f t="shared" si="2"/>
        <v/>
      </c>
    </row>
    <row r="98" spans="1:7" x14ac:dyDescent="0.3">
      <c r="A98" s="28" t="str">
        <f>IF(Clients!A96="","",Clients!A96)</f>
        <v/>
      </c>
      <c r="B98" s="29" t="str">
        <f>IF($A98="","",Clients!B96&amp;"")</f>
        <v/>
      </c>
      <c r="C98" s="22" t="str">
        <f>IF($A98="","",SUMIFS('Time log'!$H$4:$H$1003,'Time log'!$B$4:$B$1003,$A98,'Time log'!$P$4:$P$1003,1))</f>
        <v/>
      </c>
      <c r="D98" s="22" t="str">
        <f>IF($A98="","",SUMIFS('Time log'!$K$4:$K$1003,'Time log'!$B$4:$B$1003,$A98,'Time log'!$P$4:$P$1003,1))</f>
        <v/>
      </c>
      <c r="E98" s="24" t="str">
        <f>IF($A98="","",SUMIFS('Time log'!$N$4:$N$1003,'Time log'!$B$4:$B$1003,$A98,'Time log'!$P$4:$P$1003,1))</f>
        <v/>
      </c>
      <c r="F98" s="24" t="str">
        <f>IF($A98="","",SUMIFS('Time log'!$N$4:$N$1003,'Time log'!$B$4:$B$1003,$A98,'Time log'!$P$4:$P$1003,1,'Time log'!$O$4:$O$1003,"&lt;&gt;Yes"))</f>
        <v/>
      </c>
      <c r="G98" s="24" t="str">
        <f t="shared" si="2"/>
        <v/>
      </c>
    </row>
    <row r="99" spans="1:7" x14ac:dyDescent="0.3">
      <c r="A99" s="28" t="str">
        <f>IF(Clients!A97="","",Clients!A97)</f>
        <v/>
      </c>
      <c r="B99" s="29" t="str">
        <f>IF($A99="","",Clients!B97&amp;"")</f>
        <v/>
      </c>
      <c r="C99" s="22" t="str">
        <f>IF($A99="","",SUMIFS('Time log'!$H$4:$H$1003,'Time log'!$B$4:$B$1003,$A99,'Time log'!$P$4:$P$1003,1))</f>
        <v/>
      </c>
      <c r="D99" s="22" t="str">
        <f>IF($A99="","",SUMIFS('Time log'!$K$4:$K$1003,'Time log'!$B$4:$B$1003,$A99,'Time log'!$P$4:$P$1003,1))</f>
        <v/>
      </c>
      <c r="E99" s="24" t="str">
        <f>IF($A99="","",SUMIFS('Time log'!$N$4:$N$1003,'Time log'!$B$4:$B$1003,$A99,'Time log'!$P$4:$P$1003,1))</f>
        <v/>
      </c>
      <c r="F99" s="24" t="str">
        <f>IF($A99="","",SUMIFS('Time log'!$N$4:$N$1003,'Time log'!$B$4:$B$1003,$A99,'Time log'!$P$4:$P$1003,1,'Time log'!$O$4:$O$1003,"&lt;&gt;Yes"))</f>
        <v/>
      </c>
      <c r="G99" s="24" t="str">
        <f t="shared" si="2"/>
        <v/>
      </c>
    </row>
    <row r="100" spans="1:7" x14ac:dyDescent="0.3">
      <c r="A100" s="28" t="str">
        <f>IF(Clients!A98="","",Clients!A98)</f>
        <v/>
      </c>
      <c r="B100" s="29" t="str">
        <f>IF($A100="","",Clients!B98&amp;"")</f>
        <v/>
      </c>
      <c r="C100" s="22" t="str">
        <f>IF($A100="","",SUMIFS('Time log'!$H$4:$H$1003,'Time log'!$B$4:$B$1003,$A100,'Time log'!$P$4:$P$1003,1))</f>
        <v/>
      </c>
      <c r="D100" s="22" t="str">
        <f>IF($A100="","",SUMIFS('Time log'!$K$4:$K$1003,'Time log'!$B$4:$B$1003,$A100,'Time log'!$P$4:$P$1003,1))</f>
        <v/>
      </c>
      <c r="E100" s="24" t="str">
        <f>IF($A100="","",SUMIFS('Time log'!$N$4:$N$1003,'Time log'!$B$4:$B$1003,$A100,'Time log'!$P$4:$P$1003,1))</f>
        <v/>
      </c>
      <c r="F100" s="24" t="str">
        <f>IF($A100="","",SUMIFS('Time log'!$N$4:$N$1003,'Time log'!$B$4:$B$1003,$A100,'Time log'!$P$4:$P$1003,1,'Time log'!$O$4:$O$1003,"&lt;&gt;Yes"))</f>
        <v/>
      </c>
      <c r="G100" s="24" t="str">
        <f t="shared" si="2"/>
        <v/>
      </c>
    </row>
    <row r="101" spans="1:7" x14ac:dyDescent="0.3">
      <c r="A101" s="28" t="str">
        <f>IF(Clients!A99="","",Clients!A99)</f>
        <v/>
      </c>
      <c r="B101" s="29" t="str">
        <f>IF($A101="","",Clients!B99&amp;"")</f>
        <v/>
      </c>
      <c r="C101" s="22" t="str">
        <f>IF($A101="","",SUMIFS('Time log'!$H$4:$H$1003,'Time log'!$B$4:$B$1003,$A101,'Time log'!$P$4:$P$1003,1))</f>
        <v/>
      </c>
      <c r="D101" s="22" t="str">
        <f>IF($A101="","",SUMIFS('Time log'!$K$4:$K$1003,'Time log'!$B$4:$B$1003,$A101,'Time log'!$P$4:$P$1003,1))</f>
        <v/>
      </c>
      <c r="E101" s="24" t="str">
        <f>IF($A101="","",SUMIFS('Time log'!$N$4:$N$1003,'Time log'!$B$4:$B$1003,$A101,'Time log'!$P$4:$P$1003,1))</f>
        <v/>
      </c>
      <c r="F101" s="24" t="str">
        <f>IF($A101="","",SUMIFS('Time log'!$N$4:$N$1003,'Time log'!$B$4:$B$1003,$A101,'Time log'!$P$4:$P$1003,1,'Time log'!$O$4:$O$1003,"&lt;&gt;Yes"))</f>
        <v/>
      </c>
      <c r="G101" s="24" t="str">
        <f t="shared" si="2"/>
        <v/>
      </c>
    </row>
    <row r="102" spans="1:7" x14ac:dyDescent="0.3">
      <c r="A102" s="28" t="str">
        <f>IF(Clients!A100="","",Clients!A100)</f>
        <v/>
      </c>
      <c r="B102" s="29" t="str">
        <f>IF($A102="","",Clients!B100&amp;"")</f>
        <v/>
      </c>
      <c r="C102" s="22" t="str">
        <f>IF($A102="","",SUMIFS('Time log'!$H$4:$H$1003,'Time log'!$B$4:$B$1003,$A102,'Time log'!$P$4:$P$1003,1))</f>
        <v/>
      </c>
      <c r="D102" s="22" t="str">
        <f>IF($A102="","",SUMIFS('Time log'!$K$4:$K$1003,'Time log'!$B$4:$B$1003,$A102,'Time log'!$P$4:$P$1003,1))</f>
        <v/>
      </c>
      <c r="E102" s="24" t="str">
        <f>IF($A102="","",SUMIFS('Time log'!$N$4:$N$1003,'Time log'!$B$4:$B$1003,$A102,'Time log'!$P$4:$P$1003,1))</f>
        <v/>
      </c>
      <c r="F102" s="24" t="str">
        <f>IF($A102="","",SUMIFS('Time log'!$N$4:$N$1003,'Time log'!$B$4:$B$1003,$A102,'Time log'!$P$4:$P$1003,1,'Time log'!$O$4:$O$1003,"&lt;&gt;Yes"))</f>
        <v/>
      </c>
      <c r="G102" s="24" t="str">
        <f t="shared" si="2"/>
        <v/>
      </c>
    </row>
    <row r="103" spans="1:7" x14ac:dyDescent="0.3">
      <c r="A103" s="28" t="str">
        <f>IF(Clients!A101="","",Clients!A101)</f>
        <v/>
      </c>
      <c r="B103" s="29" t="str">
        <f>IF($A103="","",Clients!B101&amp;"")</f>
        <v/>
      </c>
      <c r="C103" s="22" t="str">
        <f>IF($A103="","",SUMIFS('Time log'!$H$4:$H$1003,'Time log'!$B$4:$B$1003,$A103,'Time log'!$P$4:$P$1003,1))</f>
        <v/>
      </c>
      <c r="D103" s="22" t="str">
        <f>IF($A103="","",SUMIFS('Time log'!$K$4:$K$1003,'Time log'!$B$4:$B$1003,$A103,'Time log'!$P$4:$P$1003,1))</f>
        <v/>
      </c>
      <c r="E103" s="24" t="str">
        <f>IF($A103="","",SUMIFS('Time log'!$N$4:$N$1003,'Time log'!$B$4:$B$1003,$A103,'Time log'!$P$4:$P$1003,1))</f>
        <v/>
      </c>
      <c r="F103" s="24" t="str">
        <f>IF($A103="","",SUMIFS('Time log'!$N$4:$N$1003,'Time log'!$B$4:$B$1003,$A103,'Time log'!$P$4:$P$1003,1,'Time log'!$O$4:$O$1003,"&lt;&gt;Yes"))</f>
        <v/>
      </c>
      <c r="G103" s="24" t="str">
        <f t="shared" si="2"/>
        <v/>
      </c>
    </row>
    <row r="104" spans="1:7" x14ac:dyDescent="0.3">
      <c r="A104" s="28" t="str">
        <f>IF(Clients!A102="","",Clients!A102)</f>
        <v/>
      </c>
      <c r="B104" s="29" t="str">
        <f>IF($A104="","",Clients!B102&amp;"")</f>
        <v/>
      </c>
      <c r="C104" s="22" t="str">
        <f>IF($A104="","",SUMIFS('Time log'!$H$4:$H$1003,'Time log'!$B$4:$B$1003,$A104,'Time log'!$P$4:$P$1003,1))</f>
        <v/>
      </c>
      <c r="D104" s="22" t="str">
        <f>IF($A104="","",SUMIFS('Time log'!$K$4:$K$1003,'Time log'!$B$4:$B$1003,$A104,'Time log'!$P$4:$P$1003,1))</f>
        <v/>
      </c>
      <c r="E104" s="24" t="str">
        <f>IF($A104="","",SUMIFS('Time log'!$N$4:$N$1003,'Time log'!$B$4:$B$1003,$A104,'Time log'!$P$4:$P$1003,1))</f>
        <v/>
      </c>
      <c r="F104" s="24" t="str">
        <f>IF($A104="","",SUMIFS('Time log'!$N$4:$N$1003,'Time log'!$B$4:$B$1003,$A104,'Time log'!$P$4:$P$1003,1,'Time log'!$O$4:$O$1003,"&lt;&gt;Yes"))</f>
        <v/>
      </c>
      <c r="G104" s="24" t="str">
        <f t="shared" si="2"/>
        <v/>
      </c>
    </row>
    <row r="105" spans="1:7" x14ac:dyDescent="0.3">
      <c r="A105" s="28" t="str">
        <f>IF(Clients!A103="","",Clients!A103)</f>
        <v/>
      </c>
      <c r="B105" s="29" t="str">
        <f>IF($A105="","",Clients!B103&amp;"")</f>
        <v/>
      </c>
      <c r="C105" s="22" t="str">
        <f>IF($A105="","",SUMIFS('Time log'!$H$4:$H$1003,'Time log'!$B$4:$B$1003,$A105,'Time log'!$P$4:$P$1003,1))</f>
        <v/>
      </c>
      <c r="D105" s="22" t="str">
        <f>IF($A105="","",SUMIFS('Time log'!$K$4:$K$1003,'Time log'!$B$4:$B$1003,$A105,'Time log'!$P$4:$P$1003,1))</f>
        <v/>
      </c>
      <c r="E105" s="24" t="str">
        <f>IF($A105="","",SUMIFS('Time log'!$N$4:$N$1003,'Time log'!$B$4:$B$1003,$A105,'Time log'!$P$4:$P$1003,1))</f>
        <v/>
      </c>
      <c r="F105" s="24" t="str">
        <f>IF($A105="","",SUMIFS('Time log'!$N$4:$N$1003,'Time log'!$B$4:$B$1003,$A105,'Time log'!$P$4:$P$1003,1,'Time log'!$O$4:$O$1003,"&lt;&gt;Yes"))</f>
        <v/>
      </c>
      <c r="G105" s="24" t="str">
        <f t="shared" si="2"/>
        <v/>
      </c>
    </row>
    <row r="107" spans="1:7" x14ac:dyDescent="0.3">
      <c r="A107" s="30" t="s">
        <v>97</v>
      </c>
    </row>
  </sheetData>
  <sheetProtection sheet="1" formatCells="0" formatColumns="0" formatRows="0" sort="0" autoFilter="0"/>
  <conditionalFormatting sqref="B3:C3">
    <cfRule type="expression" dxfId="16" priority="1">
      <formula>DateStyle="DD-MM-YYYY"</formula>
    </cfRule>
    <cfRule type="expression" dxfId="15" priority="2">
      <formula>DateStyle="MM/DD/YYYY"</formula>
    </cfRule>
    <cfRule type="expression" dxfId="14" priority="3">
      <formula>DateStyle="YYYY-MM-DD"</formula>
    </cfRule>
    <cfRule type="expression" dxfId="13" priority="4">
      <formula>DateStyle="DD MMM YYYY"</formula>
    </cfRule>
  </conditionalFormatting>
  <conditionalFormatting sqref="F6:F105">
    <cfRule type="cellIs" dxfId="12" priority="5"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F766E"/>
    <pageSetUpPr fitToPage="1"/>
  </sheetPr>
  <dimension ref="A1:J51"/>
  <sheetViews>
    <sheetView showGridLines="0" workbookViewId="0"/>
  </sheetViews>
  <sheetFormatPr defaultRowHeight="14.4" x14ac:dyDescent="0.3"/>
  <cols>
    <col min="1" max="1" width="12" customWidth="1"/>
    <col min="2" max="2" width="22" customWidth="1"/>
    <col min="3" max="3" width="32" customWidth="1"/>
    <col min="4" max="5" width="8" customWidth="1"/>
    <col min="6" max="7" width="9" customWidth="1"/>
    <col min="8" max="8" width="10" customWidth="1"/>
    <col min="9" max="9" width="13" customWidth="1"/>
    <col min="10" max="10" width="6" hidden="1" customWidth="1"/>
  </cols>
  <sheetData>
    <row r="1" spans="1:10" ht="21" x14ac:dyDescent="0.3">
      <c r="A1" s="39" t="str">
        <f>Settings!B3</f>
        <v>Alex Morgan Studio</v>
      </c>
      <c r="B1" s="40"/>
      <c r="C1" s="40"/>
      <c r="D1" s="40"/>
      <c r="E1" s="40"/>
      <c r="F1" s="40"/>
      <c r="G1" s="40"/>
      <c r="H1" s="40"/>
      <c r="I1" s="40"/>
    </row>
    <row r="2" spans="1:10" ht="15.6" x14ac:dyDescent="0.3">
      <c r="A2" s="44" t="s">
        <v>98</v>
      </c>
      <c r="B2" s="40"/>
      <c r="C2" s="40"/>
      <c r="D2" s="40"/>
      <c r="E2" s="40"/>
      <c r="F2" s="40"/>
      <c r="G2" s="40"/>
      <c r="H2" s="40"/>
      <c r="I2" s="40"/>
    </row>
    <row r="4" spans="1:10" x14ac:dyDescent="0.3">
      <c r="A4" s="12" t="s">
        <v>39</v>
      </c>
      <c r="B4" s="46" t="s">
        <v>45</v>
      </c>
      <c r="C4" s="40"/>
      <c r="D4" s="40"/>
      <c r="E4" s="12" t="s">
        <v>40</v>
      </c>
      <c r="F4" s="42" t="str">
        <f>IFERROR(INDEX(Clients!$B$4:$B$103,MATCH($B$4,Clients!$A$4:$A$103,0))&amp;"","")</f>
        <v>USD</v>
      </c>
      <c r="G4" s="40"/>
    </row>
    <row r="5" spans="1:10" x14ac:dyDescent="0.3">
      <c r="A5" s="12" t="s">
        <v>99</v>
      </c>
      <c r="B5" s="43">
        <f>Settings!B6</f>
        <v>46327</v>
      </c>
      <c r="C5" s="40"/>
      <c r="D5" s="40"/>
      <c r="E5" s="12" t="s">
        <v>100</v>
      </c>
      <c r="F5" s="43">
        <f>Settings!B7</f>
        <v>46356</v>
      </c>
      <c r="G5" s="40"/>
    </row>
    <row r="7" spans="1:10" ht="31.95" customHeight="1" x14ac:dyDescent="0.3">
      <c r="A7" s="16" t="s">
        <v>61</v>
      </c>
      <c r="B7" s="16" t="s">
        <v>62</v>
      </c>
      <c r="C7" s="16" t="s">
        <v>101</v>
      </c>
      <c r="D7" s="16" t="s">
        <v>64</v>
      </c>
      <c r="E7" s="16" t="s">
        <v>65</v>
      </c>
      <c r="F7" s="16" t="s">
        <v>67</v>
      </c>
      <c r="G7" s="16" t="s">
        <v>70</v>
      </c>
      <c r="H7" s="16" t="s">
        <v>71</v>
      </c>
      <c r="I7" s="16" t="s">
        <v>72</v>
      </c>
    </row>
    <row r="8" spans="1:10" x14ac:dyDescent="0.3">
      <c r="A8" s="31">
        <f>IF($J8="","",INDEX('Time log'!$A:$A,$J8))</f>
        <v>46327</v>
      </c>
      <c r="B8" s="28" t="str">
        <f>IF($J8="","",INDEX('Time log'!$C:$C,$J8))</f>
        <v>Mobile app UI</v>
      </c>
      <c r="C8" s="32" t="str">
        <f>IF($J8="","",INDEX('Time log'!$D:$D,$J8))</f>
        <v>Onboarding screens, first draft</v>
      </c>
      <c r="D8" s="33">
        <f>IF($J8="","",INDEX('Time log'!$E:$E,$J8))</f>
        <v>0.375</v>
      </c>
      <c r="E8" s="33">
        <f>IF($J8="","",INDEX('Time log'!$F:$F,$J8))</f>
        <v>0.52777777777777779</v>
      </c>
      <c r="F8" s="34">
        <f>IF($J8="","",INDEX('Time log'!$H:$H,$J8))</f>
        <v>3.5</v>
      </c>
      <c r="G8" s="34">
        <f>IF($J8="","",INDEX('Time log'!$K:$K,$J8))</f>
        <v>3.5</v>
      </c>
      <c r="H8" s="35">
        <f>IF($J8="","",INDEX('Time log'!$M:$M,$J8))</f>
        <v>65</v>
      </c>
      <c r="I8" s="35">
        <f>IF($J8="","",INDEX('Time log'!$N:$N,$J8))</f>
        <v>227.5</v>
      </c>
      <c r="J8" s="36">
        <f>IFERROR(SMALL('Time log'!$Q$4:$Q$1003,1),"")</f>
        <v>4</v>
      </c>
    </row>
    <row r="9" spans="1:10" x14ac:dyDescent="0.3">
      <c r="A9" s="31">
        <f>IF($J9="","",INDEX('Time log'!$A:$A,$J9))</f>
        <v>46328</v>
      </c>
      <c r="B9" s="28" t="str">
        <f>IF($J9="","",INDEX('Time log'!$C:$C,$J9))</f>
        <v>Mobile app UI</v>
      </c>
      <c r="C9" s="32" t="str">
        <f>IF($J9="","",INDEX('Time log'!$D:$D,$J9))</f>
        <v>Client call and revisions</v>
      </c>
      <c r="D9" s="33">
        <f>IF($J9="","",INDEX('Time log'!$E:$E,$J9))</f>
        <v>0.75</v>
      </c>
      <c r="E9" s="33">
        <f>IF($J9="","",INDEX('Time log'!$F:$F,$J9))</f>
        <v>0.79513888888888884</v>
      </c>
      <c r="F9" s="34">
        <f>IF($J9="","",INDEX('Time log'!$H:$H,$J9))</f>
        <v>1.08</v>
      </c>
      <c r="G9" s="34">
        <f>IF($J9="","",INDEX('Time log'!$K:$K,$J9))</f>
        <v>1.25</v>
      </c>
      <c r="H9" s="35">
        <f>IF($J9="","",INDEX('Time log'!$M:$M,$J9))</f>
        <v>65</v>
      </c>
      <c r="I9" s="35">
        <f>IF($J9="","",INDEX('Time log'!$N:$N,$J9))</f>
        <v>81.25</v>
      </c>
      <c r="J9" s="36">
        <f>IFERROR(SMALL('Time log'!$Q$4:$Q$1003,2),"")</f>
        <v>7</v>
      </c>
    </row>
    <row r="10" spans="1:10" x14ac:dyDescent="0.3">
      <c r="A10" s="31">
        <f>IF($J10="","",INDEX('Time log'!$A:$A,$J10))</f>
        <v>46330</v>
      </c>
      <c r="B10" s="28" t="str">
        <f>IF($J10="","",INDEX('Time log'!$C:$C,$J10))</f>
        <v>Mobile app UI</v>
      </c>
      <c r="C10" s="32" t="str">
        <f>IF($J10="","",INDEX('Time log'!$D:$D,$J10))</f>
        <v>Icon set, rush job</v>
      </c>
      <c r="D10" s="33">
        <f>IF($J10="","",INDEX('Time log'!$E:$E,$J10))</f>
        <v>0.9375</v>
      </c>
      <c r="E10" s="33">
        <f>IF($J10="","",INDEX('Time log'!$F:$F,$J10))</f>
        <v>5.2083333333333343E-2</v>
      </c>
      <c r="F10" s="34">
        <f>IF($J10="","",INDEX('Time log'!$H:$H,$J10))</f>
        <v>2.75</v>
      </c>
      <c r="G10" s="34">
        <f>IF($J10="","",INDEX('Time log'!$K:$K,$J10))</f>
        <v>2.75</v>
      </c>
      <c r="H10" s="35">
        <f>IF($J10="","",INDEX('Time log'!$M:$M,$J10))</f>
        <v>80</v>
      </c>
      <c r="I10" s="35">
        <f>IF($J10="","",INDEX('Time log'!$N:$N,$J10))</f>
        <v>220</v>
      </c>
      <c r="J10" s="36">
        <f>IFERROR(SMALL('Time log'!$Q$4:$Q$1003,3),"")</f>
        <v>10</v>
      </c>
    </row>
    <row r="11" spans="1:10" x14ac:dyDescent="0.3">
      <c r="A11" s="31" t="str">
        <f>IF($J11="","",INDEX('Time log'!$A:$A,$J11))</f>
        <v/>
      </c>
      <c r="B11" s="28" t="str">
        <f>IF($J11="","",INDEX('Time log'!$C:$C,$J11))</f>
        <v/>
      </c>
      <c r="C11" s="32" t="str">
        <f>IF($J11="","",INDEX('Time log'!$D:$D,$J11))</f>
        <v/>
      </c>
      <c r="D11" s="33" t="str">
        <f>IF($J11="","",INDEX('Time log'!$E:$E,$J11))</f>
        <v/>
      </c>
      <c r="E11" s="33" t="str">
        <f>IF($J11="","",INDEX('Time log'!$F:$F,$J11))</f>
        <v/>
      </c>
      <c r="F11" s="34" t="str">
        <f>IF($J11="","",INDEX('Time log'!$H:$H,$J11))</f>
        <v/>
      </c>
      <c r="G11" s="34" t="str">
        <f>IF($J11="","",INDEX('Time log'!$K:$K,$J11))</f>
        <v/>
      </c>
      <c r="H11" s="35" t="str">
        <f>IF($J11="","",INDEX('Time log'!$M:$M,$J11))</f>
        <v/>
      </c>
      <c r="I11" s="35" t="str">
        <f>IF($J11="","",INDEX('Time log'!$N:$N,$J11))</f>
        <v/>
      </c>
      <c r="J11" s="36" t="str">
        <f>IFERROR(SMALL('Time log'!$Q$4:$Q$1003,4),"")</f>
        <v/>
      </c>
    </row>
    <row r="12" spans="1:10" x14ac:dyDescent="0.3">
      <c r="A12" s="31" t="str">
        <f>IF($J12="","",INDEX('Time log'!$A:$A,$J12))</f>
        <v/>
      </c>
      <c r="B12" s="28" t="str">
        <f>IF($J12="","",INDEX('Time log'!$C:$C,$J12))</f>
        <v/>
      </c>
      <c r="C12" s="32" t="str">
        <f>IF($J12="","",INDEX('Time log'!$D:$D,$J12))</f>
        <v/>
      </c>
      <c r="D12" s="33" t="str">
        <f>IF($J12="","",INDEX('Time log'!$E:$E,$J12))</f>
        <v/>
      </c>
      <c r="E12" s="33" t="str">
        <f>IF($J12="","",INDEX('Time log'!$F:$F,$J12))</f>
        <v/>
      </c>
      <c r="F12" s="34" t="str">
        <f>IF($J12="","",INDEX('Time log'!$H:$H,$J12))</f>
        <v/>
      </c>
      <c r="G12" s="34" t="str">
        <f>IF($J12="","",INDEX('Time log'!$K:$K,$J12))</f>
        <v/>
      </c>
      <c r="H12" s="35" t="str">
        <f>IF($J12="","",INDEX('Time log'!$M:$M,$J12))</f>
        <v/>
      </c>
      <c r="I12" s="35" t="str">
        <f>IF($J12="","",INDEX('Time log'!$N:$N,$J12))</f>
        <v/>
      </c>
      <c r="J12" s="36" t="str">
        <f>IFERROR(SMALL('Time log'!$Q$4:$Q$1003,5),"")</f>
        <v/>
      </c>
    </row>
    <row r="13" spans="1:10" x14ac:dyDescent="0.3">
      <c r="A13" s="31" t="str">
        <f>IF($J13="","",INDEX('Time log'!$A:$A,$J13))</f>
        <v/>
      </c>
      <c r="B13" s="28" t="str">
        <f>IF($J13="","",INDEX('Time log'!$C:$C,$J13))</f>
        <v/>
      </c>
      <c r="C13" s="32" t="str">
        <f>IF($J13="","",INDEX('Time log'!$D:$D,$J13))</f>
        <v/>
      </c>
      <c r="D13" s="33" t="str">
        <f>IF($J13="","",INDEX('Time log'!$E:$E,$J13))</f>
        <v/>
      </c>
      <c r="E13" s="33" t="str">
        <f>IF($J13="","",INDEX('Time log'!$F:$F,$J13))</f>
        <v/>
      </c>
      <c r="F13" s="34" t="str">
        <f>IF($J13="","",INDEX('Time log'!$H:$H,$J13))</f>
        <v/>
      </c>
      <c r="G13" s="34" t="str">
        <f>IF($J13="","",INDEX('Time log'!$K:$K,$J13))</f>
        <v/>
      </c>
      <c r="H13" s="35" t="str">
        <f>IF($J13="","",INDEX('Time log'!$M:$M,$J13))</f>
        <v/>
      </c>
      <c r="I13" s="35" t="str">
        <f>IF($J13="","",INDEX('Time log'!$N:$N,$J13))</f>
        <v/>
      </c>
      <c r="J13" s="36" t="str">
        <f>IFERROR(SMALL('Time log'!$Q$4:$Q$1003,6),"")</f>
        <v/>
      </c>
    </row>
    <row r="14" spans="1:10" x14ac:dyDescent="0.3">
      <c r="A14" s="31" t="str">
        <f>IF($J14="","",INDEX('Time log'!$A:$A,$J14))</f>
        <v/>
      </c>
      <c r="B14" s="28" t="str">
        <f>IF($J14="","",INDEX('Time log'!$C:$C,$J14))</f>
        <v/>
      </c>
      <c r="C14" s="32" t="str">
        <f>IF($J14="","",INDEX('Time log'!$D:$D,$J14))</f>
        <v/>
      </c>
      <c r="D14" s="33" t="str">
        <f>IF($J14="","",INDEX('Time log'!$E:$E,$J14))</f>
        <v/>
      </c>
      <c r="E14" s="33" t="str">
        <f>IF($J14="","",INDEX('Time log'!$F:$F,$J14))</f>
        <v/>
      </c>
      <c r="F14" s="34" t="str">
        <f>IF($J14="","",INDEX('Time log'!$H:$H,$J14))</f>
        <v/>
      </c>
      <c r="G14" s="34" t="str">
        <f>IF($J14="","",INDEX('Time log'!$K:$K,$J14))</f>
        <v/>
      </c>
      <c r="H14" s="35" t="str">
        <f>IF($J14="","",INDEX('Time log'!$M:$M,$J14))</f>
        <v/>
      </c>
      <c r="I14" s="35" t="str">
        <f>IF($J14="","",INDEX('Time log'!$N:$N,$J14))</f>
        <v/>
      </c>
      <c r="J14" s="36" t="str">
        <f>IFERROR(SMALL('Time log'!$Q$4:$Q$1003,7),"")</f>
        <v/>
      </c>
    </row>
    <row r="15" spans="1:10" x14ac:dyDescent="0.3">
      <c r="A15" s="31" t="str">
        <f>IF($J15="","",INDEX('Time log'!$A:$A,$J15))</f>
        <v/>
      </c>
      <c r="B15" s="28" t="str">
        <f>IF($J15="","",INDEX('Time log'!$C:$C,$J15))</f>
        <v/>
      </c>
      <c r="C15" s="32" t="str">
        <f>IF($J15="","",INDEX('Time log'!$D:$D,$J15))</f>
        <v/>
      </c>
      <c r="D15" s="33" t="str">
        <f>IF($J15="","",INDEX('Time log'!$E:$E,$J15))</f>
        <v/>
      </c>
      <c r="E15" s="33" t="str">
        <f>IF($J15="","",INDEX('Time log'!$F:$F,$J15))</f>
        <v/>
      </c>
      <c r="F15" s="34" t="str">
        <f>IF($J15="","",INDEX('Time log'!$H:$H,$J15))</f>
        <v/>
      </c>
      <c r="G15" s="34" t="str">
        <f>IF($J15="","",INDEX('Time log'!$K:$K,$J15))</f>
        <v/>
      </c>
      <c r="H15" s="35" t="str">
        <f>IF($J15="","",INDEX('Time log'!$M:$M,$J15))</f>
        <v/>
      </c>
      <c r="I15" s="35" t="str">
        <f>IF($J15="","",INDEX('Time log'!$N:$N,$J15))</f>
        <v/>
      </c>
      <c r="J15" s="36" t="str">
        <f>IFERROR(SMALL('Time log'!$Q$4:$Q$1003,8),"")</f>
        <v/>
      </c>
    </row>
    <row r="16" spans="1:10" x14ac:dyDescent="0.3">
      <c r="A16" s="31" t="str">
        <f>IF($J16="","",INDEX('Time log'!$A:$A,$J16))</f>
        <v/>
      </c>
      <c r="B16" s="28" t="str">
        <f>IF($J16="","",INDEX('Time log'!$C:$C,$J16))</f>
        <v/>
      </c>
      <c r="C16" s="32" t="str">
        <f>IF($J16="","",INDEX('Time log'!$D:$D,$J16))</f>
        <v/>
      </c>
      <c r="D16" s="33" t="str">
        <f>IF($J16="","",INDEX('Time log'!$E:$E,$J16))</f>
        <v/>
      </c>
      <c r="E16" s="33" t="str">
        <f>IF($J16="","",INDEX('Time log'!$F:$F,$J16))</f>
        <v/>
      </c>
      <c r="F16" s="34" t="str">
        <f>IF($J16="","",INDEX('Time log'!$H:$H,$J16))</f>
        <v/>
      </c>
      <c r="G16" s="34" t="str">
        <f>IF($J16="","",INDEX('Time log'!$K:$K,$J16))</f>
        <v/>
      </c>
      <c r="H16" s="35" t="str">
        <f>IF($J16="","",INDEX('Time log'!$M:$M,$J16))</f>
        <v/>
      </c>
      <c r="I16" s="35" t="str">
        <f>IF($J16="","",INDEX('Time log'!$N:$N,$J16))</f>
        <v/>
      </c>
      <c r="J16" s="36" t="str">
        <f>IFERROR(SMALL('Time log'!$Q$4:$Q$1003,9),"")</f>
        <v/>
      </c>
    </row>
    <row r="17" spans="1:10" x14ac:dyDescent="0.3">
      <c r="A17" s="31" t="str">
        <f>IF($J17="","",INDEX('Time log'!$A:$A,$J17))</f>
        <v/>
      </c>
      <c r="B17" s="28" t="str">
        <f>IF($J17="","",INDEX('Time log'!$C:$C,$J17))</f>
        <v/>
      </c>
      <c r="C17" s="32" t="str">
        <f>IF($J17="","",INDEX('Time log'!$D:$D,$J17))</f>
        <v/>
      </c>
      <c r="D17" s="33" t="str">
        <f>IF($J17="","",INDEX('Time log'!$E:$E,$J17))</f>
        <v/>
      </c>
      <c r="E17" s="33" t="str">
        <f>IF($J17="","",INDEX('Time log'!$F:$F,$J17))</f>
        <v/>
      </c>
      <c r="F17" s="34" t="str">
        <f>IF($J17="","",INDEX('Time log'!$H:$H,$J17))</f>
        <v/>
      </c>
      <c r="G17" s="34" t="str">
        <f>IF($J17="","",INDEX('Time log'!$K:$K,$J17))</f>
        <v/>
      </c>
      <c r="H17" s="35" t="str">
        <f>IF($J17="","",INDEX('Time log'!$M:$M,$J17))</f>
        <v/>
      </c>
      <c r="I17" s="35" t="str">
        <f>IF($J17="","",INDEX('Time log'!$N:$N,$J17))</f>
        <v/>
      </c>
      <c r="J17" s="36" t="str">
        <f>IFERROR(SMALL('Time log'!$Q$4:$Q$1003,10),"")</f>
        <v/>
      </c>
    </row>
    <row r="18" spans="1:10" x14ac:dyDescent="0.3">
      <c r="A18" s="31" t="str">
        <f>IF($J18="","",INDEX('Time log'!$A:$A,$J18))</f>
        <v/>
      </c>
      <c r="B18" s="28" t="str">
        <f>IF($J18="","",INDEX('Time log'!$C:$C,$J18))</f>
        <v/>
      </c>
      <c r="C18" s="32" t="str">
        <f>IF($J18="","",INDEX('Time log'!$D:$D,$J18))</f>
        <v/>
      </c>
      <c r="D18" s="33" t="str">
        <f>IF($J18="","",INDEX('Time log'!$E:$E,$J18))</f>
        <v/>
      </c>
      <c r="E18" s="33" t="str">
        <f>IF($J18="","",INDEX('Time log'!$F:$F,$J18))</f>
        <v/>
      </c>
      <c r="F18" s="34" t="str">
        <f>IF($J18="","",INDEX('Time log'!$H:$H,$J18))</f>
        <v/>
      </c>
      <c r="G18" s="34" t="str">
        <f>IF($J18="","",INDEX('Time log'!$K:$K,$J18))</f>
        <v/>
      </c>
      <c r="H18" s="35" t="str">
        <f>IF($J18="","",INDEX('Time log'!$M:$M,$J18))</f>
        <v/>
      </c>
      <c r="I18" s="35" t="str">
        <f>IF($J18="","",INDEX('Time log'!$N:$N,$J18))</f>
        <v/>
      </c>
      <c r="J18" s="36" t="str">
        <f>IFERROR(SMALL('Time log'!$Q$4:$Q$1003,11),"")</f>
        <v/>
      </c>
    </row>
    <row r="19" spans="1:10" x14ac:dyDescent="0.3">
      <c r="A19" s="31" t="str">
        <f>IF($J19="","",INDEX('Time log'!$A:$A,$J19))</f>
        <v/>
      </c>
      <c r="B19" s="28" t="str">
        <f>IF($J19="","",INDEX('Time log'!$C:$C,$J19))</f>
        <v/>
      </c>
      <c r="C19" s="32" t="str">
        <f>IF($J19="","",INDEX('Time log'!$D:$D,$J19))</f>
        <v/>
      </c>
      <c r="D19" s="33" t="str">
        <f>IF($J19="","",INDEX('Time log'!$E:$E,$J19))</f>
        <v/>
      </c>
      <c r="E19" s="33" t="str">
        <f>IF($J19="","",INDEX('Time log'!$F:$F,$J19))</f>
        <v/>
      </c>
      <c r="F19" s="34" t="str">
        <f>IF($J19="","",INDEX('Time log'!$H:$H,$J19))</f>
        <v/>
      </c>
      <c r="G19" s="34" t="str">
        <f>IF($J19="","",INDEX('Time log'!$K:$K,$J19))</f>
        <v/>
      </c>
      <c r="H19" s="35" t="str">
        <f>IF($J19="","",INDEX('Time log'!$M:$M,$J19))</f>
        <v/>
      </c>
      <c r="I19" s="35" t="str">
        <f>IF($J19="","",INDEX('Time log'!$N:$N,$J19))</f>
        <v/>
      </c>
      <c r="J19" s="36" t="str">
        <f>IFERROR(SMALL('Time log'!$Q$4:$Q$1003,12),"")</f>
        <v/>
      </c>
    </row>
    <row r="20" spans="1:10" x14ac:dyDescent="0.3">
      <c r="A20" s="31" t="str">
        <f>IF($J20="","",INDEX('Time log'!$A:$A,$J20))</f>
        <v/>
      </c>
      <c r="B20" s="28" t="str">
        <f>IF($J20="","",INDEX('Time log'!$C:$C,$J20))</f>
        <v/>
      </c>
      <c r="C20" s="32" t="str">
        <f>IF($J20="","",INDEX('Time log'!$D:$D,$J20))</f>
        <v/>
      </c>
      <c r="D20" s="33" t="str">
        <f>IF($J20="","",INDEX('Time log'!$E:$E,$J20))</f>
        <v/>
      </c>
      <c r="E20" s="33" t="str">
        <f>IF($J20="","",INDEX('Time log'!$F:$F,$J20))</f>
        <v/>
      </c>
      <c r="F20" s="34" t="str">
        <f>IF($J20="","",INDEX('Time log'!$H:$H,$J20))</f>
        <v/>
      </c>
      <c r="G20" s="34" t="str">
        <f>IF($J20="","",INDEX('Time log'!$K:$K,$J20))</f>
        <v/>
      </c>
      <c r="H20" s="35" t="str">
        <f>IF($J20="","",INDEX('Time log'!$M:$M,$J20))</f>
        <v/>
      </c>
      <c r="I20" s="35" t="str">
        <f>IF($J20="","",INDEX('Time log'!$N:$N,$J20))</f>
        <v/>
      </c>
      <c r="J20" s="36" t="str">
        <f>IFERROR(SMALL('Time log'!$Q$4:$Q$1003,13),"")</f>
        <v/>
      </c>
    </row>
    <row r="21" spans="1:10" x14ac:dyDescent="0.3">
      <c r="A21" s="31" t="str">
        <f>IF($J21="","",INDEX('Time log'!$A:$A,$J21))</f>
        <v/>
      </c>
      <c r="B21" s="28" t="str">
        <f>IF($J21="","",INDEX('Time log'!$C:$C,$J21))</f>
        <v/>
      </c>
      <c r="C21" s="32" t="str">
        <f>IF($J21="","",INDEX('Time log'!$D:$D,$J21))</f>
        <v/>
      </c>
      <c r="D21" s="33" t="str">
        <f>IF($J21="","",INDEX('Time log'!$E:$E,$J21))</f>
        <v/>
      </c>
      <c r="E21" s="33" t="str">
        <f>IF($J21="","",INDEX('Time log'!$F:$F,$J21))</f>
        <v/>
      </c>
      <c r="F21" s="34" t="str">
        <f>IF($J21="","",INDEX('Time log'!$H:$H,$J21))</f>
        <v/>
      </c>
      <c r="G21" s="34" t="str">
        <f>IF($J21="","",INDEX('Time log'!$K:$K,$J21))</f>
        <v/>
      </c>
      <c r="H21" s="35" t="str">
        <f>IF($J21="","",INDEX('Time log'!$M:$M,$J21))</f>
        <v/>
      </c>
      <c r="I21" s="35" t="str">
        <f>IF($J21="","",INDEX('Time log'!$N:$N,$J21))</f>
        <v/>
      </c>
      <c r="J21" s="36" t="str">
        <f>IFERROR(SMALL('Time log'!$Q$4:$Q$1003,14),"")</f>
        <v/>
      </c>
    </row>
    <row r="22" spans="1:10" x14ac:dyDescent="0.3">
      <c r="A22" s="31" t="str">
        <f>IF($J22="","",INDEX('Time log'!$A:$A,$J22))</f>
        <v/>
      </c>
      <c r="B22" s="28" t="str">
        <f>IF($J22="","",INDEX('Time log'!$C:$C,$J22))</f>
        <v/>
      </c>
      <c r="C22" s="32" t="str">
        <f>IF($J22="","",INDEX('Time log'!$D:$D,$J22))</f>
        <v/>
      </c>
      <c r="D22" s="33" t="str">
        <f>IF($J22="","",INDEX('Time log'!$E:$E,$J22))</f>
        <v/>
      </c>
      <c r="E22" s="33" t="str">
        <f>IF($J22="","",INDEX('Time log'!$F:$F,$J22))</f>
        <v/>
      </c>
      <c r="F22" s="34" t="str">
        <f>IF($J22="","",INDEX('Time log'!$H:$H,$J22))</f>
        <v/>
      </c>
      <c r="G22" s="34" t="str">
        <f>IF($J22="","",INDEX('Time log'!$K:$K,$J22))</f>
        <v/>
      </c>
      <c r="H22" s="35" t="str">
        <f>IF($J22="","",INDEX('Time log'!$M:$M,$J22))</f>
        <v/>
      </c>
      <c r="I22" s="35" t="str">
        <f>IF($J22="","",INDEX('Time log'!$N:$N,$J22))</f>
        <v/>
      </c>
      <c r="J22" s="36" t="str">
        <f>IFERROR(SMALL('Time log'!$Q$4:$Q$1003,15),"")</f>
        <v/>
      </c>
    </row>
    <row r="23" spans="1:10" x14ac:dyDescent="0.3">
      <c r="A23" s="31" t="str">
        <f>IF($J23="","",INDEX('Time log'!$A:$A,$J23))</f>
        <v/>
      </c>
      <c r="B23" s="28" t="str">
        <f>IF($J23="","",INDEX('Time log'!$C:$C,$J23))</f>
        <v/>
      </c>
      <c r="C23" s="32" t="str">
        <f>IF($J23="","",INDEX('Time log'!$D:$D,$J23))</f>
        <v/>
      </c>
      <c r="D23" s="33" t="str">
        <f>IF($J23="","",INDEX('Time log'!$E:$E,$J23))</f>
        <v/>
      </c>
      <c r="E23" s="33" t="str">
        <f>IF($J23="","",INDEX('Time log'!$F:$F,$J23))</f>
        <v/>
      </c>
      <c r="F23" s="34" t="str">
        <f>IF($J23="","",INDEX('Time log'!$H:$H,$J23))</f>
        <v/>
      </c>
      <c r="G23" s="34" t="str">
        <f>IF($J23="","",INDEX('Time log'!$K:$K,$J23))</f>
        <v/>
      </c>
      <c r="H23" s="35" t="str">
        <f>IF($J23="","",INDEX('Time log'!$M:$M,$J23))</f>
        <v/>
      </c>
      <c r="I23" s="35" t="str">
        <f>IF($J23="","",INDEX('Time log'!$N:$N,$J23))</f>
        <v/>
      </c>
      <c r="J23" s="36" t="str">
        <f>IFERROR(SMALL('Time log'!$Q$4:$Q$1003,16),"")</f>
        <v/>
      </c>
    </row>
    <row r="24" spans="1:10" x14ac:dyDescent="0.3">
      <c r="A24" s="31" t="str">
        <f>IF($J24="","",INDEX('Time log'!$A:$A,$J24))</f>
        <v/>
      </c>
      <c r="B24" s="28" t="str">
        <f>IF($J24="","",INDEX('Time log'!$C:$C,$J24))</f>
        <v/>
      </c>
      <c r="C24" s="32" t="str">
        <f>IF($J24="","",INDEX('Time log'!$D:$D,$J24))</f>
        <v/>
      </c>
      <c r="D24" s="33" t="str">
        <f>IF($J24="","",INDEX('Time log'!$E:$E,$J24))</f>
        <v/>
      </c>
      <c r="E24" s="33" t="str">
        <f>IF($J24="","",INDEX('Time log'!$F:$F,$J24))</f>
        <v/>
      </c>
      <c r="F24" s="34" t="str">
        <f>IF($J24="","",INDEX('Time log'!$H:$H,$J24))</f>
        <v/>
      </c>
      <c r="G24" s="34" t="str">
        <f>IF($J24="","",INDEX('Time log'!$K:$K,$J24))</f>
        <v/>
      </c>
      <c r="H24" s="35" t="str">
        <f>IF($J24="","",INDEX('Time log'!$M:$M,$J24))</f>
        <v/>
      </c>
      <c r="I24" s="35" t="str">
        <f>IF($J24="","",INDEX('Time log'!$N:$N,$J24))</f>
        <v/>
      </c>
      <c r="J24" s="36" t="str">
        <f>IFERROR(SMALL('Time log'!$Q$4:$Q$1003,17),"")</f>
        <v/>
      </c>
    </row>
    <row r="25" spans="1:10" x14ac:dyDescent="0.3">
      <c r="A25" s="31" t="str">
        <f>IF($J25="","",INDEX('Time log'!$A:$A,$J25))</f>
        <v/>
      </c>
      <c r="B25" s="28" t="str">
        <f>IF($J25="","",INDEX('Time log'!$C:$C,$J25))</f>
        <v/>
      </c>
      <c r="C25" s="32" t="str">
        <f>IF($J25="","",INDEX('Time log'!$D:$D,$J25))</f>
        <v/>
      </c>
      <c r="D25" s="33" t="str">
        <f>IF($J25="","",INDEX('Time log'!$E:$E,$J25))</f>
        <v/>
      </c>
      <c r="E25" s="33" t="str">
        <f>IF($J25="","",INDEX('Time log'!$F:$F,$J25))</f>
        <v/>
      </c>
      <c r="F25" s="34" t="str">
        <f>IF($J25="","",INDEX('Time log'!$H:$H,$J25))</f>
        <v/>
      </c>
      <c r="G25" s="34" t="str">
        <f>IF($J25="","",INDEX('Time log'!$K:$K,$J25))</f>
        <v/>
      </c>
      <c r="H25" s="35" t="str">
        <f>IF($J25="","",INDEX('Time log'!$M:$M,$J25))</f>
        <v/>
      </c>
      <c r="I25" s="35" t="str">
        <f>IF($J25="","",INDEX('Time log'!$N:$N,$J25))</f>
        <v/>
      </c>
      <c r="J25" s="36" t="str">
        <f>IFERROR(SMALL('Time log'!$Q$4:$Q$1003,18),"")</f>
        <v/>
      </c>
    </row>
    <row r="26" spans="1:10" x14ac:dyDescent="0.3">
      <c r="A26" s="31" t="str">
        <f>IF($J26="","",INDEX('Time log'!$A:$A,$J26))</f>
        <v/>
      </c>
      <c r="B26" s="28" t="str">
        <f>IF($J26="","",INDEX('Time log'!$C:$C,$J26))</f>
        <v/>
      </c>
      <c r="C26" s="32" t="str">
        <f>IF($J26="","",INDEX('Time log'!$D:$D,$J26))</f>
        <v/>
      </c>
      <c r="D26" s="33" t="str">
        <f>IF($J26="","",INDEX('Time log'!$E:$E,$J26))</f>
        <v/>
      </c>
      <c r="E26" s="33" t="str">
        <f>IF($J26="","",INDEX('Time log'!$F:$F,$J26))</f>
        <v/>
      </c>
      <c r="F26" s="34" t="str">
        <f>IF($J26="","",INDEX('Time log'!$H:$H,$J26))</f>
        <v/>
      </c>
      <c r="G26" s="34" t="str">
        <f>IF($J26="","",INDEX('Time log'!$K:$K,$J26))</f>
        <v/>
      </c>
      <c r="H26" s="35" t="str">
        <f>IF($J26="","",INDEX('Time log'!$M:$M,$J26))</f>
        <v/>
      </c>
      <c r="I26" s="35" t="str">
        <f>IF($J26="","",INDEX('Time log'!$N:$N,$J26))</f>
        <v/>
      </c>
      <c r="J26" s="36" t="str">
        <f>IFERROR(SMALL('Time log'!$Q$4:$Q$1003,19),"")</f>
        <v/>
      </c>
    </row>
    <row r="27" spans="1:10" x14ac:dyDescent="0.3">
      <c r="A27" s="31" t="str">
        <f>IF($J27="","",INDEX('Time log'!$A:$A,$J27))</f>
        <v/>
      </c>
      <c r="B27" s="28" t="str">
        <f>IF($J27="","",INDEX('Time log'!$C:$C,$J27))</f>
        <v/>
      </c>
      <c r="C27" s="32" t="str">
        <f>IF($J27="","",INDEX('Time log'!$D:$D,$J27))</f>
        <v/>
      </c>
      <c r="D27" s="33" t="str">
        <f>IF($J27="","",INDEX('Time log'!$E:$E,$J27))</f>
        <v/>
      </c>
      <c r="E27" s="33" t="str">
        <f>IF($J27="","",INDEX('Time log'!$F:$F,$J27))</f>
        <v/>
      </c>
      <c r="F27" s="34" t="str">
        <f>IF($J27="","",INDEX('Time log'!$H:$H,$J27))</f>
        <v/>
      </c>
      <c r="G27" s="34" t="str">
        <f>IF($J27="","",INDEX('Time log'!$K:$K,$J27))</f>
        <v/>
      </c>
      <c r="H27" s="35" t="str">
        <f>IF($J27="","",INDEX('Time log'!$M:$M,$J27))</f>
        <v/>
      </c>
      <c r="I27" s="35" t="str">
        <f>IF($J27="","",INDEX('Time log'!$N:$N,$J27))</f>
        <v/>
      </c>
      <c r="J27" s="36" t="str">
        <f>IFERROR(SMALL('Time log'!$Q$4:$Q$1003,20),"")</f>
        <v/>
      </c>
    </row>
    <row r="28" spans="1:10" x14ac:dyDescent="0.3">
      <c r="A28" s="31" t="str">
        <f>IF($J28="","",INDEX('Time log'!$A:$A,$J28))</f>
        <v/>
      </c>
      <c r="B28" s="28" t="str">
        <f>IF($J28="","",INDEX('Time log'!$C:$C,$J28))</f>
        <v/>
      </c>
      <c r="C28" s="32" t="str">
        <f>IF($J28="","",INDEX('Time log'!$D:$D,$J28))</f>
        <v/>
      </c>
      <c r="D28" s="33" t="str">
        <f>IF($J28="","",INDEX('Time log'!$E:$E,$J28))</f>
        <v/>
      </c>
      <c r="E28" s="33" t="str">
        <f>IF($J28="","",INDEX('Time log'!$F:$F,$J28))</f>
        <v/>
      </c>
      <c r="F28" s="34" t="str">
        <f>IF($J28="","",INDEX('Time log'!$H:$H,$J28))</f>
        <v/>
      </c>
      <c r="G28" s="34" t="str">
        <f>IF($J28="","",INDEX('Time log'!$K:$K,$J28))</f>
        <v/>
      </c>
      <c r="H28" s="35" t="str">
        <f>IF($J28="","",INDEX('Time log'!$M:$M,$J28))</f>
        <v/>
      </c>
      <c r="I28" s="35" t="str">
        <f>IF($J28="","",INDEX('Time log'!$N:$N,$J28))</f>
        <v/>
      </c>
      <c r="J28" s="36" t="str">
        <f>IFERROR(SMALL('Time log'!$Q$4:$Q$1003,21),"")</f>
        <v/>
      </c>
    </row>
    <row r="29" spans="1:10" x14ac:dyDescent="0.3">
      <c r="A29" s="31" t="str">
        <f>IF($J29="","",INDEX('Time log'!$A:$A,$J29))</f>
        <v/>
      </c>
      <c r="B29" s="28" t="str">
        <f>IF($J29="","",INDEX('Time log'!$C:$C,$J29))</f>
        <v/>
      </c>
      <c r="C29" s="32" t="str">
        <f>IF($J29="","",INDEX('Time log'!$D:$D,$J29))</f>
        <v/>
      </c>
      <c r="D29" s="33" t="str">
        <f>IF($J29="","",INDEX('Time log'!$E:$E,$J29))</f>
        <v/>
      </c>
      <c r="E29" s="33" t="str">
        <f>IF($J29="","",INDEX('Time log'!$F:$F,$J29))</f>
        <v/>
      </c>
      <c r="F29" s="34" t="str">
        <f>IF($J29="","",INDEX('Time log'!$H:$H,$J29))</f>
        <v/>
      </c>
      <c r="G29" s="34" t="str">
        <f>IF($J29="","",INDEX('Time log'!$K:$K,$J29))</f>
        <v/>
      </c>
      <c r="H29" s="35" t="str">
        <f>IF($J29="","",INDEX('Time log'!$M:$M,$J29))</f>
        <v/>
      </c>
      <c r="I29" s="35" t="str">
        <f>IF($J29="","",INDEX('Time log'!$N:$N,$J29))</f>
        <v/>
      </c>
      <c r="J29" s="36" t="str">
        <f>IFERROR(SMALL('Time log'!$Q$4:$Q$1003,22),"")</f>
        <v/>
      </c>
    </row>
    <row r="30" spans="1:10" x14ac:dyDescent="0.3">
      <c r="A30" s="31" t="str">
        <f>IF($J30="","",INDEX('Time log'!$A:$A,$J30))</f>
        <v/>
      </c>
      <c r="B30" s="28" t="str">
        <f>IF($J30="","",INDEX('Time log'!$C:$C,$J30))</f>
        <v/>
      </c>
      <c r="C30" s="32" t="str">
        <f>IF($J30="","",INDEX('Time log'!$D:$D,$J30))</f>
        <v/>
      </c>
      <c r="D30" s="33" t="str">
        <f>IF($J30="","",INDEX('Time log'!$E:$E,$J30))</f>
        <v/>
      </c>
      <c r="E30" s="33" t="str">
        <f>IF($J30="","",INDEX('Time log'!$F:$F,$J30))</f>
        <v/>
      </c>
      <c r="F30" s="34" t="str">
        <f>IF($J30="","",INDEX('Time log'!$H:$H,$J30))</f>
        <v/>
      </c>
      <c r="G30" s="34" t="str">
        <f>IF($J30="","",INDEX('Time log'!$K:$K,$J30))</f>
        <v/>
      </c>
      <c r="H30" s="35" t="str">
        <f>IF($J30="","",INDEX('Time log'!$M:$M,$J30))</f>
        <v/>
      </c>
      <c r="I30" s="35" t="str">
        <f>IF($J30="","",INDEX('Time log'!$N:$N,$J30))</f>
        <v/>
      </c>
      <c r="J30" s="36" t="str">
        <f>IFERROR(SMALL('Time log'!$Q$4:$Q$1003,23),"")</f>
        <v/>
      </c>
    </row>
    <row r="31" spans="1:10" x14ac:dyDescent="0.3">
      <c r="A31" s="31" t="str">
        <f>IF($J31="","",INDEX('Time log'!$A:$A,$J31))</f>
        <v/>
      </c>
      <c r="B31" s="28" t="str">
        <f>IF($J31="","",INDEX('Time log'!$C:$C,$J31))</f>
        <v/>
      </c>
      <c r="C31" s="32" t="str">
        <f>IF($J31="","",INDEX('Time log'!$D:$D,$J31))</f>
        <v/>
      </c>
      <c r="D31" s="33" t="str">
        <f>IF($J31="","",INDEX('Time log'!$E:$E,$J31))</f>
        <v/>
      </c>
      <c r="E31" s="33" t="str">
        <f>IF($J31="","",INDEX('Time log'!$F:$F,$J31))</f>
        <v/>
      </c>
      <c r="F31" s="34" t="str">
        <f>IF($J31="","",INDEX('Time log'!$H:$H,$J31))</f>
        <v/>
      </c>
      <c r="G31" s="34" t="str">
        <f>IF($J31="","",INDEX('Time log'!$K:$K,$J31))</f>
        <v/>
      </c>
      <c r="H31" s="35" t="str">
        <f>IF($J31="","",INDEX('Time log'!$M:$M,$J31))</f>
        <v/>
      </c>
      <c r="I31" s="35" t="str">
        <f>IF($J31="","",INDEX('Time log'!$N:$N,$J31))</f>
        <v/>
      </c>
      <c r="J31" s="36" t="str">
        <f>IFERROR(SMALL('Time log'!$Q$4:$Q$1003,24),"")</f>
        <v/>
      </c>
    </row>
    <row r="32" spans="1:10" x14ac:dyDescent="0.3">
      <c r="A32" s="31" t="str">
        <f>IF($J32="","",INDEX('Time log'!$A:$A,$J32))</f>
        <v/>
      </c>
      <c r="B32" s="28" t="str">
        <f>IF($J32="","",INDEX('Time log'!$C:$C,$J32))</f>
        <v/>
      </c>
      <c r="C32" s="32" t="str">
        <f>IF($J32="","",INDEX('Time log'!$D:$D,$J32))</f>
        <v/>
      </c>
      <c r="D32" s="33" t="str">
        <f>IF($J32="","",INDEX('Time log'!$E:$E,$J32))</f>
        <v/>
      </c>
      <c r="E32" s="33" t="str">
        <f>IF($J32="","",INDEX('Time log'!$F:$F,$J32))</f>
        <v/>
      </c>
      <c r="F32" s="34" t="str">
        <f>IF($J32="","",INDEX('Time log'!$H:$H,$J32))</f>
        <v/>
      </c>
      <c r="G32" s="34" t="str">
        <f>IF($J32="","",INDEX('Time log'!$K:$K,$J32))</f>
        <v/>
      </c>
      <c r="H32" s="35" t="str">
        <f>IF($J32="","",INDEX('Time log'!$M:$M,$J32))</f>
        <v/>
      </c>
      <c r="I32" s="35" t="str">
        <f>IF($J32="","",INDEX('Time log'!$N:$N,$J32))</f>
        <v/>
      </c>
      <c r="J32" s="36" t="str">
        <f>IFERROR(SMALL('Time log'!$Q$4:$Q$1003,25),"")</f>
        <v/>
      </c>
    </row>
    <row r="33" spans="1:10" x14ac:dyDescent="0.3">
      <c r="A33" s="31" t="str">
        <f>IF($J33="","",INDEX('Time log'!$A:$A,$J33))</f>
        <v/>
      </c>
      <c r="B33" s="28" t="str">
        <f>IF($J33="","",INDEX('Time log'!$C:$C,$J33))</f>
        <v/>
      </c>
      <c r="C33" s="32" t="str">
        <f>IF($J33="","",INDEX('Time log'!$D:$D,$J33))</f>
        <v/>
      </c>
      <c r="D33" s="33" t="str">
        <f>IF($J33="","",INDEX('Time log'!$E:$E,$J33))</f>
        <v/>
      </c>
      <c r="E33" s="33" t="str">
        <f>IF($J33="","",INDEX('Time log'!$F:$F,$J33))</f>
        <v/>
      </c>
      <c r="F33" s="34" t="str">
        <f>IF($J33="","",INDEX('Time log'!$H:$H,$J33))</f>
        <v/>
      </c>
      <c r="G33" s="34" t="str">
        <f>IF($J33="","",INDEX('Time log'!$K:$K,$J33))</f>
        <v/>
      </c>
      <c r="H33" s="35" t="str">
        <f>IF($J33="","",INDEX('Time log'!$M:$M,$J33))</f>
        <v/>
      </c>
      <c r="I33" s="35" t="str">
        <f>IF($J33="","",INDEX('Time log'!$N:$N,$J33))</f>
        <v/>
      </c>
      <c r="J33" s="36" t="str">
        <f>IFERROR(SMALL('Time log'!$Q$4:$Q$1003,26),"")</f>
        <v/>
      </c>
    </row>
    <row r="34" spans="1:10" x14ac:dyDescent="0.3">
      <c r="A34" s="31" t="str">
        <f>IF($J34="","",INDEX('Time log'!$A:$A,$J34))</f>
        <v/>
      </c>
      <c r="B34" s="28" t="str">
        <f>IF($J34="","",INDEX('Time log'!$C:$C,$J34))</f>
        <v/>
      </c>
      <c r="C34" s="32" t="str">
        <f>IF($J34="","",INDEX('Time log'!$D:$D,$J34))</f>
        <v/>
      </c>
      <c r="D34" s="33" t="str">
        <f>IF($J34="","",INDEX('Time log'!$E:$E,$J34))</f>
        <v/>
      </c>
      <c r="E34" s="33" t="str">
        <f>IF($J34="","",INDEX('Time log'!$F:$F,$J34))</f>
        <v/>
      </c>
      <c r="F34" s="34" t="str">
        <f>IF($J34="","",INDEX('Time log'!$H:$H,$J34))</f>
        <v/>
      </c>
      <c r="G34" s="34" t="str">
        <f>IF($J34="","",INDEX('Time log'!$K:$K,$J34))</f>
        <v/>
      </c>
      <c r="H34" s="35" t="str">
        <f>IF($J34="","",INDEX('Time log'!$M:$M,$J34))</f>
        <v/>
      </c>
      <c r="I34" s="35" t="str">
        <f>IF($J34="","",INDEX('Time log'!$N:$N,$J34))</f>
        <v/>
      </c>
      <c r="J34" s="36" t="str">
        <f>IFERROR(SMALL('Time log'!$Q$4:$Q$1003,27),"")</f>
        <v/>
      </c>
    </row>
    <row r="35" spans="1:10" x14ac:dyDescent="0.3">
      <c r="A35" s="31" t="str">
        <f>IF($J35="","",INDEX('Time log'!$A:$A,$J35))</f>
        <v/>
      </c>
      <c r="B35" s="28" t="str">
        <f>IF($J35="","",INDEX('Time log'!$C:$C,$J35))</f>
        <v/>
      </c>
      <c r="C35" s="32" t="str">
        <f>IF($J35="","",INDEX('Time log'!$D:$D,$J35))</f>
        <v/>
      </c>
      <c r="D35" s="33" t="str">
        <f>IF($J35="","",INDEX('Time log'!$E:$E,$J35))</f>
        <v/>
      </c>
      <c r="E35" s="33" t="str">
        <f>IF($J35="","",INDEX('Time log'!$F:$F,$J35))</f>
        <v/>
      </c>
      <c r="F35" s="34" t="str">
        <f>IF($J35="","",INDEX('Time log'!$H:$H,$J35))</f>
        <v/>
      </c>
      <c r="G35" s="34" t="str">
        <f>IF($J35="","",INDEX('Time log'!$K:$K,$J35))</f>
        <v/>
      </c>
      <c r="H35" s="35" t="str">
        <f>IF($J35="","",INDEX('Time log'!$M:$M,$J35))</f>
        <v/>
      </c>
      <c r="I35" s="35" t="str">
        <f>IF($J35="","",INDEX('Time log'!$N:$N,$J35))</f>
        <v/>
      </c>
      <c r="J35" s="36" t="str">
        <f>IFERROR(SMALL('Time log'!$Q$4:$Q$1003,28),"")</f>
        <v/>
      </c>
    </row>
    <row r="36" spans="1:10" x14ac:dyDescent="0.3">
      <c r="A36" s="31" t="str">
        <f>IF($J36="","",INDEX('Time log'!$A:$A,$J36))</f>
        <v/>
      </c>
      <c r="B36" s="28" t="str">
        <f>IF($J36="","",INDEX('Time log'!$C:$C,$J36))</f>
        <v/>
      </c>
      <c r="C36" s="32" t="str">
        <f>IF($J36="","",INDEX('Time log'!$D:$D,$J36))</f>
        <v/>
      </c>
      <c r="D36" s="33" t="str">
        <f>IF($J36="","",INDEX('Time log'!$E:$E,$J36))</f>
        <v/>
      </c>
      <c r="E36" s="33" t="str">
        <f>IF($J36="","",INDEX('Time log'!$F:$F,$J36))</f>
        <v/>
      </c>
      <c r="F36" s="34" t="str">
        <f>IF($J36="","",INDEX('Time log'!$H:$H,$J36))</f>
        <v/>
      </c>
      <c r="G36" s="34" t="str">
        <f>IF($J36="","",INDEX('Time log'!$K:$K,$J36))</f>
        <v/>
      </c>
      <c r="H36" s="35" t="str">
        <f>IF($J36="","",INDEX('Time log'!$M:$M,$J36))</f>
        <v/>
      </c>
      <c r="I36" s="35" t="str">
        <f>IF($J36="","",INDEX('Time log'!$N:$N,$J36))</f>
        <v/>
      </c>
      <c r="J36" s="36" t="str">
        <f>IFERROR(SMALL('Time log'!$Q$4:$Q$1003,29),"")</f>
        <v/>
      </c>
    </row>
    <row r="37" spans="1:10" x14ac:dyDescent="0.3">
      <c r="A37" s="31" t="str">
        <f>IF($J37="","",INDEX('Time log'!$A:$A,$J37))</f>
        <v/>
      </c>
      <c r="B37" s="28" t="str">
        <f>IF($J37="","",INDEX('Time log'!$C:$C,$J37))</f>
        <v/>
      </c>
      <c r="C37" s="32" t="str">
        <f>IF($J37="","",INDEX('Time log'!$D:$D,$J37))</f>
        <v/>
      </c>
      <c r="D37" s="33" t="str">
        <f>IF($J37="","",INDEX('Time log'!$E:$E,$J37))</f>
        <v/>
      </c>
      <c r="E37" s="33" t="str">
        <f>IF($J37="","",INDEX('Time log'!$F:$F,$J37))</f>
        <v/>
      </c>
      <c r="F37" s="34" t="str">
        <f>IF($J37="","",INDEX('Time log'!$H:$H,$J37))</f>
        <v/>
      </c>
      <c r="G37" s="34" t="str">
        <f>IF($J37="","",INDEX('Time log'!$K:$K,$J37))</f>
        <v/>
      </c>
      <c r="H37" s="35" t="str">
        <f>IF($J37="","",INDEX('Time log'!$M:$M,$J37))</f>
        <v/>
      </c>
      <c r="I37" s="35" t="str">
        <f>IF($J37="","",INDEX('Time log'!$N:$N,$J37))</f>
        <v/>
      </c>
      <c r="J37" s="36" t="str">
        <f>IFERROR(SMALL('Time log'!$Q$4:$Q$1003,30),"")</f>
        <v/>
      </c>
    </row>
    <row r="38" spans="1:10" x14ac:dyDescent="0.3">
      <c r="A38" s="31" t="str">
        <f>IF($J38="","",INDEX('Time log'!$A:$A,$J38))</f>
        <v/>
      </c>
      <c r="B38" s="28" t="str">
        <f>IF($J38="","",INDEX('Time log'!$C:$C,$J38))</f>
        <v/>
      </c>
      <c r="C38" s="32" t="str">
        <f>IF($J38="","",INDEX('Time log'!$D:$D,$J38))</f>
        <v/>
      </c>
      <c r="D38" s="33" t="str">
        <f>IF($J38="","",INDEX('Time log'!$E:$E,$J38))</f>
        <v/>
      </c>
      <c r="E38" s="33" t="str">
        <f>IF($J38="","",INDEX('Time log'!$F:$F,$J38))</f>
        <v/>
      </c>
      <c r="F38" s="34" t="str">
        <f>IF($J38="","",INDEX('Time log'!$H:$H,$J38))</f>
        <v/>
      </c>
      <c r="G38" s="34" t="str">
        <f>IF($J38="","",INDEX('Time log'!$K:$K,$J38))</f>
        <v/>
      </c>
      <c r="H38" s="35" t="str">
        <f>IF($J38="","",INDEX('Time log'!$M:$M,$J38))</f>
        <v/>
      </c>
      <c r="I38" s="35" t="str">
        <f>IF($J38="","",INDEX('Time log'!$N:$N,$J38))</f>
        <v/>
      </c>
      <c r="J38" s="36" t="str">
        <f>IFERROR(SMALL('Time log'!$Q$4:$Q$1003,31),"")</f>
        <v/>
      </c>
    </row>
    <row r="39" spans="1:10" x14ac:dyDescent="0.3">
      <c r="A39" s="31" t="str">
        <f>IF($J39="","",INDEX('Time log'!$A:$A,$J39))</f>
        <v/>
      </c>
      <c r="B39" s="28" t="str">
        <f>IF($J39="","",INDEX('Time log'!$C:$C,$J39))</f>
        <v/>
      </c>
      <c r="C39" s="32" t="str">
        <f>IF($J39="","",INDEX('Time log'!$D:$D,$J39))</f>
        <v/>
      </c>
      <c r="D39" s="33" t="str">
        <f>IF($J39="","",INDEX('Time log'!$E:$E,$J39))</f>
        <v/>
      </c>
      <c r="E39" s="33" t="str">
        <f>IF($J39="","",INDEX('Time log'!$F:$F,$J39))</f>
        <v/>
      </c>
      <c r="F39" s="34" t="str">
        <f>IF($J39="","",INDEX('Time log'!$H:$H,$J39))</f>
        <v/>
      </c>
      <c r="G39" s="34" t="str">
        <f>IF($J39="","",INDEX('Time log'!$K:$K,$J39))</f>
        <v/>
      </c>
      <c r="H39" s="35" t="str">
        <f>IF($J39="","",INDEX('Time log'!$M:$M,$J39))</f>
        <v/>
      </c>
      <c r="I39" s="35" t="str">
        <f>IF($J39="","",INDEX('Time log'!$N:$N,$J39))</f>
        <v/>
      </c>
      <c r="J39" s="36" t="str">
        <f>IFERROR(SMALL('Time log'!$Q$4:$Q$1003,32),"")</f>
        <v/>
      </c>
    </row>
    <row r="40" spans="1:10" x14ac:dyDescent="0.3">
      <c r="A40" s="31" t="str">
        <f>IF($J40="","",INDEX('Time log'!$A:$A,$J40))</f>
        <v/>
      </c>
      <c r="B40" s="28" t="str">
        <f>IF($J40="","",INDEX('Time log'!$C:$C,$J40))</f>
        <v/>
      </c>
      <c r="C40" s="32" t="str">
        <f>IF($J40="","",INDEX('Time log'!$D:$D,$J40))</f>
        <v/>
      </c>
      <c r="D40" s="33" t="str">
        <f>IF($J40="","",INDEX('Time log'!$E:$E,$J40))</f>
        <v/>
      </c>
      <c r="E40" s="33" t="str">
        <f>IF($J40="","",INDEX('Time log'!$F:$F,$J40))</f>
        <v/>
      </c>
      <c r="F40" s="34" t="str">
        <f>IF($J40="","",INDEX('Time log'!$H:$H,$J40))</f>
        <v/>
      </c>
      <c r="G40" s="34" t="str">
        <f>IF($J40="","",INDEX('Time log'!$K:$K,$J40))</f>
        <v/>
      </c>
      <c r="H40" s="35" t="str">
        <f>IF($J40="","",INDEX('Time log'!$M:$M,$J40))</f>
        <v/>
      </c>
      <c r="I40" s="35" t="str">
        <f>IF($J40="","",INDEX('Time log'!$N:$N,$J40))</f>
        <v/>
      </c>
      <c r="J40" s="36" t="str">
        <f>IFERROR(SMALL('Time log'!$Q$4:$Q$1003,33),"")</f>
        <v/>
      </c>
    </row>
    <row r="41" spans="1:10" x14ac:dyDescent="0.3">
      <c r="A41" s="31" t="str">
        <f>IF($J41="","",INDEX('Time log'!$A:$A,$J41))</f>
        <v/>
      </c>
      <c r="B41" s="28" t="str">
        <f>IF($J41="","",INDEX('Time log'!$C:$C,$J41))</f>
        <v/>
      </c>
      <c r="C41" s="32" t="str">
        <f>IF($J41="","",INDEX('Time log'!$D:$D,$J41))</f>
        <v/>
      </c>
      <c r="D41" s="33" t="str">
        <f>IF($J41="","",INDEX('Time log'!$E:$E,$J41))</f>
        <v/>
      </c>
      <c r="E41" s="33" t="str">
        <f>IF($J41="","",INDEX('Time log'!$F:$F,$J41))</f>
        <v/>
      </c>
      <c r="F41" s="34" t="str">
        <f>IF($J41="","",INDEX('Time log'!$H:$H,$J41))</f>
        <v/>
      </c>
      <c r="G41" s="34" t="str">
        <f>IF($J41="","",INDEX('Time log'!$K:$K,$J41))</f>
        <v/>
      </c>
      <c r="H41" s="35" t="str">
        <f>IF($J41="","",INDEX('Time log'!$M:$M,$J41))</f>
        <v/>
      </c>
      <c r="I41" s="35" t="str">
        <f>IF($J41="","",INDEX('Time log'!$N:$N,$J41))</f>
        <v/>
      </c>
      <c r="J41" s="36" t="str">
        <f>IFERROR(SMALL('Time log'!$Q$4:$Q$1003,34),"")</f>
        <v/>
      </c>
    </row>
    <row r="42" spans="1:10" x14ac:dyDescent="0.3">
      <c r="A42" s="31" t="str">
        <f>IF($J42="","",INDEX('Time log'!$A:$A,$J42))</f>
        <v/>
      </c>
      <c r="B42" s="28" t="str">
        <f>IF($J42="","",INDEX('Time log'!$C:$C,$J42))</f>
        <v/>
      </c>
      <c r="C42" s="32" t="str">
        <f>IF($J42="","",INDEX('Time log'!$D:$D,$J42))</f>
        <v/>
      </c>
      <c r="D42" s="33" t="str">
        <f>IF($J42="","",INDEX('Time log'!$E:$E,$J42))</f>
        <v/>
      </c>
      <c r="E42" s="33" t="str">
        <f>IF($J42="","",INDEX('Time log'!$F:$F,$J42))</f>
        <v/>
      </c>
      <c r="F42" s="34" t="str">
        <f>IF($J42="","",INDEX('Time log'!$H:$H,$J42))</f>
        <v/>
      </c>
      <c r="G42" s="34" t="str">
        <f>IF($J42="","",INDEX('Time log'!$K:$K,$J42))</f>
        <v/>
      </c>
      <c r="H42" s="35" t="str">
        <f>IF($J42="","",INDEX('Time log'!$M:$M,$J42))</f>
        <v/>
      </c>
      <c r="I42" s="35" t="str">
        <f>IF($J42="","",INDEX('Time log'!$N:$N,$J42))</f>
        <v/>
      </c>
      <c r="J42" s="36" t="str">
        <f>IFERROR(SMALL('Time log'!$Q$4:$Q$1003,35),"")</f>
        <v/>
      </c>
    </row>
    <row r="43" spans="1:10" x14ac:dyDescent="0.3">
      <c r="A43" s="31" t="str">
        <f>IF($J43="","",INDEX('Time log'!$A:$A,$J43))</f>
        <v/>
      </c>
      <c r="B43" s="28" t="str">
        <f>IF($J43="","",INDEX('Time log'!$C:$C,$J43))</f>
        <v/>
      </c>
      <c r="C43" s="32" t="str">
        <f>IF($J43="","",INDEX('Time log'!$D:$D,$J43))</f>
        <v/>
      </c>
      <c r="D43" s="33" t="str">
        <f>IF($J43="","",INDEX('Time log'!$E:$E,$J43))</f>
        <v/>
      </c>
      <c r="E43" s="33" t="str">
        <f>IF($J43="","",INDEX('Time log'!$F:$F,$J43))</f>
        <v/>
      </c>
      <c r="F43" s="34" t="str">
        <f>IF($J43="","",INDEX('Time log'!$H:$H,$J43))</f>
        <v/>
      </c>
      <c r="G43" s="34" t="str">
        <f>IF($J43="","",INDEX('Time log'!$K:$K,$J43))</f>
        <v/>
      </c>
      <c r="H43" s="35" t="str">
        <f>IF($J43="","",INDEX('Time log'!$M:$M,$J43))</f>
        <v/>
      </c>
      <c r="I43" s="35" t="str">
        <f>IF($J43="","",INDEX('Time log'!$N:$N,$J43))</f>
        <v/>
      </c>
      <c r="J43" s="36" t="str">
        <f>IFERROR(SMALL('Time log'!$Q$4:$Q$1003,36),"")</f>
        <v/>
      </c>
    </row>
    <row r="44" spans="1:10" x14ac:dyDescent="0.3">
      <c r="A44" s="31" t="str">
        <f>IF($J44="","",INDEX('Time log'!$A:$A,$J44))</f>
        <v/>
      </c>
      <c r="B44" s="28" t="str">
        <f>IF($J44="","",INDEX('Time log'!$C:$C,$J44))</f>
        <v/>
      </c>
      <c r="C44" s="32" t="str">
        <f>IF($J44="","",INDEX('Time log'!$D:$D,$J44))</f>
        <v/>
      </c>
      <c r="D44" s="33" t="str">
        <f>IF($J44="","",INDEX('Time log'!$E:$E,$J44))</f>
        <v/>
      </c>
      <c r="E44" s="33" t="str">
        <f>IF($J44="","",INDEX('Time log'!$F:$F,$J44))</f>
        <v/>
      </c>
      <c r="F44" s="34" t="str">
        <f>IF($J44="","",INDEX('Time log'!$H:$H,$J44))</f>
        <v/>
      </c>
      <c r="G44" s="34" t="str">
        <f>IF($J44="","",INDEX('Time log'!$K:$K,$J44))</f>
        <v/>
      </c>
      <c r="H44" s="35" t="str">
        <f>IF($J44="","",INDEX('Time log'!$M:$M,$J44))</f>
        <v/>
      </c>
      <c r="I44" s="35" t="str">
        <f>IF($J44="","",INDEX('Time log'!$N:$N,$J44))</f>
        <v/>
      </c>
      <c r="J44" s="36" t="str">
        <f>IFERROR(SMALL('Time log'!$Q$4:$Q$1003,37),"")</f>
        <v/>
      </c>
    </row>
    <row r="45" spans="1:10" x14ac:dyDescent="0.3">
      <c r="A45" s="31" t="str">
        <f>IF($J45="","",INDEX('Time log'!$A:$A,$J45))</f>
        <v/>
      </c>
      <c r="B45" s="28" t="str">
        <f>IF($J45="","",INDEX('Time log'!$C:$C,$J45))</f>
        <v/>
      </c>
      <c r="C45" s="32" t="str">
        <f>IF($J45="","",INDEX('Time log'!$D:$D,$J45))</f>
        <v/>
      </c>
      <c r="D45" s="33" t="str">
        <f>IF($J45="","",INDEX('Time log'!$E:$E,$J45))</f>
        <v/>
      </c>
      <c r="E45" s="33" t="str">
        <f>IF($J45="","",INDEX('Time log'!$F:$F,$J45))</f>
        <v/>
      </c>
      <c r="F45" s="34" t="str">
        <f>IF($J45="","",INDEX('Time log'!$H:$H,$J45))</f>
        <v/>
      </c>
      <c r="G45" s="34" t="str">
        <f>IF($J45="","",INDEX('Time log'!$K:$K,$J45))</f>
        <v/>
      </c>
      <c r="H45" s="35" t="str">
        <f>IF($J45="","",INDEX('Time log'!$M:$M,$J45))</f>
        <v/>
      </c>
      <c r="I45" s="35" t="str">
        <f>IF($J45="","",INDEX('Time log'!$N:$N,$J45))</f>
        <v/>
      </c>
      <c r="J45" s="36" t="str">
        <f>IFERROR(SMALL('Time log'!$Q$4:$Q$1003,38),"")</f>
        <v/>
      </c>
    </row>
    <row r="46" spans="1:10" x14ac:dyDescent="0.3">
      <c r="A46" s="31" t="str">
        <f>IF($J46="","",INDEX('Time log'!$A:$A,$J46))</f>
        <v/>
      </c>
      <c r="B46" s="28" t="str">
        <f>IF($J46="","",INDEX('Time log'!$C:$C,$J46))</f>
        <v/>
      </c>
      <c r="C46" s="32" t="str">
        <f>IF($J46="","",INDEX('Time log'!$D:$D,$J46))</f>
        <v/>
      </c>
      <c r="D46" s="33" t="str">
        <f>IF($J46="","",INDEX('Time log'!$E:$E,$J46))</f>
        <v/>
      </c>
      <c r="E46" s="33" t="str">
        <f>IF($J46="","",INDEX('Time log'!$F:$F,$J46))</f>
        <v/>
      </c>
      <c r="F46" s="34" t="str">
        <f>IF($J46="","",INDEX('Time log'!$H:$H,$J46))</f>
        <v/>
      </c>
      <c r="G46" s="34" t="str">
        <f>IF($J46="","",INDEX('Time log'!$K:$K,$J46))</f>
        <v/>
      </c>
      <c r="H46" s="35" t="str">
        <f>IF($J46="","",INDEX('Time log'!$M:$M,$J46))</f>
        <v/>
      </c>
      <c r="I46" s="35" t="str">
        <f>IF($J46="","",INDEX('Time log'!$N:$N,$J46))</f>
        <v/>
      </c>
      <c r="J46" s="36" t="str">
        <f>IFERROR(SMALL('Time log'!$Q$4:$Q$1003,39),"")</f>
        <v/>
      </c>
    </row>
    <row r="47" spans="1:10" x14ac:dyDescent="0.3">
      <c r="A47" s="31" t="str">
        <f>IF($J47="","",INDEX('Time log'!$A:$A,$J47))</f>
        <v/>
      </c>
      <c r="B47" s="28" t="str">
        <f>IF($J47="","",INDEX('Time log'!$C:$C,$J47))</f>
        <v/>
      </c>
      <c r="C47" s="32" t="str">
        <f>IF($J47="","",INDEX('Time log'!$D:$D,$J47))</f>
        <v/>
      </c>
      <c r="D47" s="33" t="str">
        <f>IF($J47="","",INDEX('Time log'!$E:$E,$J47))</f>
        <v/>
      </c>
      <c r="E47" s="33" t="str">
        <f>IF($J47="","",INDEX('Time log'!$F:$F,$J47))</f>
        <v/>
      </c>
      <c r="F47" s="34" t="str">
        <f>IF($J47="","",INDEX('Time log'!$H:$H,$J47))</f>
        <v/>
      </c>
      <c r="G47" s="34" t="str">
        <f>IF($J47="","",INDEX('Time log'!$K:$K,$J47))</f>
        <v/>
      </c>
      <c r="H47" s="35" t="str">
        <f>IF($J47="","",INDEX('Time log'!$M:$M,$J47))</f>
        <v/>
      </c>
      <c r="I47" s="35" t="str">
        <f>IF($J47="","",INDEX('Time log'!$N:$N,$J47))</f>
        <v/>
      </c>
      <c r="J47" s="36" t="str">
        <f>IFERROR(SMALL('Time log'!$Q$4:$Q$1003,40),"")</f>
        <v/>
      </c>
    </row>
    <row r="48" spans="1:10" x14ac:dyDescent="0.3">
      <c r="E48" s="37" t="s">
        <v>102</v>
      </c>
      <c r="F48" s="27">
        <f>SUM(F8:F47)</f>
        <v>7.33</v>
      </c>
      <c r="G48" s="27">
        <f>SUM(G8:G47)</f>
        <v>7.5</v>
      </c>
      <c r="I48" s="38">
        <f>SUM(I8:I47)</f>
        <v>528.75</v>
      </c>
    </row>
    <row r="49" spans="1:9" x14ac:dyDescent="0.3">
      <c r="A49" s="45" t="str">
        <f>IF(COUNT('Time log'!$Q$4:$Q$1003)&gt;40,"More than 40 sessions in this period: shorten the period on the Settings sheet and print in two parts.","")</f>
        <v/>
      </c>
      <c r="B49" s="40"/>
      <c r="C49" s="40"/>
      <c r="D49" s="40"/>
      <c r="E49" s="40"/>
      <c r="F49" s="40"/>
      <c r="G49" s="40"/>
      <c r="H49" s="40"/>
      <c r="I49" s="40"/>
    </row>
    <row r="51" spans="1:9" x14ac:dyDescent="0.3">
      <c r="A51" s="41" t="s">
        <v>103</v>
      </c>
      <c r="B51" s="40"/>
      <c r="C51" s="40"/>
      <c r="D51" s="40"/>
      <c r="E51" s="41" t="s">
        <v>104</v>
      </c>
      <c r="F51" s="40"/>
      <c r="G51" s="40"/>
      <c r="H51" s="40"/>
      <c r="I51" s="40"/>
    </row>
  </sheetData>
  <sheetProtection sheet="1" formatCells="0" formatColumns="0" formatRows="0" sort="0" autoFilter="0"/>
  <mergeCells count="9">
    <mergeCell ref="A1:I1"/>
    <mergeCell ref="A51:D51"/>
    <mergeCell ref="F4:G4"/>
    <mergeCell ref="B5:D5"/>
    <mergeCell ref="A2:I2"/>
    <mergeCell ref="A49:I49"/>
    <mergeCell ref="E51:I51"/>
    <mergeCell ref="F5:G5"/>
    <mergeCell ref="B4:D4"/>
  </mergeCells>
  <conditionalFormatting sqref="A8:A47">
    <cfRule type="expression" dxfId="11" priority="1">
      <formula>DateStyle="DD-MM-YYYY"</formula>
    </cfRule>
    <cfRule type="expression" dxfId="10" priority="2">
      <formula>DateStyle="MM/DD/YYYY"</formula>
    </cfRule>
    <cfRule type="expression" dxfId="9" priority="3">
      <formula>DateStyle="YYYY-MM-DD"</formula>
    </cfRule>
    <cfRule type="expression" dxfId="8" priority="4">
      <formula>DateStyle="DD MMM YYYY"</formula>
    </cfRule>
  </conditionalFormatting>
  <conditionalFormatting sqref="B5">
    <cfRule type="expression" dxfId="7" priority="5">
      <formula>DateStyle="DD-MM-YYYY"</formula>
    </cfRule>
    <cfRule type="expression" dxfId="6" priority="6">
      <formula>DateStyle="MM/DD/YYYY"</formula>
    </cfRule>
    <cfRule type="expression" dxfId="5" priority="7">
      <formula>DateStyle="YYYY-MM-DD"</formula>
    </cfRule>
    <cfRule type="expression" dxfId="4" priority="8">
      <formula>DateStyle="DD MMM YYYY"</formula>
    </cfRule>
  </conditionalFormatting>
  <conditionalFormatting sqref="F5">
    <cfRule type="expression" dxfId="3" priority="9">
      <formula>DateStyle="DD-MM-YYYY"</formula>
    </cfRule>
    <cfRule type="expression" dxfId="2" priority="10">
      <formula>DateStyle="MM/DD/YYYY"</formula>
    </cfRule>
    <cfRule type="expression" dxfId="1" priority="11">
      <formula>DateStyle="YYYY-MM-DD"</formula>
    </cfRule>
    <cfRule type="expression" dxfId="0" priority="12">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client for this timesheet" xr:uid="{00000000-0002-0000-0500-000000000000}">
          <x14:formula1>
            <xm:f>Clients!$A$4:$A$103</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workbookViewId="0"/>
  </sheetViews>
  <sheetFormatPr defaultRowHeight="14.4" x14ac:dyDescent="0.3"/>
  <sheetData>
    <row r="1" spans="1:3" x14ac:dyDescent="0.3">
      <c r="A1" t="s">
        <v>30</v>
      </c>
      <c r="B1" t="s">
        <v>32</v>
      </c>
      <c r="C1" t="s">
        <v>78</v>
      </c>
    </row>
    <row r="2" spans="1:3" x14ac:dyDescent="0.3">
      <c r="A2" t="s">
        <v>53</v>
      </c>
      <c r="B2" t="s">
        <v>105</v>
      </c>
      <c r="C2" t="s">
        <v>81</v>
      </c>
    </row>
    <row r="3" spans="1:3" x14ac:dyDescent="0.3">
      <c r="A3" t="s">
        <v>49</v>
      </c>
      <c r="B3" t="s">
        <v>106</v>
      </c>
    </row>
    <row r="4" spans="1:3" x14ac:dyDescent="0.3">
      <c r="A4" t="s">
        <v>107</v>
      </c>
      <c r="B4" t="s">
        <v>108</v>
      </c>
    </row>
    <row r="5" spans="1:3" x14ac:dyDescent="0.3">
      <c r="A5" t="s">
        <v>57</v>
      </c>
      <c r="B5" t="s">
        <v>109</v>
      </c>
    </row>
    <row r="6" spans="1:3" x14ac:dyDescent="0.3">
      <c r="A6" t="s">
        <v>110</v>
      </c>
    </row>
    <row r="7" spans="1:3" x14ac:dyDescent="0.3">
      <c r="A7" t="s">
        <v>111</v>
      </c>
    </row>
    <row r="8" spans="1:3" x14ac:dyDescent="0.3">
      <c r="A8" t="s">
        <v>112</v>
      </c>
    </row>
    <row r="9" spans="1:3" x14ac:dyDescent="0.3">
      <c r="A9" t="s">
        <v>113</v>
      </c>
    </row>
    <row r="10" spans="1:3" x14ac:dyDescent="0.3">
      <c r="A10" t="s">
        <v>114</v>
      </c>
    </row>
    <row r="11" spans="1:3" x14ac:dyDescent="0.3">
      <c r="A11" t="s">
        <v>115</v>
      </c>
    </row>
    <row r="12" spans="1:3" x14ac:dyDescent="0.3">
      <c r="A12" t="s">
        <v>116</v>
      </c>
    </row>
    <row r="13" spans="1:3" x14ac:dyDescent="0.3">
      <c r="A13" t="s">
        <v>117</v>
      </c>
    </row>
    <row r="14" spans="1:3" x14ac:dyDescent="0.3">
      <c r="A14" t="s">
        <v>118</v>
      </c>
    </row>
    <row r="15" spans="1:3" x14ac:dyDescent="0.3">
      <c r="A15" t="s">
        <v>119</v>
      </c>
    </row>
    <row r="16" spans="1:3"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row r="27" spans="1:1" x14ac:dyDescent="0.3">
      <c r="A27" t="s">
        <v>131</v>
      </c>
    </row>
    <row r="28" spans="1:1" x14ac:dyDescent="0.3">
      <c r="A28" t="s">
        <v>132</v>
      </c>
    </row>
    <row r="29" spans="1:1" x14ac:dyDescent="0.3">
      <c r="A29" t="s">
        <v>133</v>
      </c>
    </row>
    <row r="30" spans="1:1" x14ac:dyDescent="0.3">
      <c r="A30" t="s">
        <v>134</v>
      </c>
    </row>
    <row r="31" spans="1:1" x14ac:dyDescent="0.3">
      <c r="A31" t="s">
        <v>135</v>
      </c>
    </row>
    <row r="32" spans="1:1" x14ac:dyDescent="0.3">
      <c r="A32" t="s">
        <v>136</v>
      </c>
    </row>
    <row r="33" spans="1:1" x14ac:dyDescent="0.3">
      <c r="A33" t="s">
        <v>137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How to use</vt:lpstr>
      <vt:lpstr>Settings</vt:lpstr>
      <vt:lpstr>Clients</vt:lpstr>
      <vt:lpstr>Time log</vt:lpstr>
      <vt:lpstr>Summary</vt:lpstr>
      <vt:lpstr>Timesheet</vt:lpstr>
      <vt:lpstr>Lists</vt:lpstr>
      <vt:lpstr>DateStyle</vt:lpstr>
      <vt:lpstr>Timesheet!Print_Area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Freelance Time Tracker &amp; Timesheet (Excel)</dc:title>
  <dc:subject>Free Excel time tracker for freelancers: log start and end times, breaks and billable hours; each client's hourly rate and currency fills in, with a printable client timesheet.</dc:subject>
  <dc:creator>Nivesh Sahayak</dc:creator>
  <cp:keywords>Toolkit by GroupChatOn; Designed &amp; Developed by: Nivesh Sahayak</cp:keywords>
  <dc:description>Freelance Time Tracker &amp; Timesheet (Excel). From Toolkit by GroupChatOn (https://toolkit.groupchaton.com). Designed &amp; Developed by: Nivesh Sahayak (https://www.niveshsahayak.in/)</dc:description>
  <cp:lastModifiedBy>Nivesh Sahayak</cp:lastModifiedBy>
  <dcterms:created xsi:type="dcterms:W3CDTF">2026-11-02T18:21:53Z</dcterms:created>
  <dcterms:modified xsi:type="dcterms:W3CDTF">2026-11-02T18:22:52Z</dcterms:modified>
  <cp:category>Freelancers &amp; Agencies</cp:category>
</cp:coreProperties>
</file>