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39ACA4DA-F1C2-4375-89BA-A16A7B351706}"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Bills" sheetId="3" r:id="rId3"/>
    <sheet name="Upcoming" sheetId="4" r:id="rId4"/>
    <sheet name="Calendar" sheetId="5" r:id="rId5"/>
    <sheet name="Summary" sheetId="6" r:id="rId6"/>
    <sheet name="Lists" sheetId="7"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6" l="1"/>
  <c r="B3" i="6"/>
  <c r="A204" i="5"/>
  <c r="A203" i="5"/>
  <c r="C203" i="5" s="1"/>
  <c r="A202" i="5"/>
  <c r="M202" i="5" s="1"/>
  <c r="A201" i="5"/>
  <c r="A200" i="5"/>
  <c r="B199" i="5"/>
  <c r="A199" i="5"/>
  <c r="A198" i="5"/>
  <c r="A197" i="5"/>
  <c r="D197" i="5" s="1"/>
  <c r="A196" i="5"/>
  <c r="B196" i="5" s="1"/>
  <c r="A195" i="5"/>
  <c r="B195" i="5" s="1"/>
  <c r="A194" i="5"/>
  <c r="A193" i="5"/>
  <c r="B193" i="5" s="1"/>
  <c r="A192" i="5"/>
  <c r="A191" i="5"/>
  <c r="B191" i="5" s="1"/>
  <c r="A190" i="5"/>
  <c r="B190" i="5" s="1"/>
  <c r="A189" i="5"/>
  <c r="B189" i="5" s="1"/>
  <c r="M188" i="5"/>
  <c r="A188" i="5"/>
  <c r="B188" i="5" s="1"/>
  <c r="A187" i="5"/>
  <c r="A186" i="5"/>
  <c r="M186" i="5" s="1"/>
  <c r="A185" i="5"/>
  <c r="B185" i="5" s="1"/>
  <c r="A184" i="5"/>
  <c r="A183" i="5"/>
  <c r="A182" i="5"/>
  <c r="E182" i="5" s="1"/>
  <c r="A181" i="5"/>
  <c r="H181" i="5" s="1"/>
  <c r="A180" i="5"/>
  <c r="B180" i="5" s="1"/>
  <c r="K179" i="5"/>
  <c r="A179" i="5"/>
  <c r="I179" i="5" s="1"/>
  <c r="A178" i="5"/>
  <c r="A177" i="5"/>
  <c r="A176" i="5"/>
  <c r="A175" i="5"/>
  <c r="A174" i="5"/>
  <c r="H174" i="5" s="1"/>
  <c r="A173" i="5"/>
  <c r="K173" i="5" s="1"/>
  <c r="A172" i="5"/>
  <c r="A171" i="5"/>
  <c r="M171" i="5" s="1"/>
  <c r="A170" i="5"/>
  <c r="D170" i="5" s="1"/>
  <c r="A169" i="5"/>
  <c r="A168" i="5"/>
  <c r="B168" i="5" s="1"/>
  <c r="A167" i="5"/>
  <c r="B166" i="5"/>
  <c r="A166" i="5"/>
  <c r="I166" i="5" s="1"/>
  <c r="N165" i="5"/>
  <c r="M165" i="5"/>
  <c r="A165" i="5"/>
  <c r="A164" i="5"/>
  <c r="A163" i="5"/>
  <c r="A162" i="5"/>
  <c r="A161" i="5"/>
  <c r="A160" i="5"/>
  <c r="A159" i="5"/>
  <c r="B159" i="5" s="1"/>
  <c r="A158" i="5"/>
  <c r="G158" i="5" s="1"/>
  <c r="A157" i="5"/>
  <c r="G157" i="5" s="1"/>
  <c r="A156" i="5"/>
  <c r="B156" i="5" s="1"/>
  <c r="A155" i="5"/>
  <c r="M155" i="5" s="1"/>
  <c r="A154" i="5"/>
  <c r="A153" i="5"/>
  <c r="A152" i="5"/>
  <c r="B151" i="5"/>
  <c r="A151" i="5"/>
  <c r="B150" i="5"/>
  <c r="A150" i="5"/>
  <c r="A149" i="5"/>
  <c r="C148" i="5"/>
  <c r="A148" i="5"/>
  <c r="A147" i="5"/>
  <c r="F147" i="5" s="1"/>
  <c r="A146" i="5"/>
  <c r="A145" i="5"/>
  <c r="G145" i="5" s="1"/>
  <c r="L144" i="5"/>
  <c r="J144" i="5"/>
  <c r="H144" i="5"/>
  <c r="F144" i="5"/>
  <c r="E144" i="5"/>
  <c r="A144" i="5"/>
  <c r="D144" i="5" s="1"/>
  <c r="A143" i="5"/>
  <c r="B143" i="5" s="1"/>
  <c r="A142" i="5"/>
  <c r="A141" i="5"/>
  <c r="A140" i="5"/>
  <c r="B139" i="5"/>
  <c r="A139" i="5"/>
  <c r="A138" i="5"/>
  <c r="B138" i="5" s="1"/>
  <c r="A137" i="5"/>
  <c r="A136" i="5"/>
  <c r="B136" i="5" s="1"/>
  <c r="A135" i="5"/>
  <c r="A134" i="5"/>
  <c r="A133" i="5"/>
  <c r="B133" i="5" s="1"/>
  <c r="H132" i="5"/>
  <c r="A132" i="5"/>
  <c r="A131" i="5"/>
  <c r="J131" i="5" s="1"/>
  <c r="A130" i="5"/>
  <c r="I129" i="5"/>
  <c r="A129" i="5"/>
  <c r="B129" i="5" s="1"/>
  <c r="A128" i="5"/>
  <c r="A127" i="5"/>
  <c r="A126" i="5"/>
  <c r="B126" i="5" s="1"/>
  <c r="A125" i="5"/>
  <c r="A124" i="5"/>
  <c r="A123" i="5"/>
  <c r="A122" i="5"/>
  <c r="A121" i="5"/>
  <c r="A120" i="5"/>
  <c r="A119" i="5"/>
  <c r="A118" i="5"/>
  <c r="A117" i="5"/>
  <c r="B117" i="5" s="1"/>
  <c r="A116" i="5"/>
  <c r="M116" i="5" s="1"/>
  <c r="N115" i="5"/>
  <c r="A115" i="5"/>
  <c r="A114" i="5"/>
  <c r="B114" i="5" s="1"/>
  <c r="A113" i="5"/>
  <c r="B113" i="5" s="1"/>
  <c r="A112" i="5"/>
  <c r="A111" i="5"/>
  <c r="B111" i="5" s="1"/>
  <c r="A110" i="5"/>
  <c r="B110" i="5" s="1"/>
  <c r="A109" i="5"/>
  <c r="L108" i="5"/>
  <c r="D108" i="5"/>
  <c r="C108" i="5"/>
  <c r="A108" i="5"/>
  <c r="A107" i="5"/>
  <c r="A106" i="5"/>
  <c r="B105" i="5"/>
  <c r="A105" i="5"/>
  <c r="A104" i="5"/>
  <c r="B104" i="5" s="1"/>
  <c r="A103" i="5"/>
  <c r="A102" i="5"/>
  <c r="A101" i="5"/>
  <c r="B101" i="5" s="1"/>
  <c r="A100" i="5"/>
  <c r="A99" i="5"/>
  <c r="A98" i="5"/>
  <c r="B98" i="5" s="1"/>
  <c r="A97" i="5"/>
  <c r="A96" i="5"/>
  <c r="A95" i="5"/>
  <c r="B94" i="5"/>
  <c r="A94" i="5"/>
  <c r="A93" i="5"/>
  <c r="A92" i="5"/>
  <c r="A91" i="5"/>
  <c r="A90" i="5"/>
  <c r="M90" i="5" s="1"/>
  <c r="A89" i="5"/>
  <c r="G89" i="5" s="1"/>
  <c r="A88" i="5"/>
  <c r="B88" i="5" s="1"/>
  <c r="A87" i="5"/>
  <c r="A86" i="5"/>
  <c r="B86" i="5" s="1"/>
  <c r="A85" i="5"/>
  <c r="A84" i="5"/>
  <c r="A83" i="5"/>
  <c r="B83" i="5" s="1"/>
  <c r="A82" i="5"/>
  <c r="A81" i="5"/>
  <c r="B81" i="5" s="1"/>
  <c r="A80" i="5"/>
  <c r="A79" i="5"/>
  <c r="J79" i="5" s="1"/>
  <c r="A78" i="5"/>
  <c r="A77" i="5"/>
  <c r="A76" i="5"/>
  <c r="A75" i="5"/>
  <c r="A74" i="5"/>
  <c r="F74" i="5" s="1"/>
  <c r="A73" i="5"/>
  <c r="B73" i="5" s="1"/>
  <c r="B72" i="5"/>
  <c r="A72" i="5"/>
  <c r="A71" i="5"/>
  <c r="B71" i="5" s="1"/>
  <c r="A70" i="5"/>
  <c r="L70" i="5" s="1"/>
  <c r="A69" i="5"/>
  <c r="A68" i="5"/>
  <c r="A67" i="5"/>
  <c r="A66" i="5"/>
  <c r="G66" i="5" s="1"/>
  <c r="A65" i="5"/>
  <c r="L65" i="5" s="1"/>
  <c r="A64" i="5"/>
  <c r="A63" i="5"/>
  <c r="B62" i="5"/>
  <c r="A62" i="5"/>
  <c r="A61" i="5"/>
  <c r="B61" i="5" s="1"/>
  <c r="A60" i="5"/>
  <c r="A59" i="5"/>
  <c r="B59" i="5" s="1"/>
  <c r="A58" i="5"/>
  <c r="A57" i="5"/>
  <c r="B57" i="5" s="1"/>
  <c r="A56" i="5"/>
  <c r="I56" i="5" s="1"/>
  <c r="A55" i="5"/>
  <c r="A54" i="5"/>
  <c r="F54" i="5" s="1"/>
  <c r="A53" i="5"/>
  <c r="B53" i="5" s="1"/>
  <c r="A52" i="5"/>
  <c r="A51" i="5"/>
  <c r="A50" i="5"/>
  <c r="A49" i="5"/>
  <c r="L49" i="5" s="1"/>
  <c r="A48" i="5"/>
  <c r="E48" i="5" s="1"/>
  <c r="E47" i="5"/>
  <c r="A47" i="5"/>
  <c r="B47" i="5" s="1"/>
  <c r="A46" i="5"/>
  <c r="N46" i="5" s="1"/>
  <c r="A45" i="5"/>
  <c r="A44" i="5"/>
  <c r="B44" i="5" s="1"/>
  <c r="A43" i="5"/>
  <c r="A42" i="5"/>
  <c r="A41" i="5"/>
  <c r="B41" i="5" s="1"/>
  <c r="A40" i="5"/>
  <c r="E40" i="5" s="1"/>
  <c r="A39" i="5"/>
  <c r="A38" i="5"/>
  <c r="A37" i="5"/>
  <c r="N37" i="5" s="1"/>
  <c r="A36" i="5"/>
  <c r="B35" i="5"/>
  <c r="A35" i="5"/>
  <c r="A34" i="5"/>
  <c r="A33" i="5"/>
  <c r="A32" i="5"/>
  <c r="B32" i="5" s="1"/>
  <c r="G31" i="5"/>
  <c r="B31" i="5"/>
  <c r="A31" i="5"/>
  <c r="A30" i="5"/>
  <c r="A29" i="5"/>
  <c r="B29" i="5" s="1"/>
  <c r="A28" i="5"/>
  <c r="A27" i="5"/>
  <c r="B27" i="5" s="1"/>
  <c r="A26" i="5"/>
  <c r="J25" i="5"/>
  <c r="E25" i="5"/>
  <c r="B25" i="5"/>
  <c r="A25" i="5"/>
  <c r="A24" i="5"/>
  <c r="A23" i="5"/>
  <c r="B23" i="5" s="1"/>
  <c r="A22" i="5"/>
  <c r="A21" i="5"/>
  <c r="A20" i="5"/>
  <c r="A19" i="5"/>
  <c r="B19" i="5" s="1"/>
  <c r="A18" i="5"/>
  <c r="D18" i="5" s="1"/>
  <c r="A17" i="5"/>
  <c r="A16" i="5"/>
  <c r="A15" i="5"/>
  <c r="A14" i="5"/>
  <c r="A13" i="5"/>
  <c r="A12" i="5"/>
  <c r="B12" i="5" s="1"/>
  <c r="A11" i="5"/>
  <c r="N11" i="5" s="1"/>
  <c r="A10" i="5"/>
  <c r="A9" i="5"/>
  <c r="B9" i="5" s="1"/>
  <c r="A8" i="5"/>
  <c r="A7" i="5"/>
  <c r="A6" i="5"/>
  <c r="B6" i="5" s="1"/>
  <c r="N6" i="5" s="1"/>
  <c r="A5" i="5"/>
  <c r="N3" i="5"/>
  <c r="M3" i="5"/>
  <c r="L3" i="5"/>
  <c r="K3" i="5"/>
  <c r="J3" i="5"/>
  <c r="I3" i="5"/>
  <c r="H3" i="5"/>
  <c r="G3" i="5"/>
  <c r="F3" i="5"/>
  <c r="E3" i="5"/>
  <c r="D3" i="5"/>
  <c r="C3" i="5"/>
  <c r="R203" i="3"/>
  <c r="O203" i="3"/>
  <c r="L203" i="3"/>
  <c r="M203" i="3" s="1"/>
  <c r="O202" i="3"/>
  <c r="L202" i="3"/>
  <c r="O201" i="3"/>
  <c r="L201" i="3"/>
  <c r="O200" i="3"/>
  <c r="L200" i="3"/>
  <c r="R200" i="3" s="1"/>
  <c r="O199" i="3"/>
  <c r="L199" i="3"/>
  <c r="O198" i="3"/>
  <c r="L198" i="3"/>
  <c r="S197" i="3"/>
  <c r="R197" i="3"/>
  <c r="O197" i="3"/>
  <c r="L197" i="3"/>
  <c r="M197" i="3" s="1"/>
  <c r="N197" i="3" s="1"/>
  <c r="O196" i="3"/>
  <c r="L196" i="3"/>
  <c r="P195" i="3"/>
  <c r="Q195" i="3" s="1"/>
  <c r="O195" i="3"/>
  <c r="L195" i="3"/>
  <c r="O194" i="3"/>
  <c r="L194" i="3"/>
  <c r="O193" i="3"/>
  <c r="L193" i="3"/>
  <c r="O192" i="3"/>
  <c r="L192" i="3"/>
  <c r="R192" i="3" s="1"/>
  <c r="O191" i="3"/>
  <c r="L191" i="3"/>
  <c r="O190" i="3"/>
  <c r="L190" i="3"/>
  <c r="R190" i="3" s="1"/>
  <c r="O189" i="3"/>
  <c r="L189" i="3"/>
  <c r="P189" i="3" s="1"/>
  <c r="Q189" i="3" s="1"/>
  <c r="O188" i="3"/>
  <c r="L188" i="3"/>
  <c r="O187" i="3"/>
  <c r="L187" i="3"/>
  <c r="R186" i="3"/>
  <c r="O186" i="3"/>
  <c r="L186" i="3"/>
  <c r="M186" i="3" s="1"/>
  <c r="O185" i="3"/>
  <c r="L185" i="3"/>
  <c r="P185" i="3" s="1"/>
  <c r="Q185" i="3" s="1"/>
  <c r="O184" i="3"/>
  <c r="L184" i="3"/>
  <c r="R184" i="3" s="1"/>
  <c r="O183" i="3"/>
  <c r="L183" i="3"/>
  <c r="R183" i="3" s="1"/>
  <c r="O182" i="3"/>
  <c r="L182" i="3"/>
  <c r="O181" i="3"/>
  <c r="L181" i="3"/>
  <c r="P181" i="3" s="1"/>
  <c r="Q181" i="3" s="1"/>
  <c r="O180" i="3"/>
  <c r="L180" i="3"/>
  <c r="O179" i="3"/>
  <c r="L179" i="3"/>
  <c r="P179" i="3" s="1"/>
  <c r="Q179" i="3" s="1"/>
  <c r="O178" i="3"/>
  <c r="L178" i="3"/>
  <c r="M178" i="3" s="1"/>
  <c r="N178" i="3" s="1"/>
  <c r="O177" i="3"/>
  <c r="L177" i="3"/>
  <c r="R177" i="3" s="1"/>
  <c r="O176" i="3"/>
  <c r="L176" i="3"/>
  <c r="N177" i="5" s="1"/>
  <c r="O175" i="3"/>
  <c r="L175" i="3"/>
  <c r="O174" i="3"/>
  <c r="L174" i="3"/>
  <c r="P174" i="3" s="1"/>
  <c r="Q174" i="3" s="1"/>
  <c r="O173" i="3"/>
  <c r="L173" i="3"/>
  <c r="R173" i="3" s="1"/>
  <c r="O172" i="3"/>
  <c r="L172" i="3"/>
  <c r="O171" i="3"/>
  <c r="L171" i="3"/>
  <c r="M171" i="3" s="1"/>
  <c r="O170" i="3"/>
  <c r="L170" i="3"/>
  <c r="O169" i="3"/>
  <c r="L169" i="3"/>
  <c r="R169" i="3" s="1"/>
  <c r="O168" i="3"/>
  <c r="L168" i="3"/>
  <c r="P168" i="3" s="1"/>
  <c r="Q168" i="3" s="1"/>
  <c r="O167" i="3"/>
  <c r="L167" i="3"/>
  <c r="J168" i="5" s="1"/>
  <c r="R166" i="3"/>
  <c r="O166" i="3"/>
  <c r="L166" i="3"/>
  <c r="P165" i="3"/>
  <c r="Q165" i="3" s="1"/>
  <c r="O165" i="3"/>
  <c r="M165" i="3"/>
  <c r="S165" i="3" s="1"/>
  <c r="L165" i="3"/>
  <c r="R165" i="3" s="1"/>
  <c r="R164" i="3"/>
  <c r="O164" i="3"/>
  <c r="L164" i="3"/>
  <c r="G165" i="5" s="1"/>
  <c r="O163" i="3"/>
  <c r="L163" i="3"/>
  <c r="M163" i="3" s="1"/>
  <c r="S163" i="3" s="1"/>
  <c r="O162" i="3"/>
  <c r="L162" i="3"/>
  <c r="L163" i="5" s="1"/>
  <c r="O161" i="3"/>
  <c r="L161" i="3"/>
  <c r="P161" i="3" s="1"/>
  <c r="Q161" i="3" s="1"/>
  <c r="O160" i="3"/>
  <c r="M160" i="3"/>
  <c r="S160" i="3" s="1"/>
  <c r="L160" i="3"/>
  <c r="P160" i="3" s="1"/>
  <c r="Q160" i="3" s="1"/>
  <c r="O159" i="3"/>
  <c r="L159" i="3"/>
  <c r="M159" i="3" s="1"/>
  <c r="O158" i="3"/>
  <c r="L158" i="3"/>
  <c r="M158" i="3" s="1"/>
  <c r="O157" i="3"/>
  <c r="L157" i="3"/>
  <c r="M157" i="3" s="1"/>
  <c r="S157" i="3" s="1"/>
  <c r="O156" i="3"/>
  <c r="L156" i="3"/>
  <c r="O155" i="3"/>
  <c r="L155" i="3"/>
  <c r="O154" i="3"/>
  <c r="L154" i="3"/>
  <c r="R154" i="3" s="1"/>
  <c r="O153" i="3"/>
  <c r="L153" i="3"/>
  <c r="D154" i="5" s="1"/>
  <c r="O152" i="3"/>
  <c r="L152" i="3"/>
  <c r="M152" i="3" s="1"/>
  <c r="N152" i="3" s="1"/>
  <c r="O151" i="3"/>
  <c r="L151" i="3"/>
  <c r="M151" i="3" s="1"/>
  <c r="S151" i="3" s="1"/>
  <c r="O150" i="3"/>
  <c r="L150" i="3"/>
  <c r="P150" i="3" s="1"/>
  <c r="Q150" i="3" s="1"/>
  <c r="O149" i="3"/>
  <c r="L149" i="3"/>
  <c r="R149" i="3" s="1"/>
  <c r="O148" i="3"/>
  <c r="L148" i="3"/>
  <c r="P147" i="3"/>
  <c r="Q147" i="3" s="1"/>
  <c r="O147" i="3"/>
  <c r="L147" i="3"/>
  <c r="O146" i="3"/>
  <c r="L146" i="3"/>
  <c r="O145" i="3"/>
  <c r="L145" i="3"/>
  <c r="P145" i="3" s="1"/>
  <c r="Q145" i="3" s="1"/>
  <c r="O144" i="3"/>
  <c r="L144" i="3"/>
  <c r="R143" i="3"/>
  <c r="P143" i="3"/>
  <c r="Q143" i="3" s="1"/>
  <c r="O143" i="3"/>
  <c r="L143" i="3"/>
  <c r="M143" i="3" s="1"/>
  <c r="S143" i="3" s="1"/>
  <c r="O142" i="3"/>
  <c r="L142" i="3"/>
  <c r="P142" i="3" s="1"/>
  <c r="Q142" i="3" s="1"/>
  <c r="O141" i="3"/>
  <c r="L141" i="3"/>
  <c r="M141" i="3" s="1"/>
  <c r="O140" i="3"/>
  <c r="L140" i="3"/>
  <c r="O139" i="3"/>
  <c r="L139" i="3"/>
  <c r="P139" i="3" s="1"/>
  <c r="Q139" i="3" s="1"/>
  <c r="O138" i="3"/>
  <c r="L138" i="3"/>
  <c r="M138" i="3" s="1"/>
  <c r="S138" i="3" s="1"/>
  <c r="O137" i="3"/>
  <c r="L137" i="3"/>
  <c r="P137" i="3" s="1"/>
  <c r="Q137" i="3" s="1"/>
  <c r="R136" i="3"/>
  <c r="O136" i="3"/>
  <c r="L136" i="3"/>
  <c r="H137" i="5" s="1"/>
  <c r="O135" i="3"/>
  <c r="L135" i="3"/>
  <c r="R135" i="3" s="1"/>
  <c r="O134" i="3"/>
  <c r="L134" i="3"/>
  <c r="R134" i="3" s="1"/>
  <c r="O133" i="3"/>
  <c r="L133" i="3"/>
  <c r="O132" i="3"/>
  <c r="L132" i="3"/>
  <c r="R132" i="3" s="1"/>
  <c r="P131" i="3"/>
  <c r="Q131" i="3" s="1"/>
  <c r="O131" i="3"/>
  <c r="L131" i="3"/>
  <c r="L132" i="5" s="1"/>
  <c r="O130" i="3"/>
  <c r="L130" i="3"/>
  <c r="O129" i="3"/>
  <c r="L129" i="3"/>
  <c r="O128" i="3"/>
  <c r="L128" i="3"/>
  <c r="R128" i="3" s="1"/>
  <c r="O127" i="3"/>
  <c r="L127" i="3"/>
  <c r="M127" i="3" s="1"/>
  <c r="N127" i="3" s="1"/>
  <c r="O126" i="3"/>
  <c r="L126" i="3"/>
  <c r="O125" i="3"/>
  <c r="L125" i="3"/>
  <c r="M125" i="3" s="1"/>
  <c r="O124" i="3"/>
  <c r="L124" i="3"/>
  <c r="N125" i="5" s="1"/>
  <c r="O123" i="3"/>
  <c r="L123" i="3"/>
  <c r="F124" i="5" s="1"/>
  <c r="O122" i="3"/>
  <c r="L122" i="3"/>
  <c r="O121" i="3"/>
  <c r="L121" i="3"/>
  <c r="O120" i="3"/>
  <c r="L120" i="3"/>
  <c r="M120" i="3" s="1"/>
  <c r="N120" i="3" s="1"/>
  <c r="O119" i="3"/>
  <c r="L119" i="3"/>
  <c r="R119" i="3" s="1"/>
  <c r="R118" i="3"/>
  <c r="O118" i="3"/>
  <c r="L118" i="3"/>
  <c r="P118" i="3" s="1"/>
  <c r="Q118" i="3" s="1"/>
  <c r="O117" i="3"/>
  <c r="L117" i="3"/>
  <c r="O116" i="3"/>
  <c r="L116" i="3"/>
  <c r="M116" i="3" s="1"/>
  <c r="O115" i="3"/>
  <c r="L115" i="3"/>
  <c r="P115" i="3" s="1"/>
  <c r="Q115" i="3" s="1"/>
  <c r="O114" i="3"/>
  <c r="L114" i="3"/>
  <c r="R114" i="3" s="1"/>
  <c r="O113" i="3"/>
  <c r="L113" i="3"/>
  <c r="O112" i="3"/>
  <c r="L112" i="3"/>
  <c r="O111" i="3"/>
  <c r="L111" i="3"/>
  <c r="R111" i="3" s="1"/>
  <c r="O110" i="3"/>
  <c r="L110" i="3"/>
  <c r="O109" i="3"/>
  <c r="L109" i="3"/>
  <c r="M109" i="3" s="1"/>
  <c r="O108" i="3"/>
  <c r="L108" i="3"/>
  <c r="M108" i="3" s="1"/>
  <c r="N108" i="3" s="1"/>
  <c r="O107" i="3"/>
  <c r="L107" i="3"/>
  <c r="E108" i="5" s="1"/>
  <c r="O106" i="3"/>
  <c r="L106" i="3"/>
  <c r="R106" i="3" s="1"/>
  <c r="O105" i="3"/>
  <c r="L105" i="3"/>
  <c r="R105" i="3" s="1"/>
  <c r="O104" i="3"/>
  <c r="L104" i="3"/>
  <c r="R104" i="3" s="1"/>
  <c r="O103" i="3"/>
  <c r="L103" i="3"/>
  <c r="R103" i="3" s="1"/>
  <c r="O102" i="3"/>
  <c r="L102" i="3"/>
  <c r="M102" i="3" s="1"/>
  <c r="N102" i="3" s="1"/>
  <c r="O101" i="3"/>
  <c r="L101" i="3"/>
  <c r="L102" i="5" s="1"/>
  <c r="O100" i="3"/>
  <c r="L100" i="3"/>
  <c r="P100" i="3" s="1"/>
  <c r="Q100" i="3" s="1"/>
  <c r="O99" i="3"/>
  <c r="L99" i="3"/>
  <c r="K100" i="5" s="1"/>
  <c r="O98" i="3"/>
  <c r="L98" i="3"/>
  <c r="R98" i="3" s="1"/>
  <c r="O97" i="3"/>
  <c r="L97" i="3"/>
  <c r="M97" i="3" s="1"/>
  <c r="O96" i="3"/>
  <c r="L96" i="3"/>
  <c r="O95" i="3"/>
  <c r="L95" i="3"/>
  <c r="P95" i="3" s="1"/>
  <c r="Q95" i="3" s="1"/>
  <c r="O94" i="3"/>
  <c r="L94" i="3"/>
  <c r="M94" i="3" s="1"/>
  <c r="O93" i="3"/>
  <c r="L93" i="3"/>
  <c r="P93" i="3" s="1"/>
  <c r="Q93" i="3" s="1"/>
  <c r="O92" i="3"/>
  <c r="L92" i="3"/>
  <c r="J93" i="5" s="1"/>
  <c r="O91" i="3"/>
  <c r="L91" i="3"/>
  <c r="O90" i="3"/>
  <c r="L90" i="3"/>
  <c r="R90" i="3" s="1"/>
  <c r="R89" i="3"/>
  <c r="P89" i="3"/>
  <c r="Q89" i="3" s="1"/>
  <c r="O89" i="3"/>
  <c r="L89" i="3"/>
  <c r="O88" i="3"/>
  <c r="L88" i="3"/>
  <c r="P88" i="3" s="1"/>
  <c r="Q88" i="3" s="1"/>
  <c r="P87" i="3"/>
  <c r="Q87" i="3" s="1"/>
  <c r="O87" i="3"/>
  <c r="L87" i="3"/>
  <c r="R87" i="3" s="1"/>
  <c r="O86" i="3"/>
  <c r="L86" i="3"/>
  <c r="O85" i="3"/>
  <c r="L85" i="3"/>
  <c r="O84" i="3"/>
  <c r="L84" i="3"/>
  <c r="M84" i="3" s="1"/>
  <c r="O83" i="3"/>
  <c r="L83" i="3"/>
  <c r="R83" i="3" s="1"/>
  <c r="O82" i="3"/>
  <c r="L82" i="3"/>
  <c r="M82" i="3" s="1"/>
  <c r="O81" i="3"/>
  <c r="L81" i="3"/>
  <c r="O80" i="3"/>
  <c r="L80" i="3"/>
  <c r="J81" i="5" s="1"/>
  <c r="O79" i="3"/>
  <c r="L79" i="3"/>
  <c r="M79" i="3" s="1"/>
  <c r="N79" i="3" s="1"/>
  <c r="O78" i="3"/>
  <c r="L78" i="3"/>
  <c r="P78" i="3" s="1"/>
  <c r="Q78" i="3" s="1"/>
  <c r="R77" i="3"/>
  <c r="O77" i="3"/>
  <c r="L77" i="3"/>
  <c r="M78" i="5" s="1"/>
  <c r="O76" i="3"/>
  <c r="L76" i="3"/>
  <c r="M76" i="3" s="1"/>
  <c r="O75" i="3"/>
  <c r="L75" i="3"/>
  <c r="P75" i="3" s="1"/>
  <c r="Q75" i="3" s="1"/>
  <c r="O74" i="3"/>
  <c r="L74" i="3"/>
  <c r="R74" i="3" s="1"/>
  <c r="O73" i="3"/>
  <c r="L73" i="3"/>
  <c r="P73" i="3" s="1"/>
  <c r="Q73" i="3" s="1"/>
  <c r="O72" i="3"/>
  <c r="L72" i="3"/>
  <c r="R72" i="3" s="1"/>
  <c r="O71" i="3"/>
  <c r="L71" i="3"/>
  <c r="M71" i="3" s="1"/>
  <c r="O70" i="3"/>
  <c r="L70" i="3"/>
  <c r="P70" i="3" s="1"/>
  <c r="Q70" i="3" s="1"/>
  <c r="R69" i="3"/>
  <c r="P69" i="3"/>
  <c r="Q69" i="3" s="1"/>
  <c r="O69" i="3"/>
  <c r="L69" i="3"/>
  <c r="O68" i="3"/>
  <c r="L68" i="3"/>
  <c r="P68" i="3" s="1"/>
  <c r="Q68" i="3" s="1"/>
  <c r="O67" i="3"/>
  <c r="L67" i="3"/>
  <c r="O66" i="3"/>
  <c r="L66" i="3"/>
  <c r="O65" i="3"/>
  <c r="L65" i="3"/>
  <c r="O64" i="3"/>
  <c r="L64" i="3"/>
  <c r="M64" i="3" s="1"/>
  <c r="N64" i="3" s="1"/>
  <c r="O63" i="3"/>
  <c r="L63" i="3"/>
  <c r="P63" i="3" s="1"/>
  <c r="Q63" i="3" s="1"/>
  <c r="O62" i="3"/>
  <c r="L62" i="3"/>
  <c r="P62" i="3" s="1"/>
  <c r="Q62" i="3" s="1"/>
  <c r="O61" i="3"/>
  <c r="L61" i="3"/>
  <c r="O60" i="3"/>
  <c r="L60" i="3"/>
  <c r="M60" i="3" s="1"/>
  <c r="O59" i="3"/>
  <c r="L59" i="3"/>
  <c r="R59" i="3" s="1"/>
  <c r="O58" i="3"/>
  <c r="L58" i="3"/>
  <c r="O57" i="3"/>
  <c r="L57" i="3"/>
  <c r="K58" i="5" s="1"/>
  <c r="O56" i="3"/>
  <c r="L56" i="3"/>
  <c r="O55" i="3"/>
  <c r="L55" i="3"/>
  <c r="O54" i="3"/>
  <c r="L54" i="3"/>
  <c r="G55" i="5" s="1"/>
  <c r="P53" i="3"/>
  <c r="Q53" i="3" s="1"/>
  <c r="O53" i="3"/>
  <c r="L53" i="3"/>
  <c r="R53" i="3" s="1"/>
  <c r="R52" i="3"/>
  <c r="P52" i="3"/>
  <c r="Q52" i="3" s="1"/>
  <c r="O52" i="3"/>
  <c r="L52" i="3"/>
  <c r="O51" i="3"/>
  <c r="L51" i="3"/>
  <c r="K52" i="5" s="1"/>
  <c r="O50" i="3"/>
  <c r="L50" i="3"/>
  <c r="P50" i="3" s="1"/>
  <c r="Q50" i="3" s="1"/>
  <c r="O49" i="3"/>
  <c r="L49" i="3"/>
  <c r="J50" i="5" s="1"/>
  <c r="O48" i="3"/>
  <c r="L48" i="3"/>
  <c r="R48" i="3" s="1"/>
  <c r="O47" i="3"/>
  <c r="L47" i="3"/>
  <c r="O46" i="3"/>
  <c r="M46" i="3"/>
  <c r="S46" i="3" s="1"/>
  <c r="L46" i="3"/>
  <c r="H47" i="5" s="1"/>
  <c r="O45" i="3"/>
  <c r="L45" i="3"/>
  <c r="P45" i="3" s="1"/>
  <c r="Q45" i="3" s="1"/>
  <c r="O44" i="3"/>
  <c r="L44" i="3"/>
  <c r="M44" i="3" s="1"/>
  <c r="N44" i="3" s="1"/>
  <c r="O43" i="3"/>
  <c r="L43" i="3"/>
  <c r="M43" i="3" s="1"/>
  <c r="N43" i="3" s="1"/>
  <c r="O42" i="3"/>
  <c r="L42" i="3"/>
  <c r="R42" i="3" s="1"/>
  <c r="O41" i="3"/>
  <c r="L41" i="3"/>
  <c r="M42" i="5" s="1"/>
  <c r="O40" i="3"/>
  <c r="L40" i="3"/>
  <c r="O39" i="3"/>
  <c r="L39" i="3"/>
  <c r="M39" i="3" s="1"/>
  <c r="N39" i="3" s="1"/>
  <c r="R38" i="3"/>
  <c r="O38" i="3"/>
  <c r="L38" i="3"/>
  <c r="M38" i="3" s="1"/>
  <c r="N38" i="3" s="1"/>
  <c r="O37" i="3"/>
  <c r="L37" i="3"/>
  <c r="R37" i="3" s="1"/>
  <c r="O36" i="3"/>
  <c r="L36" i="3"/>
  <c r="M36" i="3" s="1"/>
  <c r="O35" i="3"/>
  <c r="L35" i="3"/>
  <c r="O34" i="3"/>
  <c r="L34" i="3"/>
  <c r="M34" i="3" s="1"/>
  <c r="N34" i="3" s="1"/>
  <c r="O33" i="3"/>
  <c r="L33" i="3"/>
  <c r="P33" i="3" s="1"/>
  <c r="Q33" i="3" s="1"/>
  <c r="O32" i="3"/>
  <c r="L32" i="3"/>
  <c r="I33" i="5" s="1"/>
  <c r="O31" i="3"/>
  <c r="L31" i="3"/>
  <c r="O30" i="3"/>
  <c r="L30" i="3"/>
  <c r="J31" i="5" s="1"/>
  <c r="R29" i="3"/>
  <c r="P29" i="3"/>
  <c r="Q29" i="3" s="1"/>
  <c r="O29" i="3"/>
  <c r="L29" i="3"/>
  <c r="M29" i="3" s="1"/>
  <c r="N29" i="3" s="1"/>
  <c r="O28" i="3"/>
  <c r="L28" i="3"/>
  <c r="O27" i="3"/>
  <c r="L27" i="3"/>
  <c r="P27" i="3" s="1"/>
  <c r="Q27" i="3" s="1"/>
  <c r="O26" i="3"/>
  <c r="L26" i="3"/>
  <c r="M27" i="5" s="1"/>
  <c r="P25" i="3"/>
  <c r="Q25" i="3" s="1"/>
  <c r="O25" i="3"/>
  <c r="L25" i="3"/>
  <c r="R25" i="3" s="1"/>
  <c r="R24" i="3"/>
  <c r="O24" i="3"/>
  <c r="L24" i="3"/>
  <c r="M24" i="3" s="1"/>
  <c r="N24" i="3" s="1"/>
  <c r="O23" i="3"/>
  <c r="L23" i="3"/>
  <c r="G24" i="5" s="1"/>
  <c r="O22" i="3"/>
  <c r="L22" i="3"/>
  <c r="K23" i="5" s="1"/>
  <c r="O21" i="3"/>
  <c r="L21" i="3"/>
  <c r="M21" i="3" s="1"/>
  <c r="S21" i="3" s="1"/>
  <c r="O20" i="3"/>
  <c r="L20" i="3"/>
  <c r="P20" i="3" s="1"/>
  <c r="Q20" i="3" s="1"/>
  <c r="O19" i="3"/>
  <c r="L19" i="3"/>
  <c r="M19" i="3" s="1"/>
  <c r="N19" i="3" s="1"/>
  <c r="O18" i="3"/>
  <c r="L18" i="3"/>
  <c r="O17" i="3"/>
  <c r="L17" i="3"/>
  <c r="R17" i="3" s="1"/>
  <c r="L16" i="3"/>
  <c r="I17" i="5" s="1"/>
  <c r="L15" i="3"/>
  <c r="L14" i="3"/>
  <c r="R14" i="3" s="1"/>
  <c r="L13" i="3"/>
  <c r="R13" i="3" s="1"/>
  <c r="L12" i="3"/>
  <c r="P12" i="3" s="1"/>
  <c r="Q12" i="3" s="1"/>
  <c r="L11" i="3"/>
  <c r="L10" i="3"/>
  <c r="R10" i="3" s="1"/>
  <c r="L9" i="3"/>
  <c r="P9" i="3" s="1"/>
  <c r="Q9" i="3" s="1"/>
  <c r="L8" i="3"/>
  <c r="R7" i="3"/>
  <c r="M7" i="3" s="1"/>
  <c r="S7" i="3" s="1"/>
  <c r="L7" i="3"/>
  <c r="P7" i="3" s="1"/>
  <c r="L6" i="3"/>
  <c r="N7" i="5" s="1"/>
  <c r="L5" i="3"/>
  <c r="P5" i="3" s="1"/>
  <c r="Q5" i="3" s="1"/>
  <c r="R4" i="3"/>
  <c r="L4" i="3"/>
  <c r="P4" i="3" s="1"/>
  <c r="B4" i="2"/>
  <c r="F42" i="5" l="1"/>
  <c r="E145" i="5"/>
  <c r="K30" i="5"/>
  <c r="D42" i="5"/>
  <c r="J86" i="5"/>
  <c r="M115" i="5"/>
  <c r="R49" i="3"/>
  <c r="P17" i="3"/>
  <c r="Q17" i="3" s="1"/>
  <c r="M42" i="3"/>
  <c r="S42" i="3" s="1"/>
  <c r="P74" i="3"/>
  <c r="Q74" i="3" s="1"/>
  <c r="P108" i="3"/>
  <c r="Q108" i="3" s="1"/>
  <c r="M118" i="3"/>
  <c r="N118" i="3" s="1"/>
  <c r="S152" i="3"/>
  <c r="K42" i="5"/>
  <c r="I102" i="5"/>
  <c r="B115" i="5"/>
  <c r="G132" i="5"/>
  <c r="M157" i="5"/>
  <c r="E18" i="5"/>
  <c r="D186" i="5"/>
  <c r="R84" i="3"/>
  <c r="R145" i="3"/>
  <c r="H58" i="5"/>
  <c r="B89" i="5"/>
  <c r="G174" i="5"/>
  <c r="E186" i="5"/>
  <c r="C197" i="5"/>
  <c r="G70" i="5"/>
  <c r="N86" i="5"/>
  <c r="N130" i="5"/>
  <c r="P177" i="3"/>
  <c r="Q177" i="3" s="1"/>
  <c r="R185" i="3"/>
  <c r="F20" i="5"/>
  <c r="N45" i="5"/>
  <c r="J74" i="5"/>
  <c r="J89" i="5"/>
  <c r="K118" i="5"/>
  <c r="E161" i="5"/>
  <c r="G186" i="5"/>
  <c r="E202" i="5"/>
  <c r="I21" i="5"/>
  <c r="N60" i="5"/>
  <c r="N75" i="5"/>
  <c r="G119" i="5"/>
  <c r="L186" i="5"/>
  <c r="K198" i="5"/>
  <c r="P42" i="3"/>
  <c r="Q42" i="3" s="1"/>
  <c r="P128" i="3"/>
  <c r="Q128" i="3" s="1"/>
  <c r="F145" i="5"/>
  <c r="S102" i="3"/>
  <c r="N171" i="5"/>
  <c r="N195" i="5"/>
  <c r="E22" i="5"/>
  <c r="M46" i="5"/>
  <c r="J75" i="5"/>
  <c r="L106" i="5"/>
  <c r="B119" i="5"/>
  <c r="N137" i="5"/>
  <c r="M163" i="5"/>
  <c r="D198" i="5"/>
  <c r="K186" i="5"/>
  <c r="C113" i="5"/>
  <c r="F157" i="5"/>
  <c r="P164" i="3"/>
  <c r="Q164" i="3" s="1"/>
  <c r="P186" i="3"/>
  <c r="Q186" i="3" s="1"/>
  <c r="L203" i="5"/>
  <c r="M35" i="5"/>
  <c r="D137" i="5"/>
  <c r="G187" i="5"/>
  <c r="F93" i="5"/>
  <c r="N108" i="5"/>
  <c r="E149" i="5"/>
  <c r="C165" i="5"/>
  <c r="N178" i="5"/>
  <c r="M53" i="3"/>
  <c r="N53" i="3" s="1"/>
  <c r="N181" i="5"/>
  <c r="K188" i="5"/>
  <c r="M63" i="5"/>
  <c r="N78" i="5"/>
  <c r="B108" i="5"/>
  <c r="M122" i="5"/>
  <c r="L165" i="5"/>
  <c r="L178" i="5"/>
  <c r="M200" i="5"/>
  <c r="N165" i="3"/>
  <c r="I150" i="5"/>
  <c r="I100" i="5"/>
  <c r="H65" i="5"/>
  <c r="E125" i="5"/>
  <c r="N202" i="5"/>
  <c r="N70" i="5"/>
  <c r="M197" i="5"/>
  <c r="P14" i="3"/>
  <c r="Q14" i="3" s="1"/>
  <c r="P158" i="3"/>
  <c r="Q158" i="3" s="1"/>
  <c r="M173" i="3"/>
  <c r="S173" i="3" s="1"/>
  <c r="H26" i="5"/>
  <c r="N97" i="5"/>
  <c r="F109" i="5"/>
  <c r="M150" i="3"/>
  <c r="S150" i="3" s="1"/>
  <c r="R181" i="3"/>
  <c r="M189" i="3"/>
  <c r="S189" i="3" s="1"/>
  <c r="E6" i="5"/>
  <c r="G13" i="5"/>
  <c r="F26" i="5"/>
  <c r="L51" i="5"/>
  <c r="E166" i="5"/>
  <c r="J181" i="5"/>
  <c r="G190" i="5"/>
  <c r="D48" i="5"/>
  <c r="P39" i="3"/>
  <c r="Q39" i="3" s="1"/>
  <c r="P196" i="3"/>
  <c r="Q196" i="3" s="1"/>
  <c r="D40" i="5"/>
  <c r="C56" i="5"/>
  <c r="R88" i="3"/>
  <c r="R23" i="3"/>
  <c r="M73" i="3"/>
  <c r="L183" i="5"/>
  <c r="F40" i="5"/>
  <c r="M51" i="5"/>
  <c r="M84" i="5"/>
  <c r="L124" i="5"/>
  <c r="G50" i="5"/>
  <c r="R39" i="3"/>
  <c r="P107" i="3"/>
  <c r="Q107" i="3" s="1"/>
  <c r="P197" i="3"/>
  <c r="Q197" i="3" s="1"/>
  <c r="J40" i="5"/>
  <c r="I52" i="5"/>
  <c r="M100" i="5"/>
  <c r="M192" i="5"/>
  <c r="S76" i="3"/>
  <c r="N76" i="3"/>
  <c r="N186" i="3"/>
  <c r="S186" i="3"/>
  <c r="N125" i="3"/>
  <c r="S125" i="3"/>
  <c r="F58" i="5"/>
  <c r="S44" i="3"/>
  <c r="P123" i="3"/>
  <c r="Q123" i="3" s="1"/>
  <c r="R170" i="3"/>
  <c r="E20" i="5"/>
  <c r="P34" i="3"/>
  <c r="Q34" i="3" s="1"/>
  <c r="M45" i="3"/>
  <c r="M62" i="3"/>
  <c r="R73" i="3"/>
  <c r="M90" i="3"/>
  <c r="S90" i="3" s="1"/>
  <c r="R102" i="3"/>
  <c r="M114" i="3"/>
  <c r="S114" i="3" s="1"/>
  <c r="R160" i="3"/>
  <c r="M183" i="3"/>
  <c r="P187" i="3"/>
  <c r="Q187" i="3" s="1"/>
  <c r="H20" i="5"/>
  <c r="C42" i="5"/>
  <c r="I53" i="5"/>
  <c r="I58" i="5"/>
  <c r="F73" i="5"/>
  <c r="K79" i="5"/>
  <c r="K102" i="5"/>
  <c r="J108" i="5"/>
  <c r="H129" i="5"/>
  <c r="B145" i="5"/>
  <c r="F161" i="5"/>
  <c r="K166" i="5"/>
  <c r="C190" i="5"/>
  <c r="C198" i="5"/>
  <c r="J58" i="5"/>
  <c r="I73" i="5"/>
  <c r="L154" i="5"/>
  <c r="J161" i="5"/>
  <c r="R34" i="3"/>
  <c r="M57" i="3"/>
  <c r="G75" i="5"/>
  <c r="P79" i="3"/>
  <c r="Q79" i="3" s="1"/>
  <c r="P90" i="3"/>
  <c r="Q90" i="3" s="1"/>
  <c r="R107" i="3"/>
  <c r="P114" i="3"/>
  <c r="Q114" i="3" s="1"/>
  <c r="S118" i="3"/>
  <c r="M124" i="3"/>
  <c r="S124" i="3" s="1"/>
  <c r="P144" i="3"/>
  <c r="Q144" i="3" s="1"/>
  <c r="P156" i="3"/>
  <c r="Q156" i="3" s="1"/>
  <c r="M161" i="3"/>
  <c r="N167" i="5"/>
  <c r="P178" i="3"/>
  <c r="Q178" i="3" s="1"/>
  <c r="R194" i="3"/>
  <c r="M200" i="3"/>
  <c r="B21" i="5"/>
  <c r="J35" i="5"/>
  <c r="E42" i="5"/>
  <c r="F49" i="5"/>
  <c r="C54" i="5"/>
  <c r="J65" i="5"/>
  <c r="F89" i="5"/>
  <c r="I97" i="5"/>
  <c r="M102" i="5"/>
  <c r="M108" i="5"/>
  <c r="C115" i="5"/>
  <c r="N129" i="5"/>
  <c r="K161" i="5"/>
  <c r="E178" i="5"/>
  <c r="S34" i="3"/>
  <c r="M41" i="3"/>
  <c r="S41" i="3" s="1"/>
  <c r="K53" i="5"/>
  <c r="R79" i="3"/>
  <c r="M87" i="3"/>
  <c r="R144" i="3"/>
  <c r="R156" i="3"/>
  <c r="M166" i="3"/>
  <c r="M174" i="5"/>
  <c r="R178" i="3"/>
  <c r="L190" i="5"/>
  <c r="J49" i="5"/>
  <c r="M97" i="5"/>
  <c r="N102" i="5"/>
  <c r="M161" i="5"/>
  <c r="G178" i="5"/>
  <c r="B186" i="5"/>
  <c r="N55" i="5"/>
  <c r="E81" i="5"/>
  <c r="L130" i="5"/>
  <c r="P57" i="3"/>
  <c r="Q57" i="3" s="1"/>
  <c r="M115" i="3"/>
  <c r="N157" i="3"/>
  <c r="N173" i="3"/>
  <c r="M179" i="3"/>
  <c r="S179" i="3" s="1"/>
  <c r="P200" i="3"/>
  <c r="Q200" i="3" s="1"/>
  <c r="E13" i="5"/>
  <c r="B22" i="5"/>
  <c r="B55" i="5"/>
  <c r="B60" i="5"/>
  <c r="F66" i="5"/>
  <c r="B147" i="5"/>
  <c r="E192" i="5"/>
  <c r="P80" i="3"/>
  <c r="Q80" i="3" s="1"/>
  <c r="P98" i="3"/>
  <c r="Q98" i="3" s="1"/>
  <c r="P129" i="3"/>
  <c r="Q129" i="3" s="1"/>
  <c r="P135" i="3"/>
  <c r="Q135" i="3" s="1"/>
  <c r="M145" i="3"/>
  <c r="S145" i="3" s="1"/>
  <c r="F13" i="5"/>
  <c r="C22" i="5"/>
  <c r="B37" i="5"/>
  <c r="B50" i="5"/>
  <c r="F60" i="5"/>
  <c r="H75" i="5"/>
  <c r="B90" i="5"/>
  <c r="B116" i="5"/>
  <c r="K124" i="5"/>
  <c r="B163" i="5"/>
  <c r="B170" i="5"/>
  <c r="G192" i="5"/>
  <c r="P24" i="3"/>
  <c r="Q24" i="3" s="1"/>
  <c r="M30" i="3"/>
  <c r="R57" i="3"/>
  <c r="M70" i="3"/>
  <c r="M75" i="3"/>
  <c r="S75" i="3" s="1"/>
  <c r="M92" i="3"/>
  <c r="S92" i="3" s="1"/>
  <c r="M105" i="3"/>
  <c r="S108" i="3"/>
  <c r="P120" i="3"/>
  <c r="Q120" i="3" s="1"/>
  <c r="P141" i="3"/>
  <c r="Q141" i="3" s="1"/>
  <c r="P157" i="3"/>
  <c r="Q157" i="3" s="1"/>
  <c r="R162" i="3"/>
  <c r="P173" i="3"/>
  <c r="Q173" i="3" s="1"/>
  <c r="C186" i="5"/>
  <c r="R189" i="3"/>
  <c r="D22" i="5"/>
  <c r="E50" i="5"/>
  <c r="B56" i="5"/>
  <c r="G60" i="5"/>
  <c r="I75" i="5"/>
  <c r="C116" i="5"/>
  <c r="H192" i="5"/>
  <c r="R124" i="3"/>
  <c r="F50" i="5"/>
  <c r="N163" i="5"/>
  <c r="M10" i="3"/>
  <c r="S10" i="3" s="1"/>
  <c r="I30" i="5"/>
  <c r="R157" i="3"/>
  <c r="D116" i="5"/>
  <c r="C142" i="5"/>
  <c r="P30" i="3"/>
  <c r="Q30" i="3" s="1"/>
  <c r="P92" i="3"/>
  <c r="Q92" i="3" s="1"/>
  <c r="J127" i="5"/>
  <c r="M136" i="3"/>
  <c r="R141" i="3"/>
  <c r="R196" i="3"/>
  <c r="M201" i="3"/>
  <c r="D56" i="5"/>
  <c r="K60" i="5"/>
  <c r="K75" i="5"/>
  <c r="D84" i="5"/>
  <c r="B100" i="5"/>
  <c r="H116" i="5"/>
  <c r="B125" i="5"/>
  <c r="L142" i="5"/>
  <c r="K164" i="5"/>
  <c r="B171" i="5"/>
  <c r="P47" i="3"/>
  <c r="Q47" i="3" s="1"/>
  <c r="E60" i="5"/>
  <c r="P64" i="3"/>
  <c r="Q64" i="3" s="1"/>
  <c r="M88" i="3"/>
  <c r="N88" i="3" s="1"/>
  <c r="R92" i="3"/>
  <c r="P99" i="3"/>
  <c r="Q99" i="3" s="1"/>
  <c r="P105" i="3"/>
  <c r="Q105" i="3" s="1"/>
  <c r="E111" i="5"/>
  <c r="R115" i="3"/>
  <c r="K122" i="5"/>
  <c r="M131" i="3"/>
  <c r="L170" i="5"/>
  <c r="M182" i="5"/>
  <c r="J30" i="5"/>
  <c r="M45" i="5"/>
  <c r="G56" i="5"/>
  <c r="L60" i="5"/>
  <c r="L75" i="5"/>
  <c r="C100" i="5"/>
  <c r="B106" i="5"/>
  <c r="C125" i="5"/>
  <c r="B149" i="5"/>
  <c r="B158" i="5"/>
  <c r="G171" i="5"/>
  <c r="F202" i="5"/>
  <c r="J60" i="5"/>
  <c r="S24" i="3"/>
  <c r="R120" i="3"/>
  <c r="M190" i="3"/>
  <c r="K32" i="5"/>
  <c r="M25" i="3"/>
  <c r="S25" i="3" s="1"/>
  <c r="M31" i="3"/>
  <c r="N49" i="5"/>
  <c r="P126" i="3"/>
  <c r="Q126" i="3" s="1"/>
  <c r="P152" i="3"/>
  <c r="Q152" i="3" s="1"/>
  <c r="M164" i="3"/>
  <c r="S164" i="3" s="1"/>
  <c r="M181" i="3"/>
  <c r="P201" i="3"/>
  <c r="Q201" i="3" s="1"/>
  <c r="B40" i="5"/>
  <c r="B51" i="5"/>
  <c r="M60" i="5"/>
  <c r="J70" i="5"/>
  <c r="D100" i="5"/>
  <c r="K106" i="5"/>
  <c r="D125" i="5"/>
  <c r="C158" i="5"/>
  <c r="B165" i="5"/>
  <c r="H202" i="5"/>
  <c r="D202" i="5"/>
  <c r="P10" i="3"/>
  <c r="Q10" i="3" s="1"/>
  <c r="P19" i="3"/>
  <c r="Q19" i="3" s="1"/>
  <c r="R19" i="3"/>
  <c r="P38" i="3"/>
  <c r="Q38" i="3" s="1"/>
  <c r="P59" i="3"/>
  <c r="Q59" i="3" s="1"/>
  <c r="R64" i="3"/>
  <c r="R99" i="3"/>
  <c r="R126" i="3"/>
  <c r="P136" i="3"/>
  <c r="Q136" i="3" s="1"/>
  <c r="R152" i="3"/>
  <c r="P169" i="3"/>
  <c r="Q169" i="3" s="1"/>
  <c r="R201" i="3"/>
  <c r="H100" i="5"/>
  <c r="N107" i="5"/>
  <c r="D113" i="5"/>
  <c r="I158" i="5"/>
  <c r="N143" i="3"/>
  <c r="M95" i="5"/>
  <c r="L100" i="5"/>
  <c r="B107" i="5"/>
  <c r="G113" i="5"/>
  <c r="B118" i="5"/>
  <c r="K181" i="5"/>
  <c r="M4" i="3"/>
  <c r="N4" i="3" s="1"/>
  <c r="O4" i="3" s="1"/>
  <c r="M14" i="3"/>
  <c r="S14" i="3" s="1"/>
  <c r="P44" i="3"/>
  <c r="Q44" i="3" s="1"/>
  <c r="P54" i="3"/>
  <c r="Q54" i="3" s="1"/>
  <c r="N90" i="5"/>
  <c r="P94" i="3"/>
  <c r="Q94" i="3" s="1"/>
  <c r="M123" i="3"/>
  <c r="P127" i="3"/>
  <c r="Q127" i="3" s="1"/>
  <c r="R131" i="3"/>
  <c r="R202" i="3"/>
  <c r="H25" i="5"/>
  <c r="H40" i="5"/>
  <c r="B52" i="5"/>
  <c r="B58" i="5"/>
  <c r="B78" i="5"/>
  <c r="K86" i="5"/>
  <c r="B95" i="5"/>
  <c r="I113" i="5"/>
  <c r="K150" i="5"/>
  <c r="N188" i="5"/>
  <c r="B203" i="5"/>
  <c r="P49" i="3"/>
  <c r="Q49" i="3" s="1"/>
  <c r="R54" i="3"/>
  <c r="P77" i="3"/>
  <c r="Q77" i="3" s="1"/>
  <c r="P84" i="3"/>
  <c r="Q84" i="3" s="1"/>
  <c r="P106" i="3"/>
  <c r="Q106" i="3" s="1"/>
  <c r="R112" i="3"/>
  <c r="P170" i="3"/>
  <c r="Q170" i="3" s="1"/>
  <c r="I25" i="5"/>
  <c r="E58" i="5"/>
  <c r="C95" i="5"/>
  <c r="K113" i="5"/>
  <c r="C137" i="5"/>
  <c r="R44" i="3"/>
  <c r="R94" i="3"/>
  <c r="R127" i="3"/>
  <c r="D95" i="5"/>
  <c r="M113" i="5"/>
  <c r="S127" i="3"/>
  <c r="K25" i="5"/>
  <c r="B63" i="5"/>
  <c r="B79" i="5"/>
  <c r="F95" i="5"/>
  <c r="F119" i="5"/>
  <c r="E137" i="5"/>
  <c r="N21" i="3"/>
  <c r="P149" i="3"/>
  <c r="Q149" i="3" s="1"/>
  <c r="G58" i="5"/>
  <c r="B161" i="5"/>
  <c r="P102" i="3"/>
  <c r="Q102" i="3" s="1"/>
  <c r="R123" i="3"/>
  <c r="E129" i="5"/>
  <c r="M144" i="3"/>
  <c r="M25" i="5"/>
  <c r="I95" i="5"/>
  <c r="S109" i="3"/>
  <c r="N109" i="3"/>
  <c r="N19" i="5"/>
  <c r="M19" i="5"/>
  <c r="K19" i="5"/>
  <c r="D19" i="5"/>
  <c r="C19" i="5"/>
  <c r="R18" i="3"/>
  <c r="L19" i="5"/>
  <c r="I19" i="5"/>
  <c r="E19" i="5"/>
  <c r="E29" i="5"/>
  <c r="C29" i="5"/>
  <c r="I29" i="5"/>
  <c r="M28" i="3"/>
  <c r="P28" i="3"/>
  <c r="Q28" i="3" s="1"/>
  <c r="L29" i="5"/>
  <c r="R28" i="3"/>
  <c r="M29" i="5"/>
  <c r="F29" i="5"/>
  <c r="J29" i="5"/>
  <c r="M18" i="3"/>
  <c r="S60" i="3"/>
  <c r="N60" i="3"/>
  <c r="H156" i="5"/>
  <c r="E156" i="5"/>
  <c r="D156" i="5"/>
  <c r="L156" i="5"/>
  <c r="G156" i="5"/>
  <c r="C156" i="5"/>
  <c r="R155" i="3"/>
  <c r="P155" i="3"/>
  <c r="Q155" i="3" s="1"/>
  <c r="R11" i="3"/>
  <c r="M11" i="3" s="1"/>
  <c r="P11" i="3"/>
  <c r="Q11" i="3" s="1"/>
  <c r="M12" i="5"/>
  <c r="P18" i="3"/>
  <c r="Q18" i="3" s="1"/>
  <c r="R35" i="3"/>
  <c r="N36" i="5"/>
  <c r="P35" i="3"/>
  <c r="Q35" i="3" s="1"/>
  <c r="M36" i="5"/>
  <c r="D36" i="5"/>
  <c r="C36" i="5"/>
  <c r="E141" i="5"/>
  <c r="H141" i="5"/>
  <c r="F141" i="5"/>
  <c r="R140" i="3"/>
  <c r="P140" i="3"/>
  <c r="Q140" i="3" s="1"/>
  <c r="M155" i="3"/>
  <c r="J38" i="5"/>
  <c r="B38" i="5"/>
  <c r="K38" i="5"/>
  <c r="C38" i="5"/>
  <c r="M38" i="5"/>
  <c r="L38" i="5"/>
  <c r="I38" i="5"/>
  <c r="H38" i="5"/>
  <c r="F38" i="5"/>
  <c r="E38" i="5"/>
  <c r="N38" i="5"/>
  <c r="G38" i="5"/>
  <c r="R81" i="3"/>
  <c r="P81" i="3"/>
  <c r="Q81" i="3" s="1"/>
  <c r="L82" i="5"/>
  <c r="J82" i="5"/>
  <c r="I82" i="5"/>
  <c r="D82" i="5"/>
  <c r="C82" i="5"/>
  <c r="M81" i="3"/>
  <c r="M35" i="3"/>
  <c r="G68" i="5"/>
  <c r="D68" i="5"/>
  <c r="P67" i="3"/>
  <c r="Q67" i="3" s="1"/>
  <c r="J68" i="5"/>
  <c r="R67" i="3"/>
  <c r="N84" i="3"/>
  <c r="S84" i="3"/>
  <c r="M140" i="3"/>
  <c r="D38" i="5"/>
  <c r="N91" i="5"/>
  <c r="F91" i="5"/>
  <c r="C91" i="5"/>
  <c r="L91" i="5"/>
  <c r="J91" i="5"/>
  <c r="I91" i="5"/>
  <c r="H91" i="5"/>
  <c r="G91" i="5"/>
  <c r="E91" i="5"/>
  <c r="D91" i="5"/>
  <c r="B91" i="5"/>
  <c r="K91" i="5"/>
  <c r="Q4" i="3"/>
  <c r="M57" i="5"/>
  <c r="R56" i="3"/>
  <c r="J57" i="5"/>
  <c r="P56" i="3"/>
  <c r="Q56" i="3" s="1"/>
  <c r="F57" i="5"/>
  <c r="E57" i="5"/>
  <c r="D57" i="5"/>
  <c r="M56" i="3"/>
  <c r="M67" i="3"/>
  <c r="R130" i="3"/>
  <c r="P130" i="3"/>
  <c r="Q130" i="3" s="1"/>
  <c r="M130" i="3"/>
  <c r="S171" i="3"/>
  <c r="N171" i="3"/>
  <c r="M91" i="5"/>
  <c r="S36" i="3"/>
  <c r="N36" i="3"/>
  <c r="S116" i="3"/>
  <c r="N116" i="3"/>
  <c r="R151" i="3"/>
  <c r="P151" i="3"/>
  <c r="Q151" i="3" s="1"/>
  <c r="N152" i="5"/>
  <c r="L152" i="5"/>
  <c r="F152" i="5"/>
  <c r="E152" i="5"/>
  <c r="C152" i="5"/>
  <c r="S203" i="3"/>
  <c r="N203" i="3"/>
  <c r="N85" i="5"/>
  <c r="F85" i="5"/>
  <c r="I85" i="5"/>
  <c r="H85" i="5"/>
  <c r="M85" i="5"/>
  <c r="K85" i="5"/>
  <c r="E85" i="5"/>
  <c r="C85" i="5"/>
  <c r="B85" i="5"/>
  <c r="L85" i="5"/>
  <c r="J85" i="5"/>
  <c r="G85" i="5"/>
  <c r="D85" i="5"/>
  <c r="K120" i="5"/>
  <c r="I120" i="5"/>
  <c r="M119" i="3"/>
  <c r="G120" i="5"/>
  <c r="H120" i="5"/>
  <c r="I134" i="5"/>
  <c r="E134" i="5"/>
  <c r="D134" i="5"/>
  <c r="P133" i="3"/>
  <c r="Q133" i="3" s="1"/>
  <c r="M133" i="3"/>
  <c r="M134" i="5"/>
  <c r="L134" i="5"/>
  <c r="K134" i="5"/>
  <c r="J134" i="5"/>
  <c r="F134" i="5"/>
  <c r="C134" i="5"/>
  <c r="G29" i="5"/>
  <c r="S159" i="3"/>
  <c r="N159" i="3"/>
  <c r="P119" i="3"/>
  <c r="Q119" i="3" s="1"/>
  <c r="R133" i="3"/>
  <c r="K29" i="5"/>
  <c r="S166" i="3"/>
  <c r="N166" i="3"/>
  <c r="J194" i="5"/>
  <c r="H194" i="5"/>
  <c r="M193" i="3"/>
  <c r="K194" i="5"/>
  <c r="C194" i="5"/>
  <c r="R193" i="3"/>
  <c r="P193" i="3"/>
  <c r="Q193" i="3" s="1"/>
  <c r="I194" i="5"/>
  <c r="E194" i="5"/>
  <c r="N82" i="3"/>
  <c r="S82" i="3"/>
  <c r="M114" i="5"/>
  <c r="D114" i="5"/>
  <c r="J114" i="5"/>
  <c r="G114" i="5"/>
  <c r="F114" i="5"/>
  <c r="I114" i="5"/>
  <c r="E114" i="5"/>
  <c r="C114" i="5"/>
  <c r="L114" i="5"/>
  <c r="M113" i="3"/>
  <c r="K114" i="5"/>
  <c r="R113" i="3"/>
  <c r="P113" i="3"/>
  <c r="Q113" i="3" s="1"/>
  <c r="K110" i="5"/>
  <c r="C110" i="5"/>
  <c r="F110" i="5"/>
  <c r="M110" i="5"/>
  <c r="D110" i="5"/>
  <c r="G110" i="5"/>
  <c r="E110" i="5"/>
  <c r="R109" i="3"/>
  <c r="P109" i="3"/>
  <c r="Q109" i="3" s="1"/>
  <c r="H110" i="5"/>
  <c r="L110" i="5"/>
  <c r="I110" i="5"/>
  <c r="N42" i="3"/>
  <c r="G33" i="5"/>
  <c r="R32" i="3"/>
  <c r="P32" i="3"/>
  <c r="Q32" i="3" s="1"/>
  <c r="H33" i="5"/>
  <c r="M64" i="5"/>
  <c r="M63" i="3"/>
  <c r="N64" i="5"/>
  <c r="R63" i="3"/>
  <c r="Q7" i="3"/>
  <c r="M32" i="3"/>
  <c r="S97" i="3"/>
  <c r="N97" i="3"/>
  <c r="M33" i="5"/>
  <c r="N151" i="3"/>
  <c r="R15" i="3"/>
  <c r="M15" i="3" s="1"/>
  <c r="P15" i="3"/>
  <c r="Q15" i="3" s="1"/>
  <c r="H92" i="5"/>
  <c r="C92" i="5"/>
  <c r="R91" i="3"/>
  <c r="P91" i="3"/>
  <c r="Q91" i="3" s="1"/>
  <c r="M91" i="3"/>
  <c r="N92" i="5"/>
  <c r="K92" i="5"/>
  <c r="I92" i="5"/>
  <c r="F92" i="5"/>
  <c r="S71" i="3"/>
  <c r="N71" i="3"/>
  <c r="N7" i="3"/>
  <c r="O7" i="3" s="1"/>
  <c r="F34" i="5"/>
  <c r="K34" i="5"/>
  <c r="D34" i="5"/>
  <c r="H34" i="5"/>
  <c r="J34" i="5"/>
  <c r="I34" i="5"/>
  <c r="G34" i="5"/>
  <c r="E34" i="5"/>
  <c r="C34" i="5"/>
  <c r="B34" i="5"/>
  <c r="N34" i="5"/>
  <c r="M34" i="5"/>
  <c r="L34" i="5"/>
  <c r="S38" i="3"/>
  <c r="S158" i="3"/>
  <c r="N158" i="3"/>
  <c r="J43" i="5"/>
  <c r="I43" i="5"/>
  <c r="H43" i="5"/>
  <c r="I71" i="5"/>
  <c r="G71" i="5"/>
  <c r="F71" i="5"/>
  <c r="M71" i="5"/>
  <c r="N71" i="5"/>
  <c r="K71" i="5"/>
  <c r="R70" i="3"/>
  <c r="J71" i="5"/>
  <c r="H71" i="5"/>
  <c r="E71" i="5"/>
  <c r="L99" i="5"/>
  <c r="K99" i="5"/>
  <c r="J99" i="5"/>
  <c r="I99" i="5"/>
  <c r="G99" i="5"/>
  <c r="C99" i="5"/>
  <c r="M98" i="3"/>
  <c r="M147" i="3"/>
  <c r="N148" i="5"/>
  <c r="J148" i="5"/>
  <c r="I148" i="5"/>
  <c r="R147" i="3"/>
  <c r="H159" i="5"/>
  <c r="G159" i="5"/>
  <c r="E159" i="5"/>
  <c r="C159" i="5"/>
  <c r="K159" i="5"/>
  <c r="R158" i="3"/>
  <c r="L13" i="5"/>
  <c r="B13" i="5"/>
  <c r="D13" i="5" s="1"/>
  <c r="C13" i="5"/>
  <c r="M13" i="5"/>
  <c r="K13" i="5"/>
  <c r="J13" i="5"/>
  <c r="I13" i="5"/>
  <c r="L37" i="5"/>
  <c r="G96" i="5"/>
  <c r="G101" i="5"/>
  <c r="C112" i="5"/>
  <c r="N135" i="5"/>
  <c r="K154" i="5"/>
  <c r="L9" i="5"/>
  <c r="K9" i="5"/>
  <c r="J9" i="5"/>
  <c r="G9" i="5"/>
  <c r="R8" i="3"/>
  <c r="M8" i="3" s="1"/>
  <c r="N92" i="3"/>
  <c r="L5" i="5"/>
  <c r="D5" i="5"/>
  <c r="B5" i="5"/>
  <c r="E5" i="5" s="1"/>
  <c r="H5" i="5"/>
  <c r="N5" i="5"/>
  <c r="M5" i="5"/>
  <c r="N13" i="5"/>
  <c r="F201" i="5"/>
  <c r="D201" i="5"/>
  <c r="M201" i="5"/>
  <c r="E201" i="5"/>
  <c r="C201" i="5"/>
  <c r="J201" i="5"/>
  <c r="I201" i="5"/>
  <c r="H201" i="5"/>
  <c r="N201" i="5"/>
  <c r="K201" i="5"/>
  <c r="L201" i="5"/>
  <c r="G201" i="5"/>
  <c r="N25" i="3"/>
  <c r="F44" i="5"/>
  <c r="E44" i="5"/>
  <c r="G44" i="5"/>
  <c r="D44" i="5"/>
  <c r="C44" i="5"/>
  <c r="H44" i="5"/>
  <c r="R43" i="3"/>
  <c r="N46" i="3"/>
  <c r="M78" i="3"/>
  <c r="E86" i="5"/>
  <c r="R85" i="3"/>
  <c r="I86" i="5"/>
  <c r="P85" i="3"/>
  <c r="Q85" i="3" s="1"/>
  <c r="M85" i="3"/>
  <c r="N141" i="3"/>
  <c r="S141" i="3"/>
  <c r="P163" i="3"/>
  <c r="Q163" i="3" s="1"/>
  <c r="C9" i="5"/>
  <c r="B14" i="5"/>
  <c r="D14" i="5" s="1"/>
  <c r="N14" i="5"/>
  <c r="L14" i="5"/>
  <c r="C23" i="5"/>
  <c r="L86" i="5"/>
  <c r="E98" i="5"/>
  <c r="B201" i="5"/>
  <c r="J199" i="5"/>
  <c r="R198" i="3"/>
  <c r="G175" i="5"/>
  <c r="R16" i="3"/>
  <c r="M16" i="3" s="1"/>
  <c r="P16" i="3"/>
  <c r="Q16" i="3" s="1"/>
  <c r="P22" i="3"/>
  <c r="Q22" i="3" s="1"/>
  <c r="N48" i="5"/>
  <c r="K48" i="5"/>
  <c r="J48" i="5"/>
  <c r="G48" i="5"/>
  <c r="F48" i="5"/>
  <c r="H51" i="5"/>
  <c r="G51" i="5"/>
  <c r="D51" i="5"/>
  <c r="N51" i="5"/>
  <c r="F51" i="5"/>
  <c r="C51" i="5"/>
  <c r="R50" i="3"/>
  <c r="M50" i="3"/>
  <c r="K51" i="5"/>
  <c r="J51" i="5"/>
  <c r="I51" i="5"/>
  <c r="E51" i="5"/>
  <c r="P60" i="3"/>
  <c r="Q60" i="3" s="1"/>
  <c r="G69" i="5"/>
  <c r="E69" i="5"/>
  <c r="G97" i="5"/>
  <c r="E97" i="5"/>
  <c r="D97" i="5"/>
  <c r="R96" i="3"/>
  <c r="P96" i="3"/>
  <c r="Q96" i="3" s="1"/>
  <c r="H97" i="5"/>
  <c r="P110" i="3"/>
  <c r="Q110" i="3" s="1"/>
  <c r="P134" i="3"/>
  <c r="Q134" i="3" s="1"/>
  <c r="N160" i="3"/>
  <c r="R163" i="3"/>
  <c r="K168" i="5"/>
  <c r="M167" i="3"/>
  <c r="N168" i="5"/>
  <c r="C168" i="5"/>
  <c r="R167" i="3"/>
  <c r="P167" i="3"/>
  <c r="Q167" i="3" s="1"/>
  <c r="M168" i="5"/>
  <c r="L168" i="5"/>
  <c r="H168" i="5"/>
  <c r="E168" i="5"/>
  <c r="D168" i="5"/>
  <c r="I168" i="5"/>
  <c r="S178" i="3"/>
  <c r="M198" i="3"/>
  <c r="F5" i="5"/>
  <c r="F9" i="5"/>
  <c r="L15" i="5"/>
  <c r="D15" i="5"/>
  <c r="J15" i="5"/>
  <c r="N15" i="5"/>
  <c r="M15" i="5"/>
  <c r="I15" i="5"/>
  <c r="G15" i="5"/>
  <c r="F15" i="5"/>
  <c r="E15" i="5"/>
  <c r="C15" i="5"/>
  <c r="B15" i="5"/>
  <c r="K15" i="5" s="1"/>
  <c r="E23" i="5"/>
  <c r="G61" i="5"/>
  <c r="C81" i="5"/>
  <c r="L87" i="5"/>
  <c r="G87" i="5"/>
  <c r="M87" i="5"/>
  <c r="D87" i="5"/>
  <c r="C87" i="5"/>
  <c r="K87" i="5"/>
  <c r="N87" i="5"/>
  <c r="I87" i="5"/>
  <c r="H87" i="5"/>
  <c r="J87" i="5"/>
  <c r="F87" i="5"/>
  <c r="E87" i="5"/>
  <c r="H131" i="5"/>
  <c r="L175" i="5"/>
  <c r="R12" i="3"/>
  <c r="S39" i="3"/>
  <c r="P43" i="3"/>
  <c r="Q43" i="3" s="1"/>
  <c r="M47" i="3"/>
  <c r="M68" i="3"/>
  <c r="H73" i="5"/>
  <c r="G73" i="5"/>
  <c r="N73" i="5"/>
  <c r="L73" i="5"/>
  <c r="K73" i="5"/>
  <c r="J73" i="5"/>
  <c r="E73" i="5"/>
  <c r="P72" i="3"/>
  <c r="Q72" i="3" s="1"/>
  <c r="D73" i="5"/>
  <c r="C73" i="5"/>
  <c r="M72" i="3"/>
  <c r="N75" i="3"/>
  <c r="M96" i="3"/>
  <c r="N124" i="3"/>
  <c r="R175" i="3"/>
  <c r="P175" i="3"/>
  <c r="Q175" i="3" s="1"/>
  <c r="M175" i="3"/>
  <c r="L180" i="5"/>
  <c r="K180" i="5"/>
  <c r="I180" i="5"/>
  <c r="E180" i="5"/>
  <c r="R179" i="3"/>
  <c r="R182" i="3"/>
  <c r="J196" i="5"/>
  <c r="I196" i="5"/>
  <c r="H196" i="5"/>
  <c r="E196" i="5"/>
  <c r="C196" i="5"/>
  <c r="M196" i="5"/>
  <c r="K196" i="5"/>
  <c r="D196" i="5"/>
  <c r="R195" i="3"/>
  <c r="M195" i="3"/>
  <c r="L196" i="5"/>
  <c r="G196" i="5"/>
  <c r="G5" i="5"/>
  <c r="N9" i="5"/>
  <c r="H15" i="5"/>
  <c r="F23" i="5"/>
  <c r="F27" i="5"/>
  <c r="J44" i="5"/>
  <c r="C49" i="5"/>
  <c r="H61" i="5"/>
  <c r="F69" i="5"/>
  <c r="D81" i="5"/>
  <c r="B87" i="5"/>
  <c r="I41" i="5"/>
  <c r="N41" i="5"/>
  <c r="L41" i="5"/>
  <c r="E41" i="5"/>
  <c r="C41" i="5"/>
  <c r="M41" i="5"/>
  <c r="K41" i="5"/>
  <c r="J41" i="5"/>
  <c r="H41" i="5"/>
  <c r="G41" i="5"/>
  <c r="R40" i="3"/>
  <c r="P40" i="3"/>
  <c r="Q40" i="3" s="1"/>
  <c r="M40" i="3"/>
  <c r="L138" i="5"/>
  <c r="N179" i="3"/>
  <c r="J5" i="5"/>
  <c r="H27" i="5"/>
  <c r="L44" i="5"/>
  <c r="J53" i="5"/>
  <c r="G81" i="5"/>
  <c r="C105" i="5"/>
  <c r="M138" i="5"/>
  <c r="E170" i="5"/>
  <c r="G177" i="5"/>
  <c r="N96" i="5"/>
  <c r="J96" i="5"/>
  <c r="I96" i="5"/>
  <c r="R95" i="3"/>
  <c r="K149" i="5"/>
  <c r="M149" i="5"/>
  <c r="H149" i="5"/>
  <c r="R148" i="3"/>
  <c r="G149" i="5"/>
  <c r="M148" i="3"/>
  <c r="G172" i="5"/>
  <c r="R171" i="3"/>
  <c r="M37" i="3"/>
  <c r="I105" i="5"/>
  <c r="F170" i="5"/>
  <c r="K177" i="5"/>
  <c r="K183" i="5"/>
  <c r="G23" i="5"/>
  <c r="N23" i="5"/>
  <c r="M23" i="5"/>
  <c r="P148" i="3"/>
  <c r="Q148" i="3" s="1"/>
  <c r="D9" i="5"/>
  <c r="D131" i="5"/>
  <c r="M131" i="5"/>
  <c r="F131" i="5"/>
  <c r="E131" i="5"/>
  <c r="G131" i="5"/>
  <c r="C131" i="5"/>
  <c r="I131" i="5"/>
  <c r="B131" i="5"/>
  <c r="K131" i="5"/>
  <c r="N131" i="5"/>
  <c r="L131" i="5"/>
  <c r="M93" i="3"/>
  <c r="M176" i="3"/>
  <c r="H170" i="5"/>
  <c r="M12" i="3"/>
  <c r="D104" i="5"/>
  <c r="G104" i="5"/>
  <c r="C104" i="5"/>
  <c r="L104" i="5"/>
  <c r="K104" i="5"/>
  <c r="J104" i="5"/>
  <c r="I104" i="5"/>
  <c r="H104" i="5"/>
  <c r="F104" i="5"/>
  <c r="E104" i="5"/>
  <c r="P103" i="3"/>
  <c r="Q103" i="3" s="1"/>
  <c r="M174" i="3"/>
  <c r="G200" i="5"/>
  <c r="D200" i="5"/>
  <c r="R199" i="3"/>
  <c r="P199" i="3"/>
  <c r="Q199" i="3" s="1"/>
  <c r="F200" i="5"/>
  <c r="P13" i="3"/>
  <c r="Q13" i="3" s="1"/>
  <c r="K18" i="5"/>
  <c r="I18" i="5"/>
  <c r="H18" i="5"/>
  <c r="G18" i="5"/>
  <c r="L21" i="5"/>
  <c r="E21" i="5"/>
  <c r="C21" i="5"/>
  <c r="R20" i="3"/>
  <c r="N21" i="5"/>
  <c r="M21" i="5"/>
  <c r="K21" i="5"/>
  <c r="M23" i="3"/>
  <c r="S29" i="3"/>
  <c r="R47" i="3"/>
  <c r="J52" i="5"/>
  <c r="H52" i="5"/>
  <c r="E52" i="5"/>
  <c r="R51" i="3"/>
  <c r="P51" i="3"/>
  <c r="Q51" i="3" s="1"/>
  <c r="M52" i="5"/>
  <c r="L52" i="5"/>
  <c r="F52" i="5"/>
  <c r="D52" i="5"/>
  <c r="C52" i="5"/>
  <c r="E59" i="5"/>
  <c r="N59" i="5"/>
  <c r="G59" i="5"/>
  <c r="D59" i="5"/>
  <c r="C59" i="5"/>
  <c r="M59" i="5"/>
  <c r="L59" i="5"/>
  <c r="K59" i="5"/>
  <c r="J59" i="5"/>
  <c r="F59" i="5"/>
  <c r="I66" i="5"/>
  <c r="R65" i="3"/>
  <c r="D140" i="5"/>
  <c r="I140" i="5"/>
  <c r="K140" i="5"/>
  <c r="M172" i="3"/>
  <c r="R172" i="3"/>
  <c r="P172" i="3"/>
  <c r="Q172" i="3" s="1"/>
  <c r="D173" i="5"/>
  <c r="L173" i="5"/>
  <c r="J173" i="5"/>
  <c r="M199" i="3"/>
  <c r="D17" i="5"/>
  <c r="L17" i="5"/>
  <c r="M17" i="5"/>
  <c r="J17" i="5"/>
  <c r="C24" i="5"/>
  <c r="K27" i="5"/>
  <c r="N44" i="5"/>
  <c r="M49" i="5"/>
  <c r="N53" i="5"/>
  <c r="M17" i="3"/>
  <c r="M20" i="3"/>
  <c r="R30" i="3"/>
  <c r="M31" i="5"/>
  <c r="L31" i="5"/>
  <c r="K31" i="5"/>
  <c r="R33" i="3"/>
  <c r="P37" i="3"/>
  <c r="Q37" i="3" s="1"/>
  <c r="R41" i="3"/>
  <c r="P41" i="3"/>
  <c r="Q41" i="3" s="1"/>
  <c r="N42" i="5"/>
  <c r="M51" i="3"/>
  <c r="M58" i="3"/>
  <c r="I63" i="5"/>
  <c r="H63" i="5"/>
  <c r="E63" i="5"/>
  <c r="N63" i="5"/>
  <c r="D63" i="5"/>
  <c r="J63" i="5"/>
  <c r="G63" i="5"/>
  <c r="F63" i="5"/>
  <c r="C63" i="5"/>
  <c r="K63" i="5"/>
  <c r="R62" i="3"/>
  <c r="M65" i="3"/>
  <c r="N74" i="5"/>
  <c r="M74" i="5"/>
  <c r="K74" i="5"/>
  <c r="C74" i="5"/>
  <c r="M83" i="3"/>
  <c r="I88" i="5"/>
  <c r="K88" i="5"/>
  <c r="J88" i="5"/>
  <c r="E88" i="5"/>
  <c r="D88" i="5"/>
  <c r="C88" i="5"/>
  <c r="P111" i="3"/>
  <c r="Q111" i="3" s="1"/>
  <c r="M132" i="3"/>
  <c r="E133" i="5"/>
  <c r="L133" i="5"/>
  <c r="K133" i="5"/>
  <c r="I133" i="5"/>
  <c r="P132" i="3"/>
  <c r="Q132" i="3" s="1"/>
  <c r="N133" i="5"/>
  <c r="M139" i="3"/>
  <c r="K151" i="5"/>
  <c r="L151" i="5"/>
  <c r="R150" i="3"/>
  <c r="J151" i="5"/>
  <c r="I151" i="5"/>
  <c r="F151" i="5"/>
  <c r="E151" i="5"/>
  <c r="C151" i="5"/>
  <c r="I162" i="5"/>
  <c r="H162" i="5"/>
  <c r="G162" i="5"/>
  <c r="E162" i="5"/>
  <c r="D162" i="5"/>
  <c r="N162" i="5"/>
  <c r="K162" i="5"/>
  <c r="F162" i="5"/>
  <c r="C162" i="5"/>
  <c r="M162" i="5"/>
  <c r="R161" i="3"/>
  <c r="L162" i="5"/>
  <c r="R180" i="3"/>
  <c r="P180" i="3"/>
  <c r="Q180" i="3" s="1"/>
  <c r="C181" i="5"/>
  <c r="M180" i="3"/>
  <c r="M187" i="3"/>
  <c r="C188" i="5"/>
  <c r="L188" i="5"/>
  <c r="G188" i="5"/>
  <c r="I188" i="5"/>
  <c r="E188" i="5"/>
  <c r="R187" i="3"/>
  <c r="J188" i="5"/>
  <c r="D6" i="5"/>
  <c r="I11" i="5"/>
  <c r="B17" i="5"/>
  <c r="E17" i="5" s="1"/>
  <c r="D21" i="5"/>
  <c r="E24" i="5"/>
  <c r="L27" i="5"/>
  <c r="E45" i="5"/>
  <c r="I45" i="5"/>
  <c r="H45" i="5"/>
  <c r="K45" i="5"/>
  <c r="G45" i="5"/>
  <c r="D45" i="5"/>
  <c r="B45" i="5"/>
  <c r="L45" i="5"/>
  <c r="J45" i="5"/>
  <c r="F45" i="5"/>
  <c r="C45" i="5"/>
  <c r="H54" i="5"/>
  <c r="G54" i="5"/>
  <c r="E54" i="5"/>
  <c r="L54" i="5"/>
  <c r="D54" i="5"/>
  <c r="B54" i="5"/>
  <c r="M54" i="5"/>
  <c r="K54" i="5"/>
  <c r="J54" i="5"/>
  <c r="I54" i="5"/>
  <c r="N54" i="5"/>
  <c r="L63" i="5"/>
  <c r="H111" i="5"/>
  <c r="L111" i="5"/>
  <c r="K111" i="5"/>
  <c r="D111" i="5"/>
  <c r="N111" i="5"/>
  <c r="J111" i="5"/>
  <c r="M111" i="5"/>
  <c r="I111" i="5"/>
  <c r="G111" i="5"/>
  <c r="F111" i="5"/>
  <c r="K127" i="5"/>
  <c r="K170" i="5"/>
  <c r="R159" i="3"/>
  <c r="P159" i="3"/>
  <c r="Q159" i="3" s="1"/>
  <c r="C160" i="5"/>
  <c r="M103" i="3"/>
  <c r="N83" i="5"/>
  <c r="L83" i="5"/>
  <c r="K83" i="5"/>
  <c r="I83" i="5"/>
  <c r="J83" i="5"/>
  <c r="C83" i="5"/>
  <c r="E83" i="5"/>
  <c r="D83" i="5"/>
  <c r="F83" i="5"/>
  <c r="G83" i="5"/>
  <c r="R174" i="3"/>
  <c r="R9" i="3"/>
  <c r="M9" i="3" s="1"/>
  <c r="C17" i="5"/>
  <c r="F21" i="5"/>
  <c r="H32" i="5"/>
  <c r="M127" i="5"/>
  <c r="F159" i="5"/>
  <c r="I117" i="5"/>
  <c r="D117" i="5"/>
  <c r="H117" i="5"/>
  <c r="F117" i="5"/>
  <c r="G117" i="5"/>
  <c r="N117" i="5"/>
  <c r="M117" i="5"/>
  <c r="K117" i="5"/>
  <c r="C117" i="5"/>
  <c r="P116" i="3"/>
  <c r="Q116" i="3" s="1"/>
  <c r="J117" i="5"/>
  <c r="E117" i="5"/>
  <c r="I61" i="5"/>
  <c r="J61" i="5"/>
  <c r="D61" i="5"/>
  <c r="M61" i="5"/>
  <c r="E61" i="5"/>
  <c r="N61" i="5"/>
  <c r="L61" i="5"/>
  <c r="K61" i="5"/>
  <c r="F61" i="5"/>
  <c r="C61" i="5"/>
  <c r="R60" i="3"/>
  <c r="M95" i="3"/>
  <c r="K135" i="5"/>
  <c r="C135" i="5"/>
  <c r="J135" i="5"/>
  <c r="G135" i="5"/>
  <c r="L135" i="5"/>
  <c r="F135" i="5"/>
  <c r="D135" i="5"/>
  <c r="I135" i="5"/>
  <c r="E135" i="5"/>
  <c r="M137" i="3"/>
  <c r="H138" i="5"/>
  <c r="N138" i="5"/>
  <c r="K138" i="5"/>
  <c r="R137" i="3"/>
  <c r="G138" i="5"/>
  <c r="E138" i="5"/>
  <c r="C138" i="5"/>
  <c r="N163" i="3"/>
  <c r="H13" i="5"/>
  <c r="P8" i="3"/>
  <c r="M22" i="3"/>
  <c r="M72" i="5"/>
  <c r="H72" i="5"/>
  <c r="E72" i="5"/>
  <c r="L72" i="5"/>
  <c r="C72" i="5"/>
  <c r="K72" i="5"/>
  <c r="J72" i="5"/>
  <c r="R71" i="3"/>
  <c r="I72" i="5"/>
  <c r="P71" i="3"/>
  <c r="Q71" i="3" s="1"/>
  <c r="F72" i="5"/>
  <c r="D72" i="5"/>
  <c r="N79" i="5"/>
  <c r="F79" i="5"/>
  <c r="L79" i="5"/>
  <c r="H79" i="5"/>
  <c r="G79" i="5"/>
  <c r="C79" i="5"/>
  <c r="R78" i="3"/>
  <c r="M110" i="3"/>
  <c r="M134" i="3"/>
  <c r="M182" i="3"/>
  <c r="P182" i="3"/>
  <c r="Q182" i="3" s="1"/>
  <c r="H37" i="5"/>
  <c r="F37" i="5"/>
  <c r="K37" i="5"/>
  <c r="J37" i="5"/>
  <c r="G37" i="5"/>
  <c r="R36" i="3"/>
  <c r="E37" i="5"/>
  <c r="P36" i="3"/>
  <c r="Q36" i="3" s="1"/>
  <c r="C37" i="5"/>
  <c r="R116" i="3"/>
  <c r="R22" i="3"/>
  <c r="C27" i="5"/>
  <c r="E27" i="5"/>
  <c r="R26" i="3"/>
  <c r="P26" i="3"/>
  <c r="Q26" i="3" s="1"/>
  <c r="N27" i="5"/>
  <c r="S53" i="3"/>
  <c r="J62" i="5"/>
  <c r="K62" i="5"/>
  <c r="N62" i="5"/>
  <c r="L62" i="5"/>
  <c r="D62" i="5"/>
  <c r="C62" i="5"/>
  <c r="R61" i="3"/>
  <c r="P61" i="3"/>
  <c r="Q61" i="3" s="1"/>
  <c r="M62" i="5"/>
  <c r="I62" i="5"/>
  <c r="H62" i="5"/>
  <c r="F62" i="5"/>
  <c r="E62" i="5"/>
  <c r="P82" i="3"/>
  <c r="Q82" i="3" s="1"/>
  <c r="R86" i="3"/>
  <c r="P86" i="3"/>
  <c r="Q86" i="3" s="1"/>
  <c r="N101" i="5"/>
  <c r="K101" i="5"/>
  <c r="J101" i="5"/>
  <c r="E101" i="5"/>
  <c r="C101" i="5"/>
  <c r="L101" i="5"/>
  <c r="I101" i="5"/>
  <c r="H101" i="5"/>
  <c r="D101" i="5"/>
  <c r="R100" i="3"/>
  <c r="S120" i="3"/>
  <c r="E169" i="5"/>
  <c r="K169" i="5"/>
  <c r="I169" i="5"/>
  <c r="H169" i="5"/>
  <c r="C169" i="5"/>
  <c r="R168" i="3"/>
  <c r="P198" i="3"/>
  <c r="Q198" i="3" s="1"/>
  <c r="I5" i="5"/>
  <c r="B10" i="5"/>
  <c r="J10" i="5" s="1"/>
  <c r="H23" i="5"/>
  <c r="G27" i="5"/>
  <c r="K44" i="5"/>
  <c r="B164" i="5"/>
  <c r="N164" i="5"/>
  <c r="J164" i="5"/>
  <c r="I164" i="5"/>
  <c r="E164" i="5"/>
  <c r="D164" i="5"/>
  <c r="L164" i="5"/>
  <c r="H164" i="5"/>
  <c r="M164" i="5"/>
  <c r="G164" i="5"/>
  <c r="F164" i="5"/>
  <c r="C164" i="5"/>
  <c r="R6" i="3"/>
  <c r="M6" i="3" s="1"/>
  <c r="P6" i="3"/>
  <c r="Q6" i="3" s="1"/>
  <c r="M26" i="3"/>
  <c r="M33" i="3"/>
  <c r="S43" i="3"/>
  <c r="M61" i="3"/>
  <c r="R82" i="3"/>
  <c r="M86" i="3"/>
  <c r="K94" i="5"/>
  <c r="C94" i="5"/>
  <c r="L94" i="5"/>
  <c r="I94" i="5"/>
  <c r="G94" i="5"/>
  <c r="J94" i="5"/>
  <c r="D94" i="5"/>
  <c r="M94" i="5"/>
  <c r="M100" i="3"/>
  <c r="P104" i="3"/>
  <c r="Q104" i="3" s="1"/>
  <c r="M104" i="3"/>
  <c r="N105" i="5"/>
  <c r="N114" i="3"/>
  <c r="L122" i="5"/>
  <c r="C122" i="5"/>
  <c r="N122" i="5"/>
  <c r="H122" i="5"/>
  <c r="I122" i="5"/>
  <c r="R121" i="3"/>
  <c r="P121" i="3"/>
  <c r="Q121" i="3" s="1"/>
  <c r="M121" i="3"/>
  <c r="N138" i="3"/>
  <c r="M142" i="3"/>
  <c r="M143" i="5"/>
  <c r="K143" i="5"/>
  <c r="F143" i="5"/>
  <c r="G143" i="5"/>
  <c r="J143" i="5"/>
  <c r="I143" i="5"/>
  <c r="E143" i="5"/>
  <c r="D143" i="5"/>
  <c r="C143" i="5"/>
  <c r="L143" i="5"/>
  <c r="J154" i="5"/>
  <c r="H154" i="5"/>
  <c r="M154" i="5"/>
  <c r="I154" i="5"/>
  <c r="P153" i="3"/>
  <c r="Q153" i="3" s="1"/>
  <c r="M168" i="3"/>
  <c r="P171" i="3"/>
  <c r="Q171" i="3" s="1"/>
  <c r="M13" i="3"/>
  <c r="S19" i="3"/>
  <c r="K24" i="5"/>
  <c r="I24" i="5"/>
  <c r="H24" i="5"/>
  <c r="S64" i="3"/>
  <c r="R68" i="3"/>
  <c r="K98" i="5"/>
  <c r="J98" i="5"/>
  <c r="C98" i="5"/>
  <c r="I98" i="5"/>
  <c r="D98" i="5"/>
  <c r="L98" i="5"/>
  <c r="H98" i="5"/>
  <c r="G98" i="5"/>
  <c r="F98" i="5"/>
  <c r="R97" i="3"/>
  <c r="N98" i="5"/>
  <c r="M111" i="3"/>
  <c r="M153" i="3"/>
  <c r="C177" i="5"/>
  <c r="D177" i="5"/>
  <c r="E204" i="5"/>
  <c r="M204" i="5"/>
  <c r="J204" i="5"/>
  <c r="G204" i="5"/>
  <c r="J27" i="5"/>
  <c r="M44" i="5"/>
  <c r="P23" i="3"/>
  <c r="Q23" i="3" s="1"/>
  <c r="R27" i="3"/>
  <c r="L28" i="5"/>
  <c r="I28" i="5"/>
  <c r="H28" i="5"/>
  <c r="S30" i="3"/>
  <c r="N30" i="3"/>
  <c r="D49" i="5"/>
  <c r="H49" i="5"/>
  <c r="E49" i="5"/>
  <c r="G102" i="5"/>
  <c r="E102" i="5"/>
  <c r="D102" i="5"/>
  <c r="C102" i="5"/>
  <c r="R101" i="3"/>
  <c r="P101" i="3"/>
  <c r="Q101" i="3" s="1"/>
  <c r="F102" i="5"/>
  <c r="M122" i="3"/>
  <c r="R122" i="3"/>
  <c r="J123" i="5"/>
  <c r="I123" i="5"/>
  <c r="G123" i="5"/>
  <c r="S161" i="3"/>
  <c r="N161" i="3"/>
  <c r="P176" i="3"/>
  <c r="Q176" i="3" s="1"/>
  <c r="L185" i="5"/>
  <c r="M185" i="5"/>
  <c r="I185" i="5"/>
  <c r="F185" i="5"/>
  <c r="M184" i="3"/>
  <c r="K185" i="5"/>
  <c r="G185" i="5"/>
  <c r="L193" i="5"/>
  <c r="K193" i="5"/>
  <c r="M192" i="3"/>
  <c r="M193" i="5"/>
  <c r="N193" i="5"/>
  <c r="G193" i="5"/>
  <c r="D193" i="5"/>
  <c r="C193" i="5"/>
  <c r="I193" i="5"/>
  <c r="F193" i="5"/>
  <c r="N10" i="3"/>
  <c r="O10" i="3" s="1"/>
  <c r="M27" i="3"/>
  <c r="N41" i="3"/>
  <c r="M48" i="3"/>
  <c r="P58" i="3"/>
  <c r="Q58" i="3" s="1"/>
  <c r="P65" i="3"/>
  <c r="Q65" i="3" s="1"/>
  <c r="S79" i="3"/>
  <c r="P83" i="3"/>
  <c r="Q83" i="3" s="1"/>
  <c r="N90" i="3"/>
  <c r="R93" i="3"/>
  <c r="P97" i="3"/>
  <c r="Q97" i="3" s="1"/>
  <c r="M101" i="3"/>
  <c r="R142" i="3"/>
  <c r="R146" i="3"/>
  <c r="P146" i="3"/>
  <c r="Q146" i="3" s="1"/>
  <c r="M146" i="3"/>
  <c r="E147" i="5"/>
  <c r="R153" i="3"/>
  <c r="R176" i="3"/>
  <c r="P203" i="3"/>
  <c r="Q203" i="3" s="1"/>
  <c r="F17" i="5"/>
  <c r="G21" i="5"/>
  <c r="C71" i="5"/>
  <c r="E77" i="5"/>
  <c r="K77" i="5"/>
  <c r="J77" i="5"/>
  <c r="C77" i="5"/>
  <c r="D77" i="5"/>
  <c r="N77" i="5"/>
  <c r="M77" i="5"/>
  <c r="L77" i="5"/>
  <c r="I77" i="5"/>
  <c r="H77" i="5"/>
  <c r="G77" i="5"/>
  <c r="F77" i="5"/>
  <c r="B77" i="5"/>
  <c r="H83" i="5"/>
  <c r="C111" i="5"/>
  <c r="D122" i="5"/>
  <c r="N127" i="5"/>
  <c r="E154" i="5"/>
  <c r="J159" i="5"/>
  <c r="D23" i="5"/>
  <c r="R110" i="3"/>
  <c r="F56" i="5"/>
  <c r="N56" i="5"/>
  <c r="M56" i="5"/>
  <c r="R55" i="3"/>
  <c r="L56" i="5"/>
  <c r="J56" i="5"/>
  <c r="E56" i="5"/>
  <c r="P55" i="3"/>
  <c r="Q55" i="3" s="1"/>
  <c r="D78" i="5"/>
  <c r="L78" i="5"/>
  <c r="H78" i="5"/>
  <c r="G78" i="5"/>
  <c r="I78" i="5"/>
  <c r="F78" i="5"/>
  <c r="D41" i="5"/>
  <c r="M65" i="5"/>
  <c r="E65" i="5"/>
  <c r="K65" i="5"/>
  <c r="C65" i="5"/>
  <c r="B65" i="5"/>
  <c r="F65" i="5"/>
  <c r="I65" i="5"/>
  <c r="G65" i="5"/>
  <c r="N65" i="5"/>
  <c r="D71" i="5"/>
  <c r="N84" i="5"/>
  <c r="G84" i="5"/>
  <c r="H84" i="5"/>
  <c r="I84" i="5"/>
  <c r="E84" i="5"/>
  <c r="L84" i="5"/>
  <c r="K84" i="5"/>
  <c r="J84" i="5"/>
  <c r="F84" i="5"/>
  <c r="B84" i="5"/>
  <c r="E122" i="5"/>
  <c r="F128" i="5"/>
  <c r="K128" i="5"/>
  <c r="C128" i="5"/>
  <c r="B128" i="5"/>
  <c r="E128" i="5"/>
  <c r="J128" i="5"/>
  <c r="H128" i="5"/>
  <c r="N128" i="5"/>
  <c r="M128" i="5"/>
  <c r="L128" i="5"/>
  <c r="I128" i="5"/>
  <c r="G128" i="5"/>
  <c r="F154" i="5"/>
  <c r="L53" i="5"/>
  <c r="E53" i="5"/>
  <c r="C53" i="5"/>
  <c r="G53" i="5"/>
  <c r="F53" i="5"/>
  <c r="D53" i="5"/>
  <c r="R66" i="3"/>
  <c r="P66" i="3"/>
  <c r="Q66" i="3" s="1"/>
  <c r="K67" i="5"/>
  <c r="N67" i="5"/>
  <c r="M67" i="5"/>
  <c r="I81" i="5"/>
  <c r="F81" i="5"/>
  <c r="N81" i="5"/>
  <c r="L81" i="5"/>
  <c r="H81" i="5"/>
  <c r="R80" i="3"/>
  <c r="M81" i="5"/>
  <c r="K81" i="5"/>
  <c r="R129" i="3"/>
  <c r="H130" i="5"/>
  <c r="I130" i="5"/>
  <c r="G170" i="5"/>
  <c r="I170" i="5"/>
  <c r="M169" i="3"/>
  <c r="M170" i="5"/>
  <c r="C170" i="5"/>
  <c r="M189" i="5"/>
  <c r="H189" i="5"/>
  <c r="C189" i="5"/>
  <c r="J189" i="5"/>
  <c r="R188" i="3"/>
  <c r="P188" i="3"/>
  <c r="Q188" i="3" s="1"/>
  <c r="K189" i="5"/>
  <c r="I189" i="5"/>
  <c r="G189" i="5"/>
  <c r="G17" i="5"/>
  <c r="J32" i="5"/>
  <c r="R31" i="3"/>
  <c r="P31" i="3"/>
  <c r="Q31" i="3" s="1"/>
  <c r="M32" i="5"/>
  <c r="G32" i="5"/>
  <c r="E32" i="5"/>
  <c r="D32" i="5"/>
  <c r="C32" i="5"/>
  <c r="L32" i="5"/>
  <c r="J46" i="5"/>
  <c r="I46" i="5"/>
  <c r="H46" i="5"/>
  <c r="G46" i="5"/>
  <c r="F46" i="5"/>
  <c r="E46" i="5"/>
  <c r="R45" i="3"/>
  <c r="P48" i="3"/>
  <c r="Q48" i="3" s="1"/>
  <c r="M52" i="3"/>
  <c r="M55" i="3"/>
  <c r="R58" i="3"/>
  <c r="M66" i="3"/>
  <c r="M77" i="3"/>
  <c r="M80" i="3"/>
  <c r="N94" i="3"/>
  <c r="S94" i="3"/>
  <c r="P122" i="3"/>
  <c r="Q122" i="3" s="1"/>
  <c r="M126" i="3"/>
  <c r="M129" i="3"/>
  <c r="R139" i="3"/>
  <c r="P184" i="3"/>
  <c r="Q184" i="3" s="1"/>
  <c r="M188" i="3"/>
  <c r="P192" i="3"/>
  <c r="Q192" i="3" s="1"/>
  <c r="H7" i="5"/>
  <c r="J21" i="5"/>
  <c r="F41" i="5"/>
  <c r="L46" i="5"/>
  <c r="D65" i="5"/>
  <c r="L71" i="5"/>
  <c r="C84" i="5"/>
  <c r="E96" i="5"/>
  <c r="F101" i="5"/>
  <c r="B112" i="5"/>
  <c r="G112" i="5"/>
  <c r="F112" i="5"/>
  <c r="H112" i="5"/>
  <c r="J112" i="5"/>
  <c r="E112" i="5"/>
  <c r="D112" i="5"/>
  <c r="N112" i="5"/>
  <c r="M112" i="5"/>
  <c r="L112" i="5"/>
  <c r="K112" i="5"/>
  <c r="I112" i="5"/>
  <c r="G122" i="5"/>
  <c r="D128" i="5"/>
  <c r="M135" i="5"/>
  <c r="H147" i="5"/>
  <c r="G154" i="5"/>
  <c r="D7" i="5"/>
  <c r="M7" i="5"/>
  <c r="K7" i="5"/>
  <c r="J7" i="5"/>
  <c r="I7" i="5"/>
  <c r="H11" i="5"/>
  <c r="G11" i="5"/>
  <c r="E11" i="5"/>
  <c r="L11" i="5"/>
  <c r="K11" i="5"/>
  <c r="J11" i="5"/>
  <c r="I39" i="5"/>
  <c r="H39" i="5"/>
  <c r="G39" i="5"/>
  <c r="D39" i="5"/>
  <c r="F39" i="5"/>
  <c r="C39" i="5"/>
  <c r="N39" i="5"/>
  <c r="M39" i="5"/>
  <c r="L39" i="5"/>
  <c r="K39" i="5"/>
  <c r="J39" i="5"/>
  <c r="E39" i="5"/>
  <c r="H103" i="5"/>
  <c r="F103" i="5"/>
  <c r="K103" i="5"/>
  <c r="J103" i="5"/>
  <c r="L103" i="5"/>
  <c r="M103" i="5"/>
  <c r="E103" i="5"/>
  <c r="C103" i="5"/>
  <c r="B103" i="5"/>
  <c r="N103" i="5"/>
  <c r="I103" i="5"/>
  <c r="G103" i="5"/>
  <c r="D103" i="5"/>
  <c r="M6" i="5"/>
  <c r="L6" i="5"/>
  <c r="H6" i="5"/>
  <c r="G6" i="5"/>
  <c r="F6" i="5"/>
  <c r="R5" i="3"/>
  <c r="M5" i="3" s="1"/>
  <c r="I22" i="5"/>
  <c r="L22" i="5"/>
  <c r="M22" i="5"/>
  <c r="K22" i="5"/>
  <c r="R21" i="3"/>
  <c r="J22" i="5"/>
  <c r="H22" i="5"/>
  <c r="P21" i="3"/>
  <c r="Q21" i="3" s="1"/>
  <c r="G22" i="5"/>
  <c r="I47" i="5"/>
  <c r="K47" i="5"/>
  <c r="M47" i="5"/>
  <c r="F47" i="5"/>
  <c r="D47" i="5"/>
  <c r="G47" i="5"/>
  <c r="C47" i="5"/>
  <c r="R46" i="3"/>
  <c r="P46" i="3"/>
  <c r="Q46" i="3" s="1"/>
  <c r="N47" i="5"/>
  <c r="L47" i="5"/>
  <c r="J47" i="5"/>
  <c r="E76" i="5"/>
  <c r="H76" i="5"/>
  <c r="F76" i="5"/>
  <c r="D76" i="5"/>
  <c r="N76" i="5"/>
  <c r="R75" i="3"/>
  <c r="M76" i="5"/>
  <c r="I76" i="5"/>
  <c r="G76" i="5"/>
  <c r="C89" i="5"/>
  <c r="E89" i="5"/>
  <c r="M117" i="3"/>
  <c r="N118" i="5"/>
  <c r="M118" i="5"/>
  <c r="G118" i="5"/>
  <c r="C118" i="5"/>
  <c r="R117" i="3"/>
  <c r="P117" i="3"/>
  <c r="Q117" i="3" s="1"/>
  <c r="H118" i="5"/>
  <c r="L125" i="5"/>
  <c r="K125" i="5"/>
  <c r="M125" i="5"/>
  <c r="P124" i="3"/>
  <c r="Q124" i="3" s="1"/>
  <c r="J125" i="5"/>
  <c r="G125" i="5"/>
  <c r="F125" i="5"/>
  <c r="M191" i="5"/>
  <c r="L191" i="5"/>
  <c r="K191" i="5"/>
  <c r="H191" i="5"/>
  <c r="E191" i="5"/>
  <c r="C191" i="5"/>
  <c r="P190" i="3"/>
  <c r="Q190" i="3" s="1"/>
  <c r="N191" i="5"/>
  <c r="I191" i="5"/>
  <c r="G191" i="5"/>
  <c r="B7" i="5"/>
  <c r="L7" i="5" s="1"/>
  <c r="B11" i="5"/>
  <c r="M11" i="5" s="1"/>
  <c r="B39" i="5"/>
  <c r="I93" i="5"/>
  <c r="E167" i="5"/>
  <c r="E7" i="5"/>
  <c r="C11" i="5"/>
  <c r="K68" i="5"/>
  <c r="C68" i="5"/>
  <c r="N68" i="5"/>
  <c r="F68" i="5"/>
  <c r="E68" i="5"/>
  <c r="B68" i="5"/>
  <c r="L68" i="5"/>
  <c r="I68" i="5"/>
  <c r="H68" i="5"/>
  <c r="M68" i="5"/>
  <c r="F158" i="5"/>
  <c r="M158" i="5"/>
  <c r="E158" i="5"/>
  <c r="D158" i="5"/>
  <c r="N158" i="5"/>
  <c r="L158" i="5"/>
  <c r="H158" i="5"/>
  <c r="K158" i="5"/>
  <c r="J158" i="5"/>
  <c r="G167" i="5"/>
  <c r="S201" i="3"/>
  <c r="N201" i="3"/>
  <c r="D11" i="5"/>
  <c r="J36" i="5"/>
  <c r="E36" i="5"/>
  <c r="F36" i="5"/>
  <c r="L36" i="5"/>
  <c r="K36" i="5"/>
  <c r="I36" i="5"/>
  <c r="H36" i="5"/>
  <c r="D141" i="5"/>
  <c r="G141" i="5"/>
  <c r="C141" i="5"/>
  <c r="N141" i="5"/>
  <c r="L141" i="5"/>
  <c r="B141" i="5"/>
  <c r="M141" i="5"/>
  <c r="K141" i="5"/>
  <c r="J141" i="5"/>
  <c r="J167" i="5"/>
  <c r="E106" i="5"/>
  <c r="J106" i="5"/>
  <c r="I106" i="5"/>
  <c r="D106" i="5"/>
  <c r="C106" i="5"/>
  <c r="K109" i="5"/>
  <c r="J109" i="5"/>
  <c r="I109" i="5"/>
  <c r="R108" i="3"/>
  <c r="J119" i="5"/>
  <c r="H119" i="5"/>
  <c r="M119" i="5"/>
  <c r="N119" i="5"/>
  <c r="K119" i="5"/>
  <c r="I119" i="5"/>
  <c r="R138" i="3"/>
  <c r="P138" i="3"/>
  <c r="Q138" i="3" s="1"/>
  <c r="G7" i="5"/>
  <c r="F11" i="5"/>
  <c r="B36" i="5"/>
  <c r="E109" i="5"/>
  <c r="D58" i="5"/>
  <c r="M58" i="5"/>
  <c r="L58" i="5"/>
  <c r="R76" i="3"/>
  <c r="P76" i="3"/>
  <c r="Q76" i="3" s="1"/>
  <c r="L126" i="5"/>
  <c r="C126" i="5"/>
  <c r="J126" i="5"/>
  <c r="D126" i="5"/>
  <c r="R125" i="3"/>
  <c r="P125" i="3"/>
  <c r="Q125" i="3" s="1"/>
  <c r="K126" i="5"/>
  <c r="G126" i="5"/>
  <c r="H167" i="5"/>
  <c r="F167" i="5"/>
  <c r="C167" i="5"/>
  <c r="P166" i="3"/>
  <c r="Q166" i="3" s="1"/>
  <c r="R191" i="3"/>
  <c r="P191" i="3"/>
  <c r="Q191" i="3" s="1"/>
  <c r="M191" i="3"/>
  <c r="B8" i="5"/>
  <c r="K8" i="5" s="1"/>
  <c r="M8" i="5"/>
  <c r="N12" i="5"/>
  <c r="F12" i="5"/>
  <c r="H12" i="5"/>
  <c r="I12" i="5"/>
  <c r="E12" i="5"/>
  <c r="L12" i="5"/>
  <c r="K12" i="5"/>
  <c r="J12" i="5"/>
  <c r="G12" i="5"/>
  <c r="D12" i="5"/>
  <c r="C12" i="5"/>
  <c r="E26" i="5"/>
  <c r="G36" i="5"/>
  <c r="N52" i="5"/>
  <c r="I89" i="5"/>
  <c r="E119" i="5"/>
  <c r="I141" i="5"/>
  <c r="H105" i="5"/>
  <c r="M105" i="5"/>
  <c r="E105" i="5"/>
  <c r="D105" i="5"/>
  <c r="J105" i="5"/>
  <c r="L105" i="5"/>
  <c r="K105" i="5"/>
  <c r="G105" i="5"/>
  <c r="F105" i="5"/>
  <c r="M121" i="5"/>
  <c r="L147" i="5"/>
  <c r="K147" i="5"/>
  <c r="D147" i="5"/>
  <c r="C147" i="5"/>
  <c r="M147" i="5"/>
  <c r="J147" i="5"/>
  <c r="I147" i="5"/>
  <c r="G147" i="5"/>
  <c r="N147" i="5"/>
  <c r="L192" i="5"/>
  <c r="J192" i="5"/>
  <c r="B192" i="5"/>
  <c r="K192" i="5"/>
  <c r="I192" i="5"/>
  <c r="N192" i="5"/>
  <c r="D192" i="5"/>
  <c r="F192" i="5"/>
  <c r="C192" i="5"/>
  <c r="J26" i="5"/>
  <c r="L26" i="5"/>
  <c r="I26" i="5"/>
  <c r="G26" i="5"/>
  <c r="B30" i="5"/>
  <c r="N30" i="5"/>
  <c r="M30" i="5"/>
  <c r="F30" i="5"/>
  <c r="L30" i="5"/>
  <c r="E30" i="5"/>
  <c r="C30" i="5"/>
  <c r="K40" i="5"/>
  <c r="M43" i="5"/>
  <c r="B43" i="5"/>
  <c r="N43" i="5"/>
  <c r="K43" i="5"/>
  <c r="F43" i="5"/>
  <c r="D43" i="5"/>
  <c r="C90" i="5"/>
  <c r="H93" i="5"/>
  <c r="G93" i="5"/>
  <c r="N93" i="5"/>
  <c r="M93" i="5"/>
  <c r="C93" i="5"/>
  <c r="J95" i="5"/>
  <c r="N100" i="5"/>
  <c r="H123" i="5"/>
  <c r="N123" i="5"/>
  <c r="F123" i="5"/>
  <c r="E123" i="5"/>
  <c r="M123" i="5"/>
  <c r="L123" i="5"/>
  <c r="H155" i="5"/>
  <c r="K155" i="5"/>
  <c r="C155" i="5"/>
  <c r="B155" i="5"/>
  <c r="N155" i="5"/>
  <c r="E155" i="5"/>
  <c r="D155" i="5"/>
  <c r="F155" i="5"/>
  <c r="G155" i="5"/>
  <c r="I174" i="5"/>
  <c r="B26" i="5"/>
  <c r="J28" i="5"/>
  <c r="B28" i="5"/>
  <c r="F28" i="5"/>
  <c r="K28" i="5"/>
  <c r="G28" i="5"/>
  <c r="D28" i="5"/>
  <c r="D30" i="5"/>
  <c r="L40" i="5"/>
  <c r="C43" i="5"/>
  <c r="K66" i="5"/>
  <c r="L66" i="5"/>
  <c r="J66" i="5"/>
  <c r="E66" i="5"/>
  <c r="M66" i="5"/>
  <c r="H66" i="5"/>
  <c r="C66" i="5"/>
  <c r="I69" i="5"/>
  <c r="N69" i="5"/>
  <c r="M69" i="5"/>
  <c r="D69" i="5"/>
  <c r="L69" i="5"/>
  <c r="K69" i="5"/>
  <c r="D90" i="5"/>
  <c r="B93" i="5"/>
  <c r="K95" i="5"/>
  <c r="B123" i="5"/>
  <c r="D132" i="5"/>
  <c r="I155" i="5"/>
  <c r="J174" i="5"/>
  <c r="H183" i="5"/>
  <c r="D183" i="5"/>
  <c r="N183" i="5"/>
  <c r="F183" i="5"/>
  <c r="E183" i="5"/>
  <c r="I183" i="5"/>
  <c r="C183" i="5"/>
  <c r="G183" i="5"/>
  <c r="G107" i="5"/>
  <c r="H107" i="5"/>
  <c r="K107" i="5"/>
  <c r="J107" i="5"/>
  <c r="I107" i="5"/>
  <c r="J136" i="5"/>
  <c r="L136" i="5"/>
  <c r="K136" i="5"/>
  <c r="C136" i="5"/>
  <c r="M136" i="5"/>
  <c r="I136" i="5"/>
  <c r="M177" i="3"/>
  <c r="K178" i="5"/>
  <c r="M178" i="5"/>
  <c r="J178" i="5"/>
  <c r="I178" i="5"/>
  <c r="N197" i="5"/>
  <c r="I197" i="5"/>
  <c r="H197" i="5"/>
  <c r="J18" i="5"/>
  <c r="B18" i="5"/>
  <c r="M18" i="5"/>
  <c r="F18" i="5"/>
  <c r="B20" i="5"/>
  <c r="N20" i="5"/>
  <c r="G20" i="5"/>
  <c r="C20" i="5"/>
  <c r="F24" i="5"/>
  <c r="D24" i="5"/>
  <c r="L24" i="5"/>
  <c r="J24" i="5"/>
  <c r="C26" i="5"/>
  <c r="C28" i="5"/>
  <c r="G30" i="5"/>
  <c r="M40" i="5"/>
  <c r="E43" i="5"/>
  <c r="C50" i="5"/>
  <c r="B66" i="5"/>
  <c r="B69" i="5"/>
  <c r="G82" i="5"/>
  <c r="N82" i="5"/>
  <c r="F82" i="5"/>
  <c r="E82" i="5"/>
  <c r="K82" i="5"/>
  <c r="H82" i="5"/>
  <c r="M82" i="5"/>
  <c r="F90" i="5"/>
  <c r="D93" i="5"/>
  <c r="L95" i="5"/>
  <c r="D109" i="5"/>
  <c r="G109" i="5"/>
  <c r="B109" i="5"/>
  <c r="H109" i="5"/>
  <c r="N109" i="5"/>
  <c r="L109" i="5"/>
  <c r="M109" i="5"/>
  <c r="C123" i="5"/>
  <c r="E132" i="5"/>
  <c r="J155" i="5"/>
  <c r="N179" i="5"/>
  <c r="L179" i="5"/>
  <c r="D179" i="5"/>
  <c r="M179" i="5"/>
  <c r="E179" i="5"/>
  <c r="C179" i="5"/>
  <c r="G179" i="5"/>
  <c r="F179" i="5"/>
  <c r="J179" i="5"/>
  <c r="H179" i="5"/>
  <c r="B183" i="5"/>
  <c r="H186" i="5"/>
  <c r="H198" i="5"/>
  <c r="F198" i="5"/>
  <c r="E198" i="5"/>
  <c r="J198" i="5"/>
  <c r="I198" i="5"/>
  <c r="N198" i="5"/>
  <c r="L198" i="5"/>
  <c r="M198" i="5"/>
  <c r="G198" i="5"/>
  <c r="M106" i="3"/>
  <c r="J115" i="5"/>
  <c r="I115" i="5"/>
  <c r="F115" i="5"/>
  <c r="D115" i="5"/>
  <c r="M135" i="3"/>
  <c r="K144" i="5"/>
  <c r="C144" i="5"/>
  <c r="G144" i="5"/>
  <c r="M144" i="5"/>
  <c r="M156" i="3"/>
  <c r="K165" i="5"/>
  <c r="E165" i="5"/>
  <c r="F165" i="5"/>
  <c r="J165" i="5"/>
  <c r="M185" i="3"/>
  <c r="M196" i="3"/>
  <c r="J6" i="5"/>
  <c r="K6" i="5"/>
  <c r="C6" i="5"/>
  <c r="B16" i="5"/>
  <c r="C16" i="5" s="1"/>
  <c r="C18" i="5"/>
  <c r="D20" i="5"/>
  <c r="B24" i="5"/>
  <c r="D26" i="5"/>
  <c r="E28" i="5"/>
  <c r="H30" i="5"/>
  <c r="G43" i="5"/>
  <c r="C48" i="5"/>
  <c r="I48" i="5"/>
  <c r="H48" i="5"/>
  <c r="B48" i="5"/>
  <c r="D50" i="5"/>
  <c r="D66" i="5"/>
  <c r="C69" i="5"/>
  <c r="B82" i="5"/>
  <c r="L90" i="5"/>
  <c r="E93" i="5"/>
  <c r="F96" i="5"/>
  <c r="H96" i="5"/>
  <c r="B96" i="5"/>
  <c r="D96" i="5"/>
  <c r="K96" i="5"/>
  <c r="C96" i="5"/>
  <c r="M96" i="5"/>
  <c r="L96" i="5"/>
  <c r="C109" i="5"/>
  <c r="J120" i="5"/>
  <c r="L120" i="5"/>
  <c r="D120" i="5"/>
  <c r="C120" i="5"/>
  <c r="N120" i="5"/>
  <c r="E120" i="5"/>
  <c r="B120" i="5"/>
  <c r="M120" i="5"/>
  <c r="F120" i="5"/>
  <c r="D123" i="5"/>
  <c r="F132" i="5"/>
  <c r="J142" i="5"/>
  <c r="B142" i="5"/>
  <c r="G142" i="5"/>
  <c r="F142" i="5"/>
  <c r="E142" i="5"/>
  <c r="D142" i="5"/>
  <c r="K142" i="5"/>
  <c r="M142" i="5"/>
  <c r="N142" i="5"/>
  <c r="I142" i="5"/>
  <c r="H142" i="5"/>
  <c r="L149" i="5"/>
  <c r="D149" i="5"/>
  <c r="F149" i="5"/>
  <c r="J149" i="5"/>
  <c r="I149" i="5"/>
  <c r="C149" i="5"/>
  <c r="J152" i="5"/>
  <c r="B152" i="5"/>
  <c r="H152" i="5"/>
  <c r="D152" i="5"/>
  <c r="K152" i="5"/>
  <c r="G152" i="5"/>
  <c r="M152" i="5"/>
  <c r="I152" i="5"/>
  <c r="L155" i="5"/>
  <c r="I165" i="5"/>
  <c r="E171" i="5"/>
  <c r="J175" i="5"/>
  <c r="H175" i="5"/>
  <c r="N175" i="5"/>
  <c r="M175" i="5"/>
  <c r="F175" i="5"/>
  <c r="E175" i="5"/>
  <c r="I175" i="5"/>
  <c r="D175" i="5"/>
  <c r="K175" i="5"/>
  <c r="C175" i="5"/>
  <c r="B175" i="5"/>
  <c r="B179" i="5"/>
  <c r="J183" i="5"/>
  <c r="J186" i="5"/>
  <c r="B198" i="5"/>
  <c r="G64" i="5"/>
  <c r="C64" i="5"/>
  <c r="H64" i="5"/>
  <c r="L64" i="5"/>
  <c r="J64" i="5"/>
  <c r="K132" i="5"/>
  <c r="N146" i="5"/>
  <c r="F146" i="5"/>
  <c r="C146" i="5"/>
  <c r="I146" i="5"/>
  <c r="J146" i="5"/>
  <c r="B146" i="5"/>
  <c r="E146" i="5"/>
  <c r="N176" i="5"/>
  <c r="F176" i="5"/>
  <c r="H176" i="5"/>
  <c r="D176" i="5"/>
  <c r="C176" i="5"/>
  <c r="E176" i="5"/>
  <c r="M176" i="5"/>
  <c r="K176" i="5"/>
  <c r="J176" i="5"/>
  <c r="M183" i="5"/>
  <c r="I190" i="5"/>
  <c r="L184" i="5"/>
  <c r="K184" i="5"/>
  <c r="I20" i="5"/>
  <c r="K26" i="5"/>
  <c r="M28" i="5"/>
  <c r="H31" i="5"/>
  <c r="I31" i="5"/>
  <c r="N31" i="5"/>
  <c r="L35" i="5"/>
  <c r="D35" i="5"/>
  <c r="N35" i="5"/>
  <c r="F35" i="5"/>
  <c r="K35" i="5"/>
  <c r="I35" i="5"/>
  <c r="L43" i="5"/>
  <c r="H50" i="5"/>
  <c r="D55" i="5"/>
  <c r="B64" i="5"/>
  <c r="N66" i="5"/>
  <c r="H69" i="5"/>
  <c r="C80" i="5"/>
  <c r="M80" i="5"/>
  <c r="L80" i="5"/>
  <c r="N80" i="5"/>
  <c r="H80" i="5"/>
  <c r="B80" i="5"/>
  <c r="J80" i="5"/>
  <c r="I80" i="5"/>
  <c r="K93" i="5"/>
  <c r="K123" i="5"/>
  <c r="M129" i="5"/>
  <c r="L139" i="5"/>
  <c r="D139" i="5"/>
  <c r="M139" i="5"/>
  <c r="E139" i="5"/>
  <c r="C139" i="5"/>
  <c r="F139" i="5"/>
  <c r="N139" i="5"/>
  <c r="J139" i="5"/>
  <c r="K139" i="5"/>
  <c r="H139" i="5"/>
  <c r="G139" i="5"/>
  <c r="D146" i="5"/>
  <c r="J160" i="5"/>
  <c r="G160" i="5"/>
  <c r="M160" i="5"/>
  <c r="L160" i="5"/>
  <c r="K160" i="5"/>
  <c r="D160" i="5"/>
  <c r="B160" i="5"/>
  <c r="F160" i="5"/>
  <c r="J172" i="5"/>
  <c r="B172" i="5"/>
  <c r="I172" i="5"/>
  <c r="H172" i="5"/>
  <c r="D172" i="5"/>
  <c r="E172" i="5"/>
  <c r="K172" i="5"/>
  <c r="F172" i="5"/>
  <c r="C172" i="5"/>
  <c r="B176" i="5"/>
  <c r="N199" i="5"/>
  <c r="L199" i="5"/>
  <c r="E199" i="5"/>
  <c r="D199" i="5"/>
  <c r="H199" i="5"/>
  <c r="G199" i="5"/>
  <c r="I199" i="5"/>
  <c r="F199" i="5"/>
  <c r="C199" i="5"/>
  <c r="M199" i="5"/>
  <c r="J20" i="5"/>
  <c r="M26" i="5"/>
  <c r="L33" i="5"/>
  <c r="C33" i="5"/>
  <c r="J33" i="5"/>
  <c r="N33" i="5"/>
  <c r="K33" i="5"/>
  <c r="D64" i="5"/>
  <c r="E67" i="5"/>
  <c r="F67" i="5"/>
  <c r="D67" i="5"/>
  <c r="L67" i="5"/>
  <c r="J67" i="5"/>
  <c r="I67" i="5"/>
  <c r="J69" i="5"/>
  <c r="D80" i="5"/>
  <c r="L93" i="5"/>
  <c r="C107" i="5"/>
  <c r="D121" i="5"/>
  <c r="L121" i="5"/>
  <c r="K121" i="5"/>
  <c r="N121" i="5"/>
  <c r="J121" i="5"/>
  <c r="I121" i="5"/>
  <c r="G121" i="5"/>
  <c r="F121" i="5"/>
  <c r="D136" i="5"/>
  <c r="G146" i="5"/>
  <c r="G176" i="5"/>
  <c r="C184" i="5"/>
  <c r="M112" i="3"/>
  <c r="F113" i="5"/>
  <c r="E113" i="5"/>
  <c r="L113" i="5"/>
  <c r="J113" i="5"/>
  <c r="M154" i="3"/>
  <c r="J171" i="5"/>
  <c r="H171" i="5"/>
  <c r="L171" i="5"/>
  <c r="C171" i="5"/>
  <c r="K171" i="5"/>
  <c r="F171" i="5"/>
  <c r="K195" i="5"/>
  <c r="I195" i="5"/>
  <c r="G195" i="5"/>
  <c r="M195" i="5"/>
  <c r="C195" i="5"/>
  <c r="M194" i="3"/>
  <c r="K20" i="5"/>
  <c r="I50" i="5"/>
  <c r="M50" i="5"/>
  <c r="K50" i="5"/>
  <c r="L55" i="5"/>
  <c r="M55" i="5"/>
  <c r="F55" i="5"/>
  <c r="C55" i="5"/>
  <c r="H95" i="5"/>
  <c r="G95" i="5"/>
  <c r="N95" i="5"/>
  <c r="E95" i="5"/>
  <c r="J163" i="5"/>
  <c r="C163" i="5"/>
  <c r="M162" i="3"/>
  <c r="K163" i="5"/>
  <c r="D163" i="5"/>
  <c r="K203" i="5"/>
  <c r="G203" i="5"/>
  <c r="F203" i="5"/>
  <c r="E203" i="5"/>
  <c r="M202" i="3"/>
  <c r="M203" i="5"/>
  <c r="N203" i="5"/>
  <c r="J203" i="5"/>
  <c r="D203" i="5"/>
  <c r="N28" i="5"/>
  <c r="M49" i="3"/>
  <c r="M54" i="3"/>
  <c r="M59" i="3"/>
  <c r="M69" i="3"/>
  <c r="M74" i="3"/>
  <c r="M89" i="3"/>
  <c r="M99" i="3"/>
  <c r="G150" i="5"/>
  <c r="M150" i="5"/>
  <c r="L150" i="5"/>
  <c r="M170" i="3"/>
  <c r="N26" i="5"/>
  <c r="C31" i="5"/>
  <c r="B33" i="5"/>
  <c r="C35" i="5"/>
  <c r="L50" i="5"/>
  <c r="H55" i="5"/>
  <c r="E64" i="5"/>
  <c r="B67" i="5"/>
  <c r="C70" i="5"/>
  <c r="H70" i="5"/>
  <c r="B70" i="5"/>
  <c r="K70" i="5"/>
  <c r="I70" i="5"/>
  <c r="M70" i="5"/>
  <c r="D70" i="5"/>
  <c r="E80" i="5"/>
  <c r="D107" i="5"/>
  <c r="E115" i="5"/>
  <c r="B121" i="5"/>
  <c r="C124" i="5"/>
  <c r="L127" i="5"/>
  <c r="C127" i="5"/>
  <c r="I127" i="5"/>
  <c r="H127" i="5"/>
  <c r="B127" i="5"/>
  <c r="G127" i="5"/>
  <c r="J130" i="5"/>
  <c r="E130" i="5"/>
  <c r="C130" i="5"/>
  <c r="M130" i="5"/>
  <c r="K130" i="5"/>
  <c r="B130" i="5"/>
  <c r="E136" i="5"/>
  <c r="I139" i="5"/>
  <c r="H146" i="5"/>
  <c r="H153" i="5"/>
  <c r="I153" i="5"/>
  <c r="G153" i="5"/>
  <c r="E153" i="5"/>
  <c r="D153" i="5"/>
  <c r="B153" i="5"/>
  <c r="J153" i="5"/>
  <c r="N153" i="5"/>
  <c r="L153" i="5"/>
  <c r="K153" i="5"/>
  <c r="E160" i="5"/>
  <c r="E163" i="5"/>
  <c r="L172" i="5"/>
  <c r="I176" i="5"/>
  <c r="G184" i="5"/>
  <c r="D195" i="5"/>
  <c r="M107" i="3"/>
  <c r="K108" i="5"/>
  <c r="J116" i="5"/>
  <c r="I116" i="5"/>
  <c r="K116" i="5"/>
  <c r="L116" i="5"/>
  <c r="G116" i="5"/>
  <c r="E116" i="5"/>
  <c r="M128" i="3"/>
  <c r="M149" i="3"/>
  <c r="M166" i="5"/>
  <c r="J166" i="5"/>
  <c r="H187" i="5"/>
  <c r="E187" i="5"/>
  <c r="M187" i="5"/>
  <c r="K187" i="5"/>
  <c r="I6" i="5"/>
  <c r="L16" i="5"/>
  <c r="L18" i="5"/>
  <c r="L20" i="5"/>
  <c r="M24" i="5"/>
  <c r="D31" i="5"/>
  <c r="D33" i="5"/>
  <c r="E35" i="5"/>
  <c r="L48" i="5"/>
  <c r="N50" i="5"/>
  <c r="I55" i="5"/>
  <c r="F64" i="5"/>
  <c r="C67" i="5"/>
  <c r="E70" i="5"/>
  <c r="C75" i="5"/>
  <c r="F80" i="5"/>
  <c r="F86" i="5"/>
  <c r="M86" i="5"/>
  <c r="C86" i="5"/>
  <c r="H86" i="5"/>
  <c r="G86" i="5"/>
  <c r="D86" i="5"/>
  <c r="D89" i="5"/>
  <c r="M89" i="5"/>
  <c r="H89" i="5"/>
  <c r="L89" i="5"/>
  <c r="N89" i="5"/>
  <c r="K89" i="5"/>
  <c r="E107" i="5"/>
  <c r="H115" i="5"/>
  <c r="C121" i="5"/>
  <c r="D127" i="5"/>
  <c r="D130" i="5"/>
  <c r="G136" i="5"/>
  <c r="J140" i="5"/>
  <c r="M140" i="5"/>
  <c r="L140" i="5"/>
  <c r="G140" i="5"/>
  <c r="F140" i="5"/>
  <c r="E140" i="5"/>
  <c r="H140" i="5"/>
  <c r="C140" i="5"/>
  <c r="N140" i="5"/>
  <c r="K146" i="5"/>
  <c r="N149" i="5"/>
  <c r="C153" i="5"/>
  <c r="L157" i="5"/>
  <c r="E157" i="5"/>
  <c r="K157" i="5"/>
  <c r="C157" i="5"/>
  <c r="B157" i="5"/>
  <c r="H157" i="5"/>
  <c r="N157" i="5"/>
  <c r="J157" i="5"/>
  <c r="I157" i="5"/>
  <c r="H160" i="5"/>
  <c r="F163" i="5"/>
  <c r="G166" i="5"/>
  <c r="M172" i="5"/>
  <c r="L176" i="5"/>
  <c r="H184" i="5"/>
  <c r="E195" i="5"/>
  <c r="K199" i="5"/>
  <c r="P112" i="3"/>
  <c r="Q112" i="3" s="1"/>
  <c r="J124" i="5"/>
  <c r="D124" i="5"/>
  <c r="E124" i="5"/>
  <c r="K145" i="5"/>
  <c r="C145" i="5"/>
  <c r="D145" i="5"/>
  <c r="P154" i="3"/>
  <c r="Q154" i="3" s="1"/>
  <c r="P162" i="3"/>
  <c r="Q162" i="3" s="1"/>
  <c r="K174" i="5"/>
  <c r="F174" i="5"/>
  <c r="P183" i="3"/>
  <c r="Q183" i="3" s="1"/>
  <c r="P202" i="3"/>
  <c r="Q202" i="3" s="1"/>
  <c r="M16" i="5"/>
  <c r="N18" i="5"/>
  <c r="M20" i="5"/>
  <c r="N24" i="5"/>
  <c r="E31" i="5"/>
  <c r="E33" i="5"/>
  <c r="G35" i="5"/>
  <c r="M48" i="5"/>
  <c r="J55" i="5"/>
  <c r="N58" i="5"/>
  <c r="D60" i="5"/>
  <c r="I64" i="5"/>
  <c r="G67" i="5"/>
  <c r="F70" i="5"/>
  <c r="D75" i="5"/>
  <c r="G80" i="5"/>
  <c r="F107" i="5"/>
  <c r="N113" i="5"/>
  <c r="K115" i="5"/>
  <c r="E121" i="5"/>
  <c r="G124" i="5"/>
  <c r="E127" i="5"/>
  <c r="F130" i="5"/>
  <c r="H136" i="5"/>
  <c r="B140" i="5"/>
  <c r="L146" i="5"/>
  <c r="F153" i="5"/>
  <c r="D157" i="5"/>
  <c r="I160" i="5"/>
  <c r="G163" i="5"/>
  <c r="H166" i="5"/>
  <c r="N170" i="5"/>
  <c r="N172" i="5"/>
  <c r="B177" i="5"/>
  <c r="L177" i="5"/>
  <c r="I177" i="5"/>
  <c r="H177" i="5"/>
  <c r="F177" i="5"/>
  <c r="E177" i="5"/>
  <c r="M177" i="5"/>
  <c r="J177" i="5"/>
  <c r="I184" i="5"/>
  <c r="F195" i="5"/>
  <c r="I132" i="5"/>
  <c r="C132" i="5"/>
  <c r="L161" i="5"/>
  <c r="N161" i="5"/>
  <c r="C182" i="5"/>
  <c r="N182" i="5"/>
  <c r="K182" i="5"/>
  <c r="F182" i="5"/>
  <c r="D182" i="5"/>
  <c r="G182" i="5"/>
  <c r="M190" i="5"/>
  <c r="F190" i="5"/>
  <c r="K190" i="5"/>
  <c r="H190" i="5"/>
  <c r="E190" i="5"/>
  <c r="D190" i="5"/>
  <c r="P194" i="3"/>
  <c r="Q194" i="3" s="1"/>
  <c r="H19" i="5"/>
  <c r="F19" i="5"/>
  <c r="J19" i="5"/>
  <c r="G19" i="5"/>
  <c r="L25" i="5"/>
  <c r="D25" i="5"/>
  <c r="C25" i="5"/>
  <c r="N25" i="5"/>
  <c r="F25" i="5"/>
  <c r="G25" i="5"/>
  <c r="F31" i="5"/>
  <c r="F33" i="5"/>
  <c r="H35" i="5"/>
  <c r="G42" i="5"/>
  <c r="I42" i="5"/>
  <c r="H42" i="5"/>
  <c r="L42" i="5"/>
  <c r="J42" i="5"/>
  <c r="B42" i="5"/>
  <c r="K55" i="5"/>
  <c r="K64" i="5"/>
  <c r="H67" i="5"/>
  <c r="K80" i="5"/>
  <c r="M107" i="5"/>
  <c r="L115" i="5"/>
  <c r="H121" i="5"/>
  <c r="H124" i="5"/>
  <c r="F127" i="5"/>
  <c r="G130" i="5"/>
  <c r="L137" i="5"/>
  <c r="J137" i="5"/>
  <c r="I137" i="5"/>
  <c r="F137" i="5"/>
  <c r="K137" i="5"/>
  <c r="G137" i="5"/>
  <c r="M137" i="5"/>
  <c r="B137" i="5"/>
  <c r="M146" i="5"/>
  <c r="M153" i="5"/>
  <c r="N160" i="5"/>
  <c r="I163" i="5"/>
  <c r="H173" i="5"/>
  <c r="C173" i="5"/>
  <c r="G173" i="5"/>
  <c r="F173" i="5"/>
  <c r="M173" i="5"/>
  <c r="E173" i="5"/>
  <c r="B173" i="5"/>
  <c r="N173" i="5"/>
  <c r="I173" i="5"/>
  <c r="F181" i="5"/>
  <c r="D181" i="5"/>
  <c r="I181" i="5"/>
  <c r="G181" i="5"/>
  <c r="E181" i="5"/>
  <c r="B181" i="5"/>
  <c r="M181" i="5"/>
  <c r="L181" i="5"/>
  <c r="J184" i="5"/>
  <c r="L195" i="5"/>
  <c r="D99" i="5"/>
  <c r="H99" i="5"/>
  <c r="F99" i="5"/>
  <c r="N99" i="5"/>
  <c r="K200" i="5"/>
  <c r="J200" i="5"/>
  <c r="C200" i="5"/>
  <c r="I200" i="5"/>
  <c r="H200" i="5"/>
  <c r="N200" i="5"/>
  <c r="L200" i="5"/>
  <c r="H57" i="5"/>
  <c r="G57" i="5"/>
  <c r="K57" i="5"/>
  <c r="L57" i="5"/>
  <c r="I57" i="5"/>
  <c r="N72" i="5"/>
  <c r="G74" i="5"/>
  <c r="I74" i="5"/>
  <c r="H74" i="5"/>
  <c r="L74" i="5"/>
  <c r="D74" i="5"/>
  <c r="B74" i="5"/>
  <c r="M83" i="5"/>
  <c r="B99" i="5"/>
  <c r="N110" i="5"/>
  <c r="F148" i="5"/>
  <c r="L148" i="5"/>
  <c r="K148" i="5"/>
  <c r="G148" i="5"/>
  <c r="M148" i="5"/>
  <c r="D148" i="5"/>
  <c r="B148" i="5"/>
  <c r="H148" i="5"/>
  <c r="B200" i="5"/>
  <c r="H9" i="5"/>
  <c r="M9" i="5"/>
  <c r="E9" i="5"/>
  <c r="L23" i="5"/>
  <c r="I23" i="5"/>
  <c r="J23" i="5"/>
  <c r="C57" i="5"/>
  <c r="E74" i="5"/>
  <c r="L97" i="5"/>
  <c r="F97" i="5"/>
  <c r="K97" i="5"/>
  <c r="C97" i="5"/>
  <c r="B97" i="5"/>
  <c r="E99" i="5"/>
  <c r="E148" i="5"/>
  <c r="E200" i="5"/>
  <c r="I9" i="5"/>
  <c r="H29" i="5"/>
  <c r="N29" i="5"/>
  <c r="D29" i="5"/>
  <c r="C40" i="5"/>
  <c r="N40" i="5"/>
  <c r="I40" i="5"/>
  <c r="G40" i="5"/>
  <c r="I44" i="5"/>
  <c r="K46" i="5"/>
  <c r="B46" i="5"/>
  <c r="C46" i="5"/>
  <c r="D46" i="5"/>
  <c r="N57" i="5"/>
  <c r="C60" i="5"/>
  <c r="I60" i="5"/>
  <c r="H60" i="5"/>
  <c r="M75" i="5"/>
  <c r="E75" i="5"/>
  <c r="B75" i="5"/>
  <c r="F75" i="5"/>
  <c r="J97" i="5"/>
  <c r="M99" i="5"/>
  <c r="J180" i="5"/>
  <c r="N180" i="5"/>
  <c r="M180" i="5"/>
  <c r="D180" i="5"/>
  <c r="C180" i="5"/>
  <c r="H180" i="5"/>
  <c r="F180" i="5"/>
  <c r="G180" i="5"/>
  <c r="D27" i="5"/>
  <c r="N32" i="5"/>
  <c r="F32" i="5"/>
  <c r="D37" i="5"/>
  <c r="M37" i="5"/>
  <c r="I49" i="5"/>
  <c r="B49" i="5"/>
  <c r="G49" i="5"/>
  <c r="K76" i="5"/>
  <c r="J76" i="5"/>
  <c r="C76" i="5"/>
  <c r="B76" i="5"/>
  <c r="K78" i="5"/>
  <c r="C78" i="5"/>
  <c r="E78" i="5"/>
  <c r="N94" i="5"/>
  <c r="F94" i="5"/>
  <c r="H94" i="5"/>
  <c r="E94" i="5"/>
  <c r="M98" i="5"/>
  <c r="N126" i="5"/>
  <c r="F126" i="5"/>
  <c r="I126" i="5"/>
  <c r="H126" i="5"/>
  <c r="E126" i="5"/>
  <c r="M126" i="5"/>
  <c r="H133" i="5"/>
  <c r="G133" i="5"/>
  <c r="M133" i="5"/>
  <c r="D133" i="5"/>
  <c r="C133" i="5"/>
  <c r="J133" i="5"/>
  <c r="F133" i="5"/>
  <c r="H145" i="5"/>
  <c r="J145" i="5"/>
  <c r="I145" i="5"/>
  <c r="N145" i="5"/>
  <c r="M145" i="5"/>
  <c r="L145" i="5"/>
  <c r="J150" i="5"/>
  <c r="N150" i="5"/>
  <c r="F150" i="5"/>
  <c r="E150" i="5"/>
  <c r="D150" i="5"/>
  <c r="H150" i="5"/>
  <c r="C150" i="5"/>
  <c r="L169" i="5"/>
  <c r="D169" i="5"/>
  <c r="G169" i="5"/>
  <c r="F169" i="5"/>
  <c r="N169" i="5"/>
  <c r="M169" i="5"/>
  <c r="J169" i="5"/>
  <c r="B169" i="5"/>
  <c r="N88" i="5"/>
  <c r="F88" i="5"/>
  <c r="M88" i="5"/>
  <c r="L88" i="5"/>
  <c r="G88" i="5"/>
  <c r="J90" i="5"/>
  <c r="G90" i="5"/>
  <c r="I90" i="5"/>
  <c r="H90" i="5"/>
  <c r="E90" i="5"/>
  <c r="B92" i="5"/>
  <c r="M92" i="5"/>
  <c r="L92" i="5"/>
  <c r="E92" i="5"/>
  <c r="D92" i="5"/>
  <c r="G92" i="5"/>
  <c r="M104" i="5"/>
  <c r="F106" i="5"/>
  <c r="G106" i="5"/>
  <c r="N106" i="5"/>
  <c r="M106" i="5"/>
  <c r="H108" i="5"/>
  <c r="I108" i="5"/>
  <c r="G108" i="5"/>
  <c r="F138" i="5"/>
  <c r="D138" i="5"/>
  <c r="J138" i="5"/>
  <c r="I138" i="5"/>
  <c r="L167" i="5"/>
  <c r="M167" i="5"/>
  <c r="K167" i="5"/>
  <c r="I167" i="5"/>
  <c r="D167" i="5"/>
  <c r="B167" i="5"/>
  <c r="D204" i="5"/>
  <c r="B204" i="5"/>
  <c r="N204" i="5"/>
  <c r="L204" i="5"/>
  <c r="K204" i="5"/>
  <c r="I204" i="5"/>
  <c r="H204" i="5"/>
  <c r="F204" i="5"/>
  <c r="C204" i="5"/>
  <c r="H21" i="5"/>
  <c r="I27" i="5"/>
  <c r="I32" i="5"/>
  <c r="I37" i="5"/>
  <c r="K49" i="5"/>
  <c r="L76" i="5"/>
  <c r="J78" i="5"/>
  <c r="H88" i="5"/>
  <c r="K90" i="5"/>
  <c r="J92" i="5"/>
  <c r="H106" i="5"/>
  <c r="F108" i="5"/>
  <c r="F118" i="5"/>
  <c r="J118" i="5"/>
  <c r="I118" i="5"/>
  <c r="E118" i="5"/>
  <c r="D118" i="5"/>
  <c r="L118" i="5"/>
  <c r="B134" i="5"/>
  <c r="N134" i="5"/>
  <c r="H134" i="5"/>
  <c r="G134" i="5"/>
  <c r="N156" i="5"/>
  <c r="F156" i="5"/>
  <c r="K156" i="5"/>
  <c r="J156" i="5"/>
  <c r="M156" i="5"/>
  <c r="I156" i="5"/>
  <c r="L202" i="5"/>
  <c r="J202" i="5"/>
  <c r="C202" i="5"/>
  <c r="B202" i="5"/>
  <c r="K202" i="5"/>
  <c r="I202" i="5"/>
  <c r="G202" i="5"/>
  <c r="L129" i="5"/>
  <c r="D129" i="5"/>
  <c r="K129" i="5"/>
  <c r="J129" i="5"/>
  <c r="G129" i="5"/>
  <c r="F129" i="5"/>
  <c r="D161" i="5"/>
  <c r="H161" i="5"/>
  <c r="G161" i="5"/>
  <c r="I161" i="5"/>
  <c r="J185" i="5"/>
  <c r="H185" i="5"/>
  <c r="N185" i="5"/>
  <c r="E185" i="5"/>
  <c r="D185" i="5"/>
  <c r="B187" i="5"/>
  <c r="L187" i="5"/>
  <c r="J187" i="5"/>
  <c r="I187" i="5"/>
  <c r="N187" i="5"/>
  <c r="D187" i="5"/>
  <c r="C187" i="5"/>
  <c r="N22" i="5"/>
  <c r="F22" i="5"/>
  <c r="I79" i="5"/>
  <c r="M79" i="5"/>
  <c r="E79" i="5"/>
  <c r="D79" i="5"/>
  <c r="J100" i="5"/>
  <c r="F100" i="5"/>
  <c r="G100" i="5"/>
  <c r="E100" i="5"/>
  <c r="C129" i="5"/>
  <c r="C161" i="5"/>
  <c r="H178" i="5"/>
  <c r="F178" i="5"/>
  <c r="C178" i="5"/>
  <c r="D178" i="5"/>
  <c r="B178" i="5"/>
  <c r="C185" i="5"/>
  <c r="F187" i="5"/>
  <c r="D194" i="5"/>
  <c r="B194" i="5"/>
  <c r="N194" i="5"/>
  <c r="G194" i="5"/>
  <c r="F194" i="5"/>
  <c r="M194" i="5"/>
  <c r="L194" i="5"/>
  <c r="D151" i="5"/>
  <c r="N151" i="5"/>
  <c r="M151" i="5"/>
  <c r="H151" i="5"/>
  <c r="G151" i="5"/>
  <c r="B197" i="5"/>
  <c r="L197" i="5"/>
  <c r="K197" i="5"/>
  <c r="J197" i="5"/>
  <c r="G197" i="5"/>
  <c r="F197" i="5"/>
  <c r="E197" i="5"/>
  <c r="G62" i="5"/>
  <c r="G115" i="5"/>
  <c r="J122" i="5"/>
  <c r="B122" i="5"/>
  <c r="F122" i="5"/>
  <c r="H135" i="5"/>
  <c r="B135" i="5"/>
  <c r="N166" i="5"/>
  <c r="F166" i="5"/>
  <c r="L166" i="5"/>
  <c r="D166" i="5"/>
  <c r="C166" i="5"/>
  <c r="F168" i="5"/>
  <c r="G168" i="5"/>
  <c r="N189" i="5"/>
  <c r="L189" i="5"/>
  <c r="D189" i="5"/>
  <c r="F189" i="5"/>
  <c r="E189" i="5"/>
  <c r="M53" i="5"/>
  <c r="K56" i="5"/>
  <c r="I59" i="5"/>
  <c r="M73" i="5"/>
  <c r="B102" i="5"/>
  <c r="H102" i="5"/>
  <c r="B124" i="5"/>
  <c r="N124" i="5"/>
  <c r="M124" i="5"/>
  <c r="L159" i="5"/>
  <c r="D159" i="5"/>
  <c r="N159" i="5"/>
  <c r="M159" i="5"/>
  <c r="H193" i="5"/>
  <c r="E193" i="5"/>
  <c r="G52" i="5"/>
  <c r="H53" i="5"/>
  <c r="E55" i="5"/>
  <c r="H56" i="5"/>
  <c r="C58" i="5"/>
  <c r="H59" i="5"/>
  <c r="G72" i="5"/>
  <c r="M101" i="5"/>
  <c r="J102" i="5"/>
  <c r="N114" i="5"/>
  <c r="H114" i="5"/>
  <c r="L119" i="5"/>
  <c r="D119" i="5"/>
  <c r="C119" i="5"/>
  <c r="I124" i="5"/>
  <c r="J132" i="5"/>
  <c r="B132" i="5"/>
  <c r="N132" i="5"/>
  <c r="M132" i="5"/>
  <c r="N143" i="5"/>
  <c r="B154" i="5"/>
  <c r="N154" i="5"/>
  <c r="C154" i="5"/>
  <c r="I159" i="5"/>
  <c r="H165" i="5"/>
  <c r="D165" i="5"/>
  <c r="D174" i="5"/>
  <c r="B174" i="5"/>
  <c r="N174" i="5"/>
  <c r="L174" i="5"/>
  <c r="E174" i="5"/>
  <c r="C174" i="5"/>
  <c r="L182" i="5"/>
  <c r="J182" i="5"/>
  <c r="B182" i="5"/>
  <c r="I182" i="5"/>
  <c r="H182" i="5"/>
  <c r="J193" i="5"/>
  <c r="D184" i="5"/>
  <c r="B184" i="5"/>
  <c r="N184" i="5"/>
  <c r="M184" i="5"/>
  <c r="F184" i="5"/>
  <c r="E184" i="5"/>
  <c r="H188" i="5"/>
  <c r="F188" i="5"/>
  <c r="D188" i="5"/>
  <c r="N190" i="5"/>
  <c r="L117" i="5"/>
  <c r="N136" i="5"/>
  <c r="F136" i="5"/>
  <c r="H163" i="5"/>
  <c r="N196" i="5"/>
  <c r="F196" i="5"/>
  <c r="I203" i="5"/>
  <c r="H203" i="5"/>
  <c r="H125" i="5"/>
  <c r="B144" i="5"/>
  <c r="N144" i="5"/>
  <c r="D171" i="5"/>
  <c r="N186" i="5"/>
  <c r="F186" i="5"/>
  <c r="F191" i="5"/>
  <c r="D191" i="5"/>
  <c r="N104" i="5"/>
  <c r="L107" i="5"/>
  <c r="J110" i="5"/>
  <c r="H113" i="5"/>
  <c r="N116" i="5"/>
  <c r="F116" i="5"/>
  <c r="I125" i="5"/>
  <c r="H143" i="5"/>
  <c r="I144" i="5"/>
  <c r="J162" i="5"/>
  <c r="B162" i="5"/>
  <c r="J170" i="5"/>
  <c r="I171" i="5"/>
  <c r="I186" i="5"/>
  <c r="J190" i="5"/>
  <c r="J191" i="5"/>
  <c r="J195" i="5"/>
  <c r="H195" i="5"/>
  <c r="I14" i="5" l="1"/>
  <c r="K5" i="5"/>
  <c r="C14" i="5"/>
  <c r="N73" i="3"/>
  <c r="S73" i="3"/>
  <c r="J14" i="5"/>
  <c r="S88" i="3"/>
  <c r="F14" i="5"/>
  <c r="C5" i="5"/>
  <c r="N189" i="3"/>
  <c r="F7" i="5"/>
  <c r="N150" i="3"/>
  <c r="G14" i="5"/>
  <c r="H14" i="5"/>
  <c r="N183" i="3"/>
  <c r="S183" i="3"/>
  <c r="N14" i="3"/>
  <c r="O14" i="3" s="1"/>
  <c r="N31" i="3"/>
  <c r="S31" i="3"/>
  <c r="S131" i="3"/>
  <c r="N131" i="3"/>
  <c r="J16" i="5"/>
  <c r="N190" i="3"/>
  <c r="S190" i="3"/>
  <c r="S200" i="3"/>
  <c r="N200" i="3"/>
  <c r="N87" i="3"/>
  <c r="S87" i="3"/>
  <c r="N62" i="3"/>
  <c r="S62" i="3"/>
  <c r="S45" i="3"/>
  <c r="N45" i="3"/>
  <c r="N164" i="3"/>
  <c r="E14" i="5"/>
  <c r="S4" i="3"/>
  <c r="S144" i="3"/>
  <c r="N144" i="3"/>
  <c r="S115" i="3"/>
  <c r="N115" i="3"/>
  <c r="N145" i="3"/>
  <c r="S136" i="3"/>
  <c r="N136" i="3"/>
  <c r="D8" i="5"/>
  <c r="F8" i="5"/>
  <c r="G8" i="5"/>
  <c r="E8" i="5"/>
  <c r="N105" i="3"/>
  <c r="S105" i="3"/>
  <c r="N123" i="3"/>
  <c r="S123" i="3"/>
  <c r="J8" i="5"/>
  <c r="J4" i="5" s="1"/>
  <c r="S181" i="3"/>
  <c r="N181" i="3"/>
  <c r="S70" i="3"/>
  <c r="N70" i="3"/>
  <c r="S57" i="3"/>
  <c r="N57" i="3"/>
  <c r="S11" i="3"/>
  <c r="N11" i="3"/>
  <c r="O11" i="3" s="1"/>
  <c r="S6" i="3"/>
  <c r="N6" i="3"/>
  <c r="O6" i="3" s="1"/>
  <c r="S15" i="3"/>
  <c r="N15" i="3"/>
  <c r="O15" i="3" s="1"/>
  <c r="N104" i="3"/>
  <c r="S104" i="3"/>
  <c r="I10" i="5"/>
  <c r="S110" i="3"/>
  <c r="N110" i="3"/>
  <c r="S22" i="3"/>
  <c r="N22" i="3"/>
  <c r="S12" i="3"/>
  <c r="N12" i="3"/>
  <c r="O12" i="3" s="1"/>
  <c r="G16" i="5"/>
  <c r="N140" i="3"/>
  <c r="S140" i="3"/>
  <c r="S5" i="3"/>
  <c r="N5" i="3"/>
  <c r="O5" i="3" s="1"/>
  <c r="S80" i="3"/>
  <c r="N80" i="3"/>
  <c r="S122" i="3"/>
  <c r="N122" i="3"/>
  <c r="S95" i="3"/>
  <c r="N95" i="3"/>
  <c r="H16" i="5"/>
  <c r="N176" i="3"/>
  <c r="S176" i="3"/>
  <c r="K16" i="5"/>
  <c r="N119" i="3"/>
  <c r="S119" i="3"/>
  <c r="S137" i="3"/>
  <c r="N137" i="3"/>
  <c r="N74" i="3"/>
  <c r="S74" i="3"/>
  <c r="N69" i="3"/>
  <c r="S69" i="3"/>
  <c r="N146" i="3"/>
  <c r="S146" i="3"/>
  <c r="L10" i="5"/>
  <c r="K10" i="5"/>
  <c r="B10" i="6"/>
  <c r="Q8" i="3"/>
  <c r="N107" i="3"/>
  <c r="S107" i="3"/>
  <c r="N59" i="3"/>
  <c r="S59" i="3"/>
  <c r="S196" i="3"/>
  <c r="N196" i="3"/>
  <c r="C7" i="5"/>
  <c r="S77" i="3"/>
  <c r="N77" i="3"/>
  <c r="S100" i="3"/>
  <c r="N100" i="3"/>
  <c r="M10" i="5"/>
  <c r="M4" i="5" s="1"/>
  <c r="S103" i="3"/>
  <c r="N103" i="3"/>
  <c r="S20" i="3"/>
  <c r="N20" i="3"/>
  <c r="S172" i="3"/>
  <c r="N172" i="3"/>
  <c r="N78" i="3"/>
  <c r="S78" i="3"/>
  <c r="S147" i="3"/>
  <c r="N147" i="3"/>
  <c r="N54" i="3"/>
  <c r="S54" i="3"/>
  <c r="S185" i="3"/>
  <c r="N185" i="3"/>
  <c r="S66" i="3"/>
  <c r="N66" i="3"/>
  <c r="N10" i="5"/>
  <c r="S17" i="3"/>
  <c r="N17" i="3"/>
  <c r="N93" i="3"/>
  <c r="S93" i="3"/>
  <c r="K14" i="5"/>
  <c r="N98" i="3"/>
  <c r="S98" i="3"/>
  <c r="N16" i="5"/>
  <c r="N49" i="3"/>
  <c r="S49" i="3"/>
  <c r="S55" i="3"/>
  <c r="N55" i="3"/>
  <c r="N52" i="3"/>
  <c r="S52" i="3"/>
  <c r="N132" i="3"/>
  <c r="S132" i="3"/>
  <c r="S177" i="3"/>
  <c r="N177" i="3"/>
  <c r="H8" i="5"/>
  <c r="S117" i="3"/>
  <c r="N117" i="3"/>
  <c r="S148" i="3"/>
  <c r="N148" i="3"/>
  <c r="N68" i="3"/>
  <c r="S68" i="3"/>
  <c r="S156" i="3"/>
  <c r="N156" i="3"/>
  <c r="I8" i="5"/>
  <c r="I4" i="5" s="1"/>
  <c r="S153" i="3"/>
  <c r="N153" i="3"/>
  <c r="N13" i="3"/>
  <c r="O13" i="3" s="1"/>
  <c r="S13" i="3"/>
  <c r="S142" i="3"/>
  <c r="N142" i="3"/>
  <c r="N174" i="3"/>
  <c r="S174" i="3"/>
  <c r="S40" i="3"/>
  <c r="N40" i="3"/>
  <c r="N47" i="3"/>
  <c r="S47" i="3"/>
  <c r="M14" i="5"/>
  <c r="N32" i="3"/>
  <c r="S32" i="3"/>
  <c r="S35" i="3"/>
  <c r="N35" i="3"/>
  <c r="N28" i="3"/>
  <c r="S28" i="3"/>
  <c r="S101" i="3"/>
  <c r="N101" i="3"/>
  <c r="N112" i="3"/>
  <c r="S112" i="3"/>
  <c r="N184" i="3"/>
  <c r="S184" i="3"/>
  <c r="K17" i="5"/>
  <c r="S91" i="3"/>
  <c r="N91" i="3"/>
  <c r="N202" i="3"/>
  <c r="S202" i="3"/>
  <c r="H17" i="5"/>
  <c r="N111" i="3"/>
  <c r="S111" i="3"/>
  <c r="S121" i="3"/>
  <c r="N121" i="3"/>
  <c r="N17" i="5"/>
  <c r="N23" i="3"/>
  <c r="S23" i="3"/>
  <c r="N175" i="3"/>
  <c r="S175" i="3"/>
  <c r="B4" i="6"/>
  <c r="B5" i="6" s="1"/>
  <c r="N37" i="3"/>
  <c r="S37" i="3"/>
  <c r="S16" i="3"/>
  <c r="N16" i="3"/>
  <c r="O16" i="3" s="1"/>
  <c r="S81" i="3"/>
  <c r="N81" i="3"/>
  <c r="N155" i="3"/>
  <c r="S155" i="3"/>
  <c r="N192" i="3"/>
  <c r="S192" i="3"/>
  <c r="N198" i="3"/>
  <c r="S198" i="3"/>
  <c r="N58" i="3"/>
  <c r="S58" i="3"/>
  <c r="N194" i="3"/>
  <c r="S194" i="3"/>
  <c r="N8" i="5"/>
  <c r="L8" i="5"/>
  <c r="C8" i="5"/>
  <c r="S51" i="3"/>
  <c r="N51" i="3"/>
  <c r="N63" i="3"/>
  <c r="S63" i="3"/>
  <c r="N48" i="3"/>
  <c r="S48" i="3"/>
  <c r="S61" i="3"/>
  <c r="N61" i="3"/>
  <c r="N8" i="3"/>
  <c r="O8" i="3" s="1"/>
  <c r="S8" i="3"/>
  <c r="S193" i="3"/>
  <c r="N193" i="3"/>
  <c r="N9" i="3"/>
  <c r="O9" i="3" s="1"/>
  <c r="S9" i="3"/>
  <c r="N191" i="3"/>
  <c r="S191" i="3"/>
  <c r="D10" i="5"/>
  <c r="S187" i="3"/>
  <c r="N187" i="3"/>
  <c r="N83" i="3"/>
  <c r="S83" i="3"/>
  <c r="N195" i="3"/>
  <c r="S195" i="3"/>
  <c r="S96" i="3"/>
  <c r="N96" i="3"/>
  <c r="S130" i="3"/>
  <c r="N130" i="3"/>
  <c r="N154" i="3"/>
  <c r="S154" i="3"/>
  <c r="N27" i="3"/>
  <c r="S27" i="3"/>
  <c r="N33" i="3"/>
  <c r="S33" i="3"/>
  <c r="E10" i="5"/>
  <c r="S180" i="3"/>
  <c r="N180" i="3"/>
  <c r="S50" i="3"/>
  <c r="N50" i="3"/>
  <c r="E16" i="5"/>
  <c r="S113" i="3"/>
  <c r="N113" i="3"/>
  <c r="N133" i="3"/>
  <c r="S133" i="3"/>
  <c r="S168" i="3"/>
  <c r="N168" i="3"/>
  <c r="S188" i="3"/>
  <c r="N188" i="3"/>
  <c r="N170" i="3"/>
  <c r="S170" i="3"/>
  <c r="I16" i="5"/>
  <c r="S129" i="3"/>
  <c r="N129" i="3"/>
  <c r="N26" i="3"/>
  <c r="S26" i="3"/>
  <c r="F10" i="5"/>
  <c r="S199" i="3"/>
  <c r="N199" i="3"/>
  <c r="S72" i="3"/>
  <c r="N72" i="3"/>
  <c r="S167" i="3"/>
  <c r="N167" i="3"/>
  <c r="F16" i="5"/>
  <c r="N149" i="3"/>
  <c r="S149" i="3"/>
  <c r="S135" i="3"/>
  <c r="N135" i="3"/>
  <c r="N128" i="3"/>
  <c r="S128" i="3"/>
  <c r="N162" i="3"/>
  <c r="S162" i="3"/>
  <c r="D16" i="5"/>
  <c r="S126" i="3"/>
  <c r="N126" i="3"/>
  <c r="S169" i="3"/>
  <c r="N169" i="3"/>
  <c r="G10" i="5"/>
  <c r="S85" i="3"/>
  <c r="N85" i="3"/>
  <c r="S67" i="3"/>
  <c r="N67" i="3"/>
  <c r="N18" i="3"/>
  <c r="S18" i="3"/>
  <c r="S106" i="3"/>
  <c r="N106" i="3"/>
  <c r="H10" i="5"/>
  <c r="S182" i="3"/>
  <c r="N182" i="3"/>
  <c r="B9" i="6"/>
  <c r="C10" i="5"/>
  <c r="S56" i="3"/>
  <c r="N56" i="3"/>
  <c r="S86" i="3"/>
  <c r="N86" i="3"/>
  <c r="N99" i="3"/>
  <c r="S99" i="3"/>
  <c r="N89" i="3"/>
  <c r="S89" i="3"/>
  <c r="S134" i="3"/>
  <c r="N134" i="3"/>
  <c r="N139" i="3"/>
  <c r="S139" i="3"/>
  <c r="S65" i="3"/>
  <c r="N65" i="3"/>
  <c r="N4" i="5" l="1"/>
  <c r="G4" i="5"/>
  <c r="L4" i="5"/>
  <c r="I8" i="4"/>
  <c r="J8" i="4" s="1"/>
  <c r="D8" i="4" s="1"/>
  <c r="I6" i="4"/>
  <c r="J6" i="4" s="1"/>
  <c r="C6" i="4" s="1"/>
  <c r="I10" i="4"/>
  <c r="J10" i="4" s="1"/>
  <c r="G10" i="4" s="1"/>
  <c r="I16" i="4"/>
  <c r="J16" i="4" s="1"/>
  <c r="D16" i="4" s="1"/>
  <c r="I12" i="4"/>
  <c r="J12" i="4" s="1"/>
  <c r="E12" i="4" s="1"/>
  <c r="F4" i="5"/>
  <c r="C4" i="5"/>
  <c r="I21" i="4"/>
  <c r="J21" i="4" s="1"/>
  <c r="E21" i="4" s="1"/>
  <c r="E4" i="5"/>
  <c r="K4" i="5"/>
  <c r="D4" i="5"/>
  <c r="H4" i="5"/>
  <c r="B7" i="6"/>
  <c r="D21" i="4"/>
  <c r="B21" i="4"/>
  <c r="A21" i="4"/>
  <c r="I19" i="4"/>
  <c r="J19" i="4" s="1"/>
  <c r="I4" i="4"/>
  <c r="J4" i="4" s="1"/>
  <c r="I5" i="4"/>
  <c r="J5" i="4" s="1"/>
  <c r="I30" i="4"/>
  <c r="J30" i="4" s="1"/>
  <c r="I14" i="4"/>
  <c r="J14" i="4" s="1"/>
  <c r="I28" i="4"/>
  <c r="J28" i="4" s="1"/>
  <c r="I18" i="4"/>
  <c r="J18" i="4" s="1"/>
  <c r="I7" i="4"/>
  <c r="J7" i="4" s="1"/>
  <c r="I11" i="4"/>
  <c r="J11" i="4" s="1"/>
  <c r="I9" i="4"/>
  <c r="J9" i="4" s="1"/>
  <c r="I33" i="4"/>
  <c r="J33" i="4" s="1"/>
  <c r="I20" i="4"/>
  <c r="J20" i="4" s="1"/>
  <c r="I25" i="4"/>
  <c r="J25" i="4" s="1"/>
  <c r="I22" i="4"/>
  <c r="J22" i="4" s="1"/>
  <c r="I24" i="4"/>
  <c r="J24" i="4" s="1"/>
  <c r="I29" i="4"/>
  <c r="J29" i="4" s="1"/>
  <c r="I32" i="4"/>
  <c r="J32" i="4" s="1"/>
  <c r="I23" i="4"/>
  <c r="J23" i="4" s="1"/>
  <c r="I13" i="4"/>
  <c r="J13" i="4" s="1"/>
  <c r="I15" i="4"/>
  <c r="J15" i="4" s="1"/>
  <c r="I26" i="4"/>
  <c r="J26" i="4" s="1"/>
  <c r="I17" i="4"/>
  <c r="J17" i="4" s="1"/>
  <c r="I31" i="4"/>
  <c r="J31" i="4" s="1"/>
  <c r="I27" i="4"/>
  <c r="J27" i="4" s="1"/>
  <c r="B6" i="6"/>
  <c r="F21" i="4" l="1"/>
  <c r="B11" i="6"/>
  <c r="B12" i="6" s="1"/>
  <c r="C16" i="4"/>
  <c r="G21" i="4"/>
  <c r="B6" i="4"/>
  <c r="E10" i="4"/>
  <c r="F12" i="4"/>
  <c r="D6" i="4"/>
  <c r="C10" i="4"/>
  <c r="F6" i="4"/>
  <c r="F10" i="4"/>
  <c r="A6" i="4"/>
  <c r="G8" i="4"/>
  <c r="B16" i="4"/>
  <c r="F16" i="4"/>
  <c r="E6" i="4"/>
  <c r="G12" i="4"/>
  <c r="D10" i="4"/>
  <c r="A12" i="4"/>
  <c r="B12" i="4"/>
  <c r="B8" i="4"/>
  <c r="B10" i="4"/>
  <c r="C21" i="4"/>
  <c r="A16" i="4"/>
  <c r="E16" i="4"/>
  <c r="A10" i="4"/>
  <c r="C12" i="4"/>
  <c r="E8" i="4"/>
  <c r="D12" i="4"/>
  <c r="A8" i="4"/>
  <c r="G6" i="4"/>
  <c r="C8" i="4"/>
  <c r="F8" i="4"/>
  <c r="G16" i="4"/>
  <c r="B25" i="4"/>
  <c r="C25" i="4"/>
  <c r="G25" i="4"/>
  <c r="F25" i="4"/>
  <c r="E25" i="4"/>
  <c r="D25" i="4"/>
  <c r="A25" i="4"/>
  <c r="G7" i="4"/>
  <c r="F7" i="4"/>
  <c r="E7" i="4"/>
  <c r="C7" i="4"/>
  <c r="D7" i="4"/>
  <c r="B7" i="4"/>
  <c r="A7" i="4"/>
  <c r="B18" i="4"/>
  <c r="F18" i="4"/>
  <c r="C18" i="4"/>
  <c r="A18" i="4"/>
  <c r="E18" i="4"/>
  <c r="G18" i="4"/>
  <c r="D18" i="4"/>
  <c r="F28" i="4"/>
  <c r="G28" i="4"/>
  <c r="E28" i="4"/>
  <c r="D28" i="4"/>
  <c r="C28" i="4"/>
  <c r="B28" i="4"/>
  <c r="A28" i="4"/>
  <c r="F24" i="4"/>
  <c r="G24" i="4"/>
  <c r="E24" i="4"/>
  <c r="D24" i="4"/>
  <c r="A24" i="4"/>
  <c r="C24" i="4"/>
  <c r="B24" i="4"/>
  <c r="E33" i="4"/>
  <c r="F33" i="4"/>
  <c r="G33" i="4"/>
  <c r="D33" i="4"/>
  <c r="C33" i="4"/>
  <c r="B33" i="4"/>
  <c r="A33" i="4"/>
  <c r="E27" i="4"/>
  <c r="G27" i="4"/>
  <c r="D27" i="4"/>
  <c r="C27" i="4"/>
  <c r="B27" i="4"/>
  <c r="A27" i="4"/>
  <c r="F27" i="4"/>
  <c r="B26" i="4"/>
  <c r="G26" i="4"/>
  <c r="F26" i="4"/>
  <c r="E26" i="4"/>
  <c r="D26" i="4"/>
  <c r="C26" i="4"/>
  <c r="A26" i="4"/>
  <c r="A29" i="4"/>
  <c r="E29" i="4"/>
  <c r="D29" i="4"/>
  <c r="C29" i="4"/>
  <c r="B29" i="4"/>
  <c r="F29" i="4"/>
  <c r="G29" i="4"/>
  <c r="C11" i="4"/>
  <c r="F11" i="4"/>
  <c r="E11" i="4"/>
  <c r="G11" i="4"/>
  <c r="D11" i="4"/>
  <c r="B11" i="4"/>
  <c r="A11" i="4"/>
  <c r="G14" i="4"/>
  <c r="F14" i="4"/>
  <c r="E14" i="4"/>
  <c r="A14" i="4"/>
  <c r="B14" i="4"/>
  <c r="C14" i="4"/>
  <c r="D14" i="4"/>
  <c r="B30" i="4"/>
  <c r="G30" i="4"/>
  <c r="C30" i="4"/>
  <c r="A30" i="4"/>
  <c r="F30" i="4"/>
  <c r="E30" i="4"/>
  <c r="D30" i="4"/>
  <c r="G17" i="4"/>
  <c r="F17" i="4"/>
  <c r="E17" i="4"/>
  <c r="D17" i="4"/>
  <c r="C17" i="4"/>
  <c r="B17" i="4"/>
  <c r="A17" i="4"/>
  <c r="F4" i="4"/>
  <c r="G4" i="4"/>
  <c r="B4" i="4"/>
  <c r="A4" i="4"/>
  <c r="E4" i="4"/>
  <c r="D4" i="4"/>
  <c r="C4" i="4"/>
  <c r="G19" i="4"/>
  <c r="C19" i="4"/>
  <c r="B19" i="4"/>
  <c r="D19" i="4"/>
  <c r="F19" i="4"/>
  <c r="E19" i="4"/>
  <c r="A19" i="4"/>
  <c r="G15" i="4"/>
  <c r="D15" i="4"/>
  <c r="A15" i="4"/>
  <c r="B15" i="4"/>
  <c r="F15" i="4"/>
  <c r="E15" i="4"/>
  <c r="C15" i="4"/>
  <c r="A9" i="4"/>
  <c r="G9" i="4"/>
  <c r="F9" i="4"/>
  <c r="B9" i="4"/>
  <c r="D9" i="4"/>
  <c r="C9" i="4"/>
  <c r="E9" i="4"/>
  <c r="C5" i="4"/>
  <c r="B5" i="4"/>
  <c r="A5" i="4"/>
  <c r="F5" i="4"/>
  <c r="E5" i="4"/>
  <c r="D5" i="4"/>
  <c r="G5" i="4"/>
  <c r="E13" i="4"/>
  <c r="A13" i="4"/>
  <c r="F13" i="4"/>
  <c r="D13" i="4"/>
  <c r="C13" i="4"/>
  <c r="B13" i="4"/>
  <c r="G13" i="4"/>
  <c r="B20" i="4"/>
  <c r="E20" i="4"/>
  <c r="C20" i="4"/>
  <c r="F20" i="4"/>
  <c r="D20" i="4"/>
  <c r="A20" i="4"/>
  <c r="G20" i="4"/>
  <c r="D22" i="4"/>
  <c r="G22" i="4"/>
  <c r="F22" i="4"/>
  <c r="E22" i="4"/>
  <c r="B22" i="4"/>
  <c r="A22" i="4"/>
  <c r="C22" i="4"/>
  <c r="C31" i="4"/>
  <c r="A31" i="4"/>
  <c r="E31" i="4"/>
  <c r="D31" i="4"/>
  <c r="B31" i="4"/>
  <c r="G31" i="4"/>
  <c r="F31" i="4"/>
  <c r="G23" i="4"/>
  <c r="C23" i="4"/>
  <c r="B23" i="4"/>
  <c r="A23" i="4"/>
  <c r="E23" i="4"/>
  <c r="F23" i="4"/>
  <c r="D23" i="4"/>
  <c r="B32" i="4"/>
  <c r="F32" i="4"/>
  <c r="D32" i="4"/>
  <c r="G32" i="4"/>
  <c r="A32" i="4"/>
  <c r="C32" i="4"/>
  <c r="E32" i="4"/>
</calcChain>
</file>

<file path=xl/sharedStrings.xml><?xml version="1.0" encoding="utf-8"?>
<sst xmlns="http://schemas.openxmlformats.org/spreadsheetml/2006/main" count="308" uniqueCount="231">
  <si>
    <t>Bills &amp; Subscriptions Due-Date Tracker (Excel)</t>
  </si>
  <si>
    <t>Toolkit by GroupChatOn · free template · https://toolkit.groupchaton.com</t>
  </si>
  <si>
    <t>Electricity every month, broadband every quarter, the streaming app once a year, the car insurance on some date in March: list each bill once with how often it comes and when it was last paid, and the workbook works out the next due date, counts the days left and flags anything overdue or due soon. An Upcoming sheet lists the next bills in date order, and a 12-month calendar shows how much money each month needs. Mark subscriptions you want to review or cancel and see what they cost in a year.</t>
  </si>
  <si>
    <t>Colours</t>
  </si>
  <si>
    <t>Yellow cells: type or pick here.</t>
  </si>
  <si>
    <t>Grey and white cells: calculate by themselves. Don't type over them.</t>
  </si>
  <si>
    <t>Steps</t>
  </si>
  <si>
    <t>On the Settings sheet type your currency symbol and how many days ahead you want a "Due soon" warning (7 to start with). "As on" is today unless you type another date.</t>
  </si>
  <si>
    <t>On the Bills sheet replace the sample bills with your own: name, category, amount, how often it comes and the first due date you know of (any past due date works).</t>
  </si>
  <si>
    <t>Each time you pay a bill, type the payment date in "Last paid on". The next due date moves forward by itself.</t>
  </si>
  <si>
    <t>Open the Upcoming sheet every week or so to see what is due next.</t>
  </si>
  <si>
    <t>Use the Calendar sheet to plan months with several big bills, and the Keep / Review / Cancel column to decide which subscriptions are worth keeping.</t>
  </si>
  <si>
    <t>Tips</t>
  </si>
  <si>
    <t>•</t>
  </si>
  <si>
    <t>For bills whose amount changes (electricity, water), type the usual amount; update it when the bill arrives if you want the calendar to be exact.</t>
  </si>
  <si>
    <t>Auto-pay bills still deserve a glance: a failed debit can mean a late fee. Keep the "Pay from" column so you know which account must have money.</t>
  </si>
  <si>
    <t>Only note the last 4 digits of account or card numbers. Never store passwords, PINs or OTPs in this file.</t>
  </si>
  <si>
    <t>Bills due on the 29th, 30th or 31st move to the last day of shorter months, as most billers do.</t>
  </si>
  <si>
    <t>Full guide, questions and answers, and more free templates:</t>
  </si>
  <si>
    <t>https://toolkit.groupchaton.com/home-money/hm-bills-due-excel/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</si>
  <si>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</si>
  <si>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</si>
  <si>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</si>
  <si>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The other sheets read from here.</t>
  </si>
  <si>
    <t>Currency symbol</t>
  </si>
  <si>
    <t>₹</t>
  </si>
  <si>
    <t>As on (today unless you type a date)</t>
  </si>
  <si>
    <t>"Due soon" warning (days before)</t>
  </si>
  <si>
    <t>Calendar starts (month)</t>
  </si>
  <si>
    <t>Bills and subscriptions</t>
  </si>
  <si>
    <t>Amounts in the currency set on the Settings sheet</t>
  </si>
  <si>
    <t>Each time you pay, type the date in "Last paid on".</t>
  </si>
  <si>
    <t>Bill / subscription</t>
  </si>
  <si>
    <t>Category</t>
  </si>
  <si>
    <t>Provider</t>
  </si>
  <si>
    <t>Account no. (last 4)</t>
  </si>
  <si>
    <t>Amount</t>
  </si>
  <si>
    <t>How often</t>
  </si>
  <si>
    <t>First due date</t>
  </si>
  <si>
    <t>Last paid on</t>
  </si>
  <si>
    <t>Auto-pay</t>
  </si>
  <si>
    <t>Pay from</t>
  </si>
  <si>
    <t>Keep?</t>
  </si>
  <si>
    <t>Every (months)</t>
  </si>
  <si>
    <t>Next due</t>
  </si>
  <si>
    <t>Days left</t>
  </si>
  <si>
    <t>Status</t>
  </si>
  <si>
    <t>Yearly cost</t>
  </si>
  <si>
    <t>Monthly average</t>
  </si>
  <si>
    <t>k</t>
  </si>
  <si>
    <t>key</t>
  </si>
  <si>
    <t>Electricity</t>
  </si>
  <si>
    <t>State power board</t>
  </si>
  <si>
    <t>4521</t>
  </si>
  <si>
    <t>Every 2 months</t>
  </si>
  <si>
    <t>No</t>
  </si>
  <si>
    <t>UPI</t>
  </si>
  <si>
    <t>Keep</t>
  </si>
  <si>
    <t>Mobile postpaid (2 lines)</t>
  </si>
  <si>
    <t>Mobile</t>
  </si>
  <si>
    <t>Airtel</t>
  </si>
  <si>
    <t>7788</t>
  </si>
  <si>
    <t>Monthly</t>
  </si>
  <si>
    <t>Yes</t>
  </si>
  <si>
    <t>Credit card</t>
  </si>
  <si>
    <t>Home broadband</t>
  </si>
  <si>
    <t>Internet and broadband</t>
  </si>
  <si>
    <t>ACT Fibernet</t>
  </si>
  <si>
    <t>3310</t>
  </si>
  <si>
    <t>Quarterly</t>
  </si>
  <si>
    <t>Video streaming</t>
  </si>
  <si>
    <t>Streaming (video and music)</t>
  </si>
  <si>
    <t>Netflix</t>
  </si>
  <si>
    <t>Review</t>
  </si>
  <si>
    <t>Second video app (rarely used)</t>
  </si>
  <si>
    <t>Prime Video</t>
  </si>
  <si>
    <t>Yearly</t>
  </si>
  <si>
    <t>Cancel</t>
  </si>
  <si>
    <t>Music streaming</t>
  </si>
  <si>
    <t>Spotify</t>
  </si>
  <si>
    <t>Cloud storage 200 GB</t>
  </si>
  <si>
    <t>Software and apps</t>
  </si>
  <si>
    <t>Google One</t>
  </si>
  <si>
    <t>Gym membership</t>
  </si>
  <si>
    <t>Club / gym</t>
  </si>
  <si>
    <t>FitZone</t>
  </si>
  <si>
    <t>Car insurance</t>
  </si>
  <si>
    <t>Insurance premium</t>
  </si>
  <si>
    <t>ICICI Lombard</t>
  </si>
  <si>
    <t>0912</t>
  </si>
  <si>
    <t>Society maintenance</t>
  </si>
  <si>
    <t>Rent / maintenance</t>
  </si>
  <si>
    <t>Green Park RWA</t>
  </si>
  <si>
    <t>Flat 2B</t>
  </si>
  <si>
    <t>Bank transfer</t>
  </si>
  <si>
    <t>Property tax</t>
  </si>
  <si>
    <t>Municipal corporation</t>
  </si>
  <si>
    <t>6620</t>
  </si>
  <si>
    <t>DTH recharge</t>
  </si>
  <si>
    <t>DTH / cable TV</t>
  </si>
  <si>
    <t>Tata Play</t>
  </si>
  <si>
    <t>5566</t>
  </si>
  <si>
    <t>School fees (term)</t>
  </si>
  <si>
    <t>School / tuition fees</t>
  </si>
  <si>
    <t>City Public School</t>
  </si>
  <si>
    <t>Adm 2231</t>
  </si>
  <si>
    <t>Upcoming bills in date order</t>
  </si>
  <si>
    <t>The next 30 due dates, earliest first, so overdue bills are at the top.</t>
  </si>
  <si>
    <t>#</t>
  </si>
  <si>
    <t>Bill</t>
  </si>
  <si>
    <t>Due date</t>
  </si>
  <si>
    <t>Bills calendar: money needed each month</t>
  </si>
  <si>
    <t>Total due in the month</t>
  </si>
  <si>
    <t>Summary</t>
  </si>
  <si>
    <t>Bills and subscriptions listed</t>
  </si>
  <si>
    <t>Yearly cost of all bills</t>
  </si>
  <si>
    <t>Overdue now</t>
  </si>
  <si>
    <t>Due today or soon</t>
  </si>
  <si>
    <t>On auto-pay</t>
  </si>
  <si>
    <t>Yearly cost of items marked Review</t>
  </si>
  <si>
    <t>Yearly cost of items marked Cancel</t>
  </si>
  <si>
    <t>Heaviest month in the calendar (amount)</t>
  </si>
  <si>
    <t>Heaviest month</t>
  </si>
  <si>
    <t>One</t>
  </si>
  <si>
    <t>Water</t>
  </si>
  <si>
    <t>Two</t>
  </si>
  <si>
    <t>Cooking gas</t>
  </si>
  <si>
    <t>Three</t>
  </si>
  <si>
    <t>Every 4 months</t>
  </si>
  <si>
    <t>Four</t>
  </si>
  <si>
    <t>Half-yearly</t>
  </si>
  <si>
    <t>Five</t>
  </si>
  <si>
    <t>Six</t>
  </si>
  <si>
    <t>One-time</t>
  </si>
  <si>
    <t>Seven</t>
  </si>
  <si>
    <t>Eight</t>
  </si>
  <si>
    <t>Nine</t>
  </si>
  <si>
    <t>Ten</t>
  </si>
  <si>
    <t>Loan EMI</t>
  </si>
  <si>
    <t>Eleven</t>
  </si>
  <si>
    <t>Twelve</t>
  </si>
  <si>
    <t>Thirteen</t>
  </si>
  <si>
    <t>Fourteen</t>
  </si>
  <si>
    <t>Fifteen</t>
  </si>
  <si>
    <t>Newspaper and magazines</t>
  </si>
  <si>
    <t>Sixteen</t>
  </si>
  <si>
    <t>Domestic help</t>
  </si>
  <si>
    <t>Seventeen</t>
  </si>
  <si>
    <t>Other</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</si>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</sst>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0;&quot;–&quot;"/>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4" fontId="0" fillId="2" borderId="1" xfId="0" applyNumberFormat="1"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0" fontId="9" fillId="0" borderId="0" xfId="0" applyFont="1"/>
    <xf numFmtId="0" fontId="10" fillId="4" borderId="1" xfId="0" applyFont="1" applyFill="1" applyBorder="1" applyAlignment="1">
      <alignment horizontal="center" vertical="center" wrapText="1"/>
    </xf>
    <xf numFmtId="0" fontId="0" fillId="2" borderId="1" xfId="0" applyFill="1" applyBorder="1" applyProtection="1">
      <protection locked="0"/>
    </xf>
    <xf numFmtId="3" fontId="0" fillId="2" borderId="1" xfId="0" applyNumberFormat="1" applyFill="1" applyBorder="1" applyProtection="1">
      <protection locked="0"/>
    </xf>
    <xf numFmtId="14" fontId="0" fillId="2" borderId="1" xfId="0" applyNumberFormat="1" applyFill="1" applyBorder="1" applyProtection="1">
      <protection locked="0"/>
    </xf>
    <xf numFmtId="0" fontId="0" fillId="3" borderId="1" xfId="0" applyFill="1" applyBorder="1"/>
    <xf numFmtId="14" fontId="0" fillId="3" borderId="1" xfId="0" applyNumberFormat="1" applyFill="1" applyBorder="1"/>
    <xf numFmtId="3" fontId="0" fillId="3" borderId="1" xfId="0" applyNumberFormat="1" applyFill="1" applyBorder="1"/>
    <xf numFmtId="0" fontId="0" fillId="0" borderId="1" xfId="0" applyBorder="1"/>
    <xf numFmtId="14" fontId="0" fillId="0" borderId="1" xfId="0" applyNumberFormat="1" applyBorder="1"/>
    <xf numFmtId="3" fontId="0" fillId="0" borderId="1" xfId="0" applyNumberFormat="1" applyBorder="1"/>
    <xf numFmtId="17" fontId="11" fillId="4" borderId="1" xfId="0" applyNumberFormat="1" applyFont="1" applyFill="1" applyBorder="1" applyAlignment="1">
      <alignment horizontal="center" vertical="center"/>
    </xf>
    <xf numFmtId="0" fontId="6" fillId="5" borderId="1" xfId="0" applyFont="1" applyFill="1" applyBorder="1"/>
    <xf numFmtId="3" fontId="6" fillId="5" borderId="1" xfId="0" applyNumberFormat="1" applyFont="1" applyFill="1" applyBorder="1"/>
    <xf numFmtId="165" fontId="0" fillId="3" borderId="1" xfId="0" applyNumberFormat="1" applyFill="1" applyBorder="1"/>
    <xf numFmtId="0" fontId="3" fillId="0" borderId="0" xfId="0" applyFont="1"/>
    <xf numFmtId="0" fontId="6" fillId="3" borderId="1" xfId="0" applyFont="1" applyFill="1" applyBorder="1" applyAlignment="1">
      <alignment horizontal="right" vertical="center"/>
    </xf>
    <xf numFmtId="3" fontId="6" fillId="3" borderId="1" xfId="0" applyNumberFormat="1" applyFont="1" applyFill="1" applyBorder="1" applyAlignment="1">
      <alignment horizontal="right" vertical="center"/>
    </xf>
    <xf numFmtId="164" fontId="6" fillId="3" borderId="1" xfId="0" applyNumberFormat="1" applyFont="1" applyFill="1" applyBorder="1" applyAlignment="1">
      <alignment horizontal="right" vertical="center"/>
    </xf>
  </cellXfs>
  <cellStyles count="1">
    <cellStyle name="Normal" xfId="0" builtinId="0"/>
  </cellStyles>
  <dxfs count="5">
    <dxf>
      <font>
        <b/>
        <color rgb="FF991B1B"/>
      </font>
      <fill>
        <patternFill patternType="solid">
          <fgColor rgb="FFFECACA"/>
        </patternFill>
      </fill>
    </dxf>
    <dxf>
      <fill>
        <patternFill patternType="solid">
          <fgColor rgb="FFFDE68A"/>
        </patternFill>
      </fill>
    </dxf>
    <dxf>
      <font>
        <b/>
        <color rgb="FF991B1B"/>
      </font>
      <fill>
        <patternFill patternType="solid">
          <fgColor rgb="FFFECACA"/>
        </patternFill>
      </fill>
    </dxf>
    <dxf>
      <fill>
        <patternFill patternType="solid">
          <fgColor rgb="FFFDE68A"/>
        </patternFill>
      </fill>
    </dxf>
    <dxf>
      <font>
        <b/>
        <color rgb="FF991B1B"/>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Money needed each month</a:t>
            </a:r>
          </a:p>
        </c:rich>
      </c:tx>
      <c:overlay val="1"/>
    </c:title>
    <c:autoTitleDeleted val="0"/>
    <c:plotArea>
      <c:layout/>
      <c:barChart>
        <c:barDir val="col"/>
        <c:grouping val="clustered"/>
        <c:varyColors val="1"/>
        <c:ser>
          <c:idx val="0"/>
          <c:order val="0"/>
          <c:spPr>
            <a:solidFill>
              <a:srgbClr val="DB2777"/>
            </a:solidFill>
            <a:ln>
              <a:prstDash val="solid"/>
            </a:ln>
          </c:spPr>
          <c:invertIfNegative val="1"/>
          <c:cat>
            <c:numRef>
              <c:f>Calendar!$C$3:$N$3</c:f>
              <c:numCache>
                <c:formatCode>mmm\-yy</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Calendar!$C$4:$N$4</c:f>
              <c:numCache>
                <c:formatCode>#,##0</c:formatCode>
                <c:ptCount val="12"/>
                <c:pt idx="0">
                  <c:v>11213</c:v>
                </c:pt>
                <c:pt idx="1">
                  <c:v>25116</c:v>
                </c:pt>
                <c:pt idx="2">
                  <c:v>36216</c:v>
                </c:pt>
                <c:pt idx="3">
                  <c:v>8813</c:v>
                </c:pt>
                <c:pt idx="4">
                  <c:v>12716</c:v>
                </c:pt>
                <c:pt idx="5">
                  <c:v>33816</c:v>
                </c:pt>
                <c:pt idx="6">
                  <c:v>11213</c:v>
                </c:pt>
                <c:pt idx="7">
                  <c:v>10316</c:v>
                </c:pt>
                <c:pt idx="8">
                  <c:v>42416</c:v>
                </c:pt>
                <c:pt idx="9">
                  <c:v>8813</c:v>
                </c:pt>
                <c:pt idx="10">
                  <c:v>16315</c:v>
                </c:pt>
                <c:pt idx="11">
                  <c:v>33816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C847-4237-8539-8792467C2820}"/>
            </c:ext>
          </c:extLst>
        </c:ser>
        <c:dLbls>
          <c:showLegendKey val="0"/>
          <c:showVal val="0"/>
          <c:showCatName val="0"/>
          <c:showSerName val="0"/>
          <c:showPercent val="0"/>
          <c:showBubbleSize val="0"/>
        </c:dLbls>
        <c:gapWidth val="150"/>
        <c:axId val="10"/>
        <c:axId val="100"/>
      </c:barChart>
      <c:dateAx>
        <c:axId val="10"/>
        <c:scaling>
          <c:orientation val="minMax"/>
        </c:scaling>
        <c:delete val="1"/>
        <c:axPos val="b"/>
        <c:numFmt formatCode="mmm\-yy" sourceLinked="1"/>
        <c:majorTickMark val="none"/>
        <c:minorTickMark val="none"/>
        <c:tickLblPos val="nextTo"/>
        <c:crossAx val="100"/>
        <c:crosses val="autoZero"/>
        <c:auto val="1"/>
        <c:lblOffset val="100"/>
        <c:baseTimeUnit val="months"/>
      </c:dateAx>
      <c:valAx>
        <c:axId val="100"/>
        <c:scaling>
          <c:orientation val="minMax"/>
        </c:scaling>
        <c:delete val="1"/>
        <c:axPos val="l"/>
        <c:majorGridlines/>
        <c:numFmt formatCode="#,##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3</xdr:col>
      <xdr:colOff>0</xdr:colOff>
      <xdr:row>2</xdr:row>
      <xdr:rowOff>0</xdr:rowOff>
    </xdr:from>
    <xdr:ext cx="57600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home-money/hm-bills-due-excel/"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9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7" spans="1:2" ht="18" customHeight="1" x14ac:dyDescent="0.3">
      <c r="B17" s="4" t="s">
        <v>12</v>
      </c>
    </row>
    <row r="18" spans="1:2" ht="30" customHeight="1" x14ac:dyDescent="0.3">
      <c r="A18" t="s">
        <v>13</v>
      </c>
      <c r="B18" s="3" t="s">
        <v>14</v>
      </c>
    </row>
    <row r="19" spans="1:2" ht="30" customHeight="1" x14ac:dyDescent="0.3">
      <c r="A19" t="s">
        <v>13</v>
      </c>
      <c r="B19" s="3" t="s">
        <v>15</v>
      </c>
    </row>
    <row r="20" spans="1:2" ht="30" customHeight="1" x14ac:dyDescent="0.3">
      <c r="A20" t="s">
        <v>13</v>
      </c>
      <c r="B20" s="3" t="s">
        <v>16</v>
      </c>
    </row>
    <row r="21" spans="1:2" ht="30" customHeight="1" x14ac:dyDescent="0.3">
      <c r="A21" t="s">
        <v>13</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6"/>
  <sheetViews>
    <sheetView showGridLines="0" workbookViewId="0"/>
  </sheetViews>
  <sheetFormatPr defaultRowHeight="14.4" x14ac:dyDescent="0.3"/>
  <cols>
    <col min="1" max="1" width="34" customWidth="1"/>
    <col min="2" max="2" width="24" customWidth="1"/>
  </cols>
  <sheetData>
    <row r="1" spans="1:2" ht="25.95" customHeight="1" x14ac:dyDescent="0.4">
      <c r="A1" s="1" t="s">
        <v>22</v>
      </c>
    </row>
    <row r="2" spans="1:2" x14ac:dyDescent="0.3">
      <c r="A2" s="2" t="s">
        <v>23</v>
      </c>
    </row>
    <row r="3" spans="1:2" x14ac:dyDescent="0.3">
      <c r="A3" s="12" t="s">
        <v>24</v>
      </c>
      <c r="B3" s="13" t="s">
        <v>25</v>
      </c>
    </row>
    <row r="4" spans="1:2" x14ac:dyDescent="0.3">
      <c r="A4" s="12" t="s">
        <v>26</v>
      </c>
      <c r="B4" s="14">
        <f ca="1">TODAY()</f>
        <v>46328</v>
      </c>
    </row>
    <row r="5" spans="1:2" x14ac:dyDescent="0.3">
      <c r="A5" s="12" t="s">
        <v>27</v>
      </c>
      <c r="B5" s="13">
        <v>7</v>
      </c>
    </row>
    <row r="6" spans="1:2" x14ac:dyDescent="0.3">
      <c r="A6" s="12" t="s">
        <v>28</v>
      </c>
      <c r="B6" s="15">
        <v>46327</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B2777"/>
    <pageSetUpPr fitToPage="1"/>
  </sheetPr>
  <dimension ref="A1:S2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6" customWidth="1"/>
    <col min="2" max="2" width="22" customWidth="1"/>
    <col min="3" max="3" width="20" customWidth="1"/>
    <col min="4" max="4" width="15" customWidth="1"/>
    <col min="5" max="5" width="12" customWidth="1"/>
    <col min="6" max="6" width="15" customWidth="1"/>
    <col min="7" max="8" width="13" customWidth="1"/>
    <col min="9" max="9" width="9" customWidth="1"/>
    <col min="10" max="10" width="15" customWidth="1"/>
    <col min="11" max="11" width="10" customWidth="1"/>
    <col min="12" max="12" width="9" customWidth="1"/>
    <col min="13" max="13" width="13" customWidth="1"/>
    <col min="14" max="14" width="9" customWidth="1"/>
    <col min="15" max="15" width="12" customWidth="1"/>
    <col min="16" max="16" width="13" customWidth="1"/>
    <col min="17" max="17" width="12" customWidth="1"/>
    <col min="18" max="19" width="5" hidden="1" customWidth="1"/>
  </cols>
  <sheetData>
    <row r="1" spans="1:19" ht="25.95" customHeight="1" x14ac:dyDescent="0.4">
      <c r="A1" s="1" t="s">
        <v>29</v>
      </c>
    </row>
    <row r="2" spans="1:19" x14ac:dyDescent="0.3">
      <c r="A2" s="2" t="s">
        <v>30</v>
      </c>
      <c r="D2" s="16" t="s">
        <v>31</v>
      </c>
    </row>
    <row r="3" spans="1:19" ht="31.95" customHeight="1" x14ac:dyDescent="0.3">
      <c r="A3" s="17" t="s">
        <v>32</v>
      </c>
      <c r="B3" s="17" t="s">
        <v>33</v>
      </c>
      <c r="C3" s="17" t="s">
        <v>34</v>
      </c>
      <c r="D3" s="17" t="s">
        <v>35</v>
      </c>
      <c r="E3" s="17" t="s">
        <v>36</v>
      </c>
      <c r="F3" s="17" t="s">
        <v>37</v>
      </c>
      <c r="G3" s="17" t="s">
        <v>38</v>
      </c>
      <c r="H3" s="17" t="s">
        <v>39</v>
      </c>
      <c r="I3" s="17" t="s">
        <v>40</v>
      </c>
      <c r="J3" s="17" t="s">
        <v>41</v>
      </c>
      <c r="K3" s="17" t="s">
        <v>42</v>
      </c>
      <c r="L3" s="17" t="s">
        <v>43</v>
      </c>
      <c r="M3" s="17" t="s">
        <v>44</v>
      </c>
      <c r="N3" s="17" t="s">
        <v>45</v>
      </c>
      <c r="O3" s="17" t="s">
        <v>46</v>
      </c>
      <c r="P3" s="17" t="s">
        <v>47</v>
      </c>
      <c r="Q3" s="17" t="s">
        <v>48</v>
      </c>
      <c r="R3" s="17" t="s">
        <v>49</v>
      </c>
      <c r="S3" s="17" t="s">
        <v>50</v>
      </c>
    </row>
    <row r="4" spans="1:19" x14ac:dyDescent="0.3">
      <c r="A4" s="18" t="s">
        <v>51</v>
      </c>
      <c r="B4" s="18" t="s">
        <v>51</v>
      </c>
      <c r="C4" s="18" t="s">
        <v>52</v>
      </c>
      <c r="D4" s="18" t="s">
        <v>53</v>
      </c>
      <c r="E4" s="19">
        <v>2400</v>
      </c>
      <c r="F4" s="18" t="s">
        <v>54</v>
      </c>
      <c r="G4" s="20">
        <v>46154</v>
      </c>
      <c r="H4" s="20">
        <v>46276</v>
      </c>
      <c r="I4" s="18" t="s">
        <v>55</v>
      </c>
      <c r="J4" s="18" t="s">
        <v>56</v>
      </c>
      <c r="K4" s="18" t="s">
        <v>57</v>
      </c>
      <c r="L4" s="21">
        <f>IF($F4="","",IFERROR(INDEX(Lists!$D$1:$D$7,MATCH($F4,Lists!$C$1:$C$7,0)),1))</f>
        <v>2</v>
      </c>
      <c r="M4" s="22">
        <f t="shared" ref="M4:M35" si="0">IF(OR($A4="",$G4="",$L4=""),"",IF($L4=0,IF($H4="",$G4,""),IF(EDATE($G4,$L4*($R4))&gt;IF($H4="",$G4-1,$H4+MIN(45,15*$L4)),EDATE($G4,$L4*($R4)),IF(EDATE($G4,$L4*($R4+1))&gt;IF($H4="",$G4-1,$H4+MIN(45,15*$L4)),EDATE($G4,$L4*($R4+1)),EDATE($G4,$L4*($R4+2))))))</f>
        <v>46338</v>
      </c>
      <c r="N4" s="21">
        <f ca="1">IF($M4="","",$M4-Settings!$B$4)</f>
        <v>10</v>
      </c>
      <c r="O4" s="21" t="str">
        <f ca="1">IF($A4="","",IF($M4="","Paid",IF($N4&lt;0,"Overdue",IF($N4=0,"Due today",IF($N4&lt;=Settings!$B$5,"Due soon","OK")))))</f>
        <v>OK</v>
      </c>
      <c r="P4" s="23">
        <f t="shared" ref="P4:P35" si="1">IF(OR($A4="",$L4=""),"",IF($L4=0,0,N($E4)*12/$L4))</f>
        <v>14400</v>
      </c>
      <c r="Q4" s="23">
        <f t="shared" ref="Q4:Q35" si="2">IF($P4="","",$P4/12)</f>
        <v>1200</v>
      </c>
      <c r="R4" s="21">
        <f t="shared" ref="R4:R35" si="3">IF(OR($G4="",$L4="",N($L4)=0),"",IF(IF($H4="",$G4-1,$H4+MIN(45,15*$L4))&lt;$G4,0,INT(DATEDIF($G4,IF($H4="",$G4-1,$H4+MIN(45,15*$L4)),"m")/$L4)))</f>
        <v>2</v>
      </c>
      <c r="S4" s="21">
        <f t="shared" ref="S4:S35" si="4">IF($M4="","",$M4+ROW()/100000)</f>
        <v>46338.000039999999</v>
      </c>
    </row>
    <row r="5" spans="1:19" x14ac:dyDescent="0.3">
      <c r="A5" s="18" t="s">
        <v>58</v>
      </c>
      <c r="B5" s="18" t="s">
        <v>59</v>
      </c>
      <c r="C5" s="18" t="s">
        <v>60</v>
      </c>
      <c r="D5" s="18" t="s">
        <v>61</v>
      </c>
      <c r="E5" s="19">
        <v>1198</v>
      </c>
      <c r="F5" s="18" t="s">
        <v>62</v>
      </c>
      <c r="G5" s="20">
        <v>45979</v>
      </c>
      <c r="H5" s="20">
        <v>46312</v>
      </c>
      <c r="I5" s="18" t="s">
        <v>63</v>
      </c>
      <c r="J5" s="18" t="s">
        <v>64</v>
      </c>
      <c r="K5" s="18" t="s">
        <v>57</v>
      </c>
      <c r="L5" s="21">
        <f>IF($F5="","",IFERROR(INDEX(Lists!$D$1:$D$7,MATCH($F5,Lists!$C$1:$C$7,0)),1))</f>
        <v>1</v>
      </c>
      <c r="M5" s="22">
        <f t="shared" si="0"/>
        <v>46344</v>
      </c>
      <c r="N5" s="21">
        <f ca="1">IF($M5="","",$M5-Settings!$B$4)</f>
        <v>16</v>
      </c>
      <c r="O5" s="21" t="str">
        <f ca="1">IF($A5="","",IF($M5="","Paid",IF($N5&lt;0,"Overdue",IF($N5=0,"Due today",IF($N5&lt;=Settings!$B$5,"Due soon","OK")))))</f>
        <v>OK</v>
      </c>
      <c r="P5" s="23">
        <f t="shared" si="1"/>
        <v>14376</v>
      </c>
      <c r="Q5" s="23">
        <f t="shared" si="2"/>
        <v>1198</v>
      </c>
      <c r="R5" s="21">
        <f t="shared" si="3"/>
        <v>11</v>
      </c>
      <c r="S5" s="21">
        <f t="shared" si="4"/>
        <v>46344.000050000002</v>
      </c>
    </row>
    <row r="6" spans="1:19" x14ac:dyDescent="0.3">
      <c r="A6" s="18" t="s">
        <v>65</v>
      </c>
      <c r="B6" s="18" t="s">
        <v>66</v>
      </c>
      <c r="C6" s="18" t="s">
        <v>67</v>
      </c>
      <c r="D6" s="18" t="s">
        <v>68</v>
      </c>
      <c r="E6" s="19">
        <v>2997</v>
      </c>
      <c r="F6" s="18" t="s">
        <v>69</v>
      </c>
      <c r="G6" s="20">
        <v>46058</v>
      </c>
      <c r="H6" s="20">
        <v>46238</v>
      </c>
      <c r="I6" s="18" t="s">
        <v>55</v>
      </c>
      <c r="J6" s="18" t="s">
        <v>56</v>
      </c>
      <c r="K6" s="18" t="s">
        <v>57</v>
      </c>
      <c r="L6" s="21">
        <f>IF($F6="","",IFERROR(INDEX(Lists!$D$1:$D$7,MATCH($F6,Lists!$C$1:$C$7,0)),1))</f>
        <v>3</v>
      </c>
      <c r="M6" s="22">
        <f t="shared" si="0"/>
        <v>46331</v>
      </c>
      <c r="N6" s="21">
        <f ca="1">IF($M6="","",$M6-Settings!$B$4)</f>
        <v>3</v>
      </c>
      <c r="O6" s="21" t="str">
        <f ca="1">IF($A6="","",IF($M6="","Paid",IF($N6&lt;0,"Overdue",IF($N6=0,"Due today",IF($N6&lt;=Settings!$B$5,"Due soon","OK")))))</f>
        <v>Due soon</v>
      </c>
      <c r="P6" s="23">
        <f t="shared" si="1"/>
        <v>11988</v>
      </c>
      <c r="Q6" s="23">
        <f t="shared" si="2"/>
        <v>999</v>
      </c>
      <c r="R6" s="21">
        <f t="shared" si="3"/>
        <v>2</v>
      </c>
      <c r="S6" s="21">
        <f t="shared" si="4"/>
        <v>46331.000059999998</v>
      </c>
    </row>
    <row r="7" spans="1:19" x14ac:dyDescent="0.3">
      <c r="A7" s="18" t="s">
        <v>70</v>
      </c>
      <c r="B7" s="18" t="s">
        <v>71</v>
      </c>
      <c r="C7" s="18" t="s">
        <v>72</v>
      </c>
      <c r="D7" s="18"/>
      <c r="E7" s="19">
        <v>649</v>
      </c>
      <c r="F7" s="18" t="s">
        <v>62</v>
      </c>
      <c r="G7" s="20">
        <v>46103</v>
      </c>
      <c r="H7" s="20">
        <v>46317</v>
      </c>
      <c r="I7" s="18" t="s">
        <v>63</v>
      </c>
      <c r="J7" s="18" t="s">
        <v>64</v>
      </c>
      <c r="K7" s="18" t="s">
        <v>73</v>
      </c>
      <c r="L7" s="21">
        <f>IF($F7="","",IFERROR(INDEX(Lists!$D$1:$D$7,MATCH($F7,Lists!$C$1:$C$7,0)),1))</f>
        <v>1</v>
      </c>
      <c r="M7" s="22">
        <f t="shared" si="0"/>
        <v>46348</v>
      </c>
      <c r="N7" s="21">
        <f ca="1">IF($M7="","",$M7-Settings!$B$4)</f>
        <v>20</v>
      </c>
      <c r="O7" s="21" t="str">
        <f ca="1">IF($A7="","",IF($M7="","Paid",IF($N7&lt;0,"Overdue",IF($N7=0,"Due today",IF($N7&lt;=Settings!$B$5,"Due soon","OK")))))</f>
        <v>OK</v>
      </c>
      <c r="P7" s="23">
        <f t="shared" si="1"/>
        <v>7788</v>
      </c>
      <c r="Q7" s="23">
        <f t="shared" si="2"/>
        <v>649</v>
      </c>
      <c r="R7" s="21">
        <f t="shared" si="3"/>
        <v>7</v>
      </c>
      <c r="S7" s="21">
        <f t="shared" si="4"/>
        <v>46348.000070000002</v>
      </c>
    </row>
    <row r="8" spans="1:19" x14ac:dyDescent="0.3">
      <c r="A8" s="18" t="s">
        <v>74</v>
      </c>
      <c r="B8" s="18" t="s">
        <v>71</v>
      </c>
      <c r="C8" s="18" t="s">
        <v>75</v>
      </c>
      <c r="D8" s="18"/>
      <c r="E8" s="19">
        <v>1499</v>
      </c>
      <c r="F8" s="18" t="s">
        <v>76</v>
      </c>
      <c r="G8" s="20">
        <v>45909</v>
      </c>
      <c r="H8" s="20">
        <v>46274</v>
      </c>
      <c r="I8" s="18" t="s">
        <v>63</v>
      </c>
      <c r="J8" s="18" t="s">
        <v>64</v>
      </c>
      <c r="K8" s="18" t="s">
        <v>77</v>
      </c>
      <c r="L8" s="21">
        <f>IF($F8="","",IFERROR(INDEX(Lists!$D$1:$D$7,MATCH($F8,Lists!$C$1:$C$7,0)),1))</f>
        <v>12</v>
      </c>
      <c r="M8" s="22">
        <f t="shared" si="0"/>
        <v>46639</v>
      </c>
      <c r="N8" s="21">
        <f ca="1">IF($M8="","",$M8-Settings!$B$4)</f>
        <v>311</v>
      </c>
      <c r="O8" s="21" t="str">
        <f ca="1">IF($A8="","",IF($M8="","Paid",IF($N8&lt;0,"Overdue",IF($N8=0,"Due today",IF($N8&lt;=Settings!$B$5,"Due soon","OK")))))</f>
        <v>OK</v>
      </c>
      <c r="P8" s="23">
        <f t="shared" si="1"/>
        <v>1499</v>
      </c>
      <c r="Q8" s="23">
        <f t="shared" si="2"/>
        <v>124.91666666666667</v>
      </c>
      <c r="R8" s="21">
        <f t="shared" si="3"/>
        <v>1</v>
      </c>
      <c r="S8" s="21">
        <f t="shared" si="4"/>
        <v>46639.000079999998</v>
      </c>
    </row>
    <row r="9" spans="1:19" x14ac:dyDescent="0.3">
      <c r="A9" s="18" t="s">
        <v>78</v>
      </c>
      <c r="B9" s="18" t="s">
        <v>71</v>
      </c>
      <c r="C9" s="18" t="s">
        <v>79</v>
      </c>
      <c r="D9" s="18"/>
      <c r="E9" s="19">
        <v>119</v>
      </c>
      <c r="F9" s="18" t="s">
        <v>62</v>
      </c>
      <c r="G9" s="20">
        <v>45719</v>
      </c>
      <c r="H9" s="20">
        <v>46329</v>
      </c>
      <c r="I9" s="18" t="s">
        <v>63</v>
      </c>
      <c r="J9" s="18" t="s">
        <v>64</v>
      </c>
      <c r="K9" s="18" t="s">
        <v>57</v>
      </c>
      <c r="L9" s="21">
        <f>IF($F9="","",IFERROR(INDEX(Lists!$D$1:$D$7,MATCH($F9,Lists!$C$1:$C$7,0)),1))</f>
        <v>1</v>
      </c>
      <c r="M9" s="22">
        <f t="shared" si="0"/>
        <v>46359</v>
      </c>
      <c r="N9" s="21">
        <f ca="1">IF($M9="","",$M9-Settings!$B$4)</f>
        <v>31</v>
      </c>
      <c r="O9" s="21" t="str">
        <f ca="1">IF($A9="","",IF($M9="","Paid",IF($N9&lt;0,"Overdue",IF($N9=0,"Due today",IF($N9&lt;=Settings!$B$5,"Due soon","OK")))))</f>
        <v>OK</v>
      </c>
      <c r="P9" s="23">
        <f t="shared" si="1"/>
        <v>1428</v>
      </c>
      <c r="Q9" s="23">
        <f t="shared" si="2"/>
        <v>119</v>
      </c>
      <c r="R9" s="21">
        <f t="shared" si="3"/>
        <v>20</v>
      </c>
      <c r="S9" s="21">
        <f t="shared" si="4"/>
        <v>46359.000090000001</v>
      </c>
    </row>
    <row r="10" spans="1:19" x14ac:dyDescent="0.3">
      <c r="A10" s="18" t="s">
        <v>80</v>
      </c>
      <c r="B10" s="18" t="s">
        <v>81</v>
      </c>
      <c r="C10" s="18" t="s">
        <v>82</v>
      </c>
      <c r="D10" s="18"/>
      <c r="E10" s="19">
        <v>2100</v>
      </c>
      <c r="F10" s="18" t="s">
        <v>76</v>
      </c>
      <c r="G10" s="20">
        <v>45915</v>
      </c>
      <c r="H10" s="20">
        <v>46280</v>
      </c>
      <c r="I10" s="18" t="s">
        <v>63</v>
      </c>
      <c r="J10" s="18" t="s">
        <v>64</v>
      </c>
      <c r="K10" s="18" t="s">
        <v>57</v>
      </c>
      <c r="L10" s="21">
        <f>IF($F10="","",IFERROR(INDEX(Lists!$D$1:$D$7,MATCH($F10,Lists!$C$1:$C$7,0)),1))</f>
        <v>12</v>
      </c>
      <c r="M10" s="22">
        <f t="shared" si="0"/>
        <v>46645</v>
      </c>
      <c r="N10" s="21">
        <f ca="1">IF($M10="","",$M10-Settings!$B$4)</f>
        <v>317</v>
      </c>
      <c r="O10" s="21" t="str">
        <f ca="1">IF($A10="","",IF($M10="","Paid",IF($N10&lt;0,"Overdue",IF($N10=0,"Due today",IF($N10&lt;=Settings!$B$5,"Due soon","OK")))))</f>
        <v>OK</v>
      </c>
      <c r="P10" s="23">
        <f t="shared" si="1"/>
        <v>2100</v>
      </c>
      <c r="Q10" s="23">
        <f t="shared" si="2"/>
        <v>175</v>
      </c>
      <c r="R10" s="21">
        <f t="shared" si="3"/>
        <v>1</v>
      </c>
      <c r="S10" s="21">
        <f t="shared" si="4"/>
        <v>46645.000099999997</v>
      </c>
    </row>
    <row r="11" spans="1:19" x14ac:dyDescent="0.3">
      <c r="A11" s="18" t="s">
        <v>83</v>
      </c>
      <c r="B11" s="18" t="s">
        <v>84</v>
      </c>
      <c r="C11" s="18" t="s">
        <v>85</v>
      </c>
      <c r="D11" s="18"/>
      <c r="E11" s="19">
        <v>4500</v>
      </c>
      <c r="F11" s="18" t="s">
        <v>69</v>
      </c>
      <c r="G11" s="20">
        <v>46174</v>
      </c>
      <c r="H11" s="20">
        <v>46266</v>
      </c>
      <c r="I11" s="18" t="s">
        <v>55</v>
      </c>
      <c r="J11" s="18" t="s">
        <v>56</v>
      </c>
      <c r="K11" s="18" t="s">
        <v>73</v>
      </c>
      <c r="L11" s="21">
        <f>IF($F11="","",IFERROR(INDEX(Lists!$D$1:$D$7,MATCH($F11,Lists!$C$1:$C$7,0)),1))</f>
        <v>3</v>
      </c>
      <c r="M11" s="22">
        <f t="shared" si="0"/>
        <v>46357</v>
      </c>
      <c r="N11" s="21">
        <f ca="1">IF($M11="","",$M11-Settings!$B$4)</f>
        <v>29</v>
      </c>
      <c r="O11" s="21" t="str">
        <f ca="1">IF($A11="","",IF($M11="","Paid",IF($N11&lt;0,"Overdue",IF($N11=0,"Due today",IF($N11&lt;=Settings!$B$5,"Due soon","OK")))))</f>
        <v>OK</v>
      </c>
      <c r="P11" s="23">
        <f t="shared" si="1"/>
        <v>18000</v>
      </c>
      <c r="Q11" s="23">
        <f t="shared" si="2"/>
        <v>1500</v>
      </c>
      <c r="R11" s="21">
        <f t="shared" si="3"/>
        <v>1</v>
      </c>
      <c r="S11" s="21">
        <f t="shared" si="4"/>
        <v>46357.000110000001</v>
      </c>
    </row>
    <row r="12" spans="1:19" x14ac:dyDescent="0.3">
      <c r="A12" s="18" t="s">
        <v>86</v>
      </c>
      <c r="B12" s="18" t="s">
        <v>87</v>
      </c>
      <c r="C12" s="18" t="s">
        <v>88</v>
      </c>
      <c r="D12" s="18" t="s">
        <v>89</v>
      </c>
      <c r="E12" s="19">
        <v>14800</v>
      </c>
      <c r="F12" s="18" t="s">
        <v>76</v>
      </c>
      <c r="G12" s="20">
        <v>46011</v>
      </c>
      <c r="H12" s="20">
        <v>46009</v>
      </c>
      <c r="I12" s="18" t="s">
        <v>55</v>
      </c>
      <c r="J12" s="18" t="s">
        <v>64</v>
      </c>
      <c r="K12" s="18" t="s">
        <v>57</v>
      </c>
      <c r="L12" s="21">
        <f>IF($F12="","",IFERROR(INDEX(Lists!$D$1:$D$7,MATCH($F12,Lists!$C$1:$C$7,0)),1))</f>
        <v>12</v>
      </c>
      <c r="M12" s="22">
        <f t="shared" si="0"/>
        <v>46376</v>
      </c>
      <c r="N12" s="21">
        <f ca="1">IF($M12="","",$M12-Settings!$B$4)</f>
        <v>48</v>
      </c>
      <c r="O12" s="21" t="str">
        <f ca="1">IF($A12="","",IF($M12="","Paid",IF($N12&lt;0,"Overdue",IF($N12=0,"Due today",IF($N12&lt;=Settings!$B$5,"Due soon","OK")))))</f>
        <v>OK</v>
      </c>
      <c r="P12" s="23">
        <f t="shared" si="1"/>
        <v>14800</v>
      </c>
      <c r="Q12" s="23">
        <f t="shared" si="2"/>
        <v>1233.3333333333333</v>
      </c>
      <c r="R12" s="21">
        <f t="shared" si="3"/>
        <v>0</v>
      </c>
      <c r="S12" s="21">
        <f t="shared" si="4"/>
        <v>46376.000119999997</v>
      </c>
    </row>
    <row r="13" spans="1:19" x14ac:dyDescent="0.3">
      <c r="A13" s="18" t="s">
        <v>90</v>
      </c>
      <c r="B13" s="18" t="s">
        <v>91</v>
      </c>
      <c r="C13" s="18" t="s">
        <v>92</v>
      </c>
      <c r="D13" s="18" t="s">
        <v>93</v>
      </c>
      <c r="E13" s="19">
        <v>3500</v>
      </c>
      <c r="F13" s="18" t="s">
        <v>62</v>
      </c>
      <c r="G13" s="20">
        <v>45971</v>
      </c>
      <c r="H13" s="20">
        <v>46303</v>
      </c>
      <c r="I13" s="18" t="s">
        <v>55</v>
      </c>
      <c r="J13" s="18" t="s">
        <v>94</v>
      </c>
      <c r="K13" s="18" t="s">
        <v>57</v>
      </c>
      <c r="L13" s="21">
        <f>IF($F13="","",IFERROR(INDEX(Lists!$D$1:$D$7,MATCH($F13,Lists!$C$1:$C$7,0)),1))</f>
        <v>1</v>
      </c>
      <c r="M13" s="22">
        <f t="shared" si="0"/>
        <v>46336</v>
      </c>
      <c r="N13" s="21">
        <f ca="1">IF($M13="","",$M13-Settings!$B$4)</f>
        <v>8</v>
      </c>
      <c r="O13" s="21" t="str">
        <f ca="1">IF($A13="","",IF($M13="","Paid",IF($N13&lt;0,"Overdue",IF($N13=0,"Due today",IF($N13&lt;=Settings!$B$5,"Due soon","OK")))))</f>
        <v>OK</v>
      </c>
      <c r="P13" s="23">
        <f t="shared" si="1"/>
        <v>42000</v>
      </c>
      <c r="Q13" s="23">
        <f t="shared" si="2"/>
        <v>3500</v>
      </c>
      <c r="R13" s="21">
        <f t="shared" si="3"/>
        <v>11</v>
      </c>
      <c r="S13" s="21">
        <f t="shared" si="4"/>
        <v>46336.00013</v>
      </c>
    </row>
    <row r="14" spans="1:19" x14ac:dyDescent="0.3">
      <c r="A14" s="18" t="s">
        <v>95</v>
      </c>
      <c r="B14" s="18" t="s">
        <v>95</v>
      </c>
      <c r="C14" s="18" t="s">
        <v>96</v>
      </c>
      <c r="D14" s="18" t="s">
        <v>97</v>
      </c>
      <c r="E14" s="19">
        <v>6200</v>
      </c>
      <c r="F14" s="18" t="s">
        <v>76</v>
      </c>
      <c r="G14" s="20">
        <v>45866</v>
      </c>
      <c r="H14" s="20">
        <v>46223</v>
      </c>
      <c r="I14" s="18" t="s">
        <v>55</v>
      </c>
      <c r="J14" s="18" t="s">
        <v>56</v>
      </c>
      <c r="K14" s="18" t="s">
        <v>57</v>
      </c>
      <c r="L14" s="21">
        <f>IF($F14="","",IFERROR(INDEX(Lists!$D$1:$D$7,MATCH($F14,Lists!$C$1:$C$7,0)),1))</f>
        <v>12</v>
      </c>
      <c r="M14" s="22">
        <f t="shared" si="0"/>
        <v>46596</v>
      </c>
      <c r="N14" s="21">
        <f ca="1">IF($M14="","",$M14-Settings!$B$4)</f>
        <v>268</v>
      </c>
      <c r="O14" s="21" t="str">
        <f ca="1">IF($A14="","",IF($M14="","Paid",IF($N14&lt;0,"Overdue",IF($N14=0,"Due today",IF($N14&lt;=Settings!$B$5,"Due soon","OK")))))</f>
        <v>OK</v>
      </c>
      <c r="P14" s="23">
        <f t="shared" si="1"/>
        <v>6200</v>
      </c>
      <c r="Q14" s="23">
        <f t="shared" si="2"/>
        <v>516.66666666666663</v>
      </c>
      <c r="R14" s="21">
        <f t="shared" si="3"/>
        <v>1</v>
      </c>
      <c r="S14" s="21">
        <f t="shared" si="4"/>
        <v>46596.000139999996</v>
      </c>
    </row>
    <row r="15" spans="1:19" x14ac:dyDescent="0.3">
      <c r="A15" s="18" t="s">
        <v>98</v>
      </c>
      <c r="B15" s="18" t="s">
        <v>99</v>
      </c>
      <c r="C15" s="18" t="s">
        <v>100</v>
      </c>
      <c r="D15" s="18" t="s">
        <v>101</v>
      </c>
      <c r="E15" s="19">
        <v>350</v>
      </c>
      <c r="F15" s="18" t="s">
        <v>62</v>
      </c>
      <c r="G15" s="20">
        <v>46144</v>
      </c>
      <c r="H15" s="20">
        <v>46266</v>
      </c>
      <c r="I15" s="18" t="s">
        <v>55</v>
      </c>
      <c r="J15" s="18" t="s">
        <v>56</v>
      </c>
      <c r="K15" s="18" t="s">
        <v>73</v>
      </c>
      <c r="L15" s="21">
        <f>IF($F15="","",IFERROR(INDEX(Lists!$D$1:$D$7,MATCH($F15,Lists!$C$1:$C$7,0)),1))</f>
        <v>1</v>
      </c>
      <c r="M15" s="22">
        <f t="shared" si="0"/>
        <v>46297</v>
      </c>
      <c r="N15" s="21">
        <f ca="1">IF($M15="","",$M15-Settings!$B$4)</f>
        <v>-31</v>
      </c>
      <c r="O15" s="21" t="str">
        <f ca="1">IF($A15="","",IF($M15="","Paid",IF($N15&lt;0,"Overdue",IF($N15=0,"Due today",IF($N15&lt;=Settings!$B$5,"Due soon","OK")))))</f>
        <v>Overdue</v>
      </c>
      <c r="P15" s="23">
        <f t="shared" si="1"/>
        <v>4200</v>
      </c>
      <c r="Q15" s="23">
        <f t="shared" si="2"/>
        <v>350</v>
      </c>
      <c r="R15" s="21">
        <f t="shared" si="3"/>
        <v>4</v>
      </c>
      <c r="S15" s="21">
        <f t="shared" si="4"/>
        <v>46297.00015</v>
      </c>
    </row>
    <row r="16" spans="1:19" x14ac:dyDescent="0.3">
      <c r="A16" s="18" t="s">
        <v>102</v>
      </c>
      <c r="B16" s="18" t="s">
        <v>103</v>
      </c>
      <c r="C16" s="18" t="s">
        <v>104</v>
      </c>
      <c r="D16" s="18" t="s">
        <v>105</v>
      </c>
      <c r="E16" s="19">
        <v>28000</v>
      </c>
      <c r="F16" s="18" t="s">
        <v>69</v>
      </c>
      <c r="G16" s="20">
        <v>46122</v>
      </c>
      <c r="H16" s="20">
        <v>46304</v>
      </c>
      <c r="I16" s="18" t="s">
        <v>55</v>
      </c>
      <c r="J16" s="18" t="s">
        <v>94</v>
      </c>
      <c r="K16" s="18" t="s">
        <v>57</v>
      </c>
      <c r="L16" s="21">
        <f>IF($F16="","",IFERROR(INDEX(Lists!$D$1:$D$7,MATCH($F16,Lists!$C$1:$C$7,0)),1))</f>
        <v>3</v>
      </c>
      <c r="M16" s="22">
        <f t="shared" si="0"/>
        <v>46397</v>
      </c>
      <c r="N16" s="21">
        <f ca="1">IF($M16="","",$M16-Settings!$B$4)</f>
        <v>69</v>
      </c>
      <c r="O16" s="21" t="str">
        <f ca="1">IF($A16="","",IF($M16="","Paid",IF($N16&lt;0,"Overdue",IF($N16=0,"Due today",IF($N16&lt;=Settings!$B$5,"Due soon","OK")))))</f>
        <v>OK</v>
      </c>
      <c r="P16" s="23">
        <f t="shared" si="1"/>
        <v>112000</v>
      </c>
      <c r="Q16" s="23">
        <f t="shared" si="2"/>
        <v>9333.3333333333339</v>
      </c>
      <c r="R16" s="21">
        <f t="shared" si="3"/>
        <v>2</v>
      </c>
      <c r="S16" s="21">
        <f t="shared" si="4"/>
        <v>46397.000160000003</v>
      </c>
    </row>
    <row r="17" spans="1:19" x14ac:dyDescent="0.3">
      <c r="A17" s="18"/>
      <c r="B17" s="18"/>
      <c r="C17" s="18"/>
      <c r="D17" s="18"/>
      <c r="E17" s="19"/>
      <c r="F17" s="18"/>
      <c r="G17" s="20"/>
      <c r="H17" s="20"/>
      <c r="I17" s="18"/>
      <c r="J17" s="18"/>
      <c r="K17" s="18"/>
      <c r="L17" s="21" t="str">
        <f>IF($F17="","",IFERROR(INDEX(Lists!$D$1:$D$7,MATCH($F17,Lists!$C$1:$C$7,0)),1))</f>
        <v/>
      </c>
      <c r="M17" s="22" t="str">
        <f t="shared" si="0"/>
        <v/>
      </c>
      <c r="N17" s="21" t="str">
        <f>IF($M17="","",$M17-Settings!$B$4)</f>
        <v/>
      </c>
      <c r="O17" s="21" t="str">
        <f>IF($A17="","",IF($M17="","Paid",IF($N17&lt;0,"Overdue",IF($N17=0,"Due today",IF($N17&lt;=Settings!$B$5,"Due soon","OK")))))</f>
        <v/>
      </c>
      <c r="P17" s="23" t="str">
        <f t="shared" si="1"/>
        <v/>
      </c>
      <c r="Q17" s="23" t="str">
        <f t="shared" si="2"/>
        <v/>
      </c>
      <c r="R17" s="21" t="str">
        <f t="shared" si="3"/>
        <v/>
      </c>
      <c r="S17" s="21" t="str">
        <f t="shared" si="4"/>
        <v/>
      </c>
    </row>
    <row r="18" spans="1:19" x14ac:dyDescent="0.3">
      <c r="A18" s="18"/>
      <c r="B18" s="18"/>
      <c r="C18" s="18"/>
      <c r="D18" s="18"/>
      <c r="E18" s="19"/>
      <c r="F18" s="18"/>
      <c r="G18" s="20"/>
      <c r="H18" s="20"/>
      <c r="I18" s="18"/>
      <c r="J18" s="18"/>
      <c r="K18" s="18"/>
      <c r="L18" s="21" t="str">
        <f>IF($F18="","",IFERROR(INDEX(Lists!$D$1:$D$7,MATCH($F18,Lists!$C$1:$C$7,0)),1))</f>
        <v/>
      </c>
      <c r="M18" s="22" t="str">
        <f t="shared" si="0"/>
        <v/>
      </c>
      <c r="N18" s="21" t="str">
        <f>IF($M18="","",$M18-Settings!$B$4)</f>
        <v/>
      </c>
      <c r="O18" s="21" t="str">
        <f>IF($A18="","",IF($M18="","Paid",IF($N18&lt;0,"Overdue",IF($N18=0,"Due today",IF($N18&lt;=Settings!$B$5,"Due soon","OK")))))</f>
        <v/>
      </c>
      <c r="P18" s="23" t="str">
        <f t="shared" si="1"/>
        <v/>
      </c>
      <c r="Q18" s="23" t="str">
        <f t="shared" si="2"/>
        <v/>
      </c>
      <c r="R18" s="21" t="str">
        <f t="shared" si="3"/>
        <v/>
      </c>
      <c r="S18" s="21" t="str">
        <f t="shared" si="4"/>
        <v/>
      </c>
    </row>
    <row r="19" spans="1:19" x14ac:dyDescent="0.3">
      <c r="A19" s="18"/>
      <c r="B19" s="18"/>
      <c r="C19" s="18"/>
      <c r="D19" s="18"/>
      <c r="E19" s="19"/>
      <c r="F19" s="18"/>
      <c r="G19" s="20"/>
      <c r="H19" s="20"/>
      <c r="I19" s="18"/>
      <c r="J19" s="18"/>
      <c r="K19" s="18"/>
      <c r="L19" s="21" t="str">
        <f>IF($F19="","",IFERROR(INDEX(Lists!$D$1:$D$7,MATCH($F19,Lists!$C$1:$C$7,0)),1))</f>
        <v/>
      </c>
      <c r="M19" s="22" t="str">
        <f t="shared" si="0"/>
        <v/>
      </c>
      <c r="N19" s="21" t="str">
        <f>IF($M19="","",$M19-Settings!$B$4)</f>
        <v/>
      </c>
      <c r="O19" s="21" t="str">
        <f>IF($A19="","",IF($M19="","Paid",IF($N19&lt;0,"Overdue",IF($N19=0,"Due today",IF($N19&lt;=Settings!$B$5,"Due soon","OK")))))</f>
        <v/>
      </c>
      <c r="P19" s="23" t="str">
        <f t="shared" si="1"/>
        <v/>
      </c>
      <c r="Q19" s="23" t="str">
        <f t="shared" si="2"/>
        <v/>
      </c>
      <c r="R19" s="21" t="str">
        <f t="shared" si="3"/>
        <v/>
      </c>
      <c r="S19" s="21" t="str">
        <f t="shared" si="4"/>
        <v/>
      </c>
    </row>
    <row r="20" spans="1:19" x14ac:dyDescent="0.3">
      <c r="A20" s="18"/>
      <c r="B20" s="18"/>
      <c r="C20" s="18"/>
      <c r="D20" s="18"/>
      <c r="E20" s="19"/>
      <c r="F20" s="18"/>
      <c r="G20" s="20"/>
      <c r="H20" s="20"/>
      <c r="I20" s="18"/>
      <c r="J20" s="18"/>
      <c r="K20" s="18"/>
      <c r="L20" s="21" t="str">
        <f>IF($F20="","",IFERROR(INDEX(Lists!$D$1:$D$7,MATCH($F20,Lists!$C$1:$C$7,0)),1))</f>
        <v/>
      </c>
      <c r="M20" s="22" t="str">
        <f t="shared" si="0"/>
        <v/>
      </c>
      <c r="N20" s="21" t="str">
        <f>IF($M20="","",$M20-Settings!$B$4)</f>
        <v/>
      </c>
      <c r="O20" s="21" t="str">
        <f>IF($A20="","",IF($M20="","Paid",IF($N20&lt;0,"Overdue",IF($N20=0,"Due today",IF($N20&lt;=Settings!$B$5,"Due soon","OK")))))</f>
        <v/>
      </c>
      <c r="P20" s="23" t="str">
        <f t="shared" si="1"/>
        <v/>
      </c>
      <c r="Q20" s="23" t="str">
        <f t="shared" si="2"/>
        <v/>
      </c>
      <c r="R20" s="21" t="str">
        <f t="shared" si="3"/>
        <v/>
      </c>
      <c r="S20" s="21" t="str">
        <f t="shared" si="4"/>
        <v/>
      </c>
    </row>
    <row r="21" spans="1:19" x14ac:dyDescent="0.3">
      <c r="A21" s="18"/>
      <c r="B21" s="18"/>
      <c r="C21" s="18"/>
      <c r="D21" s="18"/>
      <c r="E21" s="19"/>
      <c r="F21" s="18"/>
      <c r="G21" s="20"/>
      <c r="H21" s="20"/>
      <c r="I21" s="18"/>
      <c r="J21" s="18"/>
      <c r="K21" s="18"/>
      <c r="L21" s="21" t="str">
        <f>IF($F21="","",IFERROR(INDEX(Lists!$D$1:$D$7,MATCH($F21,Lists!$C$1:$C$7,0)),1))</f>
        <v/>
      </c>
      <c r="M21" s="22" t="str">
        <f t="shared" si="0"/>
        <v/>
      </c>
      <c r="N21" s="21" t="str">
        <f>IF($M21="","",$M21-Settings!$B$4)</f>
        <v/>
      </c>
      <c r="O21" s="21" t="str">
        <f>IF($A21="","",IF($M21="","Paid",IF($N21&lt;0,"Overdue",IF($N21=0,"Due today",IF($N21&lt;=Settings!$B$5,"Due soon","OK")))))</f>
        <v/>
      </c>
      <c r="P21" s="23" t="str">
        <f t="shared" si="1"/>
        <v/>
      </c>
      <c r="Q21" s="23" t="str">
        <f t="shared" si="2"/>
        <v/>
      </c>
      <c r="R21" s="21" t="str">
        <f t="shared" si="3"/>
        <v/>
      </c>
      <c r="S21" s="21" t="str">
        <f t="shared" si="4"/>
        <v/>
      </c>
    </row>
    <row r="22" spans="1:19" x14ac:dyDescent="0.3">
      <c r="A22" s="18"/>
      <c r="B22" s="18"/>
      <c r="C22" s="18"/>
      <c r="D22" s="18"/>
      <c r="E22" s="19"/>
      <c r="F22" s="18"/>
      <c r="G22" s="20"/>
      <c r="H22" s="20"/>
      <c r="I22" s="18"/>
      <c r="J22" s="18"/>
      <c r="K22" s="18"/>
      <c r="L22" s="21" t="str">
        <f>IF($F22="","",IFERROR(INDEX(Lists!$D$1:$D$7,MATCH($F22,Lists!$C$1:$C$7,0)),1))</f>
        <v/>
      </c>
      <c r="M22" s="22" t="str">
        <f t="shared" si="0"/>
        <v/>
      </c>
      <c r="N22" s="21" t="str">
        <f>IF($M22="","",$M22-Settings!$B$4)</f>
        <v/>
      </c>
      <c r="O22" s="21" t="str">
        <f>IF($A22="","",IF($M22="","Paid",IF($N22&lt;0,"Overdue",IF($N22=0,"Due today",IF($N22&lt;=Settings!$B$5,"Due soon","OK")))))</f>
        <v/>
      </c>
      <c r="P22" s="23" t="str">
        <f t="shared" si="1"/>
        <v/>
      </c>
      <c r="Q22" s="23" t="str">
        <f t="shared" si="2"/>
        <v/>
      </c>
      <c r="R22" s="21" t="str">
        <f t="shared" si="3"/>
        <v/>
      </c>
      <c r="S22" s="21" t="str">
        <f t="shared" si="4"/>
        <v/>
      </c>
    </row>
    <row r="23" spans="1:19" x14ac:dyDescent="0.3">
      <c r="A23" s="18"/>
      <c r="B23" s="18"/>
      <c r="C23" s="18"/>
      <c r="D23" s="18"/>
      <c r="E23" s="19"/>
      <c r="F23" s="18"/>
      <c r="G23" s="20"/>
      <c r="H23" s="20"/>
      <c r="I23" s="18"/>
      <c r="J23" s="18"/>
      <c r="K23" s="18"/>
      <c r="L23" s="21" t="str">
        <f>IF($F23="","",IFERROR(INDEX(Lists!$D$1:$D$7,MATCH($F23,Lists!$C$1:$C$7,0)),1))</f>
        <v/>
      </c>
      <c r="M23" s="22" t="str">
        <f t="shared" si="0"/>
        <v/>
      </c>
      <c r="N23" s="21" t="str">
        <f>IF($M23="","",$M23-Settings!$B$4)</f>
        <v/>
      </c>
      <c r="O23" s="21" t="str">
        <f>IF($A23="","",IF($M23="","Paid",IF($N23&lt;0,"Overdue",IF($N23=0,"Due today",IF($N23&lt;=Settings!$B$5,"Due soon","OK")))))</f>
        <v/>
      </c>
      <c r="P23" s="23" t="str">
        <f t="shared" si="1"/>
        <v/>
      </c>
      <c r="Q23" s="23" t="str">
        <f t="shared" si="2"/>
        <v/>
      </c>
      <c r="R23" s="21" t="str">
        <f t="shared" si="3"/>
        <v/>
      </c>
      <c r="S23" s="21" t="str">
        <f t="shared" si="4"/>
        <v/>
      </c>
    </row>
    <row r="24" spans="1:19" x14ac:dyDescent="0.3">
      <c r="A24" s="18"/>
      <c r="B24" s="18"/>
      <c r="C24" s="18"/>
      <c r="D24" s="18"/>
      <c r="E24" s="19"/>
      <c r="F24" s="18"/>
      <c r="G24" s="20"/>
      <c r="H24" s="20"/>
      <c r="I24" s="18"/>
      <c r="J24" s="18"/>
      <c r="K24" s="18"/>
      <c r="L24" s="21" t="str">
        <f>IF($F24="","",IFERROR(INDEX(Lists!$D$1:$D$7,MATCH($F24,Lists!$C$1:$C$7,0)),1))</f>
        <v/>
      </c>
      <c r="M24" s="22" t="str">
        <f t="shared" si="0"/>
        <v/>
      </c>
      <c r="N24" s="21" t="str">
        <f>IF($M24="","",$M24-Settings!$B$4)</f>
        <v/>
      </c>
      <c r="O24" s="21" t="str">
        <f>IF($A24="","",IF($M24="","Paid",IF($N24&lt;0,"Overdue",IF($N24=0,"Due today",IF($N24&lt;=Settings!$B$5,"Due soon","OK")))))</f>
        <v/>
      </c>
      <c r="P24" s="23" t="str">
        <f t="shared" si="1"/>
        <v/>
      </c>
      <c r="Q24" s="23" t="str">
        <f t="shared" si="2"/>
        <v/>
      </c>
      <c r="R24" s="21" t="str">
        <f t="shared" si="3"/>
        <v/>
      </c>
      <c r="S24" s="21" t="str">
        <f t="shared" si="4"/>
        <v/>
      </c>
    </row>
    <row r="25" spans="1:19" x14ac:dyDescent="0.3">
      <c r="A25" s="18"/>
      <c r="B25" s="18"/>
      <c r="C25" s="18"/>
      <c r="D25" s="18"/>
      <c r="E25" s="19"/>
      <c r="F25" s="18"/>
      <c r="G25" s="20"/>
      <c r="H25" s="20"/>
      <c r="I25" s="18"/>
      <c r="J25" s="18"/>
      <c r="K25" s="18"/>
      <c r="L25" s="21" t="str">
        <f>IF($F25="","",IFERROR(INDEX(Lists!$D$1:$D$7,MATCH($F25,Lists!$C$1:$C$7,0)),1))</f>
        <v/>
      </c>
      <c r="M25" s="22" t="str">
        <f t="shared" si="0"/>
        <v/>
      </c>
      <c r="N25" s="21" t="str">
        <f>IF($M25="","",$M25-Settings!$B$4)</f>
        <v/>
      </c>
      <c r="O25" s="21" t="str">
        <f>IF($A25="","",IF($M25="","Paid",IF($N25&lt;0,"Overdue",IF($N25=0,"Due today",IF($N25&lt;=Settings!$B$5,"Due soon","OK")))))</f>
        <v/>
      </c>
      <c r="P25" s="23" t="str">
        <f t="shared" si="1"/>
        <v/>
      </c>
      <c r="Q25" s="23" t="str">
        <f t="shared" si="2"/>
        <v/>
      </c>
      <c r="R25" s="21" t="str">
        <f t="shared" si="3"/>
        <v/>
      </c>
      <c r="S25" s="21" t="str">
        <f t="shared" si="4"/>
        <v/>
      </c>
    </row>
    <row r="26" spans="1:19" x14ac:dyDescent="0.3">
      <c r="A26" s="18"/>
      <c r="B26" s="18"/>
      <c r="C26" s="18"/>
      <c r="D26" s="18"/>
      <c r="E26" s="19"/>
      <c r="F26" s="18"/>
      <c r="G26" s="20"/>
      <c r="H26" s="20"/>
      <c r="I26" s="18"/>
      <c r="J26" s="18"/>
      <c r="K26" s="18"/>
      <c r="L26" s="21" t="str">
        <f>IF($F26="","",IFERROR(INDEX(Lists!$D$1:$D$7,MATCH($F26,Lists!$C$1:$C$7,0)),1))</f>
        <v/>
      </c>
      <c r="M26" s="22" t="str">
        <f t="shared" si="0"/>
        <v/>
      </c>
      <c r="N26" s="21" t="str">
        <f>IF($M26="","",$M26-Settings!$B$4)</f>
        <v/>
      </c>
      <c r="O26" s="21" t="str">
        <f>IF($A26="","",IF($M26="","Paid",IF($N26&lt;0,"Overdue",IF($N26=0,"Due today",IF($N26&lt;=Settings!$B$5,"Due soon","OK")))))</f>
        <v/>
      </c>
      <c r="P26" s="23" t="str">
        <f t="shared" si="1"/>
        <v/>
      </c>
      <c r="Q26" s="23" t="str">
        <f t="shared" si="2"/>
        <v/>
      </c>
      <c r="R26" s="21" t="str">
        <f t="shared" si="3"/>
        <v/>
      </c>
      <c r="S26" s="21" t="str">
        <f t="shared" si="4"/>
        <v/>
      </c>
    </row>
    <row r="27" spans="1:19" x14ac:dyDescent="0.3">
      <c r="A27" s="18"/>
      <c r="B27" s="18"/>
      <c r="C27" s="18"/>
      <c r="D27" s="18"/>
      <c r="E27" s="19"/>
      <c r="F27" s="18"/>
      <c r="G27" s="20"/>
      <c r="H27" s="20"/>
      <c r="I27" s="18"/>
      <c r="J27" s="18"/>
      <c r="K27" s="18"/>
      <c r="L27" s="21" t="str">
        <f>IF($F27="","",IFERROR(INDEX(Lists!$D$1:$D$7,MATCH($F27,Lists!$C$1:$C$7,0)),1))</f>
        <v/>
      </c>
      <c r="M27" s="22" t="str">
        <f t="shared" si="0"/>
        <v/>
      </c>
      <c r="N27" s="21" t="str">
        <f>IF($M27="","",$M27-Settings!$B$4)</f>
        <v/>
      </c>
      <c r="O27" s="21" t="str">
        <f>IF($A27="","",IF($M27="","Paid",IF($N27&lt;0,"Overdue",IF($N27=0,"Due today",IF($N27&lt;=Settings!$B$5,"Due soon","OK")))))</f>
        <v/>
      </c>
      <c r="P27" s="23" t="str">
        <f t="shared" si="1"/>
        <v/>
      </c>
      <c r="Q27" s="23" t="str">
        <f t="shared" si="2"/>
        <v/>
      </c>
      <c r="R27" s="21" t="str">
        <f t="shared" si="3"/>
        <v/>
      </c>
      <c r="S27" s="21" t="str">
        <f t="shared" si="4"/>
        <v/>
      </c>
    </row>
    <row r="28" spans="1:19" x14ac:dyDescent="0.3">
      <c r="A28" s="18"/>
      <c r="B28" s="18"/>
      <c r="C28" s="18"/>
      <c r="D28" s="18"/>
      <c r="E28" s="19"/>
      <c r="F28" s="18"/>
      <c r="G28" s="20"/>
      <c r="H28" s="20"/>
      <c r="I28" s="18"/>
      <c r="J28" s="18"/>
      <c r="K28" s="18"/>
      <c r="L28" s="21" t="str">
        <f>IF($F28="","",IFERROR(INDEX(Lists!$D$1:$D$7,MATCH($F28,Lists!$C$1:$C$7,0)),1))</f>
        <v/>
      </c>
      <c r="M28" s="22" t="str">
        <f t="shared" si="0"/>
        <v/>
      </c>
      <c r="N28" s="21" t="str">
        <f>IF($M28="","",$M28-Settings!$B$4)</f>
        <v/>
      </c>
      <c r="O28" s="21" t="str">
        <f>IF($A28="","",IF($M28="","Paid",IF($N28&lt;0,"Overdue",IF($N28=0,"Due today",IF($N28&lt;=Settings!$B$5,"Due soon","OK")))))</f>
        <v/>
      </c>
      <c r="P28" s="23" t="str">
        <f t="shared" si="1"/>
        <v/>
      </c>
      <c r="Q28" s="23" t="str">
        <f t="shared" si="2"/>
        <v/>
      </c>
      <c r="R28" s="21" t="str">
        <f t="shared" si="3"/>
        <v/>
      </c>
      <c r="S28" s="21" t="str">
        <f t="shared" si="4"/>
        <v/>
      </c>
    </row>
    <row r="29" spans="1:19" x14ac:dyDescent="0.3">
      <c r="A29" s="18"/>
      <c r="B29" s="18"/>
      <c r="C29" s="18"/>
      <c r="D29" s="18"/>
      <c r="E29" s="19"/>
      <c r="F29" s="18"/>
      <c r="G29" s="20"/>
      <c r="H29" s="20"/>
      <c r="I29" s="18"/>
      <c r="J29" s="18"/>
      <c r="K29" s="18"/>
      <c r="L29" s="21" t="str">
        <f>IF($F29="","",IFERROR(INDEX(Lists!$D$1:$D$7,MATCH($F29,Lists!$C$1:$C$7,0)),1))</f>
        <v/>
      </c>
      <c r="M29" s="22" t="str">
        <f t="shared" si="0"/>
        <v/>
      </c>
      <c r="N29" s="21" t="str">
        <f>IF($M29="","",$M29-Settings!$B$4)</f>
        <v/>
      </c>
      <c r="O29" s="21" t="str">
        <f>IF($A29="","",IF($M29="","Paid",IF($N29&lt;0,"Overdue",IF($N29=0,"Due today",IF($N29&lt;=Settings!$B$5,"Due soon","OK")))))</f>
        <v/>
      </c>
      <c r="P29" s="23" t="str">
        <f t="shared" si="1"/>
        <v/>
      </c>
      <c r="Q29" s="23" t="str">
        <f t="shared" si="2"/>
        <v/>
      </c>
      <c r="R29" s="21" t="str">
        <f t="shared" si="3"/>
        <v/>
      </c>
      <c r="S29" s="21" t="str">
        <f t="shared" si="4"/>
        <v/>
      </c>
    </row>
    <row r="30" spans="1:19" x14ac:dyDescent="0.3">
      <c r="A30" s="18"/>
      <c r="B30" s="18"/>
      <c r="C30" s="18"/>
      <c r="D30" s="18"/>
      <c r="E30" s="19"/>
      <c r="F30" s="18"/>
      <c r="G30" s="20"/>
      <c r="H30" s="20"/>
      <c r="I30" s="18"/>
      <c r="J30" s="18"/>
      <c r="K30" s="18"/>
      <c r="L30" s="21" t="str">
        <f>IF($F30="","",IFERROR(INDEX(Lists!$D$1:$D$7,MATCH($F30,Lists!$C$1:$C$7,0)),1))</f>
        <v/>
      </c>
      <c r="M30" s="22" t="str">
        <f t="shared" si="0"/>
        <v/>
      </c>
      <c r="N30" s="21" t="str">
        <f>IF($M30="","",$M30-Settings!$B$4)</f>
        <v/>
      </c>
      <c r="O30" s="21" t="str">
        <f>IF($A30="","",IF($M30="","Paid",IF($N30&lt;0,"Overdue",IF($N30=0,"Due today",IF($N30&lt;=Settings!$B$5,"Due soon","OK")))))</f>
        <v/>
      </c>
      <c r="P30" s="23" t="str">
        <f t="shared" si="1"/>
        <v/>
      </c>
      <c r="Q30" s="23" t="str">
        <f t="shared" si="2"/>
        <v/>
      </c>
      <c r="R30" s="21" t="str">
        <f t="shared" si="3"/>
        <v/>
      </c>
      <c r="S30" s="21" t="str">
        <f t="shared" si="4"/>
        <v/>
      </c>
    </row>
    <row r="31" spans="1:19" x14ac:dyDescent="0.3">
      <c r="A31" s="18"/>
      <c r="B31" s="18"/>
      <c r="C31" s="18"/>
      <c r="D31" s="18"/>
      <c r="E31" s="19"/>
      <c r="F31" s="18"/>
      <c r="G31" s="20"/>
      <c r="H31" s="20"/>
      <c r="I31" s="18"/>
      <c r="J31" s="18"/>
      <c r="K31" s="18"/>
      <c r="L31" s="21" t="str">
        <f>IF($F31="","",IFERROR(INDEX(Lists!$D$1:$D$7,MATCH($F31,Lists!$C$1:$C$7,0)),1))</f>
        <v/>
      </c>
      <c r="M31" s="22" t="str">
        <f t="shared" si="0"/>
        <v/>
      </c>
      <c r="N31" s="21" t="str">
        <f>IF($M31="","",$M31-Settings!$B$4)</f>
        <v/>
      </c>
      <c r="O31" s="21" t="str">
        <f>IF($A31="","",IF($M31="","Paid",IF($N31&lt;0,"Overdue",IF($N31=0,"Due today",IF($N31&lt;=Settings!$B$5,"Due soon","OK")))))</f>
        <v/>
      </c>
      <c r="P31" s="23" t="str">
        <f t="shared" si="1"/>
        <v/>
      </c>
      <c r="Q31" s="23" t="str">
        <f t="shared" si="2"/>
        <v/>
      </c>
      <c r="R31" s="21" t="str">
        <f t="shared" si="3"/>
        <v/>
      </c>
      <c r="S31" s="21" t="str">
        <f t="shared" si="4"/>
        <v/>
      </c>
    </row>
    <row r="32" spans="1:19" x14ac:dyDescent="0.3">
      <c r="A32" s="18"/>
      <c r="B32" s="18"/>
      <c r="C32" s="18"/>
      <c r="D32" s="18"/>
      <c r="E32" s="19"/>
      <c r="F32" s="18"/>
      <c r="G32" s="20"/>
      <c r="H32" s="20"/>
      <c r="I32" s="18"/>
      <c r="J32" s="18"/>
      <c r="K32" s="18"/>
      <c r="L32" s="21" t="str">
        <f>IF($F32="","",IFERROR(INDEX(Lists!$D$1:$D$7,MATCH($F32,Lists!$C$1:$C$7,0)),1))</f>
        <v/>
      </c>
      <c r="M32" s="22" t="str">
        <f t="shared" si="0"/>
        <v/>
      </c>
      <c r="N32" s="21" t="str">
        <f>IF($M32="","",$M32-Settings!$B$4)</f>
        <v/>
      </c>
      <c r="O32" s="21" t="str">
        <f>IF($A32="","",IF($M32="","Paid",IF($N32&lt;0,"Overdue",IF($N32=0,"Due today",IF($N32&lt;=Settings!$B$5,"Due soon","OK")))))</f>
        <v/>
      </c>
      <c r="P32" s="23" t="str">
        <f t="shared" si="1"/>
        <v/>
      </c>
      <c r="Q32" s="23" t="str">
        <f t="shared" si="2"/>
        <v/>
      </c>
      <c r="R32" s="21" t="str">
        <f t="shared" si="3"/>
        <v/>
      </c>
      <c r="S32" s="21" t="str">
        <f t="shared" si="4"/>
        <v/>
      </c>
    </row>
    <row r="33" spans="1:19" x14ac:dyDescent="0.3">
      <c r="A33" s="18"/>
      <c r="B33" s="18"/>
      <c r="C33" s="18"/>
      <c r="D33" s="18"/>
      <c r="E33" s="19"/>
      <c r="F33" s="18"/>
      <c r="G33" s="20"/>
      <c r="H33" s="20"/>
      <c r="I33" s="18"/>
      <c r="J33" s="18"/>
      <c r="K33" s="18"/>
      <c r="L33" s="21" t="str">
        <f>IF($F33="","",IFERROR(INDEX(Lists!$D$1:$D$7,MATCH($F33,Lists!$C$1:$C$7,0)),1))</f>
        <v/>
      </c>
      <c r="M33" s="22" t="str">
        <f t="shared" si="0"/>
        <v/>
      </c>
      <c r="N33" s="21" t="str">
        <f>IF($M33="","",$M33-Settings!$B$4)</f>
        <v/>
      </c>
      <c r="O33" s="21" t="str">
        <f>IF($A33="","",IF($M33="","Paid",IF($N33&lt;0,"Overdue",IF($N33=0,"Due today",IF($N33&lt;=Settings!$B$5,"Due soon","OK")))))</f>
        <v/>
      </c>
      <c r="P33" s="23" t="str">
        <f t="shared" si="1"/>
        <v/>
      </c>
      <c r="Q33" s="23" t="str">
        <f t="shared" si="2"/>
        <v/>
      </c>
      <c r="R33" s="21" t="str">
        <f t="shared" si="3"/>
        <v/>
      </c>
      <c r="S33" s="21" t="str">
        <f t="shared" si="4"/>
        <v/>
      </c>
    </row>
    <row r="34" spans="1:19" x14ac:dyDescent="0.3">
      <c r="A34" s="18"/>
      <c r="B34" s="18"/>
      <c r="C34" s="18"/>
      <c r="D34" s="18"/>
      <c r="E34" s="19"/>
      <c r="F34" s="18"/>
      <c r="G34" s="20"/>
      <c r="H34" s="20"/>
      <c r="I34" s="18"/>
      <c r="J34" s="18"/>
      <c r="K34" s="18"/>
      <c r="L34" s="21" t="str">
        <f>IF($F34="","",IFERROR(INDEX(Lists!$D$1:$D$7,MATCH($F34,Lists!$C$1:$C$7,0)),1))</f>
        <v/>
      </c>
      <c r="M34" s="22" t="str">
        <f t="shared" si="0"/>
        <v/>
      </c>
      <c r="N34" s="21" t="str">
        <f>IF($M34="","",$M34-Settings!$B$4)</f>
        <v/>
      </c>
      <c r="O34" s="21" t="str">
        <f>IF($A34="","",IF($M34="","Paid",IF($N34&lt;0,"Overdue",IF($N34=0,"Due today",IF($N34&lt;=Settings!$B$5,"Due soon","OK")))))</f>
        <v/>
      </c>
      <c r="P34" s="23" t="str">
        <f t="shared" si="1"/>
        <v/>
      </c>
      <c r="Q34" s="23" t="str">
        <f t="shared" si="2"/>
        <v/>
      </c>
      <c r="R34" s="21" t="str">
        <f t="shared" si="3"/>
        <v/>
      </c>
      <c r="S34" s="21" t="str">
        <f t="shared" si="4"/>
        <v/>
      </c>
    </row>
    <row r="35" spans="1:19" x14ac:dyDescent="0.3">
      <c r="A35" s="18"/>
      <c r="B35" s="18"/>
      <c r="C35" s="18"/>
      <c r="D35" s="18"/>
      <c r="E35" s="19"/>
      <c r="F35" s="18"/>
      <c r="G35" s="20"/>
      <c r="H35" s="20"/>
      <c r="I35" s="18"/>
      <c r="J35" s="18"/>
      <c r="K35" s="18"/>
      <c r="L35" s="21" t="str">
        <f>IF($F35="","",IFERROR(INDEX(Lists!$D$1:$D$7,MATCH($F35,Lists!$C$1:$C$7,0)),1))</f>
        <v/>
      </c>
      <c r="M35" s="22" t="str">
        <f t="shared" si="0"/>
        <v/>
      </c>
      <c r="N35" s="21" t="str">
        <f>IF($M35="","",$M35-Settings!$B$4)</f>
        <v/>
      </c>
      <c r="O35" s="21" t="str">
        <f>IF($A35="","",IF($M35="","Paid",IF($N35&lt;0,"Overdue",IF($N35=0,"Due today",IF($N35&lt;=Settings!$B$5,"Due soon","OK")))))</f>
        <v/>
      </c>
      <c r="P35" s="23" t="str">
        <f t="shared" si="1"/>
        <v/>
      </c>
      <c r="Q35" s="23" t="str">
        <f t="shared" si="2"/>
        <v/>
      </c>
      <c r="R35" s="21" t="str">
        <f t="shared" si="3"/>
        <v/>
      </c>
      <c r="S35" s="21" t="str">
        <f t="shared" si="4"/>
        <v/>
      </c>
    </row>
    <row r="36" spans="1:19" x14ac:dyDescent="0.3">
      <c r="A36" s="18"/>
      <c r="B36" s="18"/>
      <c r="C36" s="18"/>
      <c r="D36" s="18"/>
      <c r="E36" s="19"/>
      <c r="F36" s="18"/>
      <c r="G36" s="20"/>
      <c r="H36" s="20"/>
      <c r="I36" s="18"/>
      <c r="J36" s="18"/>
      <c r="K36" s="18"/>
      <c r="L36" s="21" t="str">
        <f>IF($F36="","",IFERROR(INDEX(Lists!$D$1:$D$7,MATCH($F36,Lists!$C$1:$C$7,0)),1))</f>
        <v/>
      </c>
      <c r="M36" s="22" t="str">
        <f t="shared" ref="M36:M67" si="5">IF(OR($A36="",$G36="",$L36=""),"",IF($L36=0,IF($H36="",$G36,""),IF(EDATE($G36,$L36*($R36))&gt;IF($H36="",$G36-1,$H36+MIN(45,15*$L36)),EDATE($G36,$L36*($R36)),IF(EDATE($G36,$L36*($R36+1))&gt;IF($H36="",$G36-1,$H36+MIN(45,15*$L36)),EDATE($G36,$L36*($R36+1)),EDATE($G36,$L36*($R36+2))))))</f>
        <v/>
      </c>
      <c r="N36" s="21" t="str">
        <f>IF($M36="","",$M36-Settings!$B$4)</f>
        <v/>
      </c>
      <c r="O36" s="21" t="str">
        <f>IF($A36="","",IF($M36="","Paid",IF($N36&lt;0,"Overdue",IF($N36=0,"Due today",IF($N36&lt;=Settings!$B$5,"Due soon","OK")))))</f>
        <v/>
      </c>
      <c r="P36" s="23" t="str">
        <f t="shared" ref="P36:P67" si="6">IF(OR($A36="",$L36=""),"",IF($L36=0,0,N($E36)*12/$L36))</f>
        <v/>
      </c>
      <c r="Q36" s="23" t="str">
        <f t="shared" ref="Q36:Q67" si="7">IF($P36="","",$P36/12)</f>
        <v/>
      </c>
      <c r="R36" s="21" t="str">
        <f t="shared" ref="R36:R67" si="8">IF(OR($G36="",$L36="",N($L36)=0),"",IF(IF($H36="",$G36-1,$H36+MIN(45,15*$L36))&lt;$G36,0,INT(DATEDIF($G36,IF($H36="",$G36-1,$H36+MIN(45,15*$L36)),"m")/$L36)))</f>
        <v/>
      </c>
      <c r="S36" s="21" t="str">
        <f t="shared" ref="S36:S67" si="9">IF($M36="","",$M36+ROW()/100000)</f>
        <v/>
      </c>
    </row>
    <row r="37" spans="1:19" x14ac:dyDescent="0.3">
      <c r="A37" s="18"/>
      <c r="B37" s="18"/>
      <c r="C37" s="18"/>
      <c r="D37" s="18"/>
      <c r="E37" s="19"/>
      <c r="F37" s="18"/>
      <c r="G37" s="20"/>
      <c r="H37" s="20"/>
      <c r="I37" s="18"/>
      <c r="J37" s="18"/>
      <c r="K37" s="18"/>
      <c r="L37" s="21" t="str">
        <f>IF($F37="","",IFERROR(INDEX(Lists!$D$1:$D$7,MATCH($F37,Lists!$C$1:$C$7,0)),1))</f>
        <v/>
      </c>
      <c r="M37" s="22" t="str">
        <f t="shared" si="5"/>
        <v/>
      </c>
      <c r="N37" s="21" t="str">
        <f>IF($M37="","",$M37-Settings!$B$4)</f>
        <v/>
      </c>
      <c r="O37" s="21" t="str">
        <f>IF($A37="","",IF($M37="","Paid",IF($N37&lt;0,"Overdue",IF($N37=0,"Due today",IF($N37&lt;=Settings!$B$5,"Due soon","OK")))))</f>
        <v/>
      </c>
      <c r="P37" s="23" t="str">
        <f t="shared" si="6"/>
        <v/>
      </c>
      <c r="Q37" s="23" t="str">
        <f t="shared" si="7"/>
        <v/>
      </c>
      <c r="R37" s="21" t="str">
        <f t="shared" si="8"/>
        <v/>
      </c>
      <c r="S37" s="21" t="str">
        <f t="shared" si="9"/>
        <v/>
      </c>
    </row>
    <row r="38" spans="1:19" x14ac:dyDescent="0.3">
      <c r="A38" s="18"/>
      <c r="B38" s="18"/>
      <c r="C38" s="18"/>
      <c r="D38" s="18"/>
      <c r="E38" s="19"/>
      <c r="F38" s="18"/>
      <c r="G38" s="20"/>
      <c r="H38" s="20"/>
      <c r="I38" s="18"/>
      <c r="J38" s="18"/>
      <c r="K38" s="18"/>
      <c r="L38" s="21" t="str">
        <f>IF($F38="","",IFERROR(INDEX(Lists!$D$1:$D$7,MATCH($F38,Lists!$C$1:$C$7,0)),1))</f>
        <v/>
      </c>
      <c r="M38" s="22" t="str">
        <f t="shared" si="5"/>
        <v/>
      </c>
      <c r="N38" s="21" t="str">
        <f>IF($M38="","",$M38-Settings!$B$4)</f>
        <v/>
      </c>
      <c r="O38" s="21" t="str">
        <f>IF($A38="","",IF($M38="","Paid",IF($N38&lt;0,"Overdue",IF($N38=0,"Due today",IF($N38&lt;=Settings!$B$5,"Due soon","OK")))))</f>
        <v/>
      </c>
      <c r="P38" s="23" t="str">
        <f t="shared" si="6"/>
        <v/>
      </c>
      <c r="Q38" s="23" t="str">
        <f t="shared" si="7"/>
        <v/>
      </c>
      <c r="R38" s="21" t="str">
        <f t="shared" si="8"/>
        <v/>
      </c>
      <c r="S38" s="21" t="str">
        <f t="shared" si="9"/>
        <v/>
      </c>
    </row>
    <row r="39" spans="1:19" x14ac:dyDescent="0.3">
      <c r="A39" s="18"/>
      <c r="B39" s="18"/>
      <c r="C39" s="18"/>
      <c r="D39" s="18"/>
      <c r="E39" s="19"/>
      <c r="F39" s="18"/>
      <c r="G39" s="20"/>
      <c r="H39" s="20"/>
      <c r="I39" s="18"/>
      <c r="J39" s="18"/>
      <c r="K39" s="18"/>
      <c r="L39" s="21" t="str">
        <f>IF($F39="","",IFERROR(INDEX(Lists!$D$1:$D$7,MATCH($F39,Lists!$C$1:$C$7,0)),1))</f>
        <v/>
      </c>
      <c r="M39" s="22" t="str">
        <f t="shared" si="5"/>
        <v/>
      </c>
      <c r="N39" s="21" t="str">
        <f>IF($M39="","",$M39-Settings!$B$4)</f>
        <v/>
      </c>
      <c r="O39" s="21" t="str">
        <f>IF($A39="","",IF($M39="","Paid",IF($N39&lt;0,"Overdue",IF($N39=0,"Due today",IF($N39&lt;=Settings!$B$5,"Due soon","OK")))))</f>
        <v/>
      </c>
      <c r="P39" s="23" t="str">
        <f t="shared" si="6"/>
        <v/>
      </c>
      <c r="Q39" s="23" t="str">
        <f t="shared" si="7"/>
        <v/>
      </c>
      <c r="R39" s="21" t="str">
        <f t="shared" si="8"/>
        <v/>
      </c>
      <c r="S39" s="21" t="str">
        <f t="shared" si="9"/>
        <v/>
      </c>
    </row>
    <row r="40" spans="1:19" x14ac:dyDescent="0.3">
      <c r="A40" s="18"/>
      <c r="B40" s="18"/>
      <c r="C40" s="18"/>
      <c r="D40" s="18"/>
      <c r="E40" s="19"/>
      <c r="F40" s="18"/>
      <c r="G40" s="20"/>
      <c r="H40" s="20"/>
      <c r="I40" s="18"/>
      <c r="J40" s="18"/>
      <c r="K40" s="18"/>
      <c r="L40" s="21" t="str">
        <f>IF($F40="","",IFERROR(INDEX(Lists!$D$1:$D$7,MATCH($F40,Lists!$C$1:$C$7,0)),1))</f>
        <v/>
      </c>
      <c r="M40" s="22" t="str">
        <f t="shared" si="5"/>
        <v/>
      </c>
      <c r="N40" s="21" t="str">
        <f>IF($M40="","",$M40-Settings!$B$4)</f>
        <v/>
      </c>
      <c r="O40" s="21" t="str">
        <f>IF($A40="","",IF($M40="","Paid",IF($N40&lt;0,"Overdue",IF($N40=0,"Due today",IF($N40&lt;=Settings!$B$5,"Due soon","OK")))))</f>
        <v/>
      </c>
      <c r="P40" s="23" t="str">
        <f t="shared" si="6"/>
        <v/>
      </c>
      <c r="Q40" s="23" t="str">
        <f t="shared" si="7"/>
        <v/>
      </c>
      <c r="R40" s="21" t="str">
        <f t="shared" si="8"/>
        <v/>
      </c>
      <c r="S40" s="21" t="str">
        <f t="shared" si="9"/>
        <v/>
      </c>
    </row>
    <row r="41" spans="1:19" x14ac:dyDescent="0.3">
      <c r="A41" s="18"/>
      <c r="B41" s="18"/>
      <c r="C41" s="18"/>
      <c r="D41" s="18"/>
      <c r="E41" s="19"/>
      <c r="F41" s="18"/>
      <c r="G41" s="20"/>
      <c r="H41" s="20"/>
      <c r="I41" s="18"/>
      <c r="J41" s="18"/>
      <c r="K41" s="18"/>
      <c r="L41" s="21" t="str">
        <f>IF($F41="","",IFERROR(INDEX(Lists!$D$1:$D$7,MATCH($F41,Lists!$C$1:$C$7,0)),1))</f>
        <v/>
      </c>
      <c r="M41" s="22" t="str">
        <f t="shared" si="5"/>
        <v/>
      </c>
      <c r="N41" s="21" t="str">
        <f>IF($M41="","",$M41-Settings!$B$4)</f>
        <v/>
      </c>
      <c r="O41" s="21" t="str">
        <f>IF($A41="","",IF($M41="","Paid",IF($N41&lt;0,"Overdue",IF($N41=0,"Due today",IF($N41&lt;=Settings!$B$5,"Due soon","OK")))))</f>
        <v/>
      </c>
      <c r="P41" s="23" t="str">
        <f t="shared" si="6"/>
        <v/>
      </c>
      <c r="Q41" s="23" t="str">
        <f t="shared" si="7"/>
        <v/>
      </c>
      <c r="R41" s="21" t="str">
        <f t="shared" si="8"/>
        <v/>
      </c>
      <c r="S41" s="21" t="str">
        <f t="shared" si="9"/>
        <v/>
      </c>
    </row>
    <row r="42" spans="1:19" x14ac:dyDescent="0.3">
      <c r="A42" s="18"/>
      <c r="B42" s="18"/>
      <c r="C42" s="18"/>
      <c r="D42" s="18"/>
      <c r="E42" s="19"/>
      <c r="F42" s="18"/>
      <c r="G42" s="20"/>
      <c r="H42" s="20"/>
      <c r="I42" s="18"/>
      <c r="J42" s="18"/>
      <c r="K42" s="18"/>
      <c r="L42" s="21" t="str">
        <f>IF($F42="","",IFERROR(INDEX(Lists!$D$1:$D$7,MATCH($F42,Lists!$C$1:$C$7,0)),1))</f>
        <v/>
      </c>
      <c r="M42" s="22" t="str">
        <f t="shared" si="5"/>
        <v/>
      </c>
      <c r="N42" s="21" t="str">
        <f>IF($M42="","",$M42-Settings!$B$4)</f>
        <v/>
      </c>
      <c r="O42" s="21" t="str">
        <f>IF($A42="","",IF($M42="","Paid",IF($N42&lt;0,"Overdue",IF($N42=0,"Due today",IF($N42&lt;=Settings!$B$5,"Due soon","OK")))))</f>
        <v/>
      </c>
      <c r="P42" s="23" t="str">
        <f t="shared" si="6"/>
        <v/>
      </c>
      <c r="Q42" s="23" t="str">
        <f t="shared" si="7"/>
        <v/>
      </c>
      <c r="R42" s="21" t="str">
        <f t="shared" si="8"/>
        <v/>
      </c>
      <c r="S42" s="21" t="str">
        <f t="shared" si="9"/>
        <v/>
      </c>
    </row>
    <row r="43" spans="1:19" x14ac:dyDescent="0.3">
      <c r="A43" s="18"/>
      <c r="B43" s="18"/>
      <c r="C43" s="18"/>
      <c r="D43" s="18"/>
      <c r="E43" s="19"/>
      <c r="F43" s="18"/>
      <c r="G43" s="20"/>
      <c r="H43" s="20"/>
      <c r="I43" s="18"/>
      <c r="J43" s="18"/>
      <c r="K43" s="18"/>
      <c r="L43" s="21" t="str">
        <f>IF($F43="","",IFERROR(INDEX(Lists!$D$1:$D$7,MATCH($F43,Lists!$C$1:$C$7,0)),1))</f>
        <v/>
      </c>
      <c r="M43" s="22" t="str">
        <f t="shared" si="5"/>
        <v/>
      </c>
      <c r="N43" s="21" t="str">
        <f>IF($M43="","",$M43-Settings!$B$4)</f>
        <v/>
      </c>
      <c r="O43" s="21" t="str">
        <f>IF($A43="","",IF($M43="","Paid",IF($N43&lt;0,"Overdue",IF($N43=0,"Due today",IF($N43&lt;=Settings!$B$5,"Due soon","OK")))))</f>
        <v/>
      </c>
      <c r="P43" s="23" t="str">
        <f t="shared" si="6"/>
        <v/>
      </c>
      <c r="Q43" s="23" t="str">
        <f t="shared" si="7"/>
        <v/>
      </c>
      <c r="R43" s="21" t="str">
        <f t="shared" si="8"/>
        <v/>
      </c>
      <c r="S43" s="21" t="str">
        <f t="shared" si="9"/>
        <v/>
      </c>
    </row>
    <row r="44" spans="1:19" x14ac:dyDescent="0.3">
      <c r="A44" s="18"/>
      <c r="B44" s="18"/>
      <c r="C44" s="18"/>
      <c r="D44" s="18"/>
      <c r="E44" s="19"/>
      <c r="F44" s="18"/>
      <c r="G44" s="20"/>
      <c r="H44" s="20"/>
      <c r="I44" s="18"/>
      <c r="J44" s="18"/>
      <c r="K44" s="18"/>
      <c r="L44" s="21" t="str">
        <f>IF($F44="","",IFERROR(INDEX(Lists!$D$1:$D$7,MATCH($F44,Lists!$C$1:$C$7,0)),1))</f>
        <v/>
      </c>
      <c r="M44" s="22" t="str">
        <f t="shared" si="5"/>
        <v/>
      </c>
      <c r="N44" s="21" t="str">
        <f>IF($M44="","",$M44-Settings!$B$4)</f>
        <v/>
      </c>
      <c r="O44" s="21" t="str">
        <f>IF($A44="","",IF($M44="","Paid",IF($N44&lt;0,"Overdue",IF($N44=0,"Due today",IF($N44&lt;=Settings!$B$5,"Due soon","OK")))))</f>
        <v/>
      </c>
      <c r="P44" s="23" t="str">
        <f t="shared" si="6"/>
        <v/>
      </c>
      <c r="Q44" s="23" t="str">
        <f t="shared" si="7"/>
        <v/>
      </c>
      <c r="R44" s="21" t="str">
        <f t="shared" si="8"/>
        <v/>
      </c>
      <c r="S44" s="21" t="str">
        <f t="shared" si="9"/>
        <v/>
      </c>
    </row>
    <row r="45" spans="1:19" x14ac:dyDescent="0.3">
      <c r="A45" s="18"/>
      <c r="B45" s="18"/>
      <c r="C45" s="18"/>
      <c r="D45" s="18"/>
      <c r="E45" s="19"/>
      <c r="F45" s="18"/>
      <c r="G45" s="20"/>
      <c r="H45" s="20"/>
      <c r="I45" s="18"/>
      <c r="J45" s="18"/>
      <c r="K45" s="18"/>
      <c r="L45" s="21" t="str">
        <f>IF($F45="","",IFERROR(INDEX(Lists!$D$1:$D$7,MATCH($F45,Lists!$C$1:$C$7,0)),1))</f>
        <v/>
      </c>
      <c r="M45" s="22" t="str">
        <f t="shared" si="5"/>
        <v/>
      </c>
      <c r="N45" s="21" t="str">
        <f>IF($M45="","",$M45-Settings!$B$4)</f>
        <v/>
      </c>
      <c r="O45" s="21" t="str">
        <f>IF($A45="","",IF($M45="","Paid",IF($N45&lt;0,"Overdue",IF($N45=0,"Due today",IF($N45&lt;=Settings!$B$5,"Due soon","OK")))))</f>
        <v/>
      </c>
      <c r="P45" s="23" t="str">
        <f t="shared" si="6"/>
        <v/>
      </c>
      <c r="Q45" s="23" t="str">
        <f t="shared" si="7"/>
        <v/>
      </c>
      <c r="R45" s="21" t="str">
        <f t="shared" si="8"/>
        <v/>
      </c>
      <c r="S45" s="21" t="str">
        <f t="shared" si="9"/>
        <v/>
      </c>
    </row>
    <row r="46" spans="1:19" x14ac:dyDescent="0.3">
      <c r="A46" s="18"/>
      <c r="B46" s="18"/>
      <c r="C46" s="18"/>
      <c r="D46" s="18"/>
      <c r="E46" s="19"/>
      <c r="F46" s="18"/>
      <c r="G46" s="20"/>
      <c r="H46" s="20"/>
      <c r="I46" s="18"/>
      <c r="J46" s="18"/>
      <c r="K46" s="18"/>
      <c r="L46" s="21" t="str">
        <f>IF($F46="","",IFERROR(INDEX(Lists!$D$1:$D$7,MATCH($F46,Lists!$C$1:$C$7,0)),1))</f>
        <v/>
      </c>
      <c r="M46" s="22" t="str">
        <f t="shared" si="5"/>
        <v/>
      </c>
      <c r="N46" s="21" t="str">
        <f>IF($M46="","",$M46-Settings!$B$4)</f>
        <v/>
      </c>
      <c r="O46" s="21" t="str">
        <f>IF($A46="","",IF($M46="","Paid",IF($N46&lt;0,"Overdue",IF($N46=0,"Due today",IF($N46&lt;=Settings!$B$5,"Due soon","OK")))))</f>
        <v/>
      </c>
      <c r="P46" s="23" t="str">
        <f t="shared" si="6"/>
        <v/>
      </c>
      <c r="Q46" s="23" t="str">
        <f t="shared" si="7"/>
        <v/>
      </c>
      <c r="R46" s="21" t="str">
        <f t="shared" si="8"/>
        <v/>
      </c>
      <c r="S46" s="21" t="str">
        <f t="shared" si="9"/>
        <v/>
      </c>
    </row>
    <row r="47" spans="1:19" x14ac:dyDescent="0.3">
      <c r="A47" s="18"/>
      <c r="B47" s="18"/>
      <c r="C47" s="18"/>
      <c r="D47" s="18"/>
      <c r="E47" s="19"/>
      <c r="F47" s="18"/>
      <c r="G47" s="20"/>
      <c r="H47" s="20"/>
      <c r="I47" s="18"/>
      <c r="J47" s="18"/>
      <c r="K47" s="18"/>
      <c r="L47" s="21" t="str">
        <f>IF($F47="","",IFERROR(INDEX(Lists!$D$1:$D$7,MATCH($F47,Lists!$C$1:$C$7,0)),1))</f>
        <v/>
      </c>
      <c r="M47" s="22" t="str">
        <f t="shared" si="5"/>
        <v/>
      </c>
      <c r="N47" s="21" t="str">
        <f>IF($M47="","",$M47-Settings!$B$4)</f>
        <v/>
      </c>
      <c r="O47" s="21" t="str">
        <f>IF($A47="","",IF($M47="","Paid",IF($N47&lt;0,"Overdue",IF($N47=0,"Due today",IF($N47&lt;=Settings!$B$5,"Due soon","OK")))))</f>
        <v/>
      </c>
      <c r="P47" s="23" t="str">
        <f t="shared" si="6"/>
        <v/>
      </c>
      <c r="Q47" s="23" t="str">
        <f t="shared" si="7"/>
        <v/>
      </c>
      <c r="R47" s="21" t="str">
        <f t="shared" si="8"/>
        <v/>
      </c>
      <c r="S47" s="21" t="str">
        <f t="shared" si="9"/>
        <v/>
      </c>
    </row>
    <row r="48" spans="1:19" x14ac:dyDescent="0.3">
      <c r="A48" s="18"/>
      <c r="B48" s="18"/>
      <c r="C48" s="18"/>
      <c r="D48" s="18"/>
      <c r="E48" s="19"/>
      <c r="F48" s="18"/>
      <c r="G48" s="20"/>
      <c r="H48" s="20"/>
      <c r="I48" s="18"/>
      <c r="J48" s="18"/>
      <c r="K48" s="18"/>
      <c r="L48" s="21" t="str">
        <f>IF($F48="","",IFERROR(INDEX(Lists!$D$1:$D$7,MATCH($F48,Lists!$C$1:$C$7,0)),1))</f>
        <v/>
      </c>
      <c r="M48" s="22" t="str">
        <f t="shared" si="5"/>
        <v/>
      </c>
      <c r="N48" s="21" t="str">
        <f>IF($M48="","",$M48-Settings!$B$4)</f>
        <v/>
      </c>
      <c r="O48" s="21" t="str">
        <f>IF($A48="","",IF($M48="","Paid",IF($N48&lt;0,"Overdue",IF($N48=0,"Due today",IF($N48&lt;=Settings!$B$5,"Due soon","OK")))))</f>
        <v/>
      </c>
      <c r="P48" s="23" t="str">
        <f t="shared" si="6"/>
        <v/>
      </c>
      <c r="Q48" s="23" t="str">
        <f t="shared" si="7"/>
        <v/>
      </c>
      <c r="R48" s="21" t="str">
        <f t="shared" si="8"/>
        <v/>
      </c>
      <c r="S48" s="21" t="str">
        <f t="shared" si="9"/>
        <v/>
      </c>
    </row>
    <row r="49" spans="1:19" x14ac:dyDescent="0.3">
      <c r="A49" s="18"/>
      <c r="B49" s="18"/>
      <c r="C49" s="18"/>
      <c r="D49" s="18"/>
      <c r="E49" s="19"/>
      <c r="F49" s="18"/>
      <c r="G49" s="20"/>
      <c r="H49" s="20"/>
      <c r="I49" s="18"/>
      <c r="J49" s="18"/>
      <c r="K49" s="18"/>
      <c r="L49" s="21" t="str">
        <f>IF($F49="","",IFERROR(INDEX(Lists!$D$1:$D$7,MATCH($F49,Lists!$C$1:$C$7,0)),1))</f>
        <v/>
      </c>
      <c r="M49" s="22" t="str">
        <f t="shared" si="5"/>
        <v/>
      </c>
      <c r="N49" s="21" t="str">
        <f>IF($M49="","",$M49-Settings!$B$4)</f>
        <v/>
      </c>
      <c r="O49" s="21" t="str">
        <f>IF($A49="","",IF($M49="","Paid",IF($N49&lt;0,"Overdue",IF($N49=0,"Due today",IF($N49&lt;=Settings!$B$5,"Due soon","OK")))))</f>
        <v/>
      </c>
      <c r="P49" s="23" t="str">
        <f t="shared" si="6"/>
        <v/>
      </c>
      <c r="Q49" s="23" t="str">
        <f t="shared" si="7"/>
        <v/>
      </c>
      <c r="R49" s="21" t="str">
        <f t="shared" si="8"/>
        <v/>
      </c>
      <c r="S49" s="21" t="str">
        <f t="shared" si="9"/>
        <v/>
      </c>
    </row>
    <row r="50" spans="1:19" x14ac:dyDescent="0.3">
      <c r="A50" s="18"/>
      <c r="B50" s="18"/>
      <c r="C50" s="18"/>
      <c r="D50" s="18"/>
      <c r="E50" s="19"/>
      <c r="F50" s="18"/>
      <c r="G50" s="20"/>
      <c r="H50" s="20"/>
      <c r="I50" s="18"/>
      <c r="J50" s="18"/>
      <c r="K50" s="18"/>
      <c r="L50" s="21" t="str">
        <f>IF($F50="","",IFERROR(INDEX(Lists!$D$1:$D$7,MATCH($F50,Lists!$C$1:$C$7,0)),1))</f>
        <v/>
      </c>
      <c r="M50" s="22" t="str">
        <f t="shared" si="5"/>
        <v/>
      </c>
      <c r="N50" s="21" t="str">
        <f>IF($M50="","",$M50-Settings!$B$4)</f>
        <v/>
      </c>
      <c r="O50" s="21" t="str">
        <f>IF($A50="","",IF($M50="","Paid",IF($N50&lt;0,"Overdue",IF($N50=0,"Due today",IF($N50&lt;=Settings!$B$5,"Due soon","OK")))))</f>
        <v/>
      </c>
      <c r="P50" s="23" t="str">
        <f t="shared" si="6"/>
        <v/>
      </c>
      <c r="Q50" s="23" t="str">
        <f t="shared" si="7"/>
        <v/>
      </c>
      <c r="R50" s="21" t="str">
        <f t="shared" si="8"/>
        <v/>
      </c>
      <c r="S50" s="21" t="str">
        <f t="shared" si="9"/>
        <v/>
      </c>
    </row>
    <row r="51" spans="1:19" x14ac:dyDescent="0.3">
      <c r="A51" s="18"/>
      <c r="B51" s="18"/>
      <c r="C51" s="18"/>
      <c r="D51" s="18"/>
      <c r="E51" s="19"/>
      <c r="F51" s="18"/>
      <c r="G51" s="20"/>
      <c r="H51" s="20"/>
      <c r="I51" s="18"/>
      <c r="J51" s="18"/>
      <c r="K51" s="18"/>
      <c r="L51" s="21" t="str">
        <f>IF($F51="","",IFERROR(INDEX(Lists!$D$1:$D$7,MATCH($F51,Lists!$C$1:$C$7,0)),1))</f>
        <v/>
      </c>
      <c r="M51" s="22" t="str">
        <f t="shared" si="5"/>
        <v/>
      </c>
      <c r="N51" s="21" t="str">
        <f>IF($M51="","",$M51-Settings!$B$4)</f>
        <v/>
      </c>
      <c r="O51" s="21" t="str">
        <f>IF($A51="","",IF($M51="","Paid",IF($N51&lt;0,"Overdue",IF($N51=0,"Due today",IF($N51&lt;=Settings!$B$5,"Due soon","OK")))))</f>
        <v/>
      </c>
      <c r="P51" s="23" t="str">
        <f t="shared" si="6"/>
        <v/>
      </c>
      <c r="Q51" s="23" t="str">
        <f t="shared" si="7"/>
        <v/>
      </c>
      <c r="R51" s="21" t="str">
        <f t="shared" si="8"/>
        <v/>
      </c>
      <c r="S51" s="21" t="str">
        <f t="shared" si="9"/>
        <v/>
      </c>
    </row>
    <row r="52" spans="1:19" x14ac:dyDescent="0.3">
      <c r="A52" s="18"/>
      <c r="B52" s="18"/>
      <c r="C52" s="18"/>
      <c r="D52" s="18"/>
      <c r="E52" s="19"/>
      <c r="F52" s="18"/>
      <c r="G52" s="20"/>
      <c r="H52" s="20"/>
      <c r="I52" s="18"/>
      <c r="J52" s="18"/>
      <c r="K52" s="18"/>
      <c r="L52" s="21" t="str">
        <f>IF($F52="","",IFERROR(INDEX(Lists!$D$1:$D$7,MATCH($F52,Lists!$C$1:$C$7,0)),1))</f>
        <v/>
      </c>
      <c r="M52" s="22" t="str">
        <f t="shared" si="5"/>
        <v/>
      </c>
      <c r="N52" s="21" t="str">
        <f>IF($M52="","",$M52-Settings!$B$4)</f>
        <v/>
      </c>
      <c r="O52" s="21" t="str">
        <f>IF($A52="","",IF($M52="","Paid",IF($N52&lt;0,"Overdue",IF($N52=0,"Due today",IF($N52&lt;=Settings!$B$5,"Due soon","OK")))))</f>
        <v/>
      </c>
      <c r="P52" s="23" t="str">
        <f t="shared" si="6"/>
        <v/>
      </c>
      <c r="Q52" s="23" t="str">
        <f t="shared" si="7"/>
        <v/>
      </c>
      <c r="R52" s="21" t="str">
        <f t="shared" si="8"/>
        <v/>
      </c>
      <c r="S52" s="21" t="str">
        <f t="shared" si="9"/>
        <v/>
      </c>
    </row>
    <row r="53" spans="1:19" x14ac:dyDescent="0.3">
      <c r="A53" s="18"/>
      <c r="B53" s="18"/>
      <c r="C53" s="18"/>
      <c r="D53" s="18"/>
      <c r="E53" s="19"/>
      <c r="F53" s="18"/>
      <c r="G53" s="20"/>
      <c r="H53" s="20"/>
      <c r="I53" s="18"/>
      <c r="J53" s="18"/>
      <c r="K53" s="18"/>
      <c r="L53" s="21" t="str">
        <f>IF($F53="","",IFERROR(INDEX(Lists!$D$1:$D$7,MATCH($F53,Lists!$C$1:$C$7,0)),1))</f>
        <v/>
      </c>
      <c r="M53" s="22" t="str">
        <f t="shared" si="5"/>
        <v/>
      </c>
      <c r="N53" s="21" t="str">
        <f>IF($M53="","",$M53-Settings!$B$4)</f>
        <v/>
      </c>
      <c r="O53" s="21" t="str">
        <f>IF($A53="","",IF($M53="","Paid",IF($N53&lt;0,"Overdue",IF($N53=0,"Due today",IF($N53&lt;=Settings!$B$5,"Due soon","OK")))))</f>
        <v/>
      </c>
      <c r="P53" s="23" t="str">
        <f t="shared" si="6"/>
        <v/>
      </c>
      <c r="Q53" s="23" t="str">
        <f t="shared" si="7"/>
        <v/>
      </c>
      <c r="R53" s="21" t="str">
        <f t="shared" si="8"/>
        <v/>
      </c>
      <c r="S53" s="21" t="str">
        <f t="shared" si="9"/>
        <v/>
      </c>
    </row>
    <row r="54" spans="1:19" x14ac:dyDescent="0.3">
      <c r="A54" s="18"/>
      <c r="B54" s="18"/>
      <c r="C54" s="18"/>
      <c r="D54" s="18"/>
      <c r="E54" s="19"/>
      <c r="F54" s="18"/>
      <c r="G54" s="20"/>
      <c r="H54" s="20"/>
      <c r="I54" s="18"/>
      <c r="J54" s="18"/>
      <c r="K54" s="18"/>
      <c r="L54" s="21" t="str">
        <f>IF($F54="","",IFERROR(INDEX(Lists!$D$1:$D$7,MATCH($F54,Lists!$C$1:$C$7,0)),1))</f>
        <v/>
      </c>
      <c r="M54" s="22" t="str">
        <f t="shared" si="5"/>
        <v/>
      </c>
      <c r="N54" s="21" t="str">
        <f>IF($M54="","",$M54-Settings!$B$4)</f>
        <v/>
      </c>
      <c r="O54" s="21" t="str">
        <f>IF($A54="","",IF($M54="","Paid",IF($N54&lt;0,"Overdue",IF($N54=0,"Due today",IF($N54&lt;=Settings!$B$5,"Due soon","OK")))))</f>
        <v/>
      </c>
      <c r="P54" s="23" t="str">
        <f t="shared" si="6"/>
        <v/>
      </c>
      <c r="Q54" s="23" t="str">
        <f t="shared" si="7"/>
        <v/>
      </c>
      <c r="R54" s="21" t="str">
        <f t="shared" si="8"/>
        <v/>
      </c>
      <c r="S54" s="21" t="str">
        <f t="shared" si="9"/>
        <v/>
      </c>
    </row>
    <row r="55" spans="1:19" x14ac:dyDescent="0.3">
      <c r="A55" s="18"/>
      <c r="B55" s="18"/>
      <c r="C55" s="18"/>
      <c r="D55" s="18"/>
      <c r="E55" s="19"/>
      <c r="F55" s="18"/>
      <c r="G55" s="20"/>
      <c r="H55" s="20"/>
      <c r="I55" s="18"/>
      <c r="J55" s="18"/>
      <c r="K55" s="18"/>
      <c r="L55" s="21" t="str">
        <f>IF($F55="","",IFERROR(INDEX(Lists!$D$1:$D$7,MATCH($F55,Lists!$C$1:$C$7,0)),1))</f>
        <v/>
      </c>
      <c r="M55" s="22" t="str">
        <f t="shared" si="5"/>
        <v/>
      </c>
      <c r="N55" s="21" t="str">
        <f>IF($M55="","",$M55-Settings!$B$4)</f>
        <v/>
      </c>
      <c r="O55" s="21" t="str">
        <f>IF($A55="","",IF($M55="","Paid",IF($N55&lt;0,"Overdue",IF($N55=0,"Due today",IF($N55&lt;=Settings!$B$5,"Due soon","OK")))))</f>
        <v/>
      </c>
      <c r="P55" s="23" t="str">
        <f t="shared" si="6"/>
        <v/>
      </c>
      <c r="Q55" s="23" t="str">
        <f t="shared" si="7"/>
        <v/>
      </c>
      <c r="R55" s="21" t="str">
        <f t="shared" si="8"/>
        <v/>
      </c>
      <c r="S55" s="21" t="str">
        <f t="shared" si="9"/>
        <v/>
      </c>
    </row>
    <row r="56" spans="1:19" x14ac:dyDescent="0.3">
      <c r="A56" s="18"/>
      <c r="B56" s="18"/>
      <c r="C56" s="18"/>
      <c r="D56" s="18"/>
      <c r="E56" s="19"/>
      <c r="F56" s="18"/>
      <c r="G56" s="20"/>
      <c r="H56" s="20"/>
      <c r="I56" s="18"/>
      <c r="J56" s="18"/>
      <c r="K56" s="18"/>
      <c r="L56" s="21" t="str">
        <f>IF($F56="","",IFERROR(INDEX(Lists!$D$1:$D$7,MATCH($F56,Lists!$C$1:$C$7,0)),1))</f>
        <v/>
      </c>
      <c r="M56" s="22" t="str">
        <f t="shared" si="5"/>
        <v/>
      </c>
      <c r="N56" s="21" t="str">
        <f>IF($M56="","",$M56-Settings!$B$4)</f>
        <v/>
      </c>
      <c r="O56" s="21" t="str">
        <f>IF($A56="","",IF($M56="","Paid",IF($N56&lt;0,"Overdue",IF($N56=0,"Due today",IF($N56&lt;=Settings!$B$5,"Due soon","OK")))))</f>
        <v/>
      </c>
      <c r="P56" s="23" t="str">
        <f t="shared" si="6"/>
        <v/>
      </c>
      <c r="Q56" s="23" t="str">
        <f t="shared" si="7"/>
        <v/>
      </c>
      <c r="R56" s="21" t="str">
        <f t="shared" si="8"/>
        <v/>
      </c>
      <c r="S56" s="21" t="str">
        <f t="shared" si="9"/>
        <v/>
      </c>
    </row>
    <row r="57" spans="1:19" x14ac:dyDescent="0.3">
      <c r="A57" s="18"/>
      <c r="B57" s="18"/>
      <c r="C57" s="18"/>
      <c r="D57" s="18"/>
      <c r="E57" s="19"/>
      <c r="F57" s="18"/>
      <c r="G57" s="20"/>
      <c r="H57" s="20"/>
      <c r="I57" s="18"/>
      <c r="J57" s="18"/>
      <c r="K57" s="18"/>
      <c r="L57" s="21" t="str">
        <f>IF($F57="","",IFERROR(INDEX(Lists!$D$1:$D$7,MATCH($F57,Lists!$C$1:$C$7,0)),1))</f>
        <v/>
      </c>
      <c r="M57" s="22" t="str">
        <f t="shared" si="5"/>
        <v/>
      </c>
      <c r="N57" s="21" t="str">
        <f>IF($M57="","",$M57-Settings!$B$4)</f>
        <v/>
      </c>
      <c r="O57" s="21" t="str">
        <f>IF($A57="","",IF($M57="","Paid",IF($N57&lt;0,"Overdue",IF($N57=0,"Due today",IF($N57&lt;=Settings!$B$5,"Due soon","OK")))))</f>
        <v/>
      </c>
      <c r="P57" s="23" t="str">
        <f t="shared" si="6"/>
        <v/>
      </c>
      <c r="Q57" s="23" t="str">
        <f t="shared" si="7"/>
        <v/>
      </c>
      <c r="R57" s="21" t="str">
        <f t="shared" si="8"/>
        <v/>
      </c>
      <c r="S57" s="21" t="str">
        <f t="shared" si="9"/>
        <v/>
      </c>
    </row>
    <row r="58" spans="1:19" x14ac:dyDescent="0.3">
      <c r="A58" s="18"/>
      <c r="B58" s="18"/>
      <c r="C58" s="18"/>
      <c r="D58" s="18"/>
      <c r="E58" s="19"/>
      <c r="F58" s="18"/>
      <c r="G58" s="20"/>
      <c r="H58" s="20"/>
      <c r="I58" s="18"/>
      <c r="J58" s="18"/>
      <c r="K58" s="18"/>
      <c r="L58" s="21" t="str">
        <f>IF($F58="","",IFERROR(INDEX(Lists!$D$1:$D$7,MATCH($F58,Lists!$C$1:$C$7,0)),1))</f>
        <v/>
      </c>
      <c r="M58" s="22" t="str">
        <f t="shared" si="5"/>
        <v/>
      </c>
      <c r="N58" s="21" t="str">
        <f>IF($M58="","",$M58-Settings!$B$4)</f>
        <v/>
      </c>
      <c r="O58" s="21" t="str">
        <f>IF($A58="","",IF($M58="","Paid",IF($N58&lt;0,"Overdue",IF($N58=0,"Due today",IF($N58&lt;=Settings!$B$5,"Due soon","OK")))))</f>
        <v/>
      </c>
      <c r="P58" s="23" t="str">
        <f t="shared" si="6"/>
        <v/>
      </c>
      <c r="Q58" s="23" t="str">
        <f t="shared" si="7"/>
        <v/>
      </c>
      <c r="R58" s="21" t="str">
        <f t="shared" si="8"/>
        <v/>
      </c>
      <c r="S58" s="21" t="str">
        <f t="shared" si="9"/>
        <v/>
      </c>
    </row>
    <row r="59" spans="1:19" x14ac:dyDescent="0.3">
      <c r="A59" s="18"/>
      <c r="B59" s="18"/>
      <c r="C59" s="18"/>
      <c r="D59" s="18"/>
      <c r="E59" s="19"/>
      <c r="F59" s="18"/>
      <c r="G59" s="20"/>
      <c r="H59" s="20"/>
      <c r="I59" s="18"/>
      <c r="J59" s="18"/>
      <c r="K59" s="18"/>
      <c r="L59" s="21" t="str">
        <f>IF($F59="","",IFERROR(INDEX(Lists!$D$1:$D$7,MATCH($F59,Lists!$C$1:$C$7,0)),1))</f>
        <v/>
      </c>
      <c r="M59" s="22" t="str">
        <f t="shared" si="5"/>
        <v/>
      </c>
      <c r="N59" s="21" t="str">
        <f>IF($M59="","",$M59-Settings!$B$4)</f>
        <v/>
      </c>
      <c r="O59" s="21" t="str">
        <f>IF($A59="","",IF($M59="","Paid",IF($N59&lt;0,"Overdue",IF($N59=0,"Due today",IF($N59&lt;=Settings!$B$5,"Due soon","OK")))))</f>
        <v/>
      </c>
      <c r="P59" s="23" t="str">
        <f t="shared" si="6"/>
        <v/>
      </c>
      <c r="Q59" s="23" t="str">
        <f t="shared" si="7"/>
        <v/>
      </c>
      <c r="R59" s="21" t="str">
        <f t="shared" si="8"/>
        <v/>
      </c>
      <c r="S59" s="21" t="str">
        <f t="shared" si="9"/>
        <v/>
      </c>
    </row>
    <row r="60" spans="1:19" x14ac:dyDescent="0.3">
      <c r="A60" s="18"/>
      <c r="B60" s="18"/>
      <c r="C60" s="18"/>
      <c r="D60" s="18"/>
      <c r="E60" s="19"/>
      <c r="F60" s="18"/>
      <c r="G60" s="20"/>
      <c r="H60" s="20"/>
      <c r="I60" s="18"/>
      <c r="J60" s="18"/>
      <c r="K60" s="18"/>
      <c r="L60" s="21" t="str">
        <f>IF($F60="","",IFERROR(INDEX(Lists!$D$1:$D$7,MATCH($F60,Lists!$C$1:$C$7,0)),1))</f>
        <v/>
      </c>
      <c r="M60" s="22" t="str">
        <f t="shared" si="5"/>
        <v/>
      </c>
      <c r="N60" s="21" t="str">
        <f>IF($M60="","",$M60-Settings!$B$4)</f>
        <v/>
      </c>
      <c r="O60" s="21" t="str">
        <f>IF($A60="","",IF($M60="","Paid",IF($N60&lt;0,"Overdue",IF($N60=0,"Due today",IF($N60&lt;=Settings!$B$5,"Due soon","OK")))))</f>
        <v/>
      </c>
      <c r="P60" s="23" t="str">
        <f t="shared" si="6"/>
        <v/>
      </c>
      <c r="Q60" s="23" t="str">
        <f t="shared" si="7"/>
        <v/>
      </c>
      <c r="R60" s="21" t="str">
        <f t="shared" si="8"/>
        <v/>
      </c>
      <c r="S60" s="21" t="str">
        <f t="shared" si="9"/>
        <v/>
      </c>
    </row>
    <row r="61" spans="1:19" x14ac:dyDescent="0.3">
      <c r="A61" s="18"/>
      <c r="B61" s="18"/>
      <c r="C61" s="18"/>
      <c r="D61" s="18"/>
      <c r="E61" s="19"/>
      <c r="F61" s="18"/>
      <c r="G61" s="20"/>
      <c r="H61" s="20"/>
      <c r="I61" s="18"/>
      <c r="J61" s="18"/>
      <c r="K61" s="18"/>
      <c r="L61" s="21" t="str">
        <f>IF($F61="","",IFERROR(INDEX(Lists!$D$1:$D$7,MATCH($F61,Lists!$C$1:$C$7,0)),1))</f>
        <v/>
      </c>
      <c r="M61" s="22" t="str">
        <f t="shared" si="5"/>
        <v/>
      </c>
      <c r="N61" s="21" t="str">
        <f>IF($M61="","",$M61-Settings!$B$4)</f>
        <v/>
      </c>
      <c r="O61" s="21" t="str">
        <f>IF($A61="","",IF($M61="","Paid",IF($N61&lt;0,"Overdue",IF($N61=0,"Due today",IF($N61&lt;=Settings!$B$5,"Due soon","OK")))))</f>
        <v/>
      </c>
      <c r="P61" s="23" t="str">
        <f t="shared" si="6"/>
        <v/>
      </c>
      <c r="Q61" s="23" t="str">
        <f t="shared" si="7"/>
        <v/>
      </c>
      <c r="R61" s="21" t="str">
        <f t="shared" si="8"/>
        <v/>
      </c>
      <c r="S61" s="21" t="str">
        <f t="shared" si="9"/>
        <v/>
      </c>
    </row>
    <row r="62" spans="1:19" x14ac:dyDescent="0.3">
      <c r="A62" s="18"/>
      <c r="B62" s="18"/>
      <c r="C62" s="18"/>
      <c r="D62" s="18"/>
      <c r="E62" s="19"/>
      <c r="F62" s="18"/>
      <c r="G62" s="20"/>
      <c r="H62" s="20"/>
      <c r="I62" s="18"/>
      <c r="J62" s="18"/>
      <c r="K62" s="18"/>
      <c r="L62" s="21" t="str">
        <f>IF($F62="","",IFERROR(INDEX(Lists!$D$1:$D$7,MATCH($F62,Lists!$C$1:$C$7,0)),1))</f>
        <v/>
      </c>
      <c r="M62" s="22" t="str">
        <f t="shared" si="5"/>
        <v/>
      </c>
      <c r="N62" s="21" t="str">
        <f>IF($M62="","",$M62-Settings!$B$4)</f>
        <v/>
      </c>
      <c r="O62" s="21" t="str">
        <f>IF($A62="","",IF($M62="","Paid",IF($N62&lt;0,"Overdue",IF($N62=0,"Due today",IF($N62&lt;=Settings!$B$5,"Due soon","OK")))))</f>
        <v/>
      </c>
      <c r="P62" s="23" t="str">
        <f t="shared" si="6"/>
        <v/>
      </c>
      <c r="Q62" s="23" t="str">
        <f t="shared" si="7"/>
        <v/>
      </c>
      <c r="R62" s="21" t="str">
        <f t="shared" si="8"/>
        <v/>
      </c>
      <c r="S62" s="21" t="str">
        <f t="shared" si="9"/>
        <v/>
      </c>
    </row>
    <row r="63" spans="1:19" x14ac:dyDescent="0.3">
      <c r="A63" s="18"/>
      <c r="B63" s="18"/>
      <c r="C63" s="18"/>
      <c r="D63" s="18"/>
      <c r="E63" s="19"/>
      <c r="F63" s="18"/>
      <c r="G63" s="20"/>
      <c r="H63" s="20"/>
      <c r="I63" s="18"/>
      <c r="J63" s="18"/>
      <c r="K63" s="18"/>
      <c r="L63" s="21" t="str">
        <f>IF($F63="","",IFERROR(INDEX(Lists!$D$1:$D$7,MATCH($F63,Lists!$C$1:$C$7,0)),1))</f>
        <v/>
      </c>
      <c r="M63" s="22" t="str">
        <f t="shared" si="5"/>
        <v/>
      </c>
      <c r="N63" s="21" t="str">
        <f>IF($M63="","",$M63-Settings!$B$4)</f>
        <v/>
      </c>
      <c r="O63" s="21" t="str">
        <f>IF($A63="","",IF($M63="","Paid",IF($N63&lt;0,"Overdue",IF($N63=0,"Due today",IF($N63&lt;=Settings!$B$5,"Due soon","OK")))))</f>
        <v/>
      </c>
      <c r="P63" s="23" t="str">
        <f t="shared" si="6"/>
        <v/>
      </c>
      <c r="Q63" s="23" t="str">
        <f t="shared" si="7"/>
        <v/>
      </c>
      <c r="R63" s="21" t="str">
        <f t="shared" si="8"/>
        <v/>
      </c>
      <c r="S63" s="21" t="str">
        <f t="shared" si="9"/>
        <v/>
      </c>
    </row>
    <row r="64" spans="1:19" x14ac:dyDescent="0.3">
      <c r="A64" s="18"/>
      <c r="B64" s="18"/>
      <c r="C64" s="18"/>
      <c r="D64" s="18"/>
      <c r="E64" s="19"/>
      <c r="F64" s="18"/>
      <c r="G64" s="20"/>
      <c r="H64" s="20"/>
      <c r="I64" s="18"/>
      <c r="J64" s="18"/>
      <c r="K64" s="18"/>
      <c r="L64" s="21" t="str">
        <f>IF($F64="","",IFERROR(INDEX(Lists!$D$1:$D$7,MATCH($F64,Lists!$C$1:$C$7,0)),1))</f>
        <v/>
      </c>
      <c r="M64" s="22" t="str">
        <f t="shared" si="5"/>
        <v/>
      </c>
      <c r="N64" s="21" t="str">
        <f>IF($M64="","",$M64-Settings!$B$4)</f>
        <v/>
      </c>
      <c r="O64" s="21" t="str">
        <f>IF($A64="","",IF($M64="","Paid",IF($N64&lt;0,"Overdue",IF($N64=0,"Due today",IF($N64&lt;=Settings!$B$5,"Due soon","OK")))))</f>
        <v/>
      </c>
      <c r="P64" s="23" t="str">
        <f t="shared" si="6"/>
        <v/>
      </c>
      <c r="Q64" s="23" t="str">
        <f t="shared" si="7"/>
        <v/>
      </c>
      <c r="R64" s="21" t="str">
        <f t="shared" si="8"/>
        <v/>
      </c>
      <c r="S64" s="21" t="str">
        <f t="shared" si="9"/>
        <v/>
      </c>
    </row>
    <row r="65" spans="1:19" x14ac:dyDescent="0.3">
      <c r="A65" s="18"/>
      <c r="B65" s="18"/>
      <c r="C65" s="18"/>
      <c r="D65" s="18"/>
      <c r="E65" s="19"/>
      <c r="F65" s="18"/>
      <c r="G65" s="20"/>
      <c r="H65" s="20"/>
      <c r="I65" s="18"/>
      <c r="J65" s="18"/>
      <c r="K65" s="18"/>
      <c r="L65" s="21" t="str">
        <f>IF($F65="","",IFERROR(INDEX(Lists!$D$1:$D$7,MATCH($F65,Lists!$C$1:$C$7,0)),1))</f>
        <v/>
      </c>
      <c r="M65" s="22" t="str">
        <f t="shared" si="5"/>
        <v/>
      </c>
      <c r="N65" s="21" t="str">
        <f>IF($M65="","",$M65-Settings!$B$4)</f>
        <v/>
      </c>
      <c r="O65" s="21" t="str">
        <f>IF($A65="","",IF($M65="","Paid",IF($N65&lt;0,"Overdue",IF($N65=0,"Due today",IF($N65&lt;=Settings!$B$5,"Due soon","OK")))))</f>
        <v/>
      </c>
      <c r="P65" s="23" t="str">
        <f t="shared" si="6"/>
        <v/>
      </c>
      <c r="Q65" s="23" t="str">
        <f t="shared" si="7"/>
        <v/>
      </c>
      <c r="R65" s="21" t="str">
        <f t="shared" si="8"/>
        <v/>
      </c>
      <c r="S65" s="21" t="str">
        <f t="shared" si="9"/>
        <v/>
      </c>
    </row>
    <row r="66" spans="1:19" x14ac:dyDescent="0.3">
      <c r="A66" s="18"/>
      <c r="B66" s="18"/>
      <c r="C66" s="18"/>
      <c r="D66" s="18"/>
      <c r="E66" s="19"/>
      <c r="F66" s="18"/>
      <c r="G66" s="20"/>
      <c r="H66" s="20"/>
      <c r="I66" s="18"/>
      <c r="J66" s="18"/>
      <c r="K66" s="18"/>
      <c r="L66" s="21" t="str">
        <f>IF($F66="","",IFERROR(INDEX(Lists!$D$1:$D$7,MATCH($F66,Lists!$C$1:$C$7,0)),1))</f>
        <v/>
      </c>
      <c r="M66" s="22" t="str">
        <f t="shared" si="5"/>
        <v/>
      </c>
      <c r="N66" s="21" t="str">
        <f>IF($M66="","",$M66-Settings!$B$4)</f>
        <v/>
      </c>
      <c r="O66" s="21" t="str">
        <f>IF($A66="","",IF($M66="","Paid",IF($N66&lt;0,"Overdue",IF($N66=0,"Due today",IF($N66&lt;=Settings!$B$5,"Due soon","OK")))))</f>
        <v/>
      </c>
      <c r="P66" s="23" t="str">
        <f t="shared" si="6"/>
        <v/>
      </c>
      <c r="Q66" s="23" t="str">
        <f t="shared" si="7"/>
        <v/>
      </c>
      <c r="R66" s="21" t="str">
        <f t="shared" si="8"/>
        <v/>
      </c>
      <c r="S66" s="21" t="str">
        <f t="shared" si="9"/>
        <v/>
      </c>
    </row>
    <row r="67" spans="1:19" x14ac:dyDescent="0.3">
      <c r="A67" s="18"/>
      <c r="B67" s="18"/>
      <c r="C67" s="18"/>
      <c r="D67" s="18"/>
      <c r="E67" s="19"/>
      <c r="F67" s="18"/>
      <c r="G67" s="20"/>
      <c r="H67" s="20"/>
      <c r="I67" s="18"/>
      <c r="J67" s="18"/>
      <c r="K67" s="18"/>
      <c r="L67" s="21" t="str">
        <f>IF($F67="","",IFERROR(INDEX(Lists!$D$1:$D$7,MATCH($F67,Lists!$C$1:$C$7,0)),1))</f>
        <v/>
      </c>
      <c r="M67" s="22" t="str">
        <f t="shared" si="5"/>
        <v/>
      </c>
      <c r="N67" s="21" t="str">
        <f>IF($M67="","",$M67-Settings!$B$4)</f>
        <v/>
      </c>
      <c r="O67" s="21" t="str">
        <f>IF($A67="","",IF($M67="","Paid",IF($N67&lt;0,"Overdue",IF($N67=0,"Due today",IF($N67&lt;=Settings!$B$5,"Due soon","OK")))))</f>
        <v/>
      </c>
      <c r="P67" s="23" t="str">
        <f t="shared" si="6"/>
        <v/>
      </c>
      <c r="Q67" s="23" t="str">
        <f t="shared" si="7"/>
        <v/>
      </c>
      <c r="R67" s="21" t="str">
        <f t="shared" si="8"/>
        <v/>
      </c>
      <c r="S67" s="21" t="str">
        <f t="shared" si="9"/>
        <v/>
      </c>
    </row>
    <row r="68" spans="1:19" x14ac:dyDescent="0.3">
      <c r="A68" s="18"/>
      <c r="B68" s="18"/>
      <c r="C68" s="18"/>
      <c r="D68" s="18"/>
      <c r="E68" s="19"/>
      <c r="F68" s="18"/>
      <c r="G68" s="20"/>
      <c r="H68" s="20"/>
      <c r="I68" s="18"/>
      <c r="J68" s="18"/>
      <c r="K68" s="18"/>
      <c r="L68" s="21" t="str">
        <f>IF($F68="","",IFERROR(INDEX(Lists!$D$1:$D$7,MATCH($F68,Lists!$C$1:$C$7,0)),1))</f>
        <v/>
      </c>
      <c r="M68" s="22" t="str">
        <f t="shared" ref="M68:M99" si="10">IF(OR($A68="",$G68="",$L68=""),"",IF($L68=0,IF($H68="",$G68,""),IF(EDATE($G68,$L68*($R68))&gt;IF($H68="",$G68-1,$H68+MIN(45,15*$L68)),EDATE($G68,$L68*($R68)),IF(EDATE($G68,$L68*($R68+1))&gt;IF($H68="",$G68-1,$H68+MIN(45,15*$L68)),EDATE($G68,$L68*($R68+1)),EDATE($G68,$L68*($R68+2))))))</f>
        <v/>
      </c>
      <c r="N68" s="21" t="str">
        <f>IF($M68="","",$M68-Settings!$B$4)</f>
        <v/>
      </c>
      <c r="O68" s="21" t="str">
        <f>IF($A68="","",IF($M68="","Paid",IF($N68&lt;0,"Overdue",IF($N68=0,"Due today",IF($N68&lt;=Settings!$B$5,"Due soon","OK")))))</f>
        <v/>
      </c>
      <c r="P68" s="23" t="str">
        <f t="shared" ref="P68:P99" si="11">IF(OR($A68="",$L68=""),"",IF($L68=0,0,N($E68)*12/$L68))</f>
        <v/>
      </c>
      <c r="Q68" s="23" t="str">
        <f t="shared" ref="Q68:Q99" si="12">IF($P68="","",$P68/12)</f>
        <v/>
      </c>
      <c r="R68" s="21" t="str">
        <f t="shared" ref="R68:R99" si="13">IF(OR($G68="",$L68="",N($L68)=0),"",IF(IF($H68="",$G68-1,$H68+MIN(45,15*$L68))&lt;$G68,0,INT(DATEDIF($G68,IF($H68="",$G68-1,$H68+MIN(45,15*$L68)),"m")/$L68)))</f>
        <v/>
      </c>
      <c r="S68" s="21" t="str">
        <f t="shared" ref="S68:S99" si="14">IF($M68="","",$M68+ROW()/100000)</f>
        <v/>
      </c>
    </row>
    <row r="69" spans="1:19" x14ac:dyDescent="0.3">
      <c r="A69" s="18"/>
      <c r="B69" s="18"/>
      <c r="C69" s="18"/>
      <c r="D69" s="18"/>
      <c r="E69" s="19"/>
      <c r="F69" s="18"/>
      <c r="G69" s="20"/>
      <c r="H69" s="20"/>
      <c r="I69" s="18"/>
      <c r="J69" s="18"/>
      <c r="K69" s="18"/>
      <c r="L69" s="21" t="str">
        <f>IF($F69="","",IFERROR(INDEX(Lists!$D$1:$D$7,MATCH($F69,Lists!$C$1:$C$7,0)),1))</f>
        <v/>
      </c>
      <c r="M69" s="22" t="str">
        <f t="shared" si="10"/>
        <v/>
      </c>
      <c r="N69" s="21" t="str">
        <f>IF($M69="","",$M69-Settings!$B$4)</f>
        <v/>
      </c>
      <c r="O69" s="21" t="str">
        <f>IF($A69="","",IF($M69="","Paid",IF($N69&lt;0,"Overdue",IF($N69=0,"Due today",IF($N69&lt;=Settings!$B$5,"Due soon","OK")))))</f>
        <v/>
      </c>
      <c r="P69" s="23" t="str">
        <f t="shared" si="11"/>
        <v/>
      </c>
      <c r="Q69" s="23" t="str">
        <f t="shared" si="12"/>
        <v/>
      </c>
      <c r="R69" s="21" t="str">
        <f t="shared" si="13"/>
        <v/>
      </c>
      <c r="S69" s="21" t="str">
        <f t="shared" si="14"/>
        <v/>
      </c>
    </row>
    <row r="70" spans="1:19" x14ac:dyDescent="0.3">
      <c r="A70" s="18"/>
      <c r="B70" s="18"/>
      <c r="C70" s="18"/>
      <c r="D70" s="18"/>
      <c r="E70" s="19"/>
      <c r="F70" s="18"/>
      <c r="G70" s="20"/>
      <c r="H70" s="20"/>
      <c r="I70" s="18"/>
      <c r="J70" s="18"/>
      <c r="K70" s="18"/>
      <c r="L70" s="21" t="str">
        <f>IF($F70="","",IFERROR(INDEX(Lists!$D$1:$D$7,MATCH($F70,Lists!$C$1:$C$7,0)),1))</f>
        <v/>
      </c>
      <c r="M70" s="22" t="str">
        <f t="shared" si="10"/>
        <v/>
      </c>
      <c r="N70" s="21" t="str">
        <f>IF($M70="","",$M70-Settings!$B$4)</f>
        <v/>
      </c>
      <c r="O70" s="21" t="str">
        <f>IF($A70="","",IF($M70="","Paid",IF($N70&lt;0,"Overdue",IF($N70=0,"Due today",IF($N70&lt;=Settings!$B$5,"Due soon","OK")))))</f>
        <v/>
      </c>
      <c r="P70" s="23" t="str">
        <f t="shared" si="11"/>
        <v/>
      </c>
      <c r="Q70" s="23" t="str">
        <f t="shared" si="12"/>
        <v/>
      </c>
      <c r="R70" s="21" t="str">
        <f t="shared" si="13"/>
        <v/>
      </c>
      <c r="S70" s="21" t="str">
        <f t="shared" si="14"/>
        <v/>
      </c>
    </row>
    <row r="71" spans="1:19" x14ac:dyDescent="0.3">
      <c r="A71" s="18"/>
      <c r="B71" s="18"/>
      <c r="C71" s="18"/>
      <c r="D71" s="18"/>
      <c r="E71" s="19"/>
      <c r="F71" s="18"/>
      <c r="G71" s="20"/>
      <c r="H71" s="20"/>
      <c r="I71" s="18"/>
      <c r="J71" s="18"/>
      <c r="K71" s="18"/>
      <c r="L71" s="21" t="str">
        <f>IF($F71="","",IFERROR(INDEX(Lists!$D$1:$D$7,MATCH($F71,Lists!$C$1:$C$7,0)),1))</f>
        <v/>
      </c>
      <c r="M71" s="22" t="str">
        <f t="shared" si="10"/>
        <v/>
      </c>
      <c r="N71" s="21" t="str">
        <f>IF($M71="","",$M71-Settings!$B$4)</f>
        <v/>
      </c>
      <c r="O71" s="21" t="str">
        <f>IF($A71="","",IF($M71="","Paid",IF($N71&lt;0,"Overdue",IF($N71=0,"Due today",IF($N71&lt;=Settings!$B$5,"Due soon","OK")))))</f>
        <v/>
      </c>
      <c r="P71" s="23" t="str">
        <f t="shared" si="11"/>
        <v/>
      </c>
      <c r="Q71" s="23" t="str">
        <f t="shared" si="12"/>
        <v/>
      </c>
      <c r="R71" s="21" t="str">
        <f t="shared" si="13"/>
        <v/>
      </c>
      <c r="S71" s="21" t="str">
        <f t="shared" si="14"/>
        <v/>
      </c>
    </row>
    <row r="72" spans="1:19" x14ac:dyDescent="0.3">
      <c r="A72" s="18"/>
      <c r="B72" s="18"/>
      <c r="C72" s="18"/>
      <c r="D72" s="18"/>
      <c r="E72" s="19"/>
      <c r="F72" s="18"/>
      <c r="G72" s="20"/>
      <c r="H72" s="20"/>
      <c r="I72" s="18"/>
      <c r="J72" s="18"/>
      <c r="K72" s="18"/>
      <c r="L72" s="21" t="str">
        <f>IF($F72="","",IFERROR(INDEX(Lists!$D$1:$D$7,MATCH($F72,Lists!$C$1:$C$7,0)),1))</f>
        <v/>
      </c>
      <c r="M72" s="22" t="str">
        <f t="shared" si="10"/>
        <v/>
      </c>
      <c r="N72" s="21" t="str">
        <f>IF($M72="","",$M72-Settings!$B$4)</f>
        <v/>
      </c>
      <c r="O72" s="21" t="str">
        <f>IF($A72="","",IF($M72="","Paid",IF($N72&lt;0,"Overdue",IF($N72=0,"Due today",IF($N72&lt;=Settings!$B$5,"Due soon","OK")))))</f>
        <v/>
      </c>
      <c r="P72" s="23" t="str">
        <f t="shared" si="11"/>
        <v/>
      </c>
      <c r="Q72" s="23" t="str">
        <f t="shared" si="12"/>
        <v/>
      </c>
      <c r="R72" s="21" t="str">
        <f t="shared" si="13"/>
        <v/>
      </c>
      <c r="S72" s="21" t="str">
        <f t="shared" si="14"/>
        <v/>
      </c>
    </row>
    <row r="73" spans="1:19" x14ac:dyDescent="0.3">
      <c r="A73" s="18"/>
      <c r="B73" s="18"/>
      <c r="C73" s="18"/>
      <c r="D73" s="18"/>
      <c r="E73" s="19"/>
      <c r="F73" s="18"/>
      <c r="G73" s="20"/>
      <c r="H73" s="20"/>
      <c r="I73" s="18"/>
      <c r="J73" s="18"/>
      <c r="K73" s="18"/>
      <c r="L73" s="21" t="str">
        <f>IF($F73="","",IFERROR(INDEX(Lists!$D$1:$D$7,MATCH($F73,Lists!$C$1:$C$7,0)),1))</f>
        <v/>
      </c>
      <c r="M73" s="22" t="str">
        <f t="shared" si="10"/>
        <v/>
      </c>
      <c r="N73" s="21" t="str">
        <f>IF($M73="","",$M73-Settings!$B$4)</f>
        <v/>
      </c>
      <c r="O73" s="21" t="str">
        <f>IF($A73="","",IF($M73="","Paid",IF($N73&lt;0,"Overdue",IF($N73=0,"Due today",IF($N73&lt;=Settings!$B$5,"Due soon","OK")))))</f>
        <v/>
      </c>
      <c r="P73" s="23" t="str">
        <f t="shared" si="11"/>
        <v/>
      </c>
      <c r="Q73" s="23" t="str">
        <f t="shared" si="12"/>
        <v/>
      </c>
      <c r="R73" s="21" t="str">
        <f t="shared" si="13"/>
        <v/>
      </c>
      <c r="S73" s="21" t="str">
        <f t="shared" si="14"/>
        <v/>
      </c>
    </row>
    <row r="74" spans="1:19" x14ac:dyDescent="0.3">
      <c r="A74" s="18"/>
      <c r="B74" s="18"/>
      <c r="C74" s="18"/>
      <c r="D74" s="18"/>
      <c r="E74" s="19"/>
      <c r="F74" s="18"/>
      <c r="G74" s="20"/>
      <c r="H74" s="20"/>
      <c r="I74" s="18"/>
      <c r="J74" s="18"/>
      <c r="K74" s="18"/>
      <c r="L74" s="21" t="str">
        <f>IF($F74="","",IFERROR(INDEX(Lists!$D$1:$D$7,MATCH($F74,Lists!$C$1:$C$7,0)),1))</f>
        <v/>
      </c>
      <c r="M74" s="22" t="str">
        <f t="shared" si="10"/>
        <v/>
      </c>
      <c r="N74" s="21" t="str">
        <f>IF($M74="","",$M74-Settings!$B$4)</f>
        <v/>
      </c>
      <c r="O74" s="21" t="str">
        <f>IF($A74="","",IF($M74="","Paid",IF($N74&lt;0,"Overdue",IF($N74=0,"Due today",IF($N74&lt;=Settings!$B$5,"Due soon","OK")))))</f>
        <v/>
      </c>
      <c r="P74" s="23" t="str">
        <f t="shared" si="11"/>
        <v/>
      </c>
      <c r="Q74" s="23" t="str">
        <f t="shared" si="12"/>
        <v/>
      </c>
      <c r="R74" s="21" t="str">
        <f t="shared" si="13"/>
        <v/>
      </c>
      <c r="S74" s="21" t="str">
        <f t="shared" si="14"/>
        <v/>
      </c>
    </row>
    <row r="75" spans="1:19" x14ac:dyDescent="0.3">
      <c r="A75" s="18"/>
      <c r="B75" s="18"/>
      <c r="C75" s="18"/>
      <c r="D75" s="18"/>
      <c r="E75" s="19"/>
      <c r="F75" s="18"/>
      <c r="G75" s="20"/>
      <c r="H75" s="20"/>
      <c r="I75" s="18"/>
      <c r="J75" s="18"/>
      <c r="K75" s="18"/>
      <c r="L75" s="21" t="str">
        <f>IF($F75="","",IFERROR(INDEX(Lists!$D$1:$D$7,MATCH($F75,Lists!$C$1:$C$7,0)),1))</f>
        <v/>
      </c>
      <c r="M75" s="22" t="str">
        <f t="shared" si="10"/>
        <v/>
      </c>
      <c r="N75" s="21" t="str">
        <f>IF($M75="","",$M75-Settings!$B$4)</f>
        <v/>
      </c>
      <c r="O75" s="21" t="str">
        <f>IF($A75="","",IF($M75="","Paid",IF($N75&lt;0,"Overdue",IF($N75=0,"Due today",IF($N75&lt;=Settings!$B$5,"Due soon","OK")))))</f>
        <v/>
      </c>
      <c r="P75" s="23" t="str">
        <f t="shared" si="11"/>
        <v/>
      </c>
      <c r="Q75" s="23" t="str">
        <f t="shared" si="12"/>
        <v/>
      </c>
      <c r="R75" s="21" t="str">
        <f t="shared" si="13"/>
        <v/>
      </c>
      <c r="S75" s="21" t="str">
        <f t="shared" si="14"/>
        <v/>
      </c>
    </row>
    <row r="76" spans="1:19" x14ac:dyDescent="0.3">
      <c r="A76" s="18"/>
      <c r="B76" s="18"/>
      <c r="C76" s="18"/>
      <c r="D76" s="18"/>
      <c r="E76" s="19"/>
      <c r="F76" s="18"/>
      <c r="G76" s="20"/>
      <c r="H76" s="20"/>
      <c r="I76" s="18"/>
      <c r="J76" s="18"/>
      <c r="K76" s="18"/>
      <c r="L76" s="21" t="str">
        <f>IF($F76="","",IFERROR(INDEX(Lists!$D$1:$D$7,MATCH($F76,Lists!$C$1:$C$7,0)),1))</f>
        <v/>
      </c>
      <c r="M76" s="22" t="str">
        <f t="shared" si="10"/>
        <v/>
      </c>
      <c r="N76" s="21" t="str">
        <f>IF($M76="","",$M76-Settings!$B$4)</f>
        <v/>
      </c>
      <c r="O76" s="21" t="str">
        <f>IF($A76="","",IF($M76="","Paid",IF($N76&lt;0,"Overdue",IF($N76=0,"Due today",IF($N76&lt;=Settings!$B$5,"Due soon","OK")))))</f>
        <v/>
      </c>
      <c r="P76" s="23" t="str">
        <f t="shared" si="11"/>
        <v/>
      </c>
      <c r="Q76" s="23" t="str">
        <f t="shared" si="12"/>
        <v/>
      </c>
      <c r="R76" s="21" t="str">
        <f t="shared" si="13"/>
        <v/>
      </c>
      <c r="S76" s="21" t="str">
        <f t="shared" si="14"/>
        <v/>
      </c>
    </row>
    <row r="77" spans="1:19" x14ac:dyDescent="0.3">
      <c r="A77" s="18"/>
      <c r="B77" s="18"/>
      <c r="C77" s="18"/>
      <c r="D77" s="18"/>
      <c r="E77" s="19"/>
      <c r="F77" s="18"/>
      <c r="G77" s="20"/>
      <c r="H77" s="20"/>
      <c r="I77" s="18"/>
      <c r="J77" s="18"/>
      <c r="K77" s="18"/>
      <c r="L77" s="21" t="str">
        <f>IF($F77="","",IFERROR(INDEX(Lists!$D$1:$D$7,MATCH($F77,Lists!$C$1:$C$7,0)),1))</f>
        <v/>
      </c>
      <c r="M77" s="22" t="str">
        <f t="shared" si="10"/>
        <v/>
      </c>
      <c r="N77" s="21" t="str">
        <f>IF($M77="","",$M77-Settings!$B$4)</f>
        <v/>
      </c>
      <c r="O77" s="21" t="str">
        <f>IF($A77="","",IF($M77="","Paid",IF($N77&lt;0,"Overdue",IF($N77=0,"Due today",IF($N77&lt;=Settings!$B$5,"Due soon","OK")))))</f>
        <v/>
      </c>
      <c r="P77" s="23" t="str">
        <f t="shared" si="11"/>
        <v/>
      </c>
      <c r="Q77" s="23" t="str">
        <f t="shared" si="12"/>
        <v/>
      </c>
      <c r="R77" s="21" t="str">
        <f t="shared" si="13"/>
        <v/>
      </c>
      <c r="S77" s="21" t="str">
        <f t="shared" si="14"/>
        <v/>
      </c>
    </row>
    <row r="78" spans="1:19" x14ac:dyDescent="0.3">
      <c r="A78" s="18"/>
      <c r="B78" s="18"/>
      <c r="C78" s="18"/>
      <c r="D78" s="18"/>
      <c r="E78" s="19"/>
      <c r="F78" s="18"/>
      <c r="G78" s="20"/>
      <c r="H78" s="20"/>
      <c r="I78" s="18"/>
      <c r="J78" s="18"/>
      <c r="K78" s="18"/>
      <c r="L78" s="21" t="str">
        <f>IF($F78="","",IFERROR(INDEX(Lists!$D$1:$D$7,MATCH($F78,Lists!$C$1:$C$7,0)),1))</f>
        <v/>
      </c>
      <c r="M78" s="22" t="str">
        <f t="shared" si="10"/>
        <v/>
      </c>
      <c r="N78" s="21" t="str">
        <f>IF($M78="","",$M78-Settings!$B$4)</f>
        <v/>
      </c>
      <c r="O78" s="21" t="str">
        <f>IF($A78="","",IF($M78="","Paid",IF($N78&lt;0,"Overdue",IF($N78=0,"Due today",IF($N78&lt;=Settings!$B$5,"Due soon","OK")))))</f>
        <v/>
      </c>
      <c r="P78" s="23" t="str">
        <f t="shared" si="11"/>
        <v/>
      </c>
      <c r="Q78" s="23" t="str">
        <f t="shared" si="12"/>
        <v/>
      </c>
      <c r="R78" s="21" t="str">
        <f t="shared" si="13"/>
        <v/>
      </c>
      <c r="S78" s="21" t="str">
        <f t="shared" si="14"/>
        <v/>
      </c>
    </row>
    <row r="79" spans="1:19" x14ac:dyDescent="0.3">
      <c r="A79" s="18"/>
      <c r="B79" s="18"/>
      <c r="C79" s="18"/>
      <c r="D79" s="18"/>
      <c r="E79" s="19"/>
      <c r="F79" s="18"/>
      <c r="G79" s="20"/>
      <c r="H79" s="20"/>
      <c r="I79" s="18"/>
      <c r="J79" s="18"/>
      <c r="K79" s="18"/>
      <c r="L79" s="21" t="str">
        <f>IF($F79="","",IFERROR(INDEX(Lists!$D$1:$D$7,MATCH($F79,Lists!$C$1:$C$7,0)),1))</f>
        <v/>
      </c>
      <c r="M79" s="22" t="str">
        <f t="shared" si="10"/>
        <v/>
      </c>
      <c r="N79" s="21" t="str">
        <f>IF($M79="","",$M79-Settings!$B$4)</f>
        <v/>
      </c>
      <c r="O79" s="21" t="str">
        <f>IF($A79="","",IF($M79="","Paid",IF($N79&lt;0,"Overdue",IF($N79=0,"Due today",IF($N79&lt;=Settings!$B$5,"Due soon","OK")))))</f>
        <v/>
      </c>
      <c r="P79" s="23" t="str">
        <f t="shared" si="11"/>
        <v/>
      </c>
      <c r="Q79" s="23" t="str">
        <f t="shared" si="12"/>
        <v/>
      </c>
      <c r="R79" s="21" t="str">
        <f t="shared" si="13"/>
        <v/>
      </c>
      <c r="S79" s="21" t="str">
        <f t="shared" si="14"/>
        <v/>
      </c>
    </row>
    <row r="80" spans="1:19" x14ac:dyDescent="0.3">
      <c r="A80" s="18"/>
      <c r="B80" s="18"/>
      <c r="C80" s="18"/>
      <c r="D80" s="18"/>
      <c r="E80" s="19"/>
      <c r="F80" s="18"/>
      <c r="G80" s="20"/>
      <c r="H80" s="20"/>
      <c r="I80" s="18"/>
      <c r="J80" s="18"/>
      <c r="K80" s="18"/>
      <c r="L80" s="21" t="str">
        <f>IF($F80="","",IFERROR(INDEX(Lists!$D$1:$D$7,MATCH($F80,Lists!$C$1:$C$7,0)),1))</f>
        <v/>
      </c>
      <c r="M80" s="22" t="str">
        <f t="shared" si="10"/>
        <v/>
      </c>
      <c r="N80" s="21" t="str">
        <f>IF($M80="","",$M80-Settings!$B$4)</f>
        <v/>
      </c>
      <c r="O80" s="21" t="str">
        <f>IF($A80="","",IF($M80="","Paid",IF($N80&lt;0,"Overdue",IF($N80=0,"Due today",IF($N80&lt;=Settings!$B$5,"Due soon","OK")))))</f>
        <v/>
      </c>
      <c r="P80" s="23" t="str">
        <f t="shared" si="11"/>
        <v/>
      </c>
      <c r="Q80" s="23" t="str">
        <f t="shared" si="12"/>
        <v/>
      </c>
      <c r="R80" s="21" t="str">
        <f t="shared" si="13"/>
        <v/>
      </c>
      <c r="S80" s="21" t="str">
        <f t="shared" si="14"/>
        <v/>
      </c>
    </row>
    <row r="81" spans="1:19" x14ac:dyDescent="0.3">
      <c r="A81" s="18"/>
      <c r="B81" s="18"/>
      <c r="C81" s="18"/>
      <c r="D81" s="18"/>
      <c r="E81" s="19"/>
      <c r="F81" s="18"/>
      <c r="G81" s="20"/>
      <c r="H81" s="20"/>
      <c r="I81" s="18"/>
      <c r="J81" s="18"/>
      <c r="K81" s="18"/>
      <c r="L81" s="21" t="str">
        <f>IF($F81="","",IFERROR(INDEX(Lists!$D$1:$D$7,MATCH($F81,Lists!$C$1:$C$7,0)),1))</f>
        <v/>
      </c>
      <c r="M81" s="22" t="str">
        <f t="shared" si="10"/>
        <v/>
      </c>
      <c r="N81" s="21" t="str">
        <f>IF($M81="","",$M81-Settings!$B$4)</f>
        <v/>
      </c>
      <c r="O81" s="21" t="str">
        <f>IF($A81="","",IF($M81="","Paid",IF($N81&lt;0,"Overdue",IF($N81=0,"Due today",IF($N81&lt;=Settings!$B$5,"Due soon","OK")))))</f>
        <v/>
      </c>
      <c r="P81" s="23" t="str">
        <f t="shared" si="11"/>
        <v/>
      </c>
      <c r="Q81" s="23" t="str">
        <f t="shared" si="12"/>
        <v/>
      </c>
      <c r="R81" s="21" t="str">
        <f t="shared" si="13"/>
        <v/>
      </c>
      <c r="S81" s="21" t="str">
        <f t="shared" si="14"/>
        <v/>
      </c>
    </row>
    <row r="82" spans="1:19" x14ac:dyDescent="0.3">
      <c r="A82" s="18"/>
      <c r="B82" s="18"/>
      <c r="C82" s="18"/>
      <c r="D82" s="18"/>
      <c r="E82" s="19"/>
      <c r="F82" s="18"/>
      <c r="G82" s="20"/>
      <c r="H82" s="20"/>
      <c r="I82" s="18"/>
      <c r="J82" s="18"/>
      <c r="K82" s="18"/>
      <c r="L82" s="21" t="str">
        <f>IF($F82="","",IFERROR(INDEX(Lists!$D$1:$D$7,MATCH($F82,Lists!$C$1:$C$7,0)),1))</f>
        <v/>
      </c>
      <c r="M82" s="22" t="str">
        <f t="shared" si="10"/>
        <v/>
      </c>
      <c r="N82" s="21" t="str">
        <f>IF($M82="","",$M82-Settings!$B$4)</f>
        <v/>
      </c>
      <c r="O82" s="21" t="str">
        <f>IF($A82="","",IF($M82="","Paid",IF($N82&lt;0,"Overdue",IF($N82=0,"Due today",IF($N82&lt;=Settings!$B$5,"Due soon","OK")))))</f>
        <v/>
      </c>
      <c r="P82" s="23" t="str">
        <f t="shared" si="11"/>
        <v/>
      </c>
      <c r="Q82" s="23" t="str">
        <f t="shared" si="12"/>
        <v/>
      </c>
      <c r="R82" s="21" t="str">
        <f t="shared" si="13"/>
        <v/>
      </c>
      <c r="S82" s="21" t="str">
        <f t="shared" si="14"/>
        <v/>
      </c>
    </row>
    <row r="83" spans="1:19" x14ac:dyDescent="0.3">
      <c r="A83" s="18"/>
      <c r="B83" s="18"/>
      <c r="C83" s="18"/>
      <c r="D83" s="18"/>
      <c r="E83" s="19"/>
      <c r="F83" s="18"/>
      <c r="G83" s="20"/>
      <c r="H83" s="20"/>
      <c r="I83" s="18"/>
      <c r="J83" s="18"/>
      <c r="K83" s="18"/>
      <c r="L83" s="21" t="str">
        <f>IF($F83="","",IFERROR(INDEX(Lists!$D$1:$D$7,MATCH($F83,Lists!$C$1:$C$7,0)),1))</f>
        <v/>
      </c>
      <c r="M83" s="22" t="str">
        <f t="shared" si="10"/>
        <v/>
      </c>
      <c r="N83" s="21" t="str">
        <f>IF($M83="","",$M83-Settings!$B$4)</f>
        <v/>
      </c>
      <c r="O83" s="21" t="str">
        <f>IF($A83="","",IF($M83="","Paid",IF($N83&lt;0,"Overdue",IF($N83=0,"Due today",IF($N83&lt;=Settings!$B$5,"Due soon","OK")))))</f>
        <v/>
      </c>
      <c r="P83" s="23" t="str">
        <f t="shared" si="11"/>
        <v/>
      </c>
      <c r="Q83" s="23" t="str">
        <f t="shared" si="12"/>
        <v/>
      </c>
      <c r="R83" s="21" t="str">
        <f t="shared" si="13"/>
        <v/>
      </c>
      <c r="S83" s="21" t="str">
        <f t="shared" si="14"/>
        <v/>
      </c>
    </row>
    <row r="84" spans="1:19" x14ac:dyDescent="0.3">
      <c r="A84" s="18"/>
      <c r="B84" s="18"/>
      <c r="C84" s="18"/>
      <c r="D84" s="18"/>
      <c r="E84" s="19"/>
      <c r="F84" s="18"/>
      <c r="G84" s="20"/>
      <c r="H84" s="20"/>
      <c r="I84" s="18"/>
      <c r="J84" s="18"/>
      <c r="K84" s="18"/>
      <c r="L84" s="21" t="str">
        <f>IF($F84="","",IFERROR(INDEX(Lists!$D$1:$D$7,MATCH($F84,Lists!$C$1:$C$7,0)),1))</f>
        <v/>
      </c>
      <c r="M84" s="22" t="str">
        <f t="shared" si="10"/>
        <v/>
      </c>
      <c r="N84" s="21" t="str">
        <f>IF($M84="","",$M84-Settings!$B$4)</f>
        <v/>
      </c>
      <c r="O84" s="21" t="str">
        <f>IF($A84="","",IF($M84="","Paid",IF($N84&lt;0,"Overdue",IF($N84=0,"Due today",IF($N84&lt;=Settings!$B$5,"Due soon","OK")))))</f>
        <v/>
      </c>
      <c r="P84" s="23" t="str">
        <f t="shared" si="11"/>
        <v/>
      </c>
      <c r="Q84" s="23" t="str">
        <f t="shared" si="12"/>
        <v/>
      </c>
      <c r="R84" s="21" t="str">
        <f t="shared" si="13"/>
        <v/>
      </c>
      <c r="S84" s="21" t="str">
        <f t="shared" si="14"/>
        <v/>
      </c>
    </row>
    <row r="85" spans="1:19" x14ac:dyDescent="0.3">
      <c r="A85" s="18"/>
      <c r="B85" s="18"/>
      <c r="C85" s="18"/>
      <c r="D85" s="18"/>
      <c r="E85" s="19"/>
      <c r="F85" s="18"/>
      <c r="G85" s="20"/>
      <c r="H85" s="20"/>
      <c r="I85" s="18"/>
      <c r="J85" s="18"/>
      <c r="K85" s="18"/>
      <c r="L85" s="21" t="str">
        <f>IF($F85="","",IFERROR(INDEX(Lists!$D$1:$D$7,MATCH($F85,Lists!$C$1:$C$7,0)),1))</f>
        <v/>
      </c>
      <c r="M85" s="22" t="str">
        <f t="shared" si="10"/>
        <v/>
      </c>
      <c r="N85" s="21" t="str">
        <f>IF($M85="","",$M85-Settings!$B$4)</f>
        <v/>
      </c>
      <c r="O85" s="21" t="str">
        <f>IF($A85="","",IF($M85="","Paid",IF($N85&lt;0,"Overdue",IF($N85=0,"Due today",IF($N85&lt;=Settings!$B$5,"Due soon","OK")))))</f>
        <v/>
      </c>
      <c r="P85" s="23" t="str">
        <f t="shared" si="11"/>
        <v/>
      </c>
      <c r="Q85" s="23" t="str">
        <f t="shared" si="12"/>
        <v/>
      </c>
      <c r="R85" s="21" t="str">
        <f t="shared" si="13"/>
        <v/>
      </c>
      <c r="S85" s="21" t="str">
        <f t="shared" si="14"/>
        <v/>
      </c>
    </row>
    <row r="86" spans="1:19" x14ac:dyDescent="0.3">
      <c r="A86" s="18"/>
      <c r="B86" s="18"/>
      <c r="C86" s="18"/>
      <c r="D86" s="18"/>
      <c r="E86" s="19"/>
      <c r="F86" s="18"/>
      <c r="G86" s="20"/>
      <c r="H86" s="20"/>
      <c r="I86" s="18"/>
      <c r="J86" s="18"/>
      <c r="K86" s="18"/>
      <c r="L86" s="21" t="str">
        <f>IF($F86="","",IFERROR(INDEX(Lists!$D$1:$D$7,MATCH($F86,Lists!$C$1:$C$7,0)),1))</f>
        <v/>
      </c>
      <c r="M86" s="22" t="str">
        <f t="shared" si="10"/>
        <v/>
      </c>
      <c r="N86" s="21" t="str">
        <f>IF($M86="","",$M86-Settings!$B$4)</f>
        <v/>
      </c>
      <c r="O86" s="21" t="str">
        <f>IF($A86="","",IF($M86="","Paid",IF($N86&lt;0,"Overdue",IF($N86=0,"Due today",IF($N86&lt;=Settings!$B$5,"Due soon","OK")))))</f>
        <v/>
      </c>
      <c r="P86" s="23" t="str">
        <f t="shared" si="11"/>
        <v/>
      </c>
      <c r="Q86" s="23" t="str">
        <f t="shared" si="12"/>
        <v/>
      </c>
      <c r="R86" s="21" t="str">
        <f t="shared" si="13"/>
        <v/>
      </c>
      <c r="S86" s="21" t="str">
        <f t="shared" si="14"/>
        <v/>
      </c>
    </row>
    <row r="87" spans="1:19" x14ac:dyDescent="0.3">
      <c r="A87" s="18"/>
      <c r="B87" s="18"/>
      <c r="C87" s="18"/>
      <c r="D87" s="18"/>
      <c r="E87" s="19"/>
      <c r="F87" s="18"/>
      <c r="G87" s="20"/>
      <c r="H87" s="20"/>
      <c r="I87" s="18"/>
      <c r="J87" s="18"/>
      <c r="K87" s="18"/>
      <c r="L87" s="21" t="str">
        <f>IF($F87="","",IFERROR(INDEX(Lists!$D$1:$D$7,MATCH($F87,Lists!$C$1:$C$7,0)),1))</f>
        <v/>
      </c>
      <c r="M87" s="22" t="str">
        <f t="shared" si="10"/>
        <v/>
      </c>
      <c r="N87" s="21" t="str">
        <f>IF($M87="","",$M87-Settings!$B$4)</f>
        <v/>
      </c>
      <c r="O87" s="21" t="str">
        <f>IF($A87="","",IF($M87="","Paid",IF($N87&lt;0,"Overdue",IF($N87=0,"Due today",IF($N87&lt;=Settings!$B$5,"Due soon","OK")))))</f>
        <v/>
      </c>
      <c r="P87" s="23" t="str">
        <f t="shared" si="11"/>
        <v/>
      </c>
      <c r="Q87" s="23" t="str">
        <f t="shared" si="12"/>
        <v/>
      </c>
      <c r="R87" s="21" t="str">
        <f t="shared" si="13"/>
        <v/>
      </c>
      <c r="S87" s="21" t="str">
        <f t="shared" si="14"/>
        <v/>
      </c>
    </row>
    <row r="88" spans="1:19" x14ac:dyDescent="0.3">
      <c r="A88" s="18"/>
      <c r="B88" s="18"/>
      <c r="C88" s="18"/>
      <c r="D88" s="18"/>
      <c r="E88" s="19"/>
      <c r="F88" s="18"/>
      <c r="G88" s="20"/>
      <c r="H88" s="20"/>
      <c r="I88" s="18"/>
      <c r="J88" s="18"/>
      <c r="K88" s="18"/>
      <c r="L88" s="21" t="str">
        <f>IF($F88="","",IFERROR(INDEX(Lists!$D$1:$D$7,MATCH($F88,Lists!$C$1:$C$7,0)),1))</f>
        <v/>
      </c>
      <c r="M88" s="22" t="str">
        <f t="shared" si="10"/>
        <v/>
      </c>
      <c r="N88" s="21" t="str">
        <f>IF($M88="","",$M88-Settings!$B$4)</f>
        <v/>
      </c>
      <c r="O88" s="21" t="str">
        <f>IF($A88="","",IF($M88="","Paid",IF($N88&lt;0,"Overdue",IF($N88=0,"Due today",IF($N88&lt;=Settings!$B$5,"Due soon","OK")))))</f>
        <v/>
      </c>
      <c r="P88" s="23" t="str">
        <f t="shared" si="11"/>
        <v/>
      </c>
      <c r="Q88" s="23" t="str">
        <f t="shared" si="12"/>
        <v/>
      </c>
      <c r="R88" s="21" t="str">
        <f t="shared" si="13"/>
        <v/>
      </c>
      <c r="S88" s="21" t="str">
        <f t="shared" si="14"/>
        <v/>
      </c>
    </row>
    <row r="89" spans="1:19" x14ac:dyDescent="0.3">
      <c r="A89" s="18"/>
      <c r="B89" s="18"/>
      <c r="C89" s="18"/>
      <c r="D89" s="18"/>
      <c r="E89" s="19"/>
      <c r="F89" s="18"/>
      <c r="G89" s="20"/>
      <c r="H89" s="20"/>
      <c r="I89" s="18"/>
      <c r="J89" s="18"/>
      <c r="K89" s="18"/>
      <c r="L89" s="21" t="str">
        <f>IF($F89="","",IFERROR(INDEX(Lists!$D$1:$D$7,MATCH($F89,Lists!$C$1:$C$7,0)),1))</f>
        <v/>
      </c>
      <c r="M89" s="22" t="str">
        <f t="shared" si="10"/>
        <v/>
      </c>
      <c r="N89" s="21" t="str">
        <f>IF($M89="","",$M89-Settings!$B$4)</f>
        <v/>
      </c>
      <c r="O89" s="21" t="str">
        <f>IF($A89="","",IF($M89="","Paid",IF($N89&lt;0,"Overdue",IF($N89=0,"Due today",IF($N89&lt;=Settings!$B$5,"Due soon","OK")))))</f>
        <v/>
      </c>
      <c r="P89" s="23" t="str">
        <f t="shared" si="11"/>
        <v/>
      </c>
      <c r="Q89" s="23" t="str">
        <f t="shared" si="12"/>
        <v/>
      </c>
      <c r="R89" s="21" t="str">
        <f t="shared" si="13"/>
        <v/>
      </c>
      <c r="S89" s="21" t="str">
        <f t="shared" si="14"/>
        <v/>
      </c>
    </row>
    <row r="90" spans="1:19" x14ac:dyDescent="0.3">
      <c r="A90" s="18"/>
      <c r="B90" s="18"/>
      <c r="C90" s="18"/>
      <c r="D90" s="18"/>
      <c r="E90" s="19"/>
      <c r="F90" s="18"/>
      <c r="G90" s="20"/>
      <c r="H90" s="20"/>
      <c r="I90" s="18"/>
      <c r="J90" s="18"/>
      <c r="K90" s="18"/>
      <c r="L90" s="21" t="str">
        <f>IF($F90="","",IFERROR(INDEX(Lists!$D$1:$D$7,MATCH($F90,Lists!$C$1:$C$7,0)),1))</f>
        <v/>
      </c>
      <c r="M90" s="22" t="str">
        <f t="shared" si="10"/>
        <v/>
      </c>
      <c r="N90" s="21" t="str">
        <f>IF($M90="","",$M90-Settings!$B$4)</f>
        <v/>
      </c>
      <c r="O90" s="21" t="str">
        <f>IF($A90="","",IF($M90="","Paid",IF($N90&lt;0,"Overdue",IF($N90=0,"Due today",IF($N90&lt;=Settings!$B$5,"Due soon","OK")))))</f>
        <v/>
      </c>
      <c r="P90" s="23" t="str">
        <f t="shared" si="11"/>
        <v/>
      </c>
      <c r="Q90" s="23" t="str">
        <f t="shared" si="12"/>
        <v/>
      </c>
      <c r="R90" s="21" t="str">
        <f t="shared" si="13"/>
        <v/>
      </c>
      <c r="S90" s="21" t="str">
        <f t="shared" si="14"/>
        <v/>
      </c>
    </row>
    <row r="91" spans="1:19" x14ac:dyDescent="0.3">
      <c r="A91" s="18"/>
      <c r="B91" s="18"/>
      <c r="C91" s="18"/>
      <c r="D91" s="18"/>
      <c r="E91" s="19"/>
      <c r="F91" s="18"/>
      <c r="G91" s="20"/>
      <c r="H91" s="20"/>
      <c r="I91" s="18"/>
      <c r="J91" s="18"/>
      <c r="K91" s="18"/>
      <c r="L91" s="21" t="str">
        <f>IF($F91="","",IFERROR(INDEX(Lists!$D$1:$D$7,MATCH($F91,Lists!$C$1:$C$7,0)),1))</f>
        <v/>
      </c>
      <c r="M91" s="22" t="str">
        <f t="shared" si="10"/>
        <v/>
      </c>
      <c r="N91" s="21" t="str">
        <f>IF($M91="","",$M91-Settings!$B$4)</f>
        <v/>
      </c>
      <c r="O91" s="21" t="str">
        <f>IF($A91="","",IF($M91="","Paid",IF($N91&lt;0,"Overdue",IF($N91=0,"Due today",IF($N91&lt;=Settings!$B$5,"Due soon","OK")))))</f>
        <v/>
      </c>
      <c r="P91" s="23" t="str">
        <f t="shared" si="11"/>
        <v/>
      </c>
      <c r="Q91" s="23" t="str">
        <f t="shared" si="12"/>
        <v/>
      </c>
      <c r="R91" s="21" t="str">
        <f t="shared" si="13"/>
        <v/>
      </c>
      <c r="S91" s="21" t="str">
        <f t="shared" si="14"/>
        <v/>
      </c>
    </row>
    <row r="92" spans="1:19" x14ac:dyDescent="0.3">
      <c r="A92" s="18"/>
      <c r="B92" s="18"/>
      <c r="C92" s="18"/>
      <c r="D92" s="18"/>
      <c r="E92" s="19"/>
      <c r="F92" s="18"/>
      <c r="G92" s="20"/>
      <c r="H92" s="20"/>
      <c r="I92" s="18"/>
      <c r="J92" s="18"/>
      <c r="K92" s="18"/>
      <c r="L92" s="21" t="str">
        <f>IF($F92="","",IFERROR(INDEX(Lists!$D$1:$D$7,MATCH($F92,Lists!$C$1:$C$7,0)),1))</f>
        <v/>
      </c>
      <c r="M92" s="22" t="str">
        <f t="shared" si="10"/>
        <v/>
      </c>
      <c r="N92" s="21" t="str">
        <f>IF($M92="","",$M92-Settings!$B$4)</f>
        <v/>
      </c>
      <c r="O92" s="21" t="str">
        <f>IF($A92="","",IF($M92="","Paid",IF($N92&lt;0,"Overdue",IF($N92=0,"Due today",IF($N92&lt;=Settings!$B$5,"Due soon","OK")))))</f>
        <v/>
      </c>
      <c r="P92" s="23" t="str">
        <f t="shared" si="11"/>
        <v/>
      </c>
      <c r="Q92" s="23" t="str">
        <f t="shared" si="12"/>
        <v/>
      </c>
      <c r="R92" s="21" t="str">
        <f t="shared" si="13"/>
        <v/>
      </c>
      <c r="S92" s="21" t="str">
        <f t="shared" si="14"/>
        <v/>
      </c>
    </row>
    <row r="93" spans="1:19" x14ac:dyDescent="0.3">
      <c r="A93" s="18"/>
      <c r="B93" s="18"/>
      <c r="C93" s="18"/>
      <c r="D93" s="18"/>
      <c r="E93" s="19"/>
      <c r="F93" s="18"/>
      <c r="G93" s="20"/>
      <c r="H93" s="20"/>
      <c r="I93" s="18"/>
      <c r="J93" s="18"/>
      <c r="K93" s="18"/>
      <c r="L93" s="21" t="str">
        <f>IF($F93="","",IFERROR(INDEX(Lists!$D$1:$D$7,MATCH($F93,Lists!$C$1:$C$7,0)),1))</f>
        <v/>
      </c>
      <c r="M93" s="22" t="str">
        <f t="shared" si="10"/>
        <v/>
      </c>
      <c r="N93" s="21" t="str">
        <f>IF($M93="","",$M93-Settings!$B$4)</f>
        <v/>
      </c>
      <c r="O93" s="21" t="str">
        <f>IF($A93="","",IF($M93="","Paid",IF($N93&lt;0,"Overdue",IF($N93=0,"Due today",IF($N93&lt;=Settings!$B$5,"Due soon","OK")))))</f>
        <v/>
      </c>
      <c r="P93" s="23" t="str">
        <f t="shared" si="11"/>
        <v/>
      </c>
      <c r="Q93" s="23" t="str">
        <f t="shared" si="12"/>
        <v/>
      </c>
      <c r="R93" s="21" t="str">
        <f t="shared" si="13"/>
        <v/>
      </c>
      <c r="S93" s="21" t="str">
        <f t="shared" si="14"/>
        <v/>
      </c>
    </row>
    <row r="94" spans="1:19" x14ac:dyDescent="0.3">
      <c r="A94" s="18"/>
      <c r="B94" s="18"/>
      <c r="C94" s="18"/>
      <c r="D94" s="18"/>
      <c r="E94" s="19"/>
      <c r="F94" s="18"/>
      <c r="G94" s="20"/>
      <c r="H94" s="20"/>
      <c r="I94" s="18"/>
      <c r="J94" s="18"/>
      <c r="K94" s="18"/>
      <c r="L94" s="21" t="str">
        <f>IF($F94="","",IFERROR(INDEX(Lists!$D$1:$D$7,MATCH($F94,Lists!$C$1:$C$7,0)),1))</f>
        <v/>
      </c>
      <c r="M94" s="22" t="str">
        <f t="shared" si="10"/>
        <v/>
      </c>
      <c r="N94" s="21" t="str">
        <f>IF($M94="","",$M94-Settings!$B$4)</f>
        <v/>
      </c>
      <c r="O94" s="21" t="str">
        <f>IF($A94="","",IF($M94="","Paid",IF($N94&lt;0,"Overdue",IF($N94=0,"Due today",IF($N94&lt;=Settings!$B$5,"Due soon","OK")))))</f>
        <v/>
      </c>
      <c r="P94" s="23" t="str">
        <f t="shared" si="11"/>
        <v/>
      </c>
      <c r="Q94" s="23" t="str">
        <f t="shared" si="12"/>
        <v/>
      </c>
      <c r="R94" s="21" t="str">
        <f t="shared" si="13"/>
        <v/>
      </c>
      <c r="S94" s="21" t="str">
        <f t="shared" si="14"/>
        <v/>
      </c>
    </row>
    <row r="95" spans="1:19" x14ac:dyDescent="0.3">
      <c r="A95" s="18"/>
      <c r="B95" s="18"/>
      <c r="C95" s="18"/>
      <c r="D95" s="18"/>
      <c r="E95" s="19"/>
      <c r="F95" s="18"/>
      <c r="G95" s="20"/>
      <c r="H95" s="20"/>
      <c r="I95" s="18"/>
      <c r="J95" s="18"/>
      <c r="K95" s="18"/>
      <c r="L95" s="21" t="str">
        <f>IF($F95="","",IFERROR(INDEX(Lists!$D$1:$D$7,MATCH($F95,Lists!$C$1:$C$7,0)),1))</f>
        <v/>
      </c>
      <c r="M95" s="22" t="str">
        <f t="shared" si="10"/>
        <v/>
      </c>
      <c r="N95" s="21" t="str">
        <f>IF($M95="","",$M95-Settings!$B$4)</f>
        <v/>
      </c>
      <c r="O95" s="21" t="str">
        <f>IF($A95="","",IF($M95="","Paid",IF($N95&lt;0,"Overdue",IF($N95=0,"Due today",IF($N95&lt;=Settings!$B$5,"Due soon","OK")))))</f>
        <v/>
      </c>
      <c r="P95" s="23" t="str">
        <f t="shared" si="11"/>
        <v/>
      </c>
      <c r="Q95" s="23" t="str">
        <f t="shared" si="12"/>
        <v/>
      </c>
      <c r="R95" s="21" t="str">
        <f t="shared" si="13"/>
        <v/>
      </c>
      <c r="S95" s="21" t="str">
        <f t="shared" si="14"/>
        <v/>
      </c>
    </row>
    <row r="96" spans="1:19" x14ac:dyDescent="0.3">
      <c r="A96" s="18"/>
      <c r="B96" s="18"/>
      <c r="C96" s="18"/>
      <c r="D96" s="18"/>
      <c r="E96" s="19"/>
      <c r="F96" s="18"/>
      <c r="G96" s="20"/>
      <c r="H96" s="20"/>
      <c r="I96" s="18"/>
      <c r="J96" s="18"/>
      <c r="K96" s="18"/>
      <c r="L96" s="21" t="str">
        <f>IF($F96="","",IFERROR(INDEX(Lists!$D$1:$D$7,MATCH($F96,Lists!$C$1:$C$7,0)),1))</f>
        <v/>
      </c>
      <c r="M96" s="22" t="str">
        <f t="shared" si="10"/>
        <v/>
      </c>
      <c r="N96" s="21" t="str">
        <f>IF($M96="","",$M96-Settings!$B$4)</f>
        <v/>
      </c>
      <c r="O96" s="21" t="str">
        <f>IF($A96="","",IF($M96="","Paid",IF($N96&lt;0,"Overdue",IF($N96=0,"Due today",IF($N96&lt;=Settings!$B$5,"Due soon","OK")))))</f>
        <v/>
      </c>
      <c r="P96" s="23" t="str">
        <f t="shared" si="11"/>
        <v/>
      </c>
      <c r="Q96" s="23" t="str">
        <f t="shared" si="12"/>
        <v/>
      </c>
      <c r="R96" s="21" t="str">
        <f t="shared" si="13"/>
        <v/>
      </c>
      <c r="S96" s="21" t="str">
        <f t="shared" si="14"/>
        <v/>
      </c>
    </row>
    <row r="97" spans="1:19" x14ac:dyDescent="0.3">
      <c r="A97" s="18"/>
      <c r="B97" s="18"/>
      <c r="C97" s="18"/>
      <c r="D97" s="18"/>
      <c r="E97" s="19"/>
      <c r="F97" s="18"/>
      <c r="G97" s="20"/>
      <c r="H97" s="20"/>
      <c r="I97" s="18"/>
      <c r="J97" s="18"/>
      <c r="K97" s="18"/>
      <c r="L97" s="21" t="str">
        <f>IF($F97="","",IFERROR(INDEX(Lists!$D$1:$D$7,MATCH($F97,Lists!$C$1:$C$7,0)),1))</f>
        <v/>
      </c>
      <c r="M97" s="22" t="str">
        <f t="shared" si="10"/>
        <v/>
      </c>
      <c r="N97" s="21" t="str">
        <f>IF($M97="","",$M97-Settings!$B$4)</f>
        <v/>
      </c>
      <c r="O97" s="21" t="str">
        <f>IF($A97="","",IF($M97="","Paid",IF($N97&lt;0,"Overdue",IF($N97=0,"Due today",IF($N97&lt;=Settings!$B$5,"Due soon","OK")))))</f>
        <v/>
      </c>
      <c r="P97" s="23" t="str">
        <f t="shared" si="11"/>
        <v/>
      </c>
      <c r="Q97" s="23" t="str">
        <f t="shared" si="12"/>
        <v/>
      </c>
      <c r="R97" s="21" t="str">
        <f t="shared" si="13"/>
        <v/>
      </c>
      <c r="S97" s="21" t="str">
        <f t="shared" si="14"/>
        <v/>
      </c>
    </row>
    <row r="98" spans="1:19" x14ac:dyDescent="0.3">
      <c r="A98" s="18"/>
      <c r="B98" s="18"/>
      <c r="C98" s="18"/>
      <c r="D98" s="18"/>
      <c r="E98" s="19"/>
      <c r="F98" s="18"/>
      <c r="G98" s="20"/>
      <c r="H98" s="20"/>
      <c r="I98" s="18"/>
      <c r="J98" s="18"/>
      <c r="K98" s="18"/>
      <c r="L98" s="21" t="str">
        <f>IF($F98="","",IFERROR(INDEX(Lists!$D$1:$D$7,MATCH($F98,Lists!$C$1:$C$7,0)),1))</f>
        <v/>
      </c>
      <c r="M98" s="22" t="str">
        <f t="shared" si="10"/>
        <v/>
      </c>
      <c r="N98" s="21" t="str">
        <f>IF($M98="","",$M98-Settings!$B$4)</f>
        <v/>
      </c>
      <c r="O98" s="21" t="str">
        <f>IF($A98="","",IF($M98="","Paid",IF($N98&lt;0,"Overdue",IF($N98=0,"Due today",IF($N98&lt;=Settings!$B$5,"Due soon","OK")))))</f>
        <v/>
      </c>
      <c r="P98" s="23" t="str">
        <f t="shared" si="11"/>
        <v/>
      </c>
      <c r="Q98" s="23" t="str">
        <f t="shared" si="12"/>
        <v/>
      </c>
      <c r="R98" s="21" t="str">
        <f t="shared" si="13"/>
        <v/>
      </c>
      <c r="S98" s="21" t="str">
        <f t="shared" si="14"/>
        <v/>
      </c>
    </row>
    <row r="99" spans="1:19" x14ac:dyDescent="0.3">
      <c r="A99" s="18"/>
      <c r="B99" s="18"/>
      <c r="C99" s="18"/>
      <c r="D99" s="18"/>
      <c r="E99" s="19"/>
      <c r="F99" s="18"/>
      <c r="G99" s="20"/>
      <c r="H99" s="20"/>
      <c r="I99" s="18"/>
      <c r="J99" s="18"/>
      <c r="K99" s="18"/>
      <c r="L99" s="21" t="str">
        <f>IF($F99="","",IFERROR(INDEX(Lists!$D$1:$D$7,MATCH($F99,Lists!$C$1:$C$7,0)),1))</f>
        <v/>
      </c>
      <c r="M99" s="22" t="str">
        <f t="shared" si="10"/>
        <v/>
      </c>
      <c r="N99" s="21" t="str">
        <f>IF($M99="","",$M99-Settings!$B$4)</f>
        <v/>
      </c>
      <c r="O99" s="21" t="str">
        <f>IF($A99="","",IF($M99="","Paid",IF($N99&lt;0,"Overdue",IF($N99=0,"Due today",IF($N99&lt;=Settings!$B$5,"Due soon","OK")))))</f>
        <v/>
      </c>
      <c r="P99" s="23" t="str">
        <f t="shared" si="11"/>
        <v/>
      </c>
      <c r="Q99" s="23" t="str">
        <f t="shared" si="12"/>
        <v/>
      </c>
      <c r="R99" s="21" t="str">
        <f t="shared" si="13"/>
        <v/>
      </c>
      <c r="S99" s="21" t="str">
        <f t="shared" si="14"/>
        <v/>
      </c>
    </row>
    <row r="100" spans="1:19" x14ac:dyDescent="0.3">
      <c r="A100" s="18"/>
      <c r="B100" s="18"/>
      <c r="C100" s="18"/>
      <c r="D100" s="18"/>
      <c r="E100" s="19"/>
      <c r="F100" s="18"/>
      <c r="G100" s="20"/>
      <c r="H100" s="20"/>
      <c r="I100" s="18"/>
      <c r="J100" s="18"/>
      <c r="K100" s="18"/>
      <c r="L100" s="21" t="str">
        <f>IF($F100="","",IFERROR(INDEX(Lists!$D$1:$D$7,MATCH($F100,Lists!$C$1:$C$7,0)),1))</f>
        <v/>
      </c>
      <c r="M100" s="22" t="str">
        <f t="shared" ref="M100:M131" si="15">IF(OR($A100="",$G100="",$L100=""),"",IF($L100=0,IF($H100="",$G100,""),IF(EDATE($G100,$L100*($R100))&gt;IF($H100="",$G100-1,$H100+MIN(45,15*$L100)),EDATE($G100,$L100*($R100)),IF(EDATE($G100,$L100*($R100+1))&gt;IF($H100="",$G100-1,$H100+MIN(45,15*$L100)),EDATE($G100,$L100*($R100+1)),EDATE($G100,$L100*($R100+2))))))</f>
        <v/>
      </c>
      <c r="N100" s="21" t="str">
        <f>IF($M100="","",$M100-Settings!$B$4)</f>
        <v/>
      </c>
      <c r="O100" s="21" t="str">
        <f>IF($A100="","",IF($M100="","Paid",IF($N100&lt;0,"Overdue",IF($N100=0,"Due today",IF($N100&lt;=Settings!$B$5,"Due soon","OK")))))</f>
        <v/>
      </c>
      <c r="P100" s="23" t="str">
        <f t="shared" ref="P100:P131" si="16">IF(OR($A100="",$L100=""),"",IF($L100=0,0,N($E100)*12/$L100))</f>
        <v/>
      </c>
      <c r="Q100" s="23" t="str">
        <f t="shared" ref="Q100:Q131" si="17">IF($P100="","",$P100/12)</f>
        <v/>
      </c>
      <c r="R100" s="21" t="str">
        <f t="shared" ref="R100:R131" si="18">IF(OR($G100="",$L100="",N($L100)=0),"",IF(IF($H100="",$G100-1,$H100+MIN(45,15*$L100))&lt;$G100,0,INT(DATEDIF($G100,IF($H100="",$G100-1,$H100+MIN(45,15*$L100)),"m")/$L100)))</f>
        <v/>
      </c>
      <c r="S100" s="21" t="str">
        <f t="shared" ref="S100:S131" si="19">IF($M100="","",$M100+ROW()/100000)</f>
        <v/>
      </c>
    </row>
    <row r="101" spans="1:19" x14ac:dyDescent="0.3">
      <c r="A101" s="18"/>
      <c r="B101" s="18"/>
      <c r="C101" s="18"/>
      <c r="D101" s="18"/>
      <c r="E101" s="19"/>
      <c r="F101" s="18"/>
      <c r="G101" s="20"/>
      <c r="H101" s="20"/>
      <c r="I101" s="18"/>
      <c r="J101" s="18"/>
      <c r="K101" s="18"/>
      <c r="L101" s="21" t="str">
        <f>IF($F101="","",IFERROR(INDEX(Lists!$D$1:$D$7,MATCH($F101,Lists!$C$1:$C$7,0)),1))</f>
        <v/>
      </c>
      <c r="M101" s="22" t="str">
        <f t="shared" si="15"/>
        <v/>
      </c>
      <c r="N101" s="21" t="str">
        <f>IF($M101="","",$M101-Settings!$B$4)</f>
        <v/>
      </c>
      <c r="O101" s="21" t="str">
        <f>IF($A101="","",IF($M101="","Paid",IF($N101&lt;0,"Overdue",IF($N101=0,"Due today",IF($N101&lt;=Settings!$B$5,"Due soon","OK")))))</f>
        <v/>
      </c>
      <c r="P101" s="23" t="str">
        <f t="shared" si="16"/>
        <v/>
      </c>
      <c r="Q101" s="23" t="str">
        <f t="shared" si="17"/>
        <v/>
      </c>
      <c r="R101" s="21" t="str">
        <f t="shared" si="18"/>
        <v/>
      </c>
      <c r="S101" s="21" t="str">
        <f t="shared" si="19"/>
        <v/>
      </c>
    </row>
    <row r="102" spans="1:19" x14ac:dyDescent="0.3">
      <c r="A102" s="18"/>
      <c r="B102" s="18"/>
      <c r="C102" s="18"/>
      <c r="D102" s="18"/>
      <c r="E102" s="19"/>
      <c r="F102" s="18"/>
      <c r="G102" s="20"/>
      <c r="H102" s="20"/>
      <c r="I102" s="18"/>
      <c r="J102" s="18"/>
      <c r="K102" s="18"/>
      <c r="L102" s="21" t="str">
        <f>IF($F102="","",IFERROR(INDEX(Lists!$D$1:$D$7,MATCH($F102,Lists!$C$1:$C$7,0)),1))</f>
        <v/>
      </c>
      <c r="M102" s="22" t="str">
        <f t="shared" si="15"/>
        <v/>
      </c>
      <c r="N102" s="21" t="str">
        <f>IF($M102="","",$M102-Settings!$B$4)</f>
        <v/>
      </c>
      <c r="O102" s="21" t="str">
        <f>IF($A102="","",IF($M102="","Paid",IF($N102&lt;0,"Overdue",IF($N102=0,"Due today",IF($N102&lt;=Settings!$B$5,"Due soon","OK")))))</f>
        <v/>
      </c>
      <c r="P102" s="23" t="str">
        <f t="shared" si="16"/>
        <v/>
      </c>
      <c r="Q102" s="23" t="str">
        <f t="shared" si="17"/>
        <v/>
      </c>
      <c r="R102" s="21" t="str">
        <f t="shared" si="18"/>
        <v/>
      </c>
      <c r="S102" s="21" t="str">
        <f t="shared" si="19"/>
        <v/>
      </c>
    </row>
    <row r="103" spans="1:19" x14ac:dyDescent="0.3">
      <c r="A103" s="18"/>
      <c r="B103" s="18"/>
      <c r="C103" s="18"/>
      <c r="D103" s="18"/>
      <c r="E103" s="19"/>
      <c r="F103" s="18"/>
      <c r="G103" s="20"/>
      <c r="H103" s="20"/>
      <c r="I103" s="18"/>
      <c r="J103" s="18"/>
      <c r="K103" s="18"/>
      <c r="L103" s="21" t="str">
        <f>IF($F103="","",IFERROR(INDEX(Lists!$D$1:$D$7,MATCH($F103,Lists!$C$1:$C$7,0)),1))</f>
        <v/>
      </c>
      <c r="M103" s="22" t="str">
        <f t="shared" si="15"/>
        <v/>
      </c>
      <c r="N103" s="21" t="str">
        <f>IF($M103="","",$M103-Settings!$B$4)</f>
        <v/>
      </c>
      <c r="O103" s="21" t="str">
        <f>IF($A103="","",IF($M103="","Paid",IF($N103&lt;0,"Overdue",IF($N103=0,"Due today",IF($N103&lt;=Settings!$B$5,"Due soon","OK")))))</f>
        <v/>
      </c>
      <c r="P103" s="23" t="str">
        <f t="shared" si="16"/>
        <v/>
      </c>
      <c r="Q103" s="23" t="str">
        <f t="shared" si="17"/>
        <v/>
      </c>
      <c r="R103" s="21" t="str">
        <f t="shared" si="18"/>
        <v/>
      </c>
      <c r="S103" s="21" t="str">
        <f t="shared" si="19"/>
        <v/>
      </c>
    </row>
    <row r="104" spans="1:19" x14ac:dyDescent="0.3">
      <c r="A104" s="18"/>
      <c r="B104" s="18"/>
      <c r="C104" s="18"/>
      <c r="D104" s="18"/>
      <c r="E104" s="19"/>
      <c r="F104" s="18"/>
      <c r="G104" s="20"/>
      <c r="H104" s="20"/>
      <c r="I104" s="18"/>
      <c r="J104" s="18"/>
      <c r="K104" s="18"/>
      <c r="L104" s="21" t="str">
        <f>IF($F104="","",IFERROR(INDEX(Lists!$D$1:$D$7,MATCH($F104,Lists!$C$1:$C$7,0)),1))</f>
        <v/>
      </c>
      <c r="M104" s="22" t="str">
        <f t="shared" si="15"/>
        <v/>
      </c>
      <c r="N104" s="21" t="str">
        <f>IF($M104="","",$M104-Settings!$B$4)</f>
        <v/>
      </c>
      <c r="O104" s="21" t="str">
        <f>IF($A104="","",IF($M104="","Paid",IF($N104&lt;0,"Overdue",IF($N104=0,"Due today",IF($N104&lt;=Settings!$B$5,"Due soon","OK")))))</f>
        <v/>
      </c>
      <c r="P104" s="23" t="str">
        <f t="shared" si="16"/>
        <v/>
      </c>
      <c r="Q104" s="23" t="str">
        <f t="shared" si="17"/>
        <v/>
      </c>
      <c r="R104" s="21" t="str">
        <f t="shared" si="18"/>
        <v/>
      </c>
      <c r="S104" s="21" t="str">
        <f t="shared" si="19"/>
        <v/>
      </c>
    </row>
    <row r="105" spans="1:19" x14ac:dyDescent="0.3">
      <c r="A105" s="18"/>
      <c r="B105" s="18"/>
      <c r="C105" s="18"/>
      <c r="D105" s="18"/>
      <c r="E105" s="19"/>
      <c r="F105" s="18"/>
      <c r="G105" s="20"/>
      <c r="H105" s="20"/>
      <c r="I105" s="18"/>
      <c r="J105" s="18"/>
      <c r="K105" s="18"/>
      <c r="L105" s="21" t="str">
        <f>IF($F105="","",IFERROR(INDEX(Lists!$D$1:$D$7,MATCH($F105,Lists!$C$1:$C$7,0)),1))</f>
        <v/>
      </c>
      <c r="M105" s="22" t="str">
        <f t="shared" si="15"/>
        <v/>
      </c>
      <c r="N105" s="21" t="str">
        <f>IF($M105="","",$M105-Settings!$B$4)</f>
        <v/>
      </c>
      <c r="O105" s="21" t="str">
        <f>IF($A105="","",IF($M105="","Paid",IF($N105&lt;0,"Overdue",IF($N105=0,"Due today",IF($N105&lt;=Settings!$B$5,"Due soon","OK")))))</f>
        <v/>
      </c>
      <c r="P105" s="23" t="str">
        <f t="shared" si="16"/>
        <v/>
      </c>
      <c r="Q105" s="23" t="str">
        <f t="shared" si="17"/>
        <v/>
      </c>
      <c r="R105" s="21" t="str">
        <f t="shared" si="18"/>
        <v/>
      </c>
      <c r="S105" s="21" t="str">
        <f t="shared" si="19"/>
        <v/>
      </c>
    </row>
    <row r="106" spans="1:19" x14ac:dyDescent="0.3">
      <c r="A106" s="18"/>
      <c r="B106" s="18"/>
      <c r="C106" s="18"/>
      <c r="D106" s="18"/>
      <c r="E106" s="19"/>
      <c r="F106" s="18"/>
      <c r="G106" s="20"/>
      <c r="H106" s="20"/>
      <c r="I106" s="18"/>
      <c r="J106" s="18"/>
      <c r="K106" s="18"/>
      <c r="L106" s="21" t="str">
        <f>IF($F106="","",IFERROR(INDEX(Lists!$D$1:$D$7,MATCH($F106,Lists!$C$1:$C$7,0)),1))</f>
        <v/>
      </c>
      <c r="M106" s="22" t="str">
        <f t="shared" si="15"/>
        <v/>
      </c>
      <c r="N106" s="21" t="str">
        <f>IF($M106="","",$M106-Settings!$B$4)</f>
        <v/>
      </c>
      <c r="O106" s="21" t="str">
        <f>IF($A106="","",IF($M106="","Paid",IF($N106&lt;0,"Overdue",IF($N106=0,"Due today",IF($N106&lt;=Settings!$B$5,"Due soon","OK")))))</f>
        <v/>
      </c>
      <c r="P106" s="23" t="str">
        <f t="shared" si="16"/>
        <v/>
      </c>
      <c r="Q106" s="23" t="str">
        <f t="shared" si="17"/>
        <v/>
      </c>
      <c r="R106" s="21" t="str">
        <f t="shared" si="18"/>
        <v/>
      </c>
      <c r="S106" s="21" t="str">
        <f t="shared" si="19"/>
        <v/>
      </c>
    </row>
    <row r="107" spans="1:19" x14ac:dyDescent="0.3">
      <c r="A107" s="18"/>
      <c r="B107" s="18"/>
      <c r="C107" s="18"/>
      <c r="D107" s="18"/>
      <c r="E107" s="19"/>
      <c r="F107" s="18"/>
      <c r="G107" s="20"/>
      <c r="H107" s="20"/>
      <c r="I107" s="18"/>
      <c r="J107" s="18"/>
      <c r="K107" s="18"/>
      <c r="L107" s="21" t="str">
        <f>IF($F107="","",IFERROR(INDEX(Lists!$D$1:$D$7,MATCH($F107,Lists!$C$1:$C$7,0)),1))</f>
        <v/>
      </c>
      <c r="M107" s="22" t="str">
        <f t="shared" si="15"/>
        <v/>
      </c>
      <c r="N107" s="21" t="str">
        <f>IF($M107="","",$M107-Settings!$B$4)</f>
        <v/>
      </c>
      <c r="O107" s="21" t="str">
        <f>IF($A107="","",IF($M107="","Paid",IF($N107&lt;0,"Overdue",IF($N107=0,"Due today",IF($N107&lt;=Settings!$B$5,"Due soon","OK")))))</f>
        <v/>
      </c>
      <c r="P107" s="23" t="str">
        <f t="shared" si="16"/>
        <v/>
      </c>
      <c r="Q107" s="23" t="str">
        <f t="shared" si="17"/>
        <v/>
      </c>
      <c r="R107" s="21" t="str">
        <f t="shared" si="18"/>
        <v/>
      </c>
      <c r="S107" s="21" t="str">
        <f t="shared" si="19"/>
        <v/>
      </c>
    </row>
    <row r="108" spans="1:19" x14ac:dyDescent="0.3">
      <c r="A108" s="18"/>
      <c r="B108" s="18"/>
      <c r="C108" s="18"/>
      <c r="D108" s="18"/>
      <c r="E108" s="19"/>
      <c r="F108" s="18"/>
      <c r="G108" s="20"/>
      <c r="H108" s="20"/>
      <c r="I108" s="18"/>
      <c r="J108" s="18"/>
      <c r="K108" s="18"/>
      <c r="L108" s="21" t="str">
        <f>IF($F108="","",IFERROR(INDEX(Lists!$D$1:$D$7,MATCH($F108,Lists!$C$1:$C$7,0)),1))</f>
        <v/>
      </c>
      <c r="M108" s="22" t="str">
        <f t="shared" si="15"/>
        <v/>
      </c>
      <c r="N108" s="21" t="str">
        <f>IF($M108="","",$M108-Settings!$B$4)</f>
        <v/>
      </c>
      <c r="O108" s="21" t="str">
        <f>IF($A108="","",IF($M108="","Paid",IF($N108&lt;0,"Overdue",IF($N108=0,"Due today",IF($N108&lt;=Settings!$B$5,"Due soon","OK")))))</f>
        <v/>
      </c>
      <c r="P108" s="23" t="str">
        <f t="shared" si="16"/>
        <v/>
      </c>
      <c r="Q108" s="23" t="str">
        <f t="shared" si="17"/>
        <v/>
      </c>
      <c r="R108" s="21" t="str">
        <f t="shared" si="18"/>
        <v/>
      </c>
      <c r="S108" s="21" t="str">
        <f t="shared" si="19"/>
        <v/>
      </c>
    </row>
    <row r="109" spans="1:19" x14ac:dyDescent="0.3">
      <c r="A109" s="18"/>
      <c r="B109" s="18"/>
      <c r="C109" s="18"/>
      <c r="D109" s="18"/>
      <c r="E109" s="19"/>
      <c r="F109" s="18"/>
      <c r="G109" s="20"/>
      <c r="H109" s="20"/>
      <c r="I109" s="18"/>
      <c r="J109" s="18"/>
      <c r="K109" s="18"/>
      <c r="L109" s="21" t="str">
        <f>IF($F109="","",IFERROR(INDEX(Lists!$D$1:$D$7,MATCH($F109,Lists!$C$1:$C$7,0)),1))</f>
        <v/>
      </c>
      <c r="M109" s="22" t="str">
        <f t="shared" si="15"/>
        <v/>
      </c>
      <c r="N109" s="21" t="str">
        <f>IF($M109="","",$M109-Settings!$B$4)</f>
        <v/>
      </c>
      <c r="O109" s="21" t="str">
        <f>IF($A109="","",IF($M109="","Paid",IF($N109&lt;0,"Overdue",IF($N109=0,"Due today",IF($N109&lt;=Settings!$B$5,"Due soon","OK")))))</f>
        <v/>
      </c>
      <c r="P109" s="23" t="str">
        <f t="shared" si="16"/>
        <v/>
      </c>
      <c r="Q109" s="23" t="str">
        <f t="shared" si="17"/>
        <v/>
      </c>
      <c r="R109" s="21" t="str">
        <f t="shared" si="18"/>
        <v/>
      </c>
      <c r="S109" s="21" t="str">
        <f t="shared" si="19"/>
        <v/>
      </c>
    </row>
    <row r="110" spans="1:19" x14ac:dyDescent="0.3">
      <c r="A110" s="18"/>
      <c r="B110" s="18"/>
      <c r="C110" s="18"/>
      <c r="D110" s="18"/>
      <c r="E110" s="19"/>
      <c r="F110" s="18"/>
      <c r="G110" s="20"/>
      <c r="H110" s="20"/>
      <c r="I110" s="18"/>
      <c r="J110" s="18"/>
      <c r="K110" s="18"/>
      <c r="L110" s="21" t="str">
        <f>IF($F110="","",IFERROR(INDEX(Lists!$D$1:$D$7,MATCH($F110,Lists!$C$1:$C$7,0)),1))</f>
        <v/>
      </c>
      <c r="M110" s="22" t="str">
        <f t="shared" si="15"/>
        <v/>
      </c>
      <c r="N110" s="21" t="str">
        <f>IF($M110="","",$M110-Settings!$B$4)</f>
        <v/>
      </c>
      <c r="O110" s="21" t="str">
        <f>IF($A110="","",IF($M110="","Paid",IF($N110&lt;0,"Overdue",IF($N110=0,"Due today",IF($N110&lt;=Settings!$B$5,"Due soon","OK")))))</f>
        <v/>
      </c>
      <c r="P110" s="23" t="str">
        <f t="shared" si="16"/>
        <v/>
      </c>
      <c r="Q110" s="23" t="str">
        <f t="shared" si="17"/>
        <v/>
      </c>
      <c r="R110" s="21" t="str">
        <f t="shared" si="18"/>
        <v/>
      </c>
      <c r="S110" s="21" t="str">
        <f t="shared" si="19"/>
        <v/>
      </c>
    </row>
    <row r="111" spans="1:19" x14ac:dyDescent="0.3">
      <c r="A111" s="18"/>
      <c r="B111" s="18"/>
      <c r="C111" s="18"/>
      <c r="D111" s="18"/>
      <c r="E111" s="19"/>
      <c r="F111" s="18"/>
      <c r="G111" s="20"/>
      <c r="H111" s="20"/>
      <c r="I111" s="18"/>
      <c r="J111" s="18"/>
      <c r="K111" s="18"/>
      <c r="L111" s="21" t="str">
        <f>IF($F111="","",IFERROR(INDEX(Lists!$D$1:$D$7,MATCH($F111,Lists!$C$1:$C$7,0)),1))</f>
        <v/>
      </c>
      <c r="M111" s="22" t="str">
        <f t="shared" si="15"/>
        <v/>
      </c>
      <c r="N111" s="21" t="str">
        <f>IF($M111="","",$M111-Settings!$B$4)</f>
        <v/>
      </c>
      <c r="O111" s="21" t="str">
        <f>IF($A111="","",IF($M111="","Paid",IF($N111&lt;0,"Overdue",IF($N111=0,"Due today",IF($N111&lt;=Settings!$B$5,"Due soon","OK")))))</f>
        <v/>
      </c>
      <c r="P111" s="23" t="str">
        <f t="shared" si="16"/>
        <v/>
      </c>
      <c r="Q111" s="23" t="str">
        <f t="shared" si="17"/>
        <v/>
      </c>
      <c r="R111" s="21" t="str">
        <f t="shared" si="18"/>
        <v/>
      </c>
      <c r="S111" s="21" t="str">
        <f t="shared" si="19"/>
        <v/>
      </c>
    </row>
    <row r="112" spans="1:19" x14ac:dyDescent="0.3">
      <c r="A112" s="18"/>
      <c r="B112" s="18"/>
      <c r="C112" s="18"/>
      <c r="D112" s="18"/>
      <c r="E112" s="19"/>
      <c r="F112" s="18"/>
      <c r="G112" s="20"/>
      <c r="H112" s="20"/>
      <c r="I112" s="18"/>
      <c r="J112" s="18"/>
      <c r="K112" s="18"/>
      <c r="L112" s="21" t="str">
        <f>IF($F112="","",IFERROR(INDEX(Lists!$D$1:$D$7,MATCH($F112,Lists!$C$1:$C$7,0)),1))</f>
        <v/>
      </c>
      <c r="M112" s="22" t="str">
        <f t="shared" si="15"/>
        <v/>
      </c>
      <c r="N112" s="21" t="str">
        <f>IF($M112="","",$M112-Settings!$B$4)</f>
        <v/>
      </c>
      <c r="O112" s="21" t="str">
        <f>IF($A112="","",IF($M112="","Paid",IF($N112&lt;0,"Overdue",IF($N112=0,"Due today",IF($N112&lt;=Settings!$B$5,"Due soon","OK")))))</f>
        <v/>
      </c>
      <c r="P112" s="23" t="str">
        <f t="shared" si="16"/>
        <v/>
      </c>
      <c r="Q112" s="23" t="str">
        <f t="shared" si="17"/>
        <v/>
      </c>
      <c r="R112" s="21" t="str">
        <f t="shared" si="18"/>
        <v/>
      </c>
      <c r="S112" s="21" t="str">
        <f t="shared" si="19"/>
        <v/>
      </c>
    </row>
    <row r="113" spans="1:19" x14ac:dyDescent="0.3">
      <c r="A113" s="18"/>
      <c r="B113" s="18"/>
      <c r="C113" s="18"/>
      <c r="D113" s="18"/>
      <c r="E113" s="19"/>
      <c r="F113" s="18"/>
      <c r="G113" s="20"/>
      <c r="H113" s="20"/>
      <c r="I113" s="18"/>
      <c r="J113" s="18"/>
      <c r="K113" s="18"/>
      <c r="L113" s="21" t="str">
        <f>IF($F113="","",IFERROR(INDEX(Lists!$D$1:$D$7,MATCH($F113,Lists!$C$1:$C$7,0)),1))</f>
        <v/>
      </c>
      <c r="M113" s="22" t="str">
        <f t="shared" si="15"/>
        <v/>
      </c>
      <c r="N113" s="21" t="str">
        <f>IF($M113="","",$M113-Settings!$B$4)</f>
        <v/>
      </c>
      <c r="O113" s="21" t="str">
        <f>IF($A113="","",IF($M113="","Paid",IF($N113&lt;0,"Overdue",IF($N113=0,"Due today",IF($N113&lt;=Settings!$B$5,"Due soon","OK")))))</f>
        <v/>
      </c>
      <c r="P113" s="23" t="str">
        <f t="shared" si="16"/>
        <v/>
      </c>
      <c r="Q113" s="23" t="str">
        <f t="shared" si="17"/>
        <v/>
      </c>
      <c r="R113" s="21" t="str">
        <f t="shared" si="18"/>
        <v/>
      </c>
      <c r="S113" s="21" t="str">
        <f t="shared" si="19"/>
        <v/>
      </c>
    </row>
    <row r="114" spans="1:19" x14ac:dyDescent="0.3">
      <c r="A114" s="18"/>
      <c r="B114" s="18"/>
      <c r="C114" s="18"/>
      <c r="D114" s="18"/>
      <c r="E114" s="19"/>
      <c r="F114" s="18"/>
      <c r="G114" s="20"/>
      <c r="H114" s="20"/>
      <c r="I114" s="18"/>
      <c r="J114" s="18"/>
      <c r="K114" s="18"/>
      <c r="L114" s="21" t="str">
        <f>IF($F114="","",IFERROR(INDEX(Lists!$D$1:$D$7,MATCH($F114,Lists!$C$1:$C$7,0)),1))</f>
        <v/>
      </c>
      <c r="M114" s="22" t="str">
        <f t="shared" si="15"/>
        <v/>
      </c>
      <c r="N114" s="21" t="str">
        <f>IF($M114="","",$M114-Settings!$B$4)</f>
        <v/>
      </c>
      <c r="O114" s="21" t="str">
        <f>IF($A114="","",IF($M114="","Paid",IF($N114&lt;0,"Overdue",IF($N114=0,"Due today",IF($N114&lt;=Settings!$B$5,"Due soon","OK")))))</f>
        <v/>
      </c>
      <c r="P114" s="23" t="str">
        <f t="shared" si="16"/>
        <v/>
      </c>
      <c r="Q114" s="23" t="str">
        <f t="shared" si="17"/>
        <v/>
      </c>
      <c r="R114" s="21" t="str">
        <f t="shared" si="18"/>
        <v/>
      </c>
      <c r="S114" s="21" t="str">
        <f t="shared" si="19"/>
        <v/>
      </c>
    </row>
    <row r="115" spans="1:19" x14ac:dyDescent="0.3">
      <c r="A115" s="18"/>
      <c r="B115" s="18"/>
      <c r="C115" s="18"/>
      <c r="D115" s="18"/>
      <c r="E115" s="19"/>
      <c r="F115" s="18"/>
      <c r="G115" s="20"/>
      <c r="H115" s="20"/>
      <c r="I115" s="18"/>
      <c r="J115" s="18"/>
      <c r="K115" s="18"/>
      <c r="L115" s="21" t="str">
        <f>IF($F115="","",IFERROR(INDEX(Lists!$D$1:$D$7,MATCH($F115,Lists!$C$1:$C$7,0)),1))</f>
        <v/>
      </c>
      <c r="M115" s="22" t="str">
        <f t="shared" si="15"/>
        <v/>
      </c>
      <c r="N115" s="21" t="str">
        <f>IF($M115="","",$M115-Settings!$B$4)</f>
        <v/>
      </c>
      <c r="O115" s="21" t="str">
        <f>IF($A115="","",IF($M115="","Paid",IF($N115&lt;0,"Overdue",IF($N115=0,"Due today",IF($N115&lt;=Settings!$B$5,"Due soon","OK")))))</f>
        <v/>
      </c>
      <c r="P115" s="23" t="str">
        <f t="shared" si="16"/>
        <v/>
      </c>
      <c r="Q115" s="23" t="str">
        <f t="shared" si="17"/>
        <v/>
      </c>
      <c r="R115" s="21" t="str">
        <f t="shared" si="18"/>
        <v/>
      </c>
      <c r="S115" s="21" t="str">
        <f t="shared" si="19"/>
        <v/>
      </c>
    </row>
    <row r="116" spans="1:19" x14ac:dyDescent="0.3">
      <c r="A116" s="18"/>
      <c r="B116" s="18"/>
      <c r="C116" s="18"/>
      <c r="D116" s="18"/>
      <c r="E116" s="19"/>
      <c r="F116" s="18"/>
      <c r="G116" s="20"/>
      <c r="H116" s="20"/>
      <c r="I116" s="18"/>
      <c r="J116" s="18"/>
      <c r="K116" s="18"/>
      <c r="L116" s="21" t="str">
        <f>IF($F116="","",IFERROR(INDEX(Lists!$D$1:$D$7,MATCH($F116,Lists!$C$1:$C$7,0)),1))</f>
        <v/>
      </c>
      <c r="M116" s="22" t="str">
        <f t="shared" si="15"/>
        <v/>
      </c>
      <c r="N116" s="21" t="str">
        <f>IF($M116="","",$M116-Settings!$B$4)</f>
        <v/>
      </c>
      <c r="O116" s="21" t="str">
        <f>IF($A116="","",IF($M116="","Paid",IF($N116&lt;0,"Overdue",IF($N116=0,"Due today",IF($N116&lt;=Settings!$B$5,"Due soon","OK")))))</f>
        <v/>
      </c>
      <c r="P116" s="23" t="str">
        <f t="shared" si="16"/>
        <v/>
      </c>
      <c r="Q116" s="23" t="str">
        <f t="shared" si="17"/>
        <v/>
      </c>
      <c r="R116" s="21" t="str">
        <f t="shared" si="18"/>
        <v/>
      </c>
      <c r="S116" s="21" t="str">
        <f t="shared" si="19"/>
        <v/>
      </c>
    </row>
    <row r="117" spans="1:19" x14ac:dyDescent="0.3">
      <c r="A117" s="18"/>
      <c r="B117" s="18"/>
      <c r="C117" s="18"/>
      <c r="D117" s="18"/>
      <c r="E117" s="19"/>
      <c r="F117" s="18"/>
      <c r="G117" s="20"/>
      <c r="H117" s="20"/>
      <c r="I117" s="18"/>
      <c r="J117" s="18"/>
      <c r="K117" s="18"/>
      <c r="L117" s="21" t="str">
        <f>IF($F117="","",IFERROR(INDEX(Lists!$D$1:$D$7,MATCH($F117,Lists!$C$1:$C$7,0)),1))</f>
        <v/>
      </c>
      <c r="M117" s="22" t="str">
        <f t="shared" si="15"/>
        <v/>
      </c>
      <c r="N117" s="21" t="str">
        <f>IF($M117="","",$M117-Settings!$B$4)</f>
        <v/>
      </c>
      <c r="O117" s="21" t="str">
        <f>IF($A117="","",IF($M117="","Paid",IF($N117&lt;0,"Overdue",IF($N117=0,"Due today",IF($N117&lt;=Settings!$B$5,"Due soon","OK")))))</f>
        <v/>
      </c>
      <c r="P117" s="23" t="str">
        <f t="shared" si="16"/>
        <v/>
      </c>
      <c r="Q117" s="23" t="str">
        <f t="shared" si="17"/>
        <v/>
      </c>
      <c r="R117" s="21" t="str">
        <f t="shared" si="18"/>
        <v/>
      </c>
      <c r="S117" s="21" t="str">
        <f t="shared" si="19"/>
        <v/>
      </c>
    </row>
    <row r="118" spans="1:19" x14ac:dyDescent="0.3">
      <c r="A118" s="18"/>
      <c r="B118" s="18"/>
      <c r="C118" s="18"/>
      <c r="D118" s="18"/>
      <c r="E118" s="19"/>
      <c r="F118" s="18"/>
      <c r="G118" s="20"/>
      <c r="H118" s="20"/>
      <c r="I118" s="18"/>
      <c r="J118" s="18"/>
      <c r="K118" s="18"/>
      <c r="L118" s="21" t="str">
        <f>IF($F118="","",IFERROR(INDEX(Lists!$D$1:$D$7,MATCH($F118,Lists!$C$1:$C$7,0)),1))</f>
        <v/>
      </c>
      <c r="M118" s="22" t="str">
        <f t="shared" si="15"/>
        <v/>
      </c>
      <c r="N118" s="21" t="str">
        <f>IF($M118="","",$M118-Settings!$B$4)</f>
        <v/>
      </c>
      <c r="O118" s="21" t="str">
        <f>IF($A118="","",IF($M118="","Paid",IF($N118&lt;0,"Overdue",IF($N118=0,"Due today",IF($N118&lt;=Settings!$B$5,"Due soon","OK")))))</f>
        <v/>
      </c>
      <c r="P118" s="23" t="str">
        <f t="shared" si="16"/>
        <v/>
      </c>
      <c r="Q118" s="23" t="str">
        <f t="shared" si="17"/>
        <v/>
      </c>
      <c r="R118" s="21" t="str">
        <f t="shared" si="18"/>
        <v/>
      </c>
      <c r="S118" s="21" t="str">
        <f t="shared" si="19"/>
        <v/>
      </c>
    </row>
    <row r="119" spans="1:19" x14ac:dyDescent="0.3">
      <c r="A119" s="18"/>
      <c r="B119" s="18"/>
      <c r="C119" s="18"/>
      <c r="D119" s="18"/>
      <c r="E119" s="19"/>
      <c r="F119" s="18"/>
      <c r="G119" s="20"/>
      <c r="H119" s="20"/>
      <c r="I119" s="18"/>
      <c r="J119" s="18"/>
      <c r="K119" s="18"/>
      <c r="L119" s="21" t="str">
        <f>IF($F119="","",IFERROR(INDEX(Lists!$D$1:$D$7,MATCH($F119,Lists!$C$1:$C$7,0)),1))</f>
        <v/>
      </c>
      <c r="M119" s="22" t="str">
        <f t="shared" si="15"/>
        <v/>
      </c>
      <c r="N119" s="21" t="str">
        <f>IF($M119="","",$M119-Settings!$B$4)</f>
        <v/>
      </c>
      <c r="O119" s="21" t="str">
        <f>IF($A119="","",IF($M119="","Paid",IF($N119&lt;0,"Overdue",IF($N119=0,"Due today",IF($N119&lt;=Settings!$B$5,"Due soon","OK")))))</f>
        <v/>
      </c>
      <c r="P119" s="23" t="str">
        <f t="shared" si="16"/>
        <v/>
      </c>
      <c r="Q119" s="23" t="str">
        <f t="shared" si="17"/>
        <v/>
      </c>
      <c r="R119" s="21" t="str">
        <f t="shared" si="18"/>
        <v/>
      </c>
      <c r="S119" s="21" t="str">
        <f t="shared" si="19"/>
        <v/>
      </c>
    </row>
    <row r="120" spans="1:19" x14ac:dyDescent="0.3">
      <c r="A120" s="18"/>
      <c r="B120" s="18"/>
      <c r="C120" s="18"/>
      <c r="D120" s="18"/>
      <c r="E120" s="19"/>
      <c r="F120" s="18"/>
      <c r="G120" s="20"/>
      <c r="H120" s="20"/>
      <c r="I120" s="18"/>
      <c r="J120" s="18"/>
      <c r="K120" s="18"/>
      <c r="L120" s="21" t="str">
        <f>IF($F120="","",IFERROR(INDEX(Lists!$D$1:$D$7,MATCH($F120,Lists!$C$1:$C$7,0)),1))</f>
        <v/>
      </c>
      <c r="M120" s="22" t="str">
        <f t="shared" si="15"/>
        <v/>
      </c>
      <c r="N120" s="21" t="str">
        <f>IF($M120="","",$M120-Settings!$B$4)</f>
        <v/>
      </c>
      <c r="O120" s="21" t="str">
        <f>IF($A120="","",IF($M120="","Paid",IF($N120&lt;0,"Overdue",IF($N120=0,"Due today",IF($N120&lt;=Settings!$B$5,"Due soon","OK")))))</f>
        <v/>
      </c>
      <c r="P120" s="23" t="str">
        <f t="shared" si="16"/>
        <v/>
      </c>
      <c r="Q120" s="23" t="str">
        <f t="shared" si="17"/>
        <v/>
      </c>
      <c r="R120" s="21" t="str">
        <f t="shared" si="18"/>
        <v/>
      </c>
      <c r="S120" s="21" t="str">
        <f t="shared" si="19"/>
        <v/>
      </c>
    </row>
    <row r="121" spans="1:19" x14ac:dyDescent="0.3">
      <c r="A121" s="18"/>
      <c r="B121" s="18"/>
      <c r="C121" s="18"/>
      <c r="D121" s="18"/>
      <c r="E121" s="19"/>
      <c r="F121" s="18"/>
      <c r="G121" s="20"/>
      <c r="H121" s="20"/>
      <c r="I121" s="18"/>
      <c r="J121" s="18"/>
      <c r="K121" s="18"/>
      <c r="L121" s="21" t="str">
        <f>IF($F121="","",IFERROR(INDEX(Lists!$D$1:$D$7,MATCH($F121,Lists!$C$1:$C$7,0)),1))</f>
        <v/>
      </c>
      <c r="M121" s="22" t="str">
        <f t="shared" si="15"/>
        <v/>
      </c>
      <c r="N121" s="21" t="str">
        <f>IF($M121="","",$M121-Settings!$B$4)</f>
        <v/>
      </c>
      <c r="O121" s="21" t="str">
        <f>IF($A121="","",IF($M121="","Paid",IF($N121&lt;0,"Overdue",IF($N121=0,"Due today",IF($N121&lt;=Settings!$B$5,"Due soon","OK")))))</f>
        <v/>
      </c>
      <c r="P121" s="23" t="str">
        <f t="shared" si="16"/>
        <v/>
      </c>
      <c r="Q121" s="23" t="str">
        <f t="shared" si="17"/>
        <v/>
      </c>
      <c r="R121" s="21" t="str">
        <f t="shared" si="18"/>
        <v/>
      </c>
      <c r="S121" s="21" t="str">
        <f t="shared" si="19"/>
        <v/>
      </c>
    </row>
    <row r="122" spans="1:19" x14ac:dyDescent="0.3">
      <c r="A122" s="18"/>
      <c r="B122" s="18"/>
      <c r="C122" s="18"/>
      <c r="D122" s="18"/>
      <c r="E122" s="19"/>
      <c r="F122" s="18"/>
      <c r="G122" s="20"/>
      <c r="H122" s="20"/>
      <c r="I122" s="18"/>
      <c r="J122" s="18"/>
      <c r="K122" s="18"/>
      <c r="L122" s="21" t="str">
        <f>IF($F122="","",IFERROR(INDEX(Lists!$D$1:$D$7,MATCH($F122,Lists!$C$1:$C$7,0)),1))</f>
        <v/>
      </c>
      <c r="M122" s="22" t="str">
        <f t="shared" si="15"/>
        <v/>
      </c>
      <c r="N122" s="21" t="str">
        <f>IF($M122="","",$M122-Settings!$B$4)</f>
        <v/>
      </c>
      <c r="O122" s="21" t="str">
        <f>IF($A122="","",IF($M122="","Paid",IF($N122&lt;0,"Overdue",IF($N122=0,"Due today",IF($N122&lt;=Settings!$B$5,"Due soon","OK")))))</f>
        <v/>
      </c>
      <c r="P122" s="23" t="str">
        <f t="shared" si="16"/>
        <v/>
      </c>
      <c r="Q122" s="23" t="str">
        <f t="shared" si="17"/>
        <v/>
      </c>
      <c r="R122" s="21" t="str">
        <f t="shared" si="18"/>
        <v/>
      </c>
      <c r="S122" s="21" t="str">
        <f t="shared" si="19"/>
        <v/>
      </c>
    </row>
    <row r="123" spans="1:19" x14ac:dyDescent="0.3">
      <c r="A123" s="18"/>
      <c r="B123" s="18"/>
      <c r="C123" s="18"/>
      <c r="D123" s="18"/>
      <c r="E123" s="19"/>
      <c r="F123" s="18"/>
      <c r="G123" s="20"/>
      <c r="H123" s="20"/>
      <c r="I123" s="18"/>
      <c r="J123" s="18"/>
      <c r="K123" s="18"/>
      <c r="L123" s="21" t="str">
        <f>IF($F123="","",IFERROR(INDEX(Lists!$D$1:$D$7,MATCH($F123,Lists!$C$1:$C$7,0)),1))</f>
        <v/>
      </c>
      <c r="M123" s="22" t="str">
        <f t="shared" si="15"/>
        <v/>
      </c>
      <c r="N123" s="21" t="str">
        <f>IF($M123="","",$M123-Settings!$B$4)</f>
        <v/>
      </c>
      <c r="O123" s="21" t="str">
        <f>IF($A123="","",IF($M123="","Paid",IF($N123&lt;0,"Overdue",IF($N123=0,"Due today",IF($N123&lt;=Settings!$B$5,"Due soon","OK")))))</f>
        <v/>
      </c>
      <c r="P123" s="23" t="str">
        <f t="shared" si="16"/>
        <v/>
      </c>
      <c r="Q123" s="23" t="str">
        <f t="shared" si="17"/>
        <v/>
      </c>
      <c r="R123" s="21" t="str">
        <f t="shared" si="18"/>
        <v/>
      </c>
      <c r="S123" s="21" t="str">
        <f t="shared" si="19"/>
        <v/>
      </c>
    </row>
    <row r="124" spans="1:19" x14ac:dyDescent="0.3">
      <c r="A124" s="18"/>
      <c r="B124" s="18"/>
      <c r="C124" s="18"/>
      <c r="D124" s="18"/>
      <c r="E124" s="19"/>
      <c r="F124" s="18"/>
      <c r="G124" s="20"/>
      <c r="H124" s="20"/>
      <c r="I124" s="18"/>
      <c r="J124" s="18"/>
      <c r="K124" s="18"/>
      <c r="L124" s="21" t="str">
        <f>IF($F124="","",IFERROR(INDEX(Lists!$D$1:$D$7,MATCH($F124,Lists!$C$1:$C$7,0)),1))</f>
        <v/>
      </c>
      <c r="M124" s="22" t="str">
        <f t="shared" si="15"/>
        <v/>
      </c>
      <c r="N124" s="21" t="str">
        <f>IF($M124="","",$M124-Settings!$B$4)</f>
        <v/>
      </c>
      <c r="O124" s="21" t="str">
        <f>IF($A124="","",IF($M124="","Paid",IF($N124&lt;0,"Overdue",IF($N124=0,"Due today",IF($N124&lt;=Settings!$B$5,"Due soon","OK")))))</f>
        <v/>
      </c>
      <c r="P124" s="23" t="str">
        <f t="shared" si="16"/>
        <v/>
      </c>
      <c r="Q124" s="23" t="str">
        <f t="shared" si="17"/>
        <v/>
      </c>
      <c r="R124" s="21" t="str">
        <f t="shared" si="18"/>
        <v/>
      </c>
      <c r="S124" s="21" t="str">
        <f t="shared" si="19"/>
        <v/>
      </c>
    </row>
    <row r="125" spans="1:19" x14ac:dyDescent="0.3">
      <c r="A125" s="18"/>
      <c r="B125" s="18"/>
      <c r="C125" s="18"/>
      <c r="D125" s="18"/>
      <c r="E125" s="19"/>
      <c r="F125" s="18"/>
      <c r="G125" s="20"/>
      <c r="H125" s="20"/>
      <c r="I125" s="18"/>
      <c r="J125" s="18"/>
      <c r="K125" s="18"/>
      <c r="L125" s="21" t="str">
        <f>IF($F125="","",IFERROR(INDEX(Lists!$D$1:$D$7,MATCH($F125,Lists!$C$1:$C$7,0)),1))</f>
        <v/>
      </c>
      <c r="M125" s="22" t="str">
        <f t="shared" si="15"/>
        <v/>
      </c>
      <c r="N125" s="21" t="str">
        <f>IF($M125="","",$M125-Settings!$B$4)</f>
        <v/>
      </c>
      <c r="O125" s="21" t="str">
        <f>IF($A125="","",IF($M125="","Paid",IF($N125&lt;0,"Overdue",IF($N125=0,"Due today",IF($N125&lt;=Settings!$B$5,"Due soon","OK")))))</f>
        <v/>
      </c>
      <c r="P125" s="23" t="str">
        <f t="shared" si="16"/>
        <v/>
      </c>
      <c r="Q125" s="23" t="str">
        <f t="shared" si="17"/>
        <v/>
      </c>
      <c r="R125" s="21" t="str">
        <f t="shared" si="18"/>
        <v/>
      </c>
      <c r="S125" s="21" t="str">
        <f t="shared" si="19"/>
        <v/>
      </c>
    </row>
    <row r="126" spans="1:19" x14ac:dyDescent="0.3">
      <c r="A126" s="18"/>
      <c r="B126" s="18"/>
      <c r="C126" s="18"/>
      <c r="D126" s="18"/>
      <c r="E126" s="19"/>
      <c r="F126" s="18"/>
      <c r="G126" s="20"/>
      <c r="H126" s="20"/>
      <c r="I126" s="18"/>
      <c r="J126" s="18"/>
      <c r="K126" s="18"/>
      <c r="L126" s="21" t="str">
        <f>IF($F126="","",IFERROR(INDEX(Lists!$D$1:$D$7,MATCH($F126,Lists!$C$1:$C$7,0)),1))</f>
        <v/>
      </c>
      <c r="M126" s="22" t="str">
        <f t="shared" si="15"/>
        <v/>
      </c>
      <c r="N126" s="21" t="str">
        <f>IF($M126="","",$M126-Settings!$B$4)</f>
        <v/>
      </c>
      <c r="O126" s="21" t="str">
        <f>IF($A126="","",IF($M126="","Paid",IF($N126&lt;0,"Overdue",IF($N126=0,"Due today",IF($N126&lt;=Settings!$B$5,"Due soon","OK")))))</f>
        <v/>
      </c>
      <c r="P126" s="23" t="str">
        <f t="shared" si="16"/>
        <v/>
      </c>
      <c r="Q126" s="23" t="str">
        <f t="shared" si="17"/>
        <v/>
      </c>
      <c r="R126" s="21" t="str">
        <f t="shared" si="18"/>
        <v/>
      </c>
      <c r="S126" s="21" t="str">
        <f t="shared" si="19"/>
        <v/>
      </c>
    </row>
    <row r="127" spans="1:19" x14ac:dyDescent="0.3">
      <c r="A127" s="18"/>
      <c r="B127" s="18"/>
      <c r="C127" s="18"/>
      <c r="D127" s="18"/>
      <c r="E127" s="19"/>
      <c r="F127" s="18"/>
      <c r="G127" s="20"/>
      <c r="H127" s="20"/>
      <c r="I127" s="18"/>
      <c r="J127" s="18"/>
      <c r="K127" s="18"/>
      <c r="L127" s="21" t="str">
        <f>IF($F127="","",IFERROR(INDEX(Lists!$D$1:$D$7,MATCH($F127,Lists!$C$1:$C$7,0)),1))</f>
        <v/>
      </c>
      <c r="M127" s="22" t="str">
        <f t="shared" si="15"/>
        <v/>
      </c>
      <c r="N127" s="21" t="str">
        <f>IF($M127="","",$M127-Settings!$B$4)</f>
        <v/>
      </c>
      <c r="O127" s="21" t="str">
        <f>IF($A127="","",IF($M127="","Paid",IF($N127&lt;0,"Overdue",IF($N127=0,"Due today",IF($N127&lt;=Settings!$B$5,"Due soon","OK")))))</f>
        <v/>
      </c>
      <c r="P127" s="23" t="str">
        <f t="shared" si="16"/>
        <v/>
      </c>
      <c r="Q127" s="23" t="str">
        <f t="shared" si="17"/>
        <v/>
      </c>
      <c r="R127" s="21" t="str">
        <f t="shared" si="18"/>
        <v/>
      </c>
      <c r="S127" s="21" t="str">
        <f t="shared" si="19"/>
        <v/>
      </c>
    </row>
    <row r="128" spans="1:19" x14ac:dyDescent="0.3">
      <c r="A128" s="18"/>
      <c r="B128" s="18"/>
      <c r="C128" s="18"/>
      <c r="D128" s="18"/>
      <c r="E128" s="19"/>
      <c r="F128" s="18"/>
      <c r="G128" s="20"/>
      <c r="H128" s="20"/>
      <c r="I128" s="18"/>
      <c r="J128" s="18"/>
      <c r="K128" s="18"/>
      <c r="L128" s="21" t="str">
        <f>IF($F128="","",IFERROR(INDEX(Lists!$D$1:$D$7,MATCH($F128,Lists!$C$1:$C$7,0)),1))</f>
        <v/>
      </c>
      <c r="M128" s="22" t="str">
        <f t="shared" si="15"/>
        <v/>
      </c>
      <c r="N128" s="21" t="str">
        <f>IF($M128="","",$M128-Settings!$B$4)</f>
        <v/>
      </c>
      <c r="O128" s="21" t="str">
        <f>IF($A128="","",IF($M128="","Paid",IF($N128&lt;0,"Overdue",IF($N128=0,"Due today",IF($N128&lt;=Settings!$B$5,"Due soon","OK")))))</f>
        <v/>
      </c>
      <c r="P128" s="23" t="str">
        <f t="shared" si="16"/>
        <v/>
      </c>
      <c r="Q128" s="23" t="str">
        <f t="shared" si="17"/>
        <v/>
      </c>
      <c r="R128" s="21" t="str">
        <f t="shared" si="18"/>
        <v/>
      </c>
      <c r="S128" s="21" t="str">
        <f t="shared" si="19"/>
        <v/>
      </c>
    </row>
    <row r="129" spans="1:19" x14ac:dyDescent="0.3">
      <c r="A129" s="18"/>
      <c r="B129" s="18"/>
      <c r="C129" s="18"/>
      <c r="D129" s="18"/>
      <c r="E129" s="19"/>
      <c r="F129" s="18"/>
      <c r="G129" s="20"/>
      <c r="H129" s="20"/>
      <c r="I129" s="18"/>
      <c r="J129" s="18"/>
      <c r="K129" s="18"/>
      <c r="L129" s="21" t="str">
        <f>IF($F129="","",IFERROR(INDEX(Lists!$D$1:$D$7,MATCH($F129,Lists!$C$1:$C$7,0)),1))</f>
        <v/>
      </c>
      <c r="M129" s="22" t="str">
        <f t="shared" si="15"/>
        <v/>
      </c>
      <c r="N129" s="21" t="str">
        <f>IF($M129="","",$M129-Settings!$B$4)</f>
        <v/>
      </c>
      <c r="O129" s="21" t="str">
        <f>IF($A129="","",IF($M129="","Paid",IF($N129&lt;0,"Overdue",IF($N129=0,"Due today",IF($N129&lt;=Settings!$B$5,"Due soon","OK")))))</f>
        <v/>
      </c>
      <c r="P129" s="23" t="str">
        <f t="shared" si="16"/>
        <v/>
      </c>
      <c r="Q129" s="23" t="str">
        <f t="shared" si="17"/>
        <v/>
      </c>
      <c r="R129" s="21" t="str">
        <f t="shared" si="18"/>
        <v/>
      </c>
      <c r="S129" s="21" t="str">
        <f t="shared" si="19"/>
        <v/>
      </c>
    </row>
    <row r="130" spans="1:19" x14ac:dyDescent="0.3">
      <c r="A130" s="18"/>
      <c r="B130" s="18"/>
      <c r="C130" s="18"/>
      <c r="D130" s="18"/>
      <c r="E130" s="19"/>
      <c r="F130" s="18"/>
      <c r="G130" s="20"/>
      <c r="H130" s="20"/>
      <c r="I130" s="18"/>
      <c r="J130" s="18"/>
      <c r="K130" s="18"/>
      <c r="L130" s="21" t="str">
        <f>IF($F130="","",IFERROR(INDEX(Lists!$D$1:$D$7,MATCH($F130,Lists!$C$1:$C$7,0)),1))</f>
        <v/>
      </c>
      <c r="M130" s="22" t="str">
        <f t="shared" si="15"/>
        <v/>
      </c>
      <c r="N130" s="21" t="str">
        <f>IF($M130="","",$M130-Settings!$B$4)</f>
        <v/>
      </c>
      <c r="O130" s="21" t="str">
        <f>IF($A130="","",IF($M130="","Paid",IF($N130&lt;0,"Overdue",IF($N130=0,"Due today",IF($N130&lt;=Settings!$B$5,"Due soon","OK")))))</f>
        <v/>
      </c>
      <c r="P130" s="23" t="str">
        <f t="shared" si="16"/>
        <v/>
      </c>
      <c r="Q130" s="23" t="str">
        <f t="shared" si="17"/>
        <v/>
      </c>
      <c r="R130" s="21" t="str">
        <f t="shared" si="18"/>
        <v/>
      </c>
      <c r="S130" s="21" t="str">
        <f t="shared" si="19"/>
        <v/>
      </c>
    </row>
    <row r="131" spans="1:19" x14ac:dyDescent="0.3">
      <c r="A131" s="18"/>
      <c r="B131" s="18"/>
      <c r="C131" s="18"/>
      <c r="D131" s="18"/>
      <c r="E131" s="19"/>
      <c r="F131" s="18"/>
      <c r="G131" s="20"/>
      <c r="H131" s="20"/>
      <c r="I131" s="18"/>
      <c r="J131" s="18"/>
      <c r="K131" s="18"/>
      <c r="L131" s="21" t="str">
        <f>IF($F131="","",IFERROR(INDEX(Lists!$D$1:$D$7,MATCH($F131,Lists!$C$1:$C$7,0)),1))</f>
        <v/>
      </c>
      <c r="M131" s="22" t="str">
        <f t="shared" si="15"/>
        <v/>
      </c>
      <c r="N131" s="21" t="str">
        <f>IF($M131="","",$M131-Settings!$B$4)</f>
        <v/>
      </c>
      <c r="O131" s="21" t="str">
        <f>IF($A131="","",IF($M131="","Paid",IF($N131&lt;0,"Overdue",IF($N131=0,"Due today",IF($N131&lt;=Settings!$B$5,"Due soon","OK")))))</f>
        <v/>
      </c>
      <c r="P131" s="23" t="str">
        <f t="shared" si="16"/>
        <v/>
      </c>
      <c r="Q131" s="23" t="str">
        <f t="shared" si="17"/>
        <v/>
      </c>
      <c r="R131" s="21" t="str">
        <f t="shared" si="18"/>
        <v/>
      </c>
      <c r="S131" s="21" t="str">
        <f t="shared" si="19"/>
        <v/>
      </c>
    </row>
    <row r="132" spans="1:19" x14ac:dyDescent="0.3">
      <c r="A132" s="18"/>
      <c r="B132" s="18"/>
      <c r="C132" s="18"/>
      <c r="D132" s="18"/>
      <c r="E132" s="19"/>
      <c r="F132" s="18"/>
      <c r="G132" s="20"/>
      <c r="H132" s="20"/>
      <c r="I132" s="18"/>
      <c r="J132" s="18"/>
      <c r="K132" s="18"/>
      <c r="L132" s="21" t="str">
        <f>IF($F132="","",IFERROR(INDEX(Lists!$D$1:$D$7,MATCH($F132,Lists!$C$1:$C$7,0)),1))</f>
        <v/>
      </c>
      <c r="M132" s="22" t="str">
        <f t="shared" ref="M132:M163" si="20">IF(OR($A132="",$G132="",$L132=""),"",IF($L132=0,IF($H132="",$G132,""),IF(EDATE($G132,$L132*($R132))&gt;IF($H132="",$G132-1,$H132+MIN(45,15*$L132)),EDATE($G132,$L132*($R132)),IF(EDATE($G132,$L132*($R132+1))&gt;IF($H132="",$G132-1,$H132+MIN(45,15*$L132)),EDATE($G132,$L132*($R132+1)),EDATE($G132,$L132*($R132+2))))))</f>
        <v/>
      </c>
      <c r="N132" s="21" t="str">
        <f>IF($M132="","",$M132-Settings!$B$4)</f>
        <v/>
      </c>
      <c r="O132" s="21" t="str">
        <f>IF($A132="","",IF($M132="","Paid",IF($N132&lt;0,"Overdue",IF($N132=0,"Due today",IF($N132&lt;=Settings!$B$5,"Due soon","OK")))))</f>
        <v/>
      </c>
      <c r="P132" s="23" t="str">
        <f t="shared" ref="P132:P163" si="21">IF(OR($A132="",$L132=""),"",IF($L132=0,0,N($E132)*12/$L132))</f>
        <v/>
      </c>
      <c r="Q132" s="23" t="str">
        <f t="shared" ref="Q132:Q163" si="22">IF($P132="","",$P132/12)</f>
        <v/>
      </c>
      <c r="R132" s="21" t="str">
        <f t="shared" ref="R132:R163" si="23">IF(OR($G132="",$L132="",N($L132)=0),"",IF(IF($H132="",$G132-1,$H132+MIN(45,15*$L132))&lt;$G132,0,INT(DATEDIF($G132,IF($H132="",$G132-1,$H132+MIN(45,15*$L132)),"m")/$L132)))</f>
        <v/>
      </c>
      <c r="S132" s="21" t="str">
        <f t="shared" ref="S132:S163" si="24">IF($M132="","",$M132+ROW()/100000)</f>
        <v/>
      </c>
    </row>
    <row r="133" spans="1:19" x14ac:dyDescent="0.3">
      <c r="A133" s="18"/>
      <c r="B133" s="18"/>
      <c r="C133" s="18"/>
      <c r="D133" s="18"/>
      <c r="E133" s="19"/>
      <c r="F133" s="18"/>
      <c r="G133" s="20"/>
      <c r="H133" s="20"/>
      <c r="I133" s="18"/>
      <c r="J133" s="18"/>
      <c r="K133" s="18"/>
      <c r="L133" s="21" t="str">
        <f>IF($F133="","",IFERROR(INDEX(Lists!$D$1:$D$7,MATCH($F133,Lists!$C$1:$C$7,0)),1))</f>
        <v/>
      </c>
      <c r="M133" s="22" t="str">
        <f t="shared" si="20"/>
        <v/>
      </c>
      <c r="N133" s="21" t="str">
        <f>IF($M133="","",$M133-Settings!$B$4)</f>
        <v/>
      </c>
      <c r="O133" s="21" t="str">
        <f>IF($A133="","",IF($M133="","Paid",IF($N133&lt;0,"Overdue",IF($N133=0,"Due today",IF($N133&lt;=Settings!$B$5,"Due soon","OK")))))</f>
        <v/>
      </c>
      <c r="P133" s="23" t="str">
        <f t="shared" si="21"/>
        <v/>
      </c>
      <c r="Q133" s="23" t="str">
        <f t="shared" si="22"/>
        <v/>
      </c>
      <c r="R133" s="21" t="str">
        <f t="shared" si="23"/>
        <v/>
      </c>
      <c r="S133" s="21" t="str">
        <f t="shared" si="24"/>
        <v/>
      </c>
    </row>
    <row r="134" spans="1:19" x14ac:dyDescent="0.3">
      <c r="A134" s="18"/>
      <c r="B134" s="18"/>
      <c r="C134" s="18"/>
      <c r="D134" s="18"/>
      <c r="E134" s="19"/>
      <c r="F134" s="18"/>
      <c r="G134" s="20"/>
      <c r="H134" s="20"/>
      <c r="I134" s="18"/>
      <c r="J134" s="18"/>
      <c r="K134" s="18"/>
      <c r="L134" s="21" t="str">
        <f>IF($F134="","",IFERROR(INDEX(Lists!$D$1:$D$7,MATCH($F134,Lists!$C$1:$C$7,0)),1))</f>
        <v/>
      </c>
      <c r="M134" s="22" t="str">
        <f t="shared" si="20"/>
        <v/>
      </c>
      <c r="N134" s="21" t="str">
        <f>IF($M134="","",$M134-Settings!$B$4)</f>
        <v/>
      </c>
      <c r="O134" s="21" t="str">
        <f>IF($A134="","",IF($M134="","Paid",IF($N134&lt;0,"Overdue",IF($N134=0,"Due today",IF($N134&lt;=Settings!$B$5,"Due soon","OK")))))</f>
        <v/>
      </c>
      <c r="P134" s="23" t="str">
        <f t="shared" si="21"/>
        <v/>
      </c>
      <c r="Q134" s="23" t="str">
        <f t="shared" si="22"/>
        <v/>
      </c>
      <c r="R134" s="21" t="str">
        <f t="shared" si="23"/>
        <v/>
      </c>
      <c r="S134" s="21" t="str">
        <f t="shared" si="24"/>
        <v/>
      </c>
    </row>
    <row r="135" spans="1:19" x14ac:dyDescent="0.3">
      <c r="A135" s="18"/>
      <c r="B135" s="18"/>
      <c r="C135" s="18"/>
      <c r="D135" s="18"/>
      <c r="E135" s="19"/>
      <c r="F135" s="18"/>
      <c r="G135" s="20"/>
      <c r="H135" s="20"/>
      <c r="I135" s="18"/>
      <c r="J135" s="18"/>
      <c r="K135" s="18"/>
      <c r="L135" s="21" t="str">
        <f>IF($F135="","",IFERROR(INDEX(Lists!$D$1:$D$7,MATCH($F135,Lists!$C$1:$C$7,0)),1))</f>
        <v/>
      </c>
      <c r="M135" s="22" t="str">
        <f t="shared" si="20"/>
        <v/>
      </c>
      <c r="N135" s="21" t="str">
        <f>IF($M135="","",$M135-Settings!$B$4)</f>
        <v/>
      </c>
      <c r="O135" s="21" t="str">
        <f>IF($A135="","",IF($M135="","Paid",IF($N135&lt;0,"Overdue",IF($N135=0,"Due today",IF($N135&lt;=Settings!$B$5,"Due soon","OK")))))</f>
        <v/>
      </c>
      <c r="P135" s="23" t="str">
        <f t="shared" si="21"/>
        <v/>
      </c>
      <c r="Q135" s="23" t="str">
        <f t="shared" si="22"/>
        <v/>
      </c>
      <c r="R135" s="21" t="str">
        <f t="shared" si="23"/>
        <v/>
      </c>
      <c r="S135" s="21" t="str">
        <f t="shared" si="24"/>
        <v/>
      </c>
    </row>
    <row r="136" spans="1:19" x14ac:dyDescent="0.3">
      <c r="A136" s="18"/>
      <c r="B136" s="18"/>
      <c r="C136" s="18"/>
      <c r="D136" s="18"/>
      <c r="E136" s="19"/>
      <c r="F136" s="18"/>
      <c r="G136" s="20"/>
      <c r="H136" s="20"/>
      <c r="I136" s="18"/>
      <c r="J136" s="18"/>
      <c r="K136" s="18"/>
      <c r="L136" s="21" t="str">
        <f>IF($F136="","",IFERROR(INDEX(Lists!$D$1:$D$7,MATCH($F136,Lists!$C$1:$C$7,0)),1))</f>
        <v/>
      </c>
      <c r="M136" s="22" t="str">
        <f t="shared" si="20"/>
        <v/>
      </c>
      <c r="N136" s="21" t="str">
        <f>IF($M136="","",$M136-Settings!$B$4)</f>
        <v/>
      </c>
      <c r="O136" s="21" t="str">
        <f>IF($A136="","",IF($M136="","Paid",IF($N136&lt;0,"Overdue",IF($N136=0,"Due today",IF($N136&lt;=Settings!$B$5,"Due soon","OK")))))</f>
        <v/>
      </c>
      <c r="P136" s="23" t="str">
        <f t="shared" si="21"/>
        <v/>
      </c>
      <c r="Q136" s="23" t="str">
        <f t="shared" si="22"/>
        <v/>
      </c>
      <c r="R136" s="21" t="str">
        <f t="shared" si="23"/>
        <v/>
      </c>
      <c r="S136" s="21" t="str">
        <f t="shared" si="24"/>
        <v/>
      </c>
    </row>
    <row r="137" spans="1:19" x14ac:dyDescent="0.3">
      <c r="A137" s="18"/>
      <c r="B137" s="18"/>
      <c r="C137" s="18"/>
      <c r="D137" s="18"/>
      <c r="E137" s="19"/>
      <c r="F137" s="18"/>
      <c r="G137" s="20"/>
      <c r="H137" s="20"/>
      <c r="I137" s="18"/>
      <c r="J137" s="18"/>
      <c r="K137" s="18"/>
      <c r="L137" s="21" t="str">
        <f>IF($F137="","",IFERROR(INDEX(Lists!$D$1:$D$7,MATCH($F137,Lists!$C$1:$C$7,0)),1))</f>
        <v/>
      </c>
      <c r="M137" s="22" t="str">
        <f t="shared" si="20"/>
        <v/>
      </c>
      <c r="N137" s="21" t="str">
        <f>IF($M137="","",$M137-Settings!$B$4)</f>
        <v/>
      </c>
      <c r="O137" s="21" t="str">
        <f>IF($A137="","",IF($M137="","Paid",IF($N137&lt;0,"Overdue",IF($N137=0,"Due today",IF($N137&lt;=Settings!$B$5,"Due soon","OK")))))</f>
        <v/>
      </c>
      <c r="P137" s="23" t="str">
        <f t="shared" si="21"/>
        <v/>
      </c>
      <c r="Q137" s="23" t="str">
        <f t="shared" si="22"/>
        <v/>
      </c>
      <c r="R137" s="21" t="str">
        <f t="shared" si="23"/>
        <v/>
      </c>
      <c r="S137" s="21" t="str">
        <f t="shared" si="24"/>
        <v/>
      </c>
    </row>
    <row r="138" spans="1:19" x14ac:dyDescent="0.3">
      <c r="A138" s="18"/>
      <c r="B138" s="18"/>
      <c r="C138" s="18"/>
      <c r="D138" s="18"/>
      <c r="E138" s="19"/>
      <c r="F138" s="18"/>
      <c r="G138" s="20"/>
      <c r="H138" s="20"/>
      <c r="I138" s="18"/>
      <c r="J138" s="18"/>
      <c r="K138" s="18"/>
      <c r="L138" s="21" t="str">
        <f>IF($F138="","",IFERROR(INDEX(Lists!$D$1:$D$7,MATCH($F138,Lists!$C$1:$C$7,0)),1))</f>
        <v/>
      </c>
      <c r="M138" s="22" t="str">
        <f t="shared" si="20"/>
        <v/>
      </c>
      <c r="N138" s="21" t="str">
        <f>IF($M138="","",$M138-Settings!$B$4)</f>
        <v/>
      </c>
      <c r="O138" s="21" t="str">
        <f>IF($A138="","",IF($M138="","Paid",IF($N138&lt;0,"Overdue",IF($N138=0,"Due today",IF($N138&lt;=Settings!$B$5,"Due soon","OK")))))</f>
        <v/>
      </c>
      <c r="P138" s="23" t="str">
        <f t="shared" si="21"/>
        <v/>
      </c>
      <c r="Q138" s="23" t="str">
        <f t="shared" si="22"/>
        <v/>
      </c>
      <c r="R138" s="21" t="str">
        <f t="shared" si="23"/>
        <v/>
      </c>
      <c r="S138" s="21" t="str">
        <f t="shared" si="24"/>
        <v/>
      </c>
    </row>
    <row r="139" spans="1:19" x14ac:dyDescent="0.3">
      <c r="A139" s="18"/>
      <c r="B139" s="18"/>
      <c r="C139" s="18"/>
      <c r="D139" s="18"/>
      <c r="E139" s="19"/>
      <c r="F139" s="18"/>
      <c r="G139" s="20"/>
      <c r="H139" s="20"/>
      <c r="I139" s="18"/>
      <c r="J139" s="18"/>
      <c r="K139" s="18"/>
      <c r="L139" s="21" t="str">
        <f>IF($F139="","",IFERROR(INDEX(Lists!$D$1:$D$7,MATCH($F139,Lists!$C$1:$C$7,0)),1))</f>
        <v/>
      </c>
      <c r="M139" s="22" t="str">
        <f t="shared" si="20"/>
        <v/>
      </c>
      <c r="N139" s="21" t="str">
        <f>IF($M139="","",$M139-Settings!$B$4)</f>
        <v/>
      </c>
      <c r="O139" s="21" t="str">
        <f>IF($A139="","",IF($M139="","Paid",IF($N139&lt;0,"Overdue",IF($N139=0,"Due today",IF($N139&lt;=Settings!$B$5,"Due soon","OK")))))</f>
        <v/>
      </c>
      <c r="P139" s="23" t="str">
        <f t="shared" si="21"/>
        <v/>
      </c>
      <c r="Q139" s="23" t="str">
        <f t="shared" si="22"/>
        <v/>
      </c>
      <c r="R139" s="21" t="str">
        <f t="shared" si="23"/>
        <v/>
      </c>
      <c r="S139" s="21" t="str">
        <f t="shared" si="24"/>
        <v/>
      </c>
    </row>
    <row r="140" spans="1:19" x14ac:dyDescent="0.3">
      <c r="A140" s="18"/>
      <c r="B140" s="18"/>
      <c r="C140" s="18"/>
      <c r="D140" s="18"/>
      <c r="E140" s="19"/>
      <c r="F140" s="18"/>
      <c r="G140" s="20"/>
      <c r="H140" s="20"/>
      <c r="I140" s="18"/>
      <c r="J140" s="18"/>
      <c r="K140" s="18"/>
      <c r="L140" s="21" t="str">
        <f>IF($F140="","",IFERROR(INDEX(Lists!$D$1:$D$7,MATCH($F140,Lists!$C$1:$C$7,0)),1))</f>
        <v/>
      </c>
      <c r="M140" s="22" t="str">
        <f t="shared" si="20"/>
        <v/>
      </c>
      <c r="N140" s="21" t="str">
        <f>IF($M140="","",$M140-Settings!$B$4)</f>
        <v/>
      </c>
      <c r="O140" s="21" t="str">
        <f>IF($A140="","",IF($M140="","Paid",IF($N140&lt;0,"Overdue",IF($N140=0,"Due today",IF($N140&lt;=Settings!$B$5,"Due soon","OK")))))</f>
        <v/>
      </c>
      <c r="P140" s="23" t="str">
        <f t="shared" si="21"/>
        <v/>
      </c>
      <c r="Q140" s="23" t="str">
        <f t="shared" si="22"/>
        <v/>
      </c>
      <c r="R140" s="21" t="str">
        <f t="shared" si="23"/>
        <v/>
      </c>
      <c r="S140" s="21" t="str">
        <f t="shared" si="24"/>
        <v/>
      </c>
    </row>
    <row r="141" spans="1:19" x14ac:dyDescent="0.3">
      <c r="A141" s="18"/>
      <c r="B141" s="18"/>
      <c r="C141" s="18"/>
      <c r="D141" s="18"/>
      <c r="E141" s="19"/>
      <c r="F141" s="18"/>
      <c r="G141" s="20"/>
      <c r="H141" s="20"/>
      <c r="I141" s="18"/>
      <c r="J141" s="18"/>
      <c r="K141" s="18"/>
      <c r="L141" s="21" t="str">
        <f>IF($F141="","",IFERROR(INDEX(Lists!$D$1:$D$7,MATCH($F141,Lists!$C$1:$C$7,0)),1))</f>
        <v/>
      </c>
      <c r="M141" s="22" t="str">
        <f t="shared" si="20"/>
        <v/>
      </c>
      <c r="N141" s="21" t="str">
        <f>IF($M141="","",$M141-Settings!$B$4)</f>
        <v/>
      </c>
      <c r="O141" s="21" t="str">
        <f>IF($A141="","",IF($M141="","Paid",IF($N141&lt;0,"Overdue",IF($N141=0,"Due today",IF($N141&lt;=Settings!$B$5,"Due soon","OK")))))</f>
        <v/>
      </c>
      <c r="P141" s="23" t="str">
        <f t="shared" si="21"/>
        <v/>
      </c>
      <c r="Q141" s="23" t="str">
        <f t="shared" si="22"/>
        <v/>
      </c>
      <c r="R141" s="21" t="str">
        <f t="shared" si="23"/>
        <v/>
      </c>
      <c r="S141" s="21" t="str">
        <f t="shared" si="24"/>
        <v/>
      </c>
    </row>
    <row r="142" spans="1:19" x14ac:dyDescent="0.3">
      <c r="A142" s="18"/>
      <c r="B142" s="18"/>
      <c r="C142" s="18"/>
      <c r="D142" s="18"/>
      <c r="E142" s="19"/>
      <c r="F142" s="18"/>
      <c r="G142" s="20"/>
      <c r="H142" s="20"/>
      <c r="I142" s="18"/>
      <c r="J142" s="18"/>
      <c r="K142" s="18"/>
      <c r="L142" s="21" t="str">
        <f>IF($F142="","",IFERROR(INDEX(Lists!$D$1:$D$7,MATCH($F142,Lists!$C$1:$C$7,0)),1))</f>
        <v/>
      </c>
      <c r="M142" s="22" t="str">
        <f t="shared" si="20"/>
        <v/>
      </c>
      <c r="N142" s="21" t="str">
        <f>IF($M142="","",$M142-Settings!$B$4)</f>
        <v/>
      </c>
      <c r="O142" s="21" t="str">
        <f>IF($A142="","",IF($M142="","Paid",IF($N142&lt;0,"Overdue",IF($N142=0,"Due today",IF($N142&lt;=Settings!$B$5,"Due soon","OK")))))</f>
        <v/>
      </c>
      <c r="P142" s="23" t="str">
        <f t="shared" si="21"/>
        <v/>
      </c>
      <c r="Q142" s="23" t="str">
        <f t="shared" si="22"/>
        <v/>
      </c>
      <c r="R142" s="21" t="str">
        <f t="shared" si="23"/>
        <v/>
      </c>
      <c r="S142" s="21" t="str">
        <f t="shared" si="24"/>
        <v/>
      </c>
    </row>
    <row r="143" spans="1:19" x14ac:dyDescent="0.3">
      <c r="A143" s="18"/>
      <c r="B143" s="18"/>
      <c r="C143" s="18"/>
      <c r="D143" s="18"/>
      <c r="E143" s="19"/>
      <c r="F143" s="18"/>
      <c r="G143" s="20"/>
      <c r="H143" s="20"/>
      <c r="I143" s="18"/>
      <c r="J143" s="18"/>
      <c r="K143" s="18"/>
      <c r="L143" s="21" t="str">
        <f>IF($F143="","",IFERROR(INDEX(Lists!$D$1:$D$7,MATCH($F143,Lists!$C$1:$C$7,0)),1))</f>
        <v/>
      </c>
      <c r="M143" s="22" t="str">
        <f t="shared" si="20"/>
        <v/>
      </c>
      <c r="N143" s="21" t="str">
        <f>IF($M143="","",$M143-Settings!$B$4)</f>
        <v/>
      </c>
      <c r="O143" s="21" t="str">
        <f>IF($A143="","",IF($M143="","Paid",IF($N143&lt;0,"Overdue",IF($N143=0,"Due today",IF($N143&lt;=Settings!$B$5,"Due soon","OK")))))</f>
        <v/>
      </c>
      <c r="P143" s="23" t="str">
        <f t="shared" si="21"/>
        <v/>
      </c>
      <c r="Q143" s="23" t="str">
        <f t="shared" si="22"/>
        <v/>
      </c>
      <c r="R143" s="21" t="str">
        <f t="shared" si="23"/>
        <v/>
      </c>
      <c r="S143" s="21" t="str">
        <f t="shared" si="24"/>
        <v/>
      </c>
    </row>
    <row r="144" spans="1:19" x14ac:dyDescent="0.3">
      <c r="A144" s="18"/>
      <c r="B144" s="18"/>
      <c r="C144" s="18"/>
      <c r="D144" s="18"/>
      <c r="E144" s="19"/>
      <c r="F144" s="18"/>
      <c r="G144" s="20"/>
      <c r="H144" s="20"/>
      <c r="I144" s="18"/>
      <c r="J144" s="18"/>
      <c r="K144" s="18"/>
      <c r="L144" s="21" t="str">
        <f>IF($F144="","",IFERROR(INDEX(Lists!$D$1:$D$7,MATCH($F144,Lists!$C$1:$C$7,0)),1))</f>
        <v/>
      </c>
      <c r="M144" s="22" t="str">
        <f t="shared" si="20"/>
        <v/>
      </c>
      <c r="N144" s="21" t="str">
        <f>IF($M144="","",$M144-Settings!$B$4)</f>
        <v/>
      </c>
      <c r="O144" s="21" t="str">
        <f>IF($A144="","",IF($M144="","Paid",IF($N144&lt;0,"Overdue",IF($N144=0,"Due today",IF($N144&lt;=Settings!$B$5,"Due soon","OK")))))</f>
        <v/>
      </c>
      <c r="P144" s="23" t="str">
        <f t="shared" si="21"/>
        <v/>
      </c>
      <c r="Q144" s="23" t="str">
        <f t="shared" si="22"/>
        <v/>
      </c>
      <c r="R144" s="21" t="str">
        <f t="shared" si="23"/>
        <v/>
      </c>
      <c r="S144" s="21" t="str">
        <f t="shared" si="24"/>
        <v/>
      </c>
    </row>
    <row r="145" spans="1:19" x14ac:dyDescent="0.3">
      <c r="A145" s="18"/>
      <c r="B145" s="18"/>
      <c r="C145" s="18"/>
      <c r="D145" s="18"/>
      <c r="E145" s="19"/>
      <c r="F145" s="18"/>
      <c r="G145" s="20"/>
      <c r="H145" s="20"/>
      <c r="I145" s="18"/>
      <c r="J145" s="18"/>
      <c r="K145" s="18"/>
      <c r="L145" s="21" t="str">
        <f>IF($F145="","",IFERROR(INDEX(Lists!$D$1:$D$7,MATCH($F145,Lists!$C$1:$C$7,0)),1))</f>
        <v/>
      </c>
      <c r="M145" s="22" t="str">
        <f t="shared" si="20"/>
        <v/>
      </c>
      <c r="N145" s="21" t="str">
        <f>IF($M145="","",$M145-Settings!$B$4)</f>
        <v/>
      </c>
      <c r="O145" s="21" t="str">
        <f>IF($A145="","",IF($M145="","Paid",IF($N145&lt;0,"Overdue",IF($N145=0,"Due today",IF($N145&lt;=Settings!$B$5,"Due soon","OK")))))</f>
        <v/>
      </c>
      <c r="P145" s="23" t="str">
        <f t="shared" si="21"/>
        <v/>
      </c>
      <c r="Q145" s="23" t="str">
        <f t="shared" si="22"/>
        <v/>
      </c>
      <c r="R145" s="21" t="str">
        <f t="shared" si="23"/>
        <v/>
      </c>
      <c r="S145" s="21" t="str">
        <f t="shared" si="24"/>
        <v/>
      </c>
    </row>
    <row r="146" spans="1:19" x14ac:dyDescent="0.3">
      <c r="A146" s="18"/>
      <c r="B146" s="18"/>
      <c r="C146" s="18"/>
      <c r="D146" s="18"/>
      <c r="E146" s="19"/>
      <c r="F146" s="18"/>
      <c r="G146" s="20"/>
      <c r="H146" s="20"/>
      <c r="I146" s="18"/>
      <c r="J146" s="18"/>
      <c r="K146" s="18"/>
      <c r="L146" s="21" t="str">
        <f>IF($F146="","",IFERROR(INDEX(Lists!$D$1:$D$7,MATCH($F146,Lists!$C$1:$C$7,0)),1))</f>
        <v/>
      </c>
      <c r="M146" s="22" t="str">
        <f t="shared" si="20"/>
        <v/>
      </c>
      <c r="N146" s="21" t="str">
        <f>IF($M146="","",$M146-Settings!$B$4)</f>
        <v/>
      </c>
      <c r="O146" s="21" t="str">
        <f>IF($A146="","",IF($M146="","Paid",IF($N146&lt;0,"Overdue",IF($N146=0,"Due today",IF($N146&lt;=Settings!$B$5,"Due soon","OK")))))</f>
        <v/>
      </c>
      <c r="P146" s="23" t="str">
        <f t="shared" si="21"/>
        <v/>
      </c>
      <c r="Q146" s="23" t="str">
        <f t="shared" si="22"/>
        <v/>
      </c>
      <c r="R146" s="21" t="str">
        <f t="shared" si="23"/>
        <v/>
      </c>
      <c r="S146" s="21" t="str">
        <f t="shared" si="24"/>
        <v/>
      </c>
    </row>
    <row r="147" spans="1:19" x14ac:dyDescent="0.3">
      <c r="A147" s="18"/>
      <c r="B147" s="18"/>
      <c r="C147" s="18"/>
      <c r="D147" s="18"/>
      <c r="E147" s="19"/>
      <c r="F147" s="18"/>
      <c r="G147" s="20"/>
      <c r="H147" s="20"/>
      <c r="I147" s="18"/>
      <c r="J147" s="18"/>
      <c r="K147" s="18"/>
      <c r="L147" s="21" t="str">
        <f>IF($F147="","",IFERROR(INDEX(Lists!$D$1:$D$7,MATCH($F147,Lists!$C$1:$C$7,0)),1))</f>
        <v/>
      </c>
      <c r="M147" s="22" t="str">
        <f t="shared" si="20"/>
        <v/>
      </c>
      <c r="N147" s="21" t="str">
        <f>IF($M147="","",$M147-Settings!$B$4)</f>
        <v/>
      </c>
      <c r="O147" s="21" t="str">
        <f>IF($A147="","",IF($M147="","Paid",IF($N147&lt;0,"Overdue",IF($N147=0,"Due today",IF($N147&lt;=Settings!$B$5,"Due soon","OK")))))</f>
        <v/>
      </c>
      <c r="P147" s="23" t="str">
        <f t="shared" si="21"/>
        <v/>
      </c>
      <c r="Q147" s="23" t="str">
        <f t="shared" si="22"/>
        <v/>
      </c>
      <c r="R147" s="21" t="str">
        <f t="shared" si="23"/>
        <v/>
      </c>
      <c r="S147" s="21" t="str">
        <f t="shared" si="24"/>
        <v/>
      </c>
    </row>
    <row r="148" spans="1:19" x14ac:dyDescent="0.3">
      <c r="A148" s="18"/>
      <c r="B148" s="18"/>
      <c r="C148" s="18"/>
      <c r="D148" s="18"/>
      <c r="E148" s="19"/>
      <c r="F148" s="18"/>
      <c r="G148" s="20"/>
      <c r="H148" s="20"/>
      <c r="I148" s="18"/>
      <c r="J148" s="18"/>
      <c r="K148" s="18"/>
      <c r="L148" s="21" t="str">
        <f>IF($F148="","",IFERROR(INDEX(Lists!$D$1:$D$7,MATCH($F148,Lists!$C$1:$C$7,0)),1))</f>
        <v/>
      </c>
      <c r="M148" s="22" t="str">
        <f t="shared" si="20"/>
        <v/>
      </c>
      <c r="N148" s="21" t="str">
        <f>IF($M148="","",$M148-Settings!$B$4)</f>
        <v/>
      </c>
      <c r="O148" s="21" t="str">
        <f>IF($A148="","",IF($M148="","Paid",IF($N148&lt;0,"Overdue",IF($N148=0,"Due today",IF($N148&lt;=Settings!$B$5,"Due soon","OK")))))</f>
        <v/>
      </c>
      <c r="P148" s="23" t="str">
        <f t="shared" si="21"/>
        <v/>
      </c>
      <c r="Q148" s="23" t="str">
        <f t="shared" si="22"/>
        <v/>
      </c>
      <c r="R148" s="21" t="str">
        <f t="shared" si="23"/>
        <v/>
      </c>
      <c r="S148" s="21" t="str">
        <f t="shared" si="24"/>
        <v/>
      </c>
    </row>
    <row r="149" spans="1:19" x14ac:dyDescent="0.3">
      <c r="A149" s="18"/>
      <c r="B149" s="18"/>
      <c r="C149" s="18"/>
      <c r="D149" s="18"/>
      <c r="E149" s="19"/>
      <c r="F149" s="18"/>
      <c r="G149" s="20"/>
      <c r="H149" s="20"/>
      <c r="I149" s="18"/>
      <c r="J149" s="18"/>
      <c r="K149" s="18"/>
      <c r="L149" s="21" t="str">
        <f>IF($F149="","",IFERROR(INDEX(Lists!$D$1:$D$7,MATCH($F149,Lists!$C$1:$C$7,0)),1))</f>
        <v/>
      </c>
      <c r="M149" s="22" t="str">
        <f t="shared" si="20"/>
        <v/>
      </c>
      <c r="N149" s="21" t="str">
        <f>IF($M149="","",$M149-Settings!$B$4)</f>
        <v/>
      </c>
      <c r="O149" s="21" t="str">
        <f>IF($A149="","",IF($M149="","Paid",IF($N149&lt;0,"Overdue",IF($N149=0,"Due today",IF($N149&lt;=Settings!$B$5,"Due soon","OK")))))</f>
        <v/>
      </c>
      <c r="P149" s="23" t="str">
        <f t="shared" si="21"/>
        <v/>
      </c>
      <c r="Q149" s="23" t="str">
        <f t="shared" si="22"/>
        <v/>
      </c>
      <c r="R149" s="21" t="str">
        <f t="shared" si="23"/>
        <v/>
      </c>
      <c r="S149" s="21" t="str">
        <f t="shared" si="24"/>
        <v/>
      </c>
    </row>
    <row r="150" spans="1:19" x14ac:dyDescent="0.3">
      <c r="A150" s="18"/>
      <c r="B150" s="18"/>
      <c r="C150" s="18"/>
      <c r="D150" s="18"/>
      <c r="E150" s="19"/>
      <c r="F150" s="18"/>
      <c r="G150" s="20"/>
      <c r="H150" s="20"/>
      <c r="I150" s="18"/>
      <c r="J150" s="18"/>
      <c r="K150" s="18"/>
      <c r="L150" s="21" t="str">
        <f>IF($F150="","",IFERROR(INDEX(Lists!$D$1:$D$7,MATCH($F150,Lists!$C$1:$C$7,0)),1))</f>
        <v/>
      </c>
      <c r="M150" s="22" t="str">
        <f t="shared" si="20"/>
        <v/>
      </c>
      <c r="N150" s="21" t="str">
        <f>IF($M150="","",$M150-Settings!$B$4)</f>
        <v/>
      </c>
      <c r="O150" s="21" t="str">
        <f>IF($A150="","",IF($M150="","Paid",IF($N150&lt;0,"Overdue",IF($N150=0,"Due today",IF($N150&lt;=Settings!$B$5,"Due soon","OK")))))</f>
        <v/>
      </c>
      <c r="P150" s="23" t="str">
        <f t="shared" si="21"/>
        <v/>
      </c>
      <c r="Q150" s="23" t="str">
        <f t="shared" si="22"/>
        <v/>
      </c>
      <c r="R150" s="21" t="str">
        <f t="shared" si="23"/>
        <v/>
      </c>
      <c r="S150" s="21" t="str">
        <f t="shared" si="24"/>
        <v/>
      </c>
    </row>
    <row r="151" spans="1:19" x14ac:dyDescent="0.3">
      <c r="A151" s="18"/>
      <c r="B151" s="18"/>
      <c r="C151" s="18"/>
      <c r="D151" s="18"/>
      <c r="E151" s="19"/>
      <c r="F151" s="18"/>
      <c r="G151" s="20"/>
      <c r="H151" s="20"/>
      <c r="I151" s="18"/>
      <c r="J151" s="18"/>
      <c r="K151" s="18"/>
      <c r="L151" s="21" t="str">
        <f>IF($F151="","",IFERROR(INDEX(Lists!$D$1:$D$7,MATCH($F151,Lists!$C$1:$C$7,0)),1))</f>
        <v/>
      </c>
      <c r="M151" s="22" t="str">
        <f t="shared" si="20"/>
        <v/>
      </c>
      <c r="N151" s="21" t="str">
        <f>IF($M151="","",$M151-Settings!$B$4)</f>
        <v/>
      </c>
      <c r="O151" s="21" t="str">
        <f>IF($A151="","",IF($M151="","Paid",IF($N151&lt;0,"Overdue",IF($N151=0,"Due today",IF($N151&lt;=Settings!$B$5,"Due soon","OK")))))</f>
        <v/>
      </c>
      <c r="P151" s="23" t="str">
        <f t="shared" si="21"/>
        <v/>
      </c>
      <c r="Q151" s="23" t="str">
        <f t="shared" si="22"/>
        <v/>
      </c>
      <c r="R151" s="21" t="str">
        <f t="shared" si="23"/>
        <v/>
      </c>
      <c r="S151" s="21" t="str">
        <f t="shared" si="24"/>
        <v/>
      </c>
    </row>
    <row r="152" spans="1:19" x14ac:dyDescent="0.3">
      <c r="A152" s="18"/>
      <c r="B152" s="18"/>
      <c r="C152" s="18"/>
      <c r="D152" s="18"/>
      <c r="E152" s="19"/>
      <c r="F152" s="18"/>
      <c r="G152" s="20"/>
      <c r="H152" s="20"/>
      <c r="I152" s="18"/>
      <c r="J152" s="18"/>
      <c r="K152" s="18"/>
      <c r="L152" s="21" t="str">
        <f>IF($F152="","",IFERROR(INDEX(Lists!$D$1:$D$7,MATCH($F152,Lists!$C$1:$C$7,0)),1))</f>
        <v/>
      </c>
      <c r="M152" s="22" t="str">
        <f t="shared" si="20"/>
        <v/>
      </c>
      <c r="N152" s="21" t="str">
        <f>IF($M152="","",$M152-Settings!$B$4)</f>
        <v/>
      </c>
      <c r="O152" s="21" t="str">
        <f>IF($A152="","",IF($M152="","Paid",IF($N152&lt;0,"Overdue",IF($N152=0,"Due today",IF($N152&lt;=Settings!$B$5,"Due soon","OK")))))</f>
        <v/>
      </c>
      <c r="P152" s="23" t="str">
        <f t="shared" si="21"/>
        <v/>
      </c>
      <c r="Q152" s="23" t="str">
        <f t="shared" si="22"/>
        <v/>
      </c>
      <c r="R152" s="21" t="str">
        <f t="shared" si="23"/>
        <v/>
      </c>
      <c r="S152" s="21" t="str">
        <f t="shared" si="24"/>
        <v/>
      </c>
    </row>
    <row r="153" spans="1:19" x14ac:dyDescent="0.3">
      <c r="A153" s="18"/>
      <c r="B153" s="18"/>
      <c r="C153" s="18"/>
      <c r="D153" s="18"/>
      <c r="E153" s="19"/>
      <c r="F153" s="18"/>
      <c r="G153" s="20"/>
      <c r="H153" s="20"/>
      <c r="I153" s="18"/>
      <c r="J153" s="18"/>
      <c r="K153" s="18"/>
      <c r="L153" s="21" t="str">
        <f>IF($F153="","",IFERROR(INDEX(Lists!$D$1:$D$7,MATCH($F153,Lists!$C$1:$C$7,0)),1))</f>
        <v/>
      </c>
      <c r="M153" s="22" t="str">
        <f t="shared" si="20"/>
        <v/>
      </c>
      <c r="N153" s="21" t="str">
        <f>IF($M153="","",$M153-Settings!$B$4)</f>
        <v/>
      </c>
      <c r="O153" s="21" t="str">
        <f>IF($A153="","",IF($M153="","Paid",IF($N153&lt;0,"Overdue",IF($N153=0,"Due today",IF($N153&lt;=Settings!$B$5,"Due soon","OK")))))</f>
        <v/>
      </c>
      <c r="P153" s="23" t="str">
        <f t="shared" si="21"/>
        <v/>
      </c>
      <c r="Q153" s="23" t="str">
        <f t="shared" si="22"/>
        <v/>
      </c>
      <c r="R153" s="21" t="str">
        <f t="shared" si="23"/>
        <v/>
      </c>
      <c r="S153" s="21" t="str">
        <f t="shared" si="24"/>
        <v/>
      </c>
    </row>
    <row r="154" spans="1:19" x14ac:dyDescent="0.3">
      <c r="A154" s="18"/>
      <c r="B154" s="18"/>
      <c r="C154" s="18"/>
      <c r="D154" s="18"/>
      <c r="E154" s="19"/>
      <c r="F154" s="18"/>
      <c r="G154" s="20"/>
      <c r="H154" s="20"/>
      <c r="I154" s="18"/>
      <c r="J154" s="18"/>
      <c r="K154" s="18"/>
      <c r="L154" s="21" t="str">
        <f>IF($F154="","",IFERROR(INDEX(Lists!$D$1:$D$7,MATCH($F154,Lists!$C$1:$C$7,0)),1))</f>
        <v/>
      </c>
      <c r="M154" s="22" t="str">
        <f t="shared" si="20"/>
        <v/>
      </c>
      <c r="N154" s="21" t="str">
        <f>IF($M154="","",$M154-Settings!$B$4)</f>
        <v/>
      </c>
      <c r="O154" s="21" t="str">
        <f>IF($A154="","",IF($M154="","Paid",IF($N154&lt;0,"Overdue",IF($N154=0,"Due today",IF($N154&lt;=Settings!$B$5,"Due soon","OK")))))</f>
        <v/>
      </c>
      <c r="P154" s="23" t="str">
        <f t="shared" si="21"/>
        <v/>
      </c>
      <c r="Q154" s="23" t="str">
        <f t="shared" si="22"/>
        <v/>
      </c>
      <c r="R154" s="21" t="str">
        <f t="shared" si="23"/>
        <v/>
      </c>
      <c r="S154" s="21" t="str">
        <f t="shared" si="24"/>
        <v/>
      </c>
    </row>
    <row r="155" spans="1:19" x14ac:dyDescent="0.3">
      <c r="A155" s="18"/>
      <c r="B155" s="18"/>
      <c r="C155" s="18"/>
      <c r="D155" s="18"/>
      <c r="E155" s="19"/>
      <c r="F155" s="18"/>
      <c r="G155" s="20"/>
      <c r="H155" s="20"/>
      <c r="I155" s="18"/>
      <c r="J155" s="18"/>
      <c r="K155" s="18"/>
      <c r="L155" s="21" t="str">
        <f>IF($F155="","",IFERROR(INDEX(Lists!$D$1:$D$7,MATCH($F155,Lists!$C$1:$C$7,0)),1))</f>
        <v/>
      </c>
      <c r="M155" s="22" t="str">
        <f t="shared" si="20"/>
        <v/>
      </c>
      <c r="N155" s="21" t="str">
        <f>IF($M155="","",$M155-Settings!$B$4)</f>
        <v/>
      </c>
      <c r="O155" s="21" t="str">
        <f>IF($A155="","",IF($M155="","Paid",IF($N155&lt;0,"Overdue",IF($N155=0,"Due today",IF($N155&lt;=Settings!$B$5,"Due soon","OK")))))</f>
        <v/>
      </c>
      <c r="P155" s="23" t="str">
        <f t="shared" si="21"/>
        <v/>
      </c>
      <c r="Q155" s="23" t="str">
        <f t="shared" si="22"/>
        <v/>
      </c>
      <c r="R155" s="21" t="str">
        <f t="shared" si="23"/>
        <v/>
      </c>
      <c r="S155" s="21" t="str">
        <f t="shared" si="24"/>
        <v/>
      </c>
    </row>
    <row r="156" spans="1:19" x14ac:dyDescent="0.3">
      <c r="A156" s="18"/>
      <c r="B156" s="18"/>
      <c r="C156" s="18"/>
      <c r="D156" s="18"/>
      <c r="E156" s="19"/>
      <c r="F156" s="18"/>
      <c r="G156" s="20"/>
      <c r="H156" s="20"/>
      <c r="I156" s="18"/>
      <c r="J156" s="18"/>
      <c r="K156" s="18"/>
      <c r="L156" s="21" t="str">
        <f>IF($F156="","",IFERROR(INDEX(Lists!$D$1:$D$7,MATCH($F156,Lists!$C$1:$C$7,0)),1))</f>
        <v/>
      </c>
      <c r="M156" s="22" t="str">
        <f t="shared" si="20"/>
        <v/>
      </c>
      <c r="N156" s="21" t="str">
        <f>IF($M156="","",$M156-Settings!$B$4)</f>
        <v/>
      </c>
      <c r="O156" s="21" t="str">
        <f>IF($A156="","",IF($M156="","Paid",IF($N156&lt;0,"Overdue",IF($N156=0,"Due today",IF($N156&lt;=Settings!$B$5,"Due soon","OK")))))</f>
        <v/>
      </c>
      <c r="P156" s="23" t="str">
        <f t="shared" si="21"/>
        <v/>
      </c>
      <c r="Q156" s="23" t="str">
        <f t="shared" si="22"/>
        <v/>
      </c>
      <c r="R156" s="21" t="str">
        <f t="shared" si="23"/>
        <v/>
      </c>
      <c r="S156" s="21" t="str">
        <f t="shared" si="24"/>
        <v/>
      </c>
    </row>
    <row r="157" spans="1:19" x14ac:dyDescent="0.3">
      <c r="A157" s="18"/>
      <c r="B157" s="18"/>
      <c r="C157" s="18"/>
      <c r="D157" s="18"/>
      <c r="E157" s="19"/>
      <c r="F157" s="18"/>
      <c r="G157" s="20"/>
      <c r="H157" s="20"/>
      <c r="I157" s="18"/>
      <c r="J157" s="18"/>
      <c r="K157" s="18"/>
      <c r="L157" s="21" t="str">
        <f>IF($F157="","",IFERROR(INDEX(Lists!$D$1:$D$7,MATCH($F157,Lists!$C$1:$C$7,0)),1))</f>
        <v/>
      </c>
      <c r="M157" s="22" t="str">
        <f t="shared" si="20"/>
        <v/>
      </c>
      <c r="N157" s="21" t="str">
        <f>IF($M157="","",$M157-Settings!$B$4)</f>
        <v/>
      </c>
      <c r="O157" s="21" t="str">
        <f>IF($A157="","",IF($M157="","Paid",IF($N157&lt;0,"Overdue",IF($N157=0,"Due today",IF($N157&lt;=Settings!$B$5,"Due soon","OK")))))</f>
        <v/>
      </c>
      <c r="P157" s="23" t="str">
        <f t="shared" si="21"/>
        <v/>
      </c>
      <c r="Q157" s="23" t="str">
        <f t="shared" si="22"/>
        <v/>
      </c>
      <c r="R157" s="21" t="str">
        <f t="shared" si="23"/>
        <v/>
      </c>
      <c r="S157" s="21" t="str">
        <f t="shared" si="24"/>
        <v/>
      </c>
    </row>
    <row r="158" spans="1:19" x14ac:dyDescent="0.3">
      <c r="A158" s="18"/>
      <c r="B158" s="18"/>
      <c r="C158" s="18"/>
      <c r="D158" s="18"/>
      <c r="E158" s="19"/>
      <c r="F158" s="18"/>
      <c r="G158" s="20"/>
      <c r="H158" s="20"/>
      <c r="I158" s="18"/>
      <c r="J158" s="18"/>
      <c r="K158" s="18"/>
      <c r="L158" s="21" t="str">
        <f>IF($F158="","",IFERROR(INDEX(Lists!$D$1:$D$7,MATCH($F158,Lists!$C$1:$C$7,0)),1))</f>
        <v/>
      </c>
      <c r="M158" s="22" t="str">
        <f t="shared" si="20"/>
        <v/>
      </c>
      <c r="N158" s="21" t="str">
        <f>IF($M158="","",$M158-Settings!$B$4)</f>
        <v/>
      </c>
      <c r="O158" s="21" t="str">
        <f>IF($A158="","",IF($M158="","Paid",IF($N158&lt;0,"Overdue",IF($N158=0,"Due today",IF($N158&lt;=Settings!$B$5,"Due soon","OK")))))</f>
        <v/>
      </c>
      <c r="P158" s="23" t="str">
        <f t="shared" si="21"/>
        <v/>
      </c>
      <c r="Q158" s="23" t="str">
        <f t="shared" si="22"/>
        <v/>
      </c>
      <c r="R158" s="21" t="str">
        <f t="shared" si="23"/>
        <v/>
      </c>
      <c r="S158" s="21" t="str">
        <f t="shared" si="24"/>
        <v/>
      </c>
    </row>
    <row r="159" spans="1:19" x14ac:dyDescent="0.3">
      <c r="A159" s="18"/>
      <c r="B159" s="18"/>
      <c r="C159" s="18"/>
      <c r="D159" s="18"/>
      <c r="E159" s="19"/>
      <c r="F159" s="18"/>
      <c r="G159" s="20"/>
      <c r="H159" s="20"/>
      <c r="I159" s="18"/>
      <c r="J159" s="18"/>
      <c r="K159" s="18"/>
      <c r="L159" s="21" t="str">
        <f>IF($F159="","",IFERROR(INDEX(Lists!$D$1:$D$7,MATCH($F159,Lists!$C$1:$C$7,0)),1))</f>
        <v/>
      </c>
      <c r="M159" s="22" t="str">
        <f t="shared" si="20"/>
        <v/>
      </c>
      <c r="N159" s="21" t="str">
        <f>IF($M159="","",$M159-Settings!$B$4)</f>
        <v/>
      </c>
      <c r="O159" s="21" t="str">
        <f>IF($A159="","",IF($M159="","Paid",IF($N159&lt;0,"Overdue",IF($N159=0,"Due today",IF($N159&lt;=Settings!$B$5,"Due soon","OK")))))</f>
        <v/>
      </c>
      <c r="P159" s="23" t="str">
        <f t="shared" si="21"/>
        <v/>
      </c>
      <c r="Q159" s="23" t="str">
        <f t="shared" si="22"/>
        <v/>
      </c>
      <c r="R159" s="21" t="str">
        <f t="shared" si="23"/>
        <v/>
      </c>
      <c r="S159" s="21" t="str">
        <f t="shared" si="24"/>
        <v/>
      </c>
    </row>
    <row r="160" spans="1:19" x14ac:dyDescent="0.3">
      <c r="A160" s="18"/>
      <c r="B160" s="18"/>
      <c r="C160" s="18"/>
      <c r="D160" s="18"/>
      <c r="E160" s="19"/>
      <c r="F160" s="18"/>
      <c r="G160" s="20"/>
      <c r="H160" s="20"/>
      <c r="I160" s="18"/>
      <c r="J160" s="18"/>
      <c r="K160" s="18"/>
      <c r="L160" s="21" t="str">
        <f>IF($F160="","",IFERROR(INDEX(Lists!$D$1:$D$7,MATCH($F160,Lists!$C$1:$C$7,0)),1))</f>
        <v/>
      </c>
      <c r="M160" s="22" t="str">
        <f t="shared" si="20"/>
        <v/>
      </c>
      <c r="N160" s="21" t="str">
        <f>IF($M160="","",$M160-Settings!$B$4)</f>
        <v/>
      </c>
      <c r="O160" s="21" t="str">
        <f>IF($A160="","",IF($M160="","Paid",IF($N160&lt;0,"Overdue",IF($N160=0,"Due today",IF($N160&lt;=Settings!$B$5,"Due soon","OK")))))</f>
        <v/>
      </c>
      <c r="P160" s="23" t="str">
        <f t="shared" si="21"/>
        <v/>
      </c>
      <c r="Q160" s="23" t="str">
        <f t="shared" si="22"/>
        <v/>
      </c>
      <c r="R160" s="21" t="str">
        <f t="shared" si="23"/>
        <v/>
      </c>
      <c r="S160" s="21" t="str">
        <f t="shared" si="24"/>
        <v/>
      </c>
    </row>
    <row r="161" spans="1:19" x14ac:dyDescent="0.3">
      <c r="A161" s="18"/>
      <c r="B161" s="18"/>
      <c r="C161" s="18"/>
      <c r="D161" s="18"/>
      <c r="E161" s="19"/>
      <c r="F161" s="18"/>
      <c r="G161" s="20"/>
      <c r="H161" s="20"/>
      <c r="I161" s="18"/>
      <c r="J161" s="18"/>
      <c r="K161" s="18"/>
      <c r="L161" s="21" t="str">
        <f>IF($F161="","",IFERROR(INDEX(Lists!$D$1:$D$7,MATCH($F161,Lists!$C$1:$C$7,0)),1))</f>
        <v/>
      </c>
      <c r="M161" s="22" t="str">
        <f t="shared" si="20"/>
        <v/>
      </c>
      <c r="N161" s="21" t="str">
        <f>IF($M161="","",$M161-Settings!$B$4)</f>
        <v/>
      </c>
      <c r="O161" s="21" t="str">
        <f>IF($A161="","",IF($M161="","Paid",IF($N161&lt;0,"Overdue",IF($N161=0,"Due today",IF($N161&lt;=Settings!$B$5,"Due soon","OK")))))</f>
        <v/>
      </c>
      <c r="P161" s="23" t="str">
        <f t="shared" si="21"/>
        <v/>
      </c>
      <c r="Q161" s="23" t="str">
        <f t="shared" si="22"/>
        <v/>
      </c>
      <c r="R161" s="21" t="str">
        <f t="shared" si="23"/>
        <v/>
      </c>
      <c r="S161" s="21" t="str">
        <f t="shared" si="24"/>
        <v/>
      </c>
    </row>
    <row r="162" spans="1:19" x14ac:dyDescent="0.3">
      <c r="A162" s="18"/>
      <c r="B162" s="18"/>
      <c r="C162" s="18"/>
      <c r="D162" s="18"/>
      <c r="E162" s="19"/>
      <c r="F162" s="18"/>
      <c r="G162" s="20"/>
      <c r="H162" s="20"/>
      <c r="I162" s="18"/>
      <c r="J162" s="18"/>
      <c r="K162" s="18"/>
      <c r="L162" s="21" t="str">
        <f>IF($F162="","",IFERROR(INDEX(Lists!$D$1:$D$7,MATCH($F162,Lists!$C$1:$C$7,0)),1))</f>
        <v/>
      </c>
      <c r="M162" s="22" t="str">
        <f t="shared" si="20"/>
        <v/>
      </c>
      <c r="N162" s="21" t="str">
        <f>IF($M162="","",$M162-Settings!$B$4)</f>
        <v/>
      </c>
      <c r="O162" s="21" t="str">
        <f>IF($A162="","",IF($M162="","Paid",IF($N162&lt;0,"Overdue",IF($N162=0,"Due today",IF($N162&lt;=Settings!$B$5,"Due soon","OK")))))</f>
        <v/>
      </c>
      <c r="P162" s="23" t="str">
        <f t="shared" si="21"/>
        <v/>
      </c>
      <c r="Q162" s="23" t="str">
        <f t="shared" si="22"/>
        <v/>
      </c>
      <c r="R162" s="21" t="str">
        <f t="shared" si="23"/>
        <v/>
      </c>
      <c r="S162" s="21" t="str">
        <f t="shared" si="24"/>
        <v/>
      </c>
    </row>
    <row r="163" spans="1:19" x14ac:dyDescent="0.3">
      <c r="A163" s="18"/>
      <c r="B163" s="18"/>
      <c r="C163" s="18"/>
      <c r="D163" s="18"/>
      <c r="E163" s="19"/>
      <c r="F163" s="18"/>
      <c r="G163" s="20"/>
      <c r="H163" s="20"/>
      <c r="I163" s="18"/>
      <c r="J163" s="18"/>
      <c r="K163" s="18"/>
      <c r="L163" s="21" t="str">
        <f>IF($F163="","",IFERROR(INDEX(Lists!$D$1:$D$7,MATCH($F163,Lists!$C$1:$C$7,0)),1))</f>
        <v/>
      </c>
      <c r="M163" s="22" t="str">
        <f t="shared" si="20"/>
        <v/>
      </c>
      <c r="N163" s="21" t="str">
        <f>IF($M163="","",$M163-Settings!$B$4)</f>
        <v/>
      </c>
      <c r="O163" s="21" t="str">
        <f>IF($A163="","",IF($M163="","Paid",IF($N163&lt;0,"Overdue",IF($N163=0,"Due today",IF($N163&lt;=Settings!$B$5,"Due soon","OK")))))</f>
        <v/>
      </c>
      <c r="P163" s="23" t="str">
        <f t="shared" si="21"/>
        <v/>
      </c>
      <c r="Q163" s="23" t="str">
        <f t="shared" si="22"/>
        <v/>
      </c>
      <c r="R163" s="21" t="str">
        <f t="shared" si="23"/>
        <v/>
      </c>
      <c r="S163" s="21" t="str">
        <f t="shared" si="24"/>
        <v/>
      </c>
    </row>
    <row r="164" spans="1:19" x14ac:dyDescent="0.3">
      <c r="A164" s="18"/>
      <c r="B164" s="18"/>
      <c r="C164" s="18"/>
      <c r="D164" s="18"/>
      <c r="E164" s="19"/>
      <c r="F164" s="18"/>
      <c r="G164" s="20"/>
      <c r="H164" s="20"/>
      <c r="I164" s="18"/>
      <c r="J164" s="18"/>
      <c r="K164" s="18"/>
      <c r="L164" s="21" t="str">
        <f>IF($F164="","",IFERROR(INDEX(Lists!$D$1:$D$7,MATCH($F164,Lists!$C$1:$C$7,0)),1))</f>
        <v/>
      </c>
      <c r="M164" s="22" t="str">
        <f t="shared" ref="M164:M195" si="25">IF(OR($A164="",$G164="",$L164=""),"",IF($L164=0,IF($H164="",$G164,""),IF(EDATE($G164,$L164*($R164))&gt;IF($H164="",$G164-1,$H164+MIN(45,15*$L164)),EDATE($G164,$L164*($R164)),IF(EDATE($G164,$L164*($R164+1))&gt;IF($H164="",$G164-1,$H164+MIN(45,15*$L164)),EDATE($G164,$L164*($R164+1)),EDATE($G164,$L164*($R164+2))))))</f>
        <v/>
      </c>
      <c r="N164" s="21" t="str">
        <f>IF($M164="","",$M164-Settings!$B$4)</f>
        <v/>
      </c>
      <c r="O164" s="21" t="str">
        <f>IF($A164="","",IF($M164="","Paid",IF($N164&lt;0,"Overdue",IF($N164=0,"Due today",IF($N164&lt;=Settings!$B$5,"Due soon","OK")))))</f>
        <v/>
      </c>
      <c r="P164" s="23" t="str">
        <f t="shared" ref="P164:P195" si="26">IF(OR($A164="",$L164=""),"",IF($L164=0,0,N($E164)*12/$L164))</f>
        <v/>
      </c>
      <c r="Q164" s="23" t="str">
        <f t="shared" ref="Q164:Q195" si="27">IF($P164="","",$P164/12)</f>
        <v/>
      </c>
      <c r="R164" s="21" t="str">
        <f t="shared" ref="R164:R195" si="28">IF(OR($G164="",$L164="",N($L164)=0),"",IF(IF($H164="",$G164-1,$H164+MIN(45,15*$L164))&lt;$G164,0,INT(DATEDIF($G164,IF($H164="",$G164-1,$H164+MIN(45,15*$L164)),"m")/$L164)))</f>
        <v/>
      </c>
      <c r="S164" s="21" t="str">
        <f t="shared" ref="S164:S195" si="29">IF($M164="","",$M164+ROW()/100000)</f>
        <v/>
      </c>
    </row>
    <row r="165" spans="1:19" x14ac:dyDescent="0.3">
      <c r="A165" s="18"/>
      <c r="B165" s="18"/>
      <c r="C165" s="18"/>
      <c r="D165" s="18"/>
      <c r="E165" s="19"/>
      <c r="F165" s="18"/>
      <c r="G165" s="20"/>
      <c r="H165" s="20"/>
      <c r="I165" s="18"/>
      <c r="J165" s="18"/>
      <c r="K165" s="18"/>
      <c r="L165" s="21" t="str">
        <f>IF($F165="","",IFERROR(INDEX(Lists!$D$1:$D$7,MATCH($F165,Lists!$C$1:$C$7,0)),1))</f>
        <v/>
      </c>
      <c r="M165" s="22" t="str">
        <f t="shared" si="25"/>
        <v/>
      </c>
      <c r="N165" s="21" t="str">
        <f>IF($M165="","",$M165-Settings!$B$4)</f>
        <v/>
      </c>
      <c r="O165" s="21" t="str">
        <f>IF($A165="","",IF($M165="","Paid",IF($N165&lt;0,"Overdue",IF($N165=0,"Due today",IF($N165&lt;=Settings!$B$5,"Due soon","OK")))))</f>
        <v/>
      </c>
      <c r="P165" s="23" t="str">
        <f t="shared" si="26"/>
        <v/>
      </c>
      <c r="Q165" s="23" t="str">
        <f t="shared" si="27"/>
        <v/>
      </c>
      <c r="R165" s="21" t="str">
        <f t="shared" si="28"/>
        <v/>
      </c>
      <c r="S165" s="21" t="str">
        <f t="shared" si="29"/>
        <v/>
      </c>
    </row>
    <row r="166" spans="1:19" x14ac:dyDescent="0.3">
      <c r="A166" s="18"/>
      <c r="B166" s="18"/>
      <c r="C166" s="18"/>
      <c r="D166" s="18"/>
      <c r="E166" s="19"/>
      <c r="F166" s="18"/>
      <c r="G166" s="20"/>
      <c r="H166" s="20"/>
      <c r="I166" s="18"/>
      <c r="J166" s="18"/>
      <c r="K166" s="18"/>
      <c r="L166" s="21" t="str">
        <f>IF($F166="","",IFERROR(INDEX(Lists!$D$1:$D$7,MATCH($F166,Lists!$C$1:$C$7,0)),1))</f>
        <v/>
      </c>
      <c r="M166" s="22" t="str">
        <f t="shared" si="25"/>
        <v/>
      </c>
      <c r="N166" s="21" t="str">
        <f>IF($M166="","",$M166-Settings!$B$4)</f>
        <v/>
      </c>
      <c r="O166" s="21" t="str">
        <f>IF($A166="","",IF($M166="","Paid",IF($N166&lt;0,"Overdue",IF($N166=0,"Due today",IF($N166&lt;=Settings!$B$5,"Due soon","OK")))))</f>
        <v/>
      </c>
      <c r="P166" s="23" t="str">
        <f t="shared" si="26"/>
        <v/>
      </c>
      <c r="Q166" s="23" t="str">
        <f t="shared" si="27"/>
        <v/>
      </c>
      <c r="R166" s="21" t="str">
        <f t="shared" si="28"/>
        <v/>
      </c>
      <c r="S166" s="21" t="str">
        <f t="shared" si="29"/>
        <v/>
      </c>
    </row>
    <row r="167" spans="1:19" x14ac:dyDescent="0.3">
      <c r="A167" s="18"/>
      <c r="B167" s="18"/>
      <c r="C167" s="18"/>
      <c r="D167" s="18"/>
      <c r="E167" s="19"/>
      <c r="F167" s="18"/>
      <c r="G167" s="20"/>
      <c r="H167" s="20"/>
      <c r="I167" s="18"/>
      <c r="J167" s="18"/>
      <c r="K167" s="18"/>
      <c r="L167" s="21" t="str">
        <f>IF($F167="","",IFERROR(INDEX(Lists!$D$1:$D$7,MATCH($F167,Lists!$C$1:$C$7,0)),1))</f>
        <v/>
      </c>
      <c r="M167" s="22" t="str">
        <f t="shared" si="25"/>
        <v/>
      </c>
      <c r="N167" s="21" t="str">
        <f>IF($M167="","",$M167-Settings!$B$4)</f>
        <v/>
      </c>
      <c r="O167" s="21" t="str">
        <f>IF($A167="","",IF($M167="","Paid",IF($N167&lt;0,"Overdue",IF($N167=0,"Due today",IF($N167&lt;=Settings!$B$5,"Due soon","OK")))))</f>
        <v/>
      </c>
      <c r="P167" s="23" t="str">
        <f t="shared" si="26"/>
        <v/>
      </c>
      <c r="Q167" s="23" t="str">
        <f t="shared" si="27"/>
        <v/>
      </c>
      <c r="R167" s="21" t="str">
        <f t="shared" si="28"/>
        <v/>
      </c>
      <c r="S167" s="21" t="str">
        <f t="shared" si="29"/>
        <v/>
      </c>
    </row>
    <row r="168" spans="1:19" x14ac:dyDescent="0.3">
      <c r="A168" s="18"/>
      <c r="B168" s="18"/>
      <c r="C168" s="18"/>
      <c r="D168" s="18"/>
      <c r="E168" s="19"/>
      <c r="F168" s="18"/>
      <c r="G168" s="20"/>
      <c r="H168" s="20"/>
      <c r="I168" s="18"/>
      <c r="J168" s="18"/>
      <c r="K168" s="18"/>
      <c r="L168" s="21" t="str">
        <f>IF($F168="","",IFERROR(INDEX(Lists!$D$1:$D$7,MATCH($F168,Lists!$C$1:$C$7,0)),1))</f>
        <v/>
      </c>
      <c r="M168" s="22" t="str">
        <f t="shared" si="25"/>
        <v/>
      </c>
      <c r="N168" s="21" t="str">
        <f>IF($M168="","",$M168-Settings!$B$4)</f>
        <v/>
      </c>
      <c r="O168" s="21" t="str">
        <f>IF($A168="","",IF($M168="","Paid",IF($N168&lt;0,"Overdue",IF($N168=0,"Due today",IF($N168&lt;=Settings!$B$5,"Due soon","OK")))))</f>
        <v/>
      </c>
      <c r="P168" s="23" t="str">
        <f t="shared" si="26"/>
        <v/>
      </c>
      <c r="Q168" s="23" t="str">
        <f t="shared" si="27"/>
        <v/>
      </c>
      <c r="R168" s="21" t="str">
        <f t="shared" si="28"/>
        <v/>
      </c>
      <c r="S168" s="21" t="str">
        <f t="shared" si="29"/>
        <v/>
      </c>
    </row>
    <row r="169" spans="1:19" x14ac:dyDescent="0.3">
      <c r="A169" s="18"/>
      <c r="B169" s="18"/>
      <c r="C169" s="18"/>
      <c r="D169" s="18"/>
      <c r="E169" s="19"/>
      <c r="F169" s="18"/>
      <c r="G169" s="20"/>
      <c r="H169" s="20"/>
      <c r="I169" s="18"/>
      <c r="J169" s="18"/>
      <c r="K169" s="18"/>
      <c r="L169" s="21" t="str">
        <f>IF($F169="","",IFERROR(INDEX(Lists!$D$1:$D$7,MATCH($F169,Lists!$C$1:$C$7,0)),1))</f>
        <v/>
      </c>
      <c r="M169" s="22" t="str">
        <f t="shared" si="25"/>
        <v/>
      </c>
      <c r="N169" s="21" t="str">
        <f>IF($M169="","",$M169-Settings!$B$4)</f>
        <v/>
      </c>
      <c r="O169" s="21" t="str">
        <f>IF($A169="","",IF($M169="","Paid",IF($N169&lt;0,"Overdue",IF($N169=0,"Due today",IF($N169&lt;=Settings!$B$5,"Due soon","OK")))))</f>
        <v/>
      </c>
      <c r="P169" s="23" t="str">
        <f t="shared" si="26"/>
        <v/>
      </c>
      <c r="Q169" s="23" t="str">
        <f t="shared" si="27"/>
        <v/>
      </c>
      <c r="R169" s="21" t="str">
        <f t="shared" si="28"/>
        <v/>
      </c>
      <c r="S169" s="21" t="str">
        <f t="shared" si="29"/>
        <v/>
      </c>
    </row>
    <row r="170" spans="1:19" x14ac:dyDescent="0.3">
      <c r="A170" s="18"/>
      <c r="B170" s="18"/>
      <c r="C170" s="18"/>
      <c r="D170" s="18"/>
      <c r="E170" s="19"/>
      <c r="F170" s="18"/>
      <c r="G170" s="20"/>
      <c r="H170" s="20"/>
      <c r="I170" s="18"/>
      <c r="J170" s="18"/>
      <c r="K170" s="18"/>
      <c r="L170" s="21" t="str">
        <f>IF($F170="","",IFERROR(INDEX(Lists!$D$1:$D$7,MATCH($F170,Lists!$C$1:$C$7,0)),1))</f>
        <v/>
      </c>
      <c r="M170" s="22" t="str">
        <f t="shared" si="25"/>
        <v/>
      </c>
      <c r="N170" s="21" t="str">
        <f>IF($M170="","",$M170-Settings!$B$4)</f>
        <v/>
      </c>
      <c r="O170" s="21" t="str">
        <f>IF($A170="","",IF($M170="","Paid",IF($N170&lt;0,"Overdue",IF($N170=0,"Due today",IF($N170&lt;=Settings!$B$5,"Due soon","OK")))))</f>
        <v/>
      </c>
      <c r="P170" s="23" t="str">
        <f t="shared" si="26"/>
        <v/>
      </c>
      <c r="Q170" s="23" t="str">
        <f t="shared" si="27"/>
        <v/>
      </c>
      <c r="R170" s="21" t="str">
        <f t="shared" si="28"/>
        <v/>
      </c>
      <c r="S170" s="21" t="str">
        <f t="shared" si="29"/>
        <v/>
      </c>
    </row>
    <row r="171" spans="1:19" x14ac:dyDescent="0.3">
      <c r="A171" s="18"/>
      <c r="B171" s="18"/>
      <c r="C171" s="18"/>
      <c r="D171" s="18"/>
      <c r="E171" s="19"/>
      <c r="F171" s="18"/>
      <c r="G171" s="20"/>
      <c r="H171" s="20"/>
      <c r="I171" s="18"/>
      <c r="J171" s="18"/>
      <c r="K171" s="18"/>
      <c r="L171" s="21" t="str">
        <f>IF($F171="","",IFERROR(INDEX(Lists!$D$1:$D$7,MATCH($F171,Lists!$C$1:$C$7,0)),1))</f>
        <v/>
      </c>
      <c r="M171" s="22" t="str">
        <f t="shared" si="25"/>
        <v/>
      </c>
      <c r="N171" s="21" t="str">
        <f>IF($M171="","",$M171-Settings!$B$4)</f>
        <v/>
      </c>
      <c r="O171" s="21" t="str">
        <f>IF($A171="","",IF($M171="","Paid",IF($N171&lt;0,"Overdue",IF($N171=0,"Due today",IF($N171&lt;=Settings!$B$5,"Due soon","OK")))))</f>
        <v/>
      </c>
      <c r="P171" s="23" t="str">
        <f t="shared" si="26"/>
        <v/>
      </c>
      <c r="Q171" s="23" t="str">
        <f t="shared" si="27"/>
        <v/>
      </c>
      <c r="R171" s="21" t="str">
        <f t="shared" si="28"/>
        <v/>
      </c>
      <c r="S171" s="21" t="str">
        <f t="shared" si="29"/>
        <v/>
      </c>
    </row>
    <row r="172" spans="1:19" x14ac:dyDescent="0.3">
      <c r="A172" s="18"/>
      <c r="B172" s="18"/>
      <c r="C172" s="18"/>
      <c r="D172" s="18"/>
      <c r="E172" s="19"/>
      <c r="F172" s="18"/>
      <c r="G172" s="20"/>
      <c r="H172" s="20"/>
      <c r="I172" s="18"/>
      <c r="J172" s="18"/>
      <c r="K172" s="18"/>
      <c r="L172" s="21" t="str">
        <f>IF($F172="","",IFERROR(INDEX(Lists!$D$1:$D$7,MATCH($F172,Lists!$C$1:$C$7,0)),1))</f>
        <v/>
      </c>
      <c r="M172" s="22" t="str">
        <f t="shared" si="25"/>
        <v/>
      </c>
      <c r="N172" s="21" t="str">
        <f>IF($M172="","",$M172-Settings!$B$4)</f>
        <v/>
      </c>
      <c r="O172" s="21" t="str">
        <f>IF($A172="","",IF($M172="","Paid",IF($N172&lt;0,"Overdue",IF($N172=0,"Due today",IF($N172&lt;=Settings!$B$5,"Due soon","OK")))))</f>
        <v/>
      </c>
      <c r="P172" s="23" t="str">
        <f t="shared" si="26"/>
        <v/>
      </c>
      <c r="Q172" s="23" t="str">
        <f t="shared" si="27"/>
        <v/>
      </c>
      <c r="R172" s="21" t="str">
        <f t="shared" si="28"/>
        <v/>
      </c>
      <c r="S172" s="21" t="str">
        <f t="shared" si="29"/>
        <v/>
      </c>
    </row>
    <row r="173" spans="1:19" x14ac:dyDescent="0.3">
      <c r="A173" s="18"/>
      <c r="B173" s="18"/>
      <c r="C173" s="18"/>
      <c r="D173" s="18"/>
      <c r="E173" s="19"/>
      <c r="F173" s="18"/>
      <c r="G173" s="20"/>
      <c r="H173" s="20"/>
      <c r="I173" s="18"/>
      <c r="J173" s="18"/>
      <c r="K173" s="18"/>
      <c r="L173" s="21" t="str">
        <f>IF($F173="","",IFERROR(INDEX(Lists!$D$1:$D$7,MATCH($F173,Lists!$C$1:$C$7,0)),1))</f>
        <v/>
      </c>
      <c r="M173" s="22" t="str">
        <f t="shared" si="25"/>
        <v/>
      </c>
      <c r="N173" s="21" t="str">
        <f>IF($M173="","",$M173-Settings!$B$4)</f>
        <v/>
      </c>
      <c r="O173" s="21" t="str">
        <f>IF($A173="","",IF($M173="","Paid",IF($N173&lt;0,"Overdue",IF($N173=0,"Due today",IF($N173&lt;=Settings!$B$5,"Due soon","OK")))))</f>
        <v/>
      </c>
      <c r="P173" s="23" t="str">
        <f t="shared" si="26"/>
        <v/>
      </c>
      <c r="Q173" s="23" t="str">
        <f t="shared" si="27"/>
        <v/>
      </c>
      <c r="R173" s="21" t="str">
        <f t="shared" si="28"/>
        <v/>
      </c>
      <c r="S173" s="21" t="str">
        <f t="shared" si="29"/>
        <v/>
      </c>
    </row>
    <row r="174" spans="1:19" x14ac:dyDescent="0.3">
      <c r="A174" s="18"/>
      <c r="B174" s="18"/>
      <c r="C174" s="18"/>
      <c r="D174" s="18"/>
      <c r="E174" s="19"/>
      <c r="F174" s="18"/>
      <c r="G174" s="20"/>
      <c r="H174" s="20"/>
      <c r="I174" s="18"/>
      <c r="J174" s="18"/>
      <c r="K174" s="18"/>
      <c r="L174" s="21" t="str">
        <f>IF($F174="","",IFERROR(INDEX(Lists!$D$1:$D$7,MATCH($F174,Lists!$C$1:$C$7,0)),1))</f>
        <v/>
      </c>
      <c r="M174" s="22" t="str">
        <f t="shared" si="25"/>
        <v/>
      </c>
      <c r="N174" s="21" t="str">
        <f>IF($M174="","",$M174-Settings!$B$4)</f>
        <v/>
      </c>
      <c r="O174" s="21" t="str">
        <f>IF($A174="","",IF($M174="","Paid",IF($N174&lt;0,"Overdue",IF($N174=0,"Due today",IF($N174&lt;=Settings!$B$5,"Due soon","OK")))))</f>
        <v/>
      </c>
      <c r="P174" s="23" t="str">
        <f t="shared" si="26"/>
        <v/>
      </c>
      <c r="Q174" s="23" t="str">
        <f t="shared" si="27"/>
        <v/>
      </c>
      <c r="R174" s="21" t="str">
        <f t="shared" si="28"/>
        <v/>
      </c>
      <c r="S174" s="21" t="str">
        <f t="shared" si="29"/>
        <v/>
      </c>
    </row>
    <row r="175" spans="1:19" x14ac:dyDescent="0.3">
      <c r="A175" s="18"/>
      <c r="B175" s="18"/>
      <c r="C175" s="18"/>
      <c r="D175" s="18"/>
      <c r="E175" s="19"/>
      <c r="F175" s="18"/>
      <c r="G175" s="20"/>
      <c r="H175" s="20"/>
      <c r="I175" s="18"/>
      <c r="J175" s="18"/>
      <c r="K175" s="18"/>
      <c r="L175" s="21" t="str">
        <f>IF($F175="","",IFERROR(INDEX(Lists!$D$1:$D$7,MATCH($F175,Lists!$C$1:$C$7,0)),1))</f>
        <v/>
      </c>
      <c r="M175" s="22" t="str">
        <f t="shared" si="25"/>
        <v/>
      </c>
      <c r="N175" s="21" t="str">
        <f>IF($M175="","",$M175-Settings!$B$4)</f>
        <v/>
      </c>
      <c r="O175" s="21" t="str">
        <f>IF($A175="","",IF($M175="","Paid",IF($N175&lt;0,"Overdue",IF($N175=0,"Due today",IF($N175&lt;=Settings!$B$5,"Due soon","OK")))))</f>
        <v/>
      </c>
      <c r="P175" s="23" t="str">
        <f t="shared" si="26"/>
        <v/>
      </c>
      <c r="Q175" s="23" t="str">
        <f t="shared" si="27"/>
        <v/>
      </c>
      <c r="R175" s="21" t="str">
        <f t="shared" si="28"/>
        <v/>
      </c>
      <c r="S175" s="21" t="str">
        <f t="shared" si="29"/>
        <v/>
      </c>
    </row>
    <row r="176" spans="1:19" x14ac:dyDescent="0.3">
      <c r="A176" s="18"/>
      <c r="B176" s="18"/>
      <c r="C176" s="18"/>
      <c r="D176" s="18"/>
      <c r="E176" s="19"/>
      <c r="F176" s="18"/>
      <c r="G176" s="20"/>
      <c r="H176" s="20"/>
      <c r="I176" s="18"/>
      <c r="J176" s="18"/>
      <c r="K176" s="18"/>
      <c r="L176" s="21" t="str">
        <f>IF($F176="","",IFERROR(INDEX(Lists!$D$1:$D$7,MATCH($F176,Lists!$C$1:$C$7,0)),1))</f>
        <v/>
      </c>
      <c r="M176" s="22" t="str">
        <f t="shared" si="25"/>
        <v/>
      </c>
      <c r="N176" s="21" t="str">
        <f>IF($M176="","",$M176-Settings!$B$4)</f>
        <v/>
      </c>
      <c r="O176" s="21" t="str">
        <f>IF($A176="","",IF($M176="","Paid",IF($N176&lt;0,"Overdue",IF($N176=0,"Due today",IF($N176&lt;=Settings!$B$5,"Due soon","OK")))))</f>
        <v/>
      </c>
      <c r="P176" s="23" t="str">
        <f t="shared" si="26"/>
        <v/>
      </c>
      <c r="Q176" s="23" t="str">
        <f t="shared" si="27"/>
        <v/>
      </c>
      <c r="R176" s="21" t="str">
        <f t="shared" si="28"/>
        <v/>
      </c>
      <c r="S176" s="21" t="str">
        <f t="shared" si="29"/>
        <v/>
      </c>
    </row>
    <row r="177" spans="1:19" x14ac:dyDescent="0.3">
      <c r="A177" s="18"/>
      <c r="B177" s="18"/>
      <c r="C177" s="18"/>
      <c r="D177" s="18"/>
      <c r="E177" s="19"/>
      <c r="F177" s="18"/>
      <c r="G177" s="20"/>
      <c r="H177" s="20"/>
      <c r="I177" s="18"/>
      <c r="J177" s="18"/>
      <c r="K177" s="18"/>
      <c r="L177" s="21" t="str">
        <f>IF($F177="","",IFERROR(INDEX(Lists!$D$1:$D$7,MATCH($F177,Lists!$C$1:$C$7,0)),1))</f>
        <v/>
      </c>
      <c r="M177" s="22" t="str">
        <f t="shared" si="25"/>
        <v/>
      </c>
      <c r="N177" s="21" t="str">
        <f>IF($M177="","",$M177-Settings!$B$4)</f>
        <v/>
      </c>
      <c r="O177" s="21" t="str">
        <f>IF($A177="","",IF($M177="","Paid",IF($N177&lt;0,"Overdue",IF($N177=0,"Due today",IF($N177&lt;=Settings!$B$5,"Due soon","OK")))))</f>
        <v/>
      </c>
      <c r="P177" s="23" t="str">
        <f t="shared" si="26"/>
        <v/>
      </c>
      <c r="Q177" s="23" t="str">
        <f t="shared" si="27"/>
        <v/>
      </c>
      <c r="R177" s="21" t="str">
        <f t="shared" si="28"/>
        <v/>
      </c>
      <c r="S177" s="21" t="str">
        <f t="shared" si="29"/>
        <v/>
      </c>
    </row>
    <row r="178" spans="1:19" x14ac:dyDescent="0.3">
      <c r="A178" s="18"/>
      <c r="B178" s="18"/>
      <c r="C178" s="18"/>
      <c r="D178" s="18"/>
      <c r="E178" s="19"/>
      <c r="F178" s="18"/>
      <c r="G178" s="20"/>
      <c r="H178" s="20"/>
      <c r="I178" s="18"/>
      <c r="J178" s="18"/>
      <c r="K178" s="18"/>
      <c r="L178" s="21" t="str">
        <f>IF($F178="","",IFERROR(INDEX(Lists!$D$1:$D$7,MATCH($F178,Lists!$C$1:$C$7,0)),1))</f>
        <v/>
      </c>
      <c r="M178" s="22" t="str">
        <f t="shared" si="25"/>
        <v/>
      </c>
      <c r="N178" s="21" t="str">
        <f>IF($M178="","",$M178-Settings!$B$4)</f>
        <v/>
      </c>
      <c r="O178" s="21" t="str">
        <f>IF($A178="","",IF($M178="","Paid",IF($N178&lt;0,"Overdue",IF($N178=0,"Due today",IF($N178&lt;=Settings!$B$5,"Due soon","OK")))))</f>
        <v/>
      </c>
      <c r="P178" s="23" t="str">
        <f t="shared" si="26"/>
        <v/>
      </c>
      <c r="Q178" s="23" t="str">
        <f t="shared" si="27"/>
        <v/>
      </c>
      <c r="R178" s="21" t="str">
        <f t="shared" si="28"/>
        <v/>
      </c>
      <c r="S178" s="21" t="str">
        <f t="shared" si="29"/>
        <v/>
      </c>
    </row>
    <row r="179" spans="1:19" x14ac:dyDescent="0.3">
      <c r="A179" s="18"/>
      <c r="B179" s="18"/>
      <c r="C179" s="18"/>
      <c r="D179" s="18"/>
      <c r="E179" s="19"/>
      <c r="F179" s="18"/>
      <c r="G179" s="20"/>
      <c r="H179" s="20"/>
      <c r="I179" s="18"/>
      <c r="J179" s="18"/>
      <c r="K179" s="18"/>
      <c r="L179" s="21" t="str">
        <f>IF($F179="","",IFERROR(INDEX(Lists!$D$1:$D$7,MATCH($F179,Lists!$C$1:$C$7,0)),1))</f>
        <v/>
      </c>
      <c r="M179" s="22" t="str">
        <f t="shared" si="25"/>
        <v/>
      </c>
      <c r="N179" s="21" t="str">
        <f>IF($M179="","",$M179-Settings!$B$4)</f>
        <v/>
      </c>
      <c r="O179" s="21" t="str">
        <f>IF($A179="","",IF($M179="","Paid",IF($N179&lt;0,"Overdue",IF($N179=0,"Due today",IF($N179&lt;=Settings!$B$5,"Due soon","OK")))))</f>
        <v/>
      </c>
      <c r="P179" s="23" t="str">
        <f t="shared" si="26"/>
        <v/>
      </c>
      <c r="Q179" s="23" t="str">
        <f t="shared" si="27"/>
        <v/>
      </c>
      <c r="R179" s="21" t="str">
        <f t="shared" si="28"/>
        <v/>
      </c>
      <c r="S179" s="21" t="str">
        <f t="shared" si="29"/>
        <v/>
      </c>
    </row>
    <row r="180" spans="1:19" x14ac:dyDescent="0.3">
      <c r="A180" s="18"/>
      <c r="B180" s="18"/>
      <c r="C180" s="18"/>
      <c r="D180" s="18"/>
      <c r="E180" s="19"/>
      <c r="F180" s="18"/>
      <c r="G180" s="20"/>
      <c r="H180" s="20"/>
      <c r="I180" s="18"/>
      <c r="J180" s="18"/>
      <c r="K180" s="18"/>
      <c r="L180" s="21" t="str">
        <f>IF($F180="","",IFERROR(INDEX(Lists!$D$1:$D$7,MATCH($F180,Lists!$C$1:$C$7,0)),1))</f>
        <v/>
      </c>
      <c r="M180" s="22" t="str">
        <f t="shared" si="25"/>
        <v/>
      </c>
      <c r="N180" s="21" t="str">
        <f>IF($M180="","",$M180-Settings!$B$4)</f>
        <v/>
      </c>
      <c r="O180" s="21" t="str">
        <f>IF($A180="","",IF($M180="","Paid",IF($N180&lt;0,"Overdue",IF($N180=0,"Due today",IF($N180&lt;=Settings!$B$5,"Due soon","OK")))))</f>
        <v/>
      </c>
      <c r="P180" s="23" t="str">
        <f t="shared" si="26"/>
        <v/>
      </c>
      <c r="Q180" s="23" t="str">
        <f t="shared" si="27"/>
        <v/>
      </c>
      <c r="R180" s="21" t="str">
        <f t="shared" si="28"/>
        <v/>
      </c>
      <c r="S180" s="21" t="str">
        <f t="shared" si="29"/>
        <v/>
      </c>
    </row>
    <row r="181" spans="1:19" x14ac:dyDescent="0.3">
      <c r="A181" s="18"/>
      <c r="B181" s="18"/>
      <c r="C181" s="18"/>
      <c r="D181" s="18"/>
      <c r="E181" s="19"/>
      <c r="F181" s="18"/>
      <c r="G181" s="20"/>
      <c r="H181" s="20"/>
      <c r="I181" s="18"/>
      <c r="J181" s="18"/>
      <c r="K181" s="18"/>
      <c r="L181" s="21" t="str">
        <f>IF($F181="","",IFERROR(INDEX(Lists!$D$1:$D$7,MATCH($F181,Lists!$C$1:$C$7,0)),1))</f>
        <v/>
      </c>
      <c r="M181" s="22" t="str">
        <f t="shared" si="25"/>
        <v/>
      </c>
      <c r="N181" s="21" t="str">
        <f>IF($M181="","",$M181-Settings!$B$4)</f>
        <v/>
      </c>
      <c r="O181" s="21" t="str">
        <f>IF($A181="","",IF($M181="","Paid",IF($N181&lt;0,"Overdue",IF($N181=0,"Due today",IF($N181&lt;=Settings!$B$5,"Due soon","OK")))))</f>
        <v/>
      </c>
      <c r="P181" s="23" t="str">
        <f t="shared" si="26"/>
        <v/>
      </c>
      <c r="Q181" s="23" t="str">
        <f t="shared" si="27"/>
        <v/>
      </c>
      <c r="R181" s="21" t="str">
        <f t="shared" si="28"/>
        <v/>
      </c>
      <c r="S181" s="21" t="str">
        <f t="shared" si="29"/>
        <v/>
      </c>
    </row>
    <row r="182" spans="1:19" x14ac:dyDescent="0.3">
      <c r="A182" s="18"/>
      <c r="B182" s="18"/>
      <c r="C182" s="18"/>
      <c r="D182" s="18"/>
      <c r="E182" s="19"/>
      <c r="F182" s="18"/>
      <c r="G182" s="20"/>
      <c r="H182" s="20"/>
      <c r="I182" s="18"/>
      <c r="J182" s="18"/>
      <c r="K182" s="18"/>
      <c r="L182" s="21" t="str">
        <f>IF($F182="","",IFERROR(INDEX(Lists!$D$1:$D$7,MATCH($F182,Lists!$C$1:$C$7,0)),1))</f>
        <v/>
      </c>
      <c r="M182" s="22" t="str">
        <f t="shared" si="25"/>
        <v/>
      </c>
      <c r="N182" s="21" t="str">
        <f>IF($M182="","",$M182-Settings!$B$4)</f>
        <v/>
      </c>
      <c r="O182" s="21" t="str">
        <f>IF($A182="","",IF($M182="","Paid",IF($N182&lt;0,"Overdue",IF($N182=0,"Due today",IF($N182&lt;=Settings!$B$5,"Due soon","OK")))))</f>
        <v/>
      </c>
      <c r="P182" s="23" t="str">
        <f t="shared" si="26"/>
        <v/>
      </c>
      <c r="Q182" s="23" t="str">
        <f t="shared" si="27"/>
        <v/>
      </c>
      <c r="R182" s="21" t="str">
        <f t="shared" si="28"/>
        <v/>
      </c>
      <c r="S182" s="21" t="str">
        <f t="shared" si="29"/>
        <v/>
      </c>
    </row>
    <row r="183" spans="1:19" x14ac:dyDescent="0.3">
      <c r="A183" s="18"/>
      <c r="B183" s="18"/>
      <c r="C183" s="18"/>
      <c r="D183" s="18"/>
      <c r="E183" s="19"/>
      <c r="F183" s="18"/>
      <c r="G183" s="20"/>
      <c r="H183" s="20"/>
      <c r="I183" s="18"/>
      <c r="J183" s="18"/>
      <c r="K183" s="18"/>
      <c r="L183" s="21" t="str">
        <f>IF($F183="","",IFERROR(INDEX(Lists!$D$1:$D$7,MATCH($F183,Lists!$C$1:$C$7,0)),1))</f>
        <v/>
      </c>
      <c r="M183" s="22" t="str">
        <f t="shared" si="25"/>
        <v/>
      </c>
      <c r="N183" s="21" t="str">
        <f>IF($M183="","",$M183-Settings!$B$4)</f>
        <v/>
      </c>
      <c r="O183" s="21" t="str">
        <f>IF($A183="","",IF($M183="","Paid",IF($N183&lt;0,"Overdue",IF($N183=0,"Due today",IF($N183&lt;=Settings!$B$5,"Due soon","OK")))))</f>
        <v/>
      </c>
      <c r="P183" s="23" t="str">
        <f t="shared" si="26"/>
        <v/>
      </c>
      <c r="Q183" s="23" t="str">
        <f t="shared" si="27"/>
        <v/>
      </c>
      <c r="R183" s="21" t="str">
        <f t="shared" si="28"/>
        <v/>
      </c>
      <c r="S183" s="21" t="str">
        <f t="shared" si="29"/>
        <v/>
      </c>
    </row>
    <row r="184" spans="1:19" x14ac:dyDescent="0.3">
      <c r="A184" s="18"/>
      <c r="B184" s="18"/>
      <c r="C184" s="18"/>
      <c r="D184" s="18"/>
      <c r="E184" s="19"/>
      <c r="F184" s="18"/>
      <c r="G184" s="20"/>
      <c r="H184" s="20"/>
      <c r="I184" s="18"/>
      <c r="J184" s="18"/>
      <c r="K184" s="18"/>
      <c r="L184" s="21" t="str">
        <f>IF($F184="","",IFERROR(INDEX(Lists!$D$1:$D$7,MATCH($F184,Lists!$C$1:$C$7,0)),1))</f>
        <v/>
      </c>
      <c r="M184" s="22" t="str">
        <f t="shared" si="25"/>
        <v/>
      </c>
      <c r="N184" s="21" t="str">
        <f>IF($M184="","",$M184-Settings!$B$4)</f>
        <v/>
      </c>
      <c r="O184" s="21" t="str">
        <f>IF($A184="","",IF($M184="","Paid",IF($N184&lt;0,"Overdue",IF($N184=0,"Due today",IF($N184&lt;=Settings!$B$5,"Due soon","OK")))))</f>
        <v/>
      </c>
      <c r="P184" s="23" t="str">
        <f t="shared" si="26"/>
        <v/>
      </c>
      <c r="Q184" s="23" t="str">
        <f t="shared" si="27"/>
        <v/>
      </c>
      <c r="R184" s="21" t="str">
        <f t="shared" si="28"/>
        <v/>
      </c>
      <c r="S184" s="21" t="str">
        <f t="shared" si="29"/>
        <v/>
      </c>
    </row>
    <row r="185" spans="1:19" x14ac:dyDescent="0.3">
      <c r="A185" s="18"/>
      <c r="B185" s="18"/>
      <c r="C185" s="18"/>
      <c r="D185" s="18"/>
      <c r="E185" s="19"/>
      <c r="F185" s="18"/>
      <c r="G185" s="20"/>
      <c r="H185" s="20"/>
      <c r="I185" s="18"/>
      <c r="J185" s="18"/>
      <c r="K185" s="18"/>
      <c r="L185" s="21" t="str">
        <f>IF($F185="","",IFERROR(INDEX(Lists!$D$1:$D$7,MATCH($F185,Lists!$C$1:$C$7,0)),1))</f>
        <v/>
      </c>
      <c r="M185" s="22" t="str">
        <f t="shared" si="25"/>
        <v/>
      </c>
      <c r="N185" s="21" t="str">
        <f>IF($M185="","",$M185-Settings!$B$4)</f>
        <v/>
      </c>
      <c r="O185" s="21" t="str">
        <f>IF($A185="","",IF($M185="","Paid",IF($N185&lt;0,"Overdue",IF($N185=0,"Due today",IF($N185&lt;=Settings!$B$5,"Due soon","OK")))))</f>
        <v/>
      </c>
      <c r="P185" s="23" t="str">
        <f t="shared" si="26"/>
        <v/>
      </c>
      <c r="Q185" s="23" t="str">
        <f t="shared" si="27"/>
        <v/>
      </c>
      <c r="R185" s="21" t="str">
        <f t="shared" si="28"/>
        <v/>
      </c>
      <c r="S185" s="21" t="str">
        <f t="shared" si="29"/>
        <v/>
      </c>
    </row>
    <row r="186" spans="1:19" x14ac:dyDescent="0.3">
      <c r="A186" s="18"/>
      <c r="B186" s="18"/>
      <c r="C186" s="18"/>
      <c r="D186" s="18"/>
      <c r="E186" s="19"/>
      <c r="F186" s="18"/>
      <c r="G186" s="20"/>
      <c r="H186" s="20"/>
      <c r="I186" s="18"/>
      <c r="J186" s="18"/>
      <c r="K186" s="18"/>
      <c r="L186" s="21" t="str">
        <f>IF($F186="","",IFERROR(INDEX(Lists!$D$1:$D$7,MATCH($F186,Lists!$C$1:$C$7,0)),1))</f>
        <v/>
      </c>
      <c r="M186" s="22" t="str">
        <f t="shared" si="25"/>
        <v/>
      </c>
      <c r="N186" s="21" t="str">
        <f>IF($M186="","",$M186-Settings!$B$4)</f>
        <v/>
      </c>
      <c r="O186" s="21" t="str">
        <f>IF($A186="","",IF($M186="","Paid",IF($N186&lt;0,"Overdue",IF($N186=0,"Due today",IF($N186&lt;=Settings!$B$5,"Due soon","OK")))))</f>
        <v/>
      </c>
      <c r="P186" s="23" t="str">
        <f t="shared" si="26"/>
        <v/>
      </c>
      <c r="Q186" s="23" t="str">
        <f t="shared" si="27"/>
        <v/>
      </c>
      <c r="R186" s="21" t="str">
        <f t="shared" si="28"/>
        <v/>
      </c>
      <c r="S186" s="21" t="str">
        <f t="shared" si="29"/>
        <v/>
      </c>
    </row>
    <row r="187" spans="1:19" x14ac:dyDescent="0.3">
      <c r="A187" s="18"/>
      <c r="B187" s="18"/>
      <c r="C187" s="18"/>
      <c r="D187" s="18"/>
      <c r="E187" s="19"/>
      <c r="F187" s="18"/>
      <c r="G187" s="20"/>
      <c r="H187" s="20"/>
      <c r="I187" s="18"/>
      <c r="J187" s="18"/>
      <c r="K187" s="18"/>
      <c r="L187" s="21" t="str">
        <f>IF($F187="","",IFERROR(INDEX(Lists!$D$1:$D$7,MATCH($F187,Lists!$C$1:$C$7,0)),1))</f>
        <v/>
      </c>
      <c r="M187" s="22" t="str">
        <f t="shared" si="25"/>
        <v/>
      </c>
      <c r="N187" s="21" t="str">
        <f>IF($M187="","",$M187-Settings!$B$4)</f>
        <v/>
      </c>
      <c r="O187" s="21" t="str">
        <f>IF($A187="","",IF($M187="","Paid",IF($N187&lt;0,"Overdue",IF($N187=0,"Due today",IF($N187&lt;=Settings!$B$5,"Due soon","OK")))))</f>
        <v/>
      </c>
      <c r="P187" s="23" t="str">
        <f t="shared" si="26"/>
        <v/>
      </c>
      <c r="Q187" s="23" t="str">
        <f t="shared" si="27"/>
        <v/>
      </c>
      <c r="R187" s="21" t="str">
        <f t="shared" si="28"/>
        <v/>
      </c>
      <c r="S187" s="21" t="str">
        <f t="shared" si="29"/>
        <v/>
      </c>
    </row>
    <row r="188" spans="1:19" x14ac:dyDescent="0.3">
      <c r="A188" s="18"/>
      <c r="B188" s="18"/>
      <c r="C188" s="18"/>
      <c r="D188" s="18"/>
      <c r="E188" s="19"/>
      <c r="F188" s="18"/>
      <c r="G188" s="20"/>
      <c r="H188" s="20"/>
      <c r="I188" s="18"/>
      <c r="J188" s="18"/>
      <c r="K188" s="18"/>
      <c r="L188" s="21" t="str">
        <f>IF($F188="","",IFERROR(INDEX(Lists!$D$1:$D$7,MATCH($F188,Lists!$C$1:$C$7,0)),1))</f>
        <v/>
      </c>
      <c r="M188" s="22" t="str">
        <f t="shared" si="25"/>
        <v/>
      </c>
      <c r="N188" s="21" t="str">
        <f>IF($M188="","",$M188-Settings!$B$4)</f>
        <v/>
      </c>
      <c r="O188" s="21" t="str">
        <f>IF($A188="","",IF($M188="","Paid",IF($N188&lt;0,"Overdue",IF($N188=0,"Due today",IF($N188&lt;=Settings!$B$5,"Due soon","OK")))))</f>
        <v/>
      </c>
      <c r="P188" s="23" t="str">
        <f t="shared" si="26"/>
        <v/>
      </c>
      <c r="Q188" s="23" t="str">
        <f t="shared" si="27"/>
        <v/>
      </c>
      <c r="R188" s="21" t="str">
        <f t="shared" si="28"/>
        <v/>
      </c>
      <c r="S188" s="21" t="str">
        <f t="shared" si="29"/>
        <v/>
      </c>
    </row>
    <row r="189" spans="1:19" x14ac:dyDescent="0.3">
      <c r="A189" s="18"/>
      <c r="B189" s="18"/>
      <c r="C189" s="18"/>
      <c r="D189" s="18"/>
      <c r="E189" s="19"/>
      <c r="F189" s="18"/>
      <c r="G189" s="20"/>
      <c r="H189" s="20"/>
      <c r="I189" s="18"/>
      <c r="J189" s="18"/>
      <c r="K189" s="18"/>
      <c r="L189" s="21" t="str">
        <f>IF($F189="","",IFERROR(INDEX(Lists!$D$1:$D$7,MATCH($F189,Lists!$C$1:$C$7,0)),1))</f>
        <v/>
      </c>
      <c r="M189" s="22" t="str">
        <f t="shared" si="25"/>
        <v/>
      </c>
      <c r="N189" s="21" t="str">
        <f>IF($M189="","",$M189-Settings!$B$4)</f>
        <v/>
      </c>
      <c r="O189" s="21" t="str">
        <f>IF($A189="","",IF($M189="","Paid",IF($N189&lt;0,"Overdue",IF($N189=0,"Due today",IF($N189&lt;=Settings!$B$5,"Due soon","OK")))))</f>
        <v/>
      </c>
      <c r="P189" s="23" t="str">
        <f t="shared" si="26"/>
        <v/>
      </c>
      <c r="Q189" s="23" t="str">
        <f t="shared" si="27"/>
        <v/>
      </c>
      <c r="R189" s="21" t="str">
        <f t="shared" si="28"/>
        <v/>
      </c>
      <c r="S189" s="21" t="str">
        <f t="shared" si="29"/>
        <v/>
      </c>
    </row>
    <row r="190" spans="1:19" x14ac:dyDescent="0.3">
      <c r="A190" s="18"/>
      <c r="B190" s="18"/>
      <c r="C190" s="18"/>
      <c r="D190" s="18"/>
      <c r="E190" s="19"/>
      <c r="F190" s="18"/>
      <c r="G190" s="20"/>
      <c r="H190" s="20"/>
      <c r="I190" s="18"/>
      <c r="J190" s="18"/>
      <c r="K190" s="18"/>
      <c r="L190" s="21" t="str">
        <f>IF($F190="","",IFERROR(INDEX(Lists!$D$1:$D$7,MATCH($F190,Lists!$C$1:$C$7,0)),1))</f>
        <v/>
      </c>
      <c r="M190" s="22" t="str">
        <f t="shared" si="25"/>
        <v/>
      </c>
      <c r="N190" s="21" t="str">
        <f>IF($M190="","",$M190-Settings!$B$4)</f>
        <v/>
      </c>
      <c r="O190" s="21" t="str">
        <f>IF($A190="","",IF($M190="","Paid",IF($N190&lt;0,"Overdue",IF($N190=0,"Due today",IF($N190&lt;=Settings!$B$5,"Due soon","OK")))))</f>
        <v/>
      </c>
      <c r="P190" s="23" t="str">
        <f t="shared" si="26"/>
        <v/>
      </c>
      <c r="Q190" s="23" t="str">
        <f t="shared" si="27"/>
        <v/>
      </c>
      <c r="R190" s="21" t="str">
        <f t="shared" si="28"/>
        <v/>
      </c>
      <c r="S190" s="21" t="str">
        <f t="shared" si="29"/>
        <v/>
      </c>
    </row>
    <row r="191" spans="1:19" x14ac:dyDescent="0.3">
      <c r="A191" s="18"/>
      <c r="B191" s="18"/>
      <c r="C191" s="18"/>
      <c r="D191" s="18"/>
      <c r="E191" s="19"/>
      <c r="F191" s="18"/>
      <c r="G191" s="20"/>
      <c r="H191" s="20"/>
      <c r="I191" s="18"/>
      <c r="J191" s="18"/>
      <c r="K191" s="18"/>
      <c r="L191" s="21" t="str">
        <f>IF($F191="","",IFERROR(INDEX(Lists!$D$1:$D$7,MATCH($F191,Lists!$C$1:$C$7,0)),1))</f>
        <v/>
      </c>
      <c r="M191" s="22" t="str">
        <f t="shared" si="25"/>
        <v/>
      </c>
      <c r="N191" s="21" t="str">
        <f>IF($M191="","",$M191-Settings!$B$4)</f>
        <v/>
      </c>
      <c r="O191" s="21" t="str">
        <f>IF($A191="","",IF($M191="","Paid",IF($N191&lt;0,"Overdue",IF($N191=0,"Due today",IF($N191&lt;=Settings!$B$5,"Due soon","OK")))))</f>
        <v/>
      </c>
      <c r="P191" s="23" t="str">
        <f t="shared" si="26"/>
        <v/>
      </c>
      <c r="Q191" s="23" t="str">
        <f t="shared" si="27"/>
        <v/>
      </c>
      <c r="R191" s="21" t="str">
        <f t="shared" si="28"/>
        <v/>
      </c>
      <c r="S191" s="21" t="str">
        <f t="shared" si="29"/>
        <v/>
      </c>
    </row>
    <row r="192" spans="1:19" x14ac:dyDescent="0.3">
      <c r="A192" s="18"/>
      <c r="B192" s="18"/>
      <c r="C192" s="18"/>
      <c r="D192" s="18"/>
      <c r="E192" s="19"/>
      <c r="F192" s="18"/>
      <c r="G192" s="20"/>
      <c r="H192" s="20"/>
      <c r="I192" s="18"/>
      <c r="J192" s="18"/>
      <c r="K192" s="18"/>
      <c r="L192" s="21" t="str">
        <f>IF($F192="","",IFERROR(INDEX(Lists!$D$1:$D$7,MATCH($F192,Lists!$C$1:$C$7,0)),1))</f>
        <v/>
      </c>
      <c r="M192" s="22" t="str">
        <f t="shared" si="25"/>
        <v/>
      </c>
      <c r="N192" s="21" t="str">
        <f>IF($M192="","",$M192-Settings!$B$4)</f>
        <v/>
      </c>
      <c r="O192" s="21" t="str">
        <f>IF($A192="","",IF($M192="","Paid",IF($N192&lt;0,"Overdue",IF($N192=0,"Due today",IF($N192&lt;=Settings!$B$5,"Due soon","OK")))))</f>
        <v/>
      </c>
      <c r="P192" s="23" t="str">
        <f t="shared" si="26"/>
        <v/>
      </c>
      <c r="Q192" s="23" t="str">
        <f t="shared" si="27"/>
        <v/>
      </c>
      <c r="R192" s="21" t="str">
        <f t="shared" si="28"/>
        <v/>
      </c>
      <c r="S192" s="21" t="str">
        <f t="shared" si="29"/>
        <v/>
      </c>
    </row>
    <row r="193" spans="1:19" x14ac:dyDescent="0.3">
      <c r="A193" s="18"/>
      <c r="B193" s="18"/>
      <c r="C193" s="18"/>
      <c r="D193" s="18"/>
      <c r="E193" s="19"/>
      <c r="F193" s="18"/>
      <c r="G193" s="20"/>
      <c r="H193" s="20"/>
      <c r="I193" s="18"/>
      <c r="J193" s="18"/>
      <c r="K193" s="18"/>
      <c r="L193" s="21" t="str">
        <f>IF($F193="","",IFERROR(INDEX(Lists!$D$1:$D$7,MATCH($F193,Lists!$C$1:$C$7,0)),1))</f>
        <v/>
      </c>
      <c r="M193" s="22" t="str">
        <f t="shared" si="25"/>
        <v/>
      </c>
      <c r="N193" s="21" t="str">
        <f>IF($M193="","",$M193-Settings!$B$4)</f>
        <v/>
      </c>
      <c r="O193" s="21" t="str">
        <f>IF($A193="","",IF($M193="","Paid",IF($N193&lt;0,"Overdue",IF($N193=0,"Due today",IF($N193&lt;=Settings!$B$5,"Due soon","OK")))))</f>
        <v/>
      </c>
      <c r="P193" s="23" t="str">
        <f t="shared" si="26"/>
        <v/>
      </c>
      <c r="Q193" s="23" t="str">
        <f t="shared" si="27"/>
        <v/>
      </c>
      <c r="R193" s="21" t="str">
        <f t="shared" si="28"/>
        <v/>
      </c>
      <c r="S193" s="21" t="str">
        <f t="shared" si="29"/>
        <v/>
      </c>
    </row>
    <row r="194" spans="1:19" x14ac:dyDescent="0.3">
      <c r="A194" s="18"/>
      <c r="B194" s="18"/>
      <c r="C194" s="18"/>
      <c r="D194" s="18"/>
      <c r="E194" s="19"/>
      <c r="F194" s="18"/>
      <c r="G194" s="20"/>
      <c r="H194" s="20"/>
      <c r="I194" s="18"/>
      <c r="J194" s="18"/>
      <c r="K194" s="18"/>
      <c r="L194" s="21" t="str">
        <f>IF($F194="","",IFERROR(INDEX(Lists!$D$1:$D$7,MATCH($F194,Lists!$C$1:$C$7,0)),1))</f>
        <v/>
      </c>
      <c r="M194" s="22" t="str">
        <f t="shared" si="25"/>
        <v/>
      </c>
      <c r="N194" s="21" t="str">
        <f>IF($M194="","",$M194-Settings!$B$4)</f>
        <v/>
      </c>
      <c r="O194" s="21" t="str">
        <f>IF($A194="","",IF($M194="","Paid",IF($N194&lt;0,"Overdue",IF($N194=0,"Due today",IF($N194&lt;=Settings!$B$5,"Due soon","OK")))))</f>
        <v/>
      </c>
      <c r="P194" s="23" t="str">
        <f t="shared" si="26"/>
        <v/>
      </c>
      <c r="Q194" s="23" t="str">
        <f t="shared" si="27"/>
        <v/>
      </c>
      <c r="R194" s="21" t="str">
        <f t="shared" si="28"/>
        <v/>
      </c>
      <c r="S194" s="21" t="str">
        <f t="shared" si="29"/>
        <v/>
      </c>
    </row>
    <row r="195" spans="1:19" x14ac:dyDescent="0.3">
      <c r="A195" s="18"/>
      <c r="B195" s="18"/>
      <c r="C195" s="18"/>
      <c r="D195" s="18"/>
      <c r="E195" s="19"/>
      <c r="F195" s="18"/>
      <c r="G195" s="20"/>
      <c r="H195" s="20"/>
      <c r="I195" s="18"/>
      <c r="J195" s="18"/>
      <c r="K195" s="18"/>
      <c r="L195" s="21" t="str">
        <f>IF($F195="","",IFERROR(INDEX(Lists!$D$1:$D$7,MATCH($F195,Lists!$C$1:$C$7,0)),1))</f>
        <v/>
      </c>
      <c r="M195" s="22" t="str">
        <f t="shared" si="25"/>
        <v/>
      </c>
      <c r="N195" s="21" t="str">
        <f>IF($M195="","",$M195-Settings!$B$4)</f>
        <v/>
      </c>
      <c r="O195" s="21" t="str">
        <f>IF($A195="","",IF($M195="","Paid",IF($N195&lt;0,"Overdue",IF($N195=0,"Due today",IF($N195&lt;=Settings!$B$5,"Due soon","OK")))))</f>
        <v/>
      </c>
      <c r="P195" s="23" t="str">
        <f t="shared" si="26"/>
        <v/>
      </c>
      <c r="Q195" s="23" t="str">
        <f t="shared" si="27"/>
        <v/>
      </c>
      <c r="R195" s="21" t="str">
        <f t="shared" si="28"/>
        <v/>
      </c>
      <c r="S195" s="21" t="str">
        <f t="shared" si="29"/>
        <v/>
      </c>
    </row>
    <row r="196" spans="1:19" x14ac:dyDescent="0.3">
      <c r="A196" s="18"/>
      <c r="B196" s="18"/>
      <c r="C196" s="18"/>
      <c r="D196" s="18"/>
      <c r="E196" s="19"/>
      <c r="F196" s="18"/>
      <c r="G196" s="20"/>
      <c r="H196" s="20"/>
      <c r="I196" s="18"/>
      <c r="J196" s="18"/>
      <c r="K196" s="18"/>
      <c r="L196" s="21" t="str">
        <f>IF($F196="","",IFERROR(INDEX(Lists!$D$1:$D$7,MATCH($F196,Lists!$C$1:$C$7,0)),1))</f>
        <v/>
      </c>
      <c r="M196" s="22" t="str">
        <f t="shared" ref="M196:M203" si="30">IF(OR($A196="",$G196="",$L196=""),"",IF($L196=0,IF($H196="",$G196,""),IF(EDATE($G196,$L196*($R196))&gt;IF($H196="",$G196-1,$H196+MIN(45,15*$L196)),EDATE($G196,$L196*($R196)),IF(EDATE($G196,$L196*($R196+1))&gt;IF($H196="",$G196-1,$H196+MIN(45,15*$L196)),EDATE($G196,$L196*($R196+1)),EDATE($G196,$L196*($R196+2))))))</f>
        <v/>
      </c>
      <c r="N196" s="21" t="str">
        <f>IF($M196="","",$M196-Settings!$B$4)</f>
        <v/>
      </c>
      <c r="O196" s="21" t="str">
        <f>IF($A196="","",IF($M196="","Paid",IF($N196&lt;0,"Overdue",IF($N196=0,"Due today",IF($N196&lt;=Settings!$B$5,"Due soon","OK")))))</f>
        <v/>
      </c>
      <c r="P196" s="23" t="str">
        <f t="shared" ref="P196:P203" si="31">IF(OR($A196="",$L196=""),"",IF($L196=0,0,N($E196)*12/$L196))</f>
        <v/>
      </c>
      <c r="Q196" s="23" t="str">
        <f t="shared" ref="Q196:Q203" si="32">IF($P196="","",$P196/12)</f>
        <v/>
      </c>
      <c r="R196" s="21" t="str">
        <f t="shared" ref="R196:R203" si="33">IF(OR($G196="",$L196="",N($L196)=0),"",IF(IF($H196="",$G196-1,$H196+MIN(45,15*$L196))&lt;$G196,0,INT(DATEDIF($G196,IF($H196="",$G196-1,$H196+MIN(45,15*$L196)),"m")/$L196)))</f>
        <v/>
      </c>
      <c r="S196" s="21" t="str">
        <f t="shared" ref="S196:S203" si="34">IF($M196="","",$M196+ROW()/100000)</f>
        <v/>
      </c>
    </row>
    <row r="197" spans="1:19" x14ac:dyDescent="0.3">
      <c r="A197" s="18"/>
      <c r="B197" s="18"/>
      <c r="C197" s="18"/>
      <c r="D197" s="18"/>
      <c r="E197" s="19"/>
      <c r="F197" s="18"/>
      <c r="G197" s="20"/>
      <c r="H197" s="20"/>
      <c r="I197" s="18"/>
      <c r="J197" s="18"/>
      <c r="K197" s="18"/>
      <c r="L197" s="21" t="str">
        <f>IF($F197="","",IFERROR(INDEX(Lists!$D$1:$D$7,MATCH($F197,Lists!$C$1:$C$7,0)),1))</f>
        <v/>
      </c>
      <c r="M197" s="22" t="str">
        <f t="shared" si="30"/>
        <v/>
      </c>
      <c r="N197" s="21" t="str">
        <f>IF($M197="","",$M197-Settings!$B$4)</f>
        <v/>
      </c>
      <c r="O197" s="21" t="str">
        <f>IF($A197="","",IF($M197="","Paid",IF($N197&lt;0,"Overdue",IF($N197=0,"Due today",IF($N197&lt;=Settings!$B$5,"Due soon","OK")))))</f>
        <v/>
      </c>
      <c r="P197" s="23" t="str">
        <f t="shared" si="31"/>
        <v/>
      </c>
      <c r="Q197" s="23" t="str">
        <f t="shared" si="32"/>
        <v/>
      </c>
      <c r="R197" s="21" t="str">
        <f t="shared" si="33"/>
        <v/>
      </c>
      <c r="S197" s="21" t="str">
        <f t="shared" si="34"/>
        <v/>
      </c>
    </row>
    <row r="198" spans="1:19" x14ac:dyDescent="0.3">
      <c r="A198" s="18"/>
      <c r="B198" s="18"/>
      <c r="C198" s="18"/>
      <c r="D198" s="18"/>
      <c r="E198" s="19"/>
      <c r="F198" s="18"/>
      <c r="G198" s="20"/>
      <c r="H198" s="20"/>
      <c r="I198" s="18"/>
      <c r="J198" s="18"/>
      <c r="K198" s="18"/>
      <c r="L198" s="21" t="str">
        <f>IF($F198="","",IFERROR(INDEX(Lists!$D$1:$D$7,MATCH($F198,Lists!$C$1:$C$7,0)),1))</f>
        <v/>
      </c>
      <c r="M198" s="22" t="str">
        <f t="shared" si="30"/>
        <v/>
      </c>
      <c r="N198" s="21" t="str">
        <f>IF($M198="","",$M198-Settings!$B$4)</f>
        <v/>
      </c>
      <c r="O198" s="21" t="str">
        <f>IF($A198="","",IF($M198="","Paid",IF($N198&lt;0,"Overdue",IF($N198=0,"Due today",IF($N198&lt;=Settings!$B$5,"Due soon","OK")))))</f>
        <v/>
      </c>
      <c r="P198" s="23" t="str">
        <f t="shared" si="31"/>
        <v/>
      </c>
      <c r="Q198" s="23" t="str">
        <f t="shared" si="32"/>
        <v/>
      </c>
      <c r="R198" s="21" t="str">
        <f t="shared" si="33"/>
        <v/>
      </c>
      <c r="S198" s="21" t="str">
        <f t="shared" si="34"/>
        <v/>
      </c>
    </row>
    <row r="199" spans="1:19" x14ac:dyDescent="0.3">
      <c r="A199" s="18"/>
      <c r="B199" s="18"/>
      <c r="C199" s="18"/>
      <c r="D199" s="18"/>
      <c r="E199" s="19"/>
      <c r="F199" s="18"/>
      <c r="G199" s="20"/>
      <c r="H199" s="20"/>
      <c r="I199" s="18"/>
      <c r="J199" s="18"/>
      <c r="K199" s="18"/>
      <c r="L199" s="21" t="str">
        <f>IF($F199="","",IFERROR(INDEX(Lists!$D$1:$D$7,MATCH($F199,Lists!$C$1:$C$7,0)),1))</f>
        <v/>
      </c>
      <c r="M199" s="22" t="str">
        <f t="shared" si="30"/>
        <v/>
      </c>
      <c r="N199" s="21" t="str">
        <f>IF($M199="","",$M199-Settings!$B$4)</f>
        <v/>
      </c>
      <c r="O199" s="21" t="str">
        <f>IF($A199="","",IF($M199="","Paid",IF($N199&lt;0,"Overdue",IF($N199=0,"Due today",IF($N199&lt;=Settings!$B$5,"Due soon","OK")))))</f>
        <v/>
      </c>
      <c r="P199" s="23" t="str">
        <f t="shared" si="31"/>
        <v/>
      </c>
      <c r="Q199" s="23" t="str">
        <f t="shared" si="32"/>
        <v/>
      </c>
      <c r="R199" s="21" t="str">
        <f t="shared" si="33"/>
        <v/>
      </c>
      <c r="S199" s="21" t="str">
        <f t="shared" si="34"/>
        <v/>
      </c>
    </row>
    <row r="200" spans="1:19" x14ac:dyDescent="0.3">
      <c r="A200" s="18"/>
      <c r="B200" s="18"/>
      <c r="C200" s="18"/>
      <c r="D200" s="18"/>
      <c r="E200" s="19"/>
      <c r="F200" s="18"/>
      <c r="G200" s="20"/>
      <c r="H200" s="20"/>
      <c r="I200" s="18"/>
      <c r="J200" s="18"/>
      <c r="K200" s="18"/>
      <c r="L200" s="21" t="str">
        <f>IF($F200="","",IFERROR(INDEX(Lists!$D$1:$D$7,MATCH($F200,Lists!$C$1:$C$7,0)),1))</f>
        <v/>
      </c>
      <c r="M200" s="22" t="str">
        <f t="shared" si="30"/>
        <v/>
      </c>
      <c r="N200" s="21" t="str">
        <f>IF($M200="","",$M200-Settings!$B$4)</f>
        <v/>
      </c>
      <c r="O200" s="21" t="str">
        <f>IF($A200="","",IF($M200="","Paid",IF($N200&lt;0,"Overdue",IF($N200=0,"Due today",IF($N200&lt;=Settings!$B$5,"Due soon","OK")))))</f>
        <v/>
      </c>
      <c r="P200" s="23" t="str">
        <f t="shared" si="31"/>
        <v/>
      </c>
      <c r="Q200" s="23" t="str">
        <f t="shared" si="32"/>
        <v/>
      </c>
      <c r="R200" s="21" t="str">
        <f t="shared" si="33"/>
        <v/>
      </c>
      <c r="S200" s="21" t="str">
        <f t="shared" si="34"/>
        <v/>
      </c>
    </row>
    <row r="201" spans="1:19" x14ac:dyDescent="0.3">
      <c r="A201" s="18"/>
      <c r="B201" s="18"/>
      <c r="C201" s="18"/>
      <c r="D201" s="18"/>
      <c r="E201" s="19"/>
      <c r="F201" s="18"/>
      <c r="G201" s="20"/>
      <c r="H201" s="20"/>
      <c r="I201" s="18"/>
      <c r="J201" s="18"/>
      <c r="K201" s="18"/>
      <c r="L201" s="21" t="str">
        <f>IF($F201="","",IFERROR(INDEX(Lists!$D$1:$D$7,MATCH($F201,Lists!$C$1:$C$7,0)),1))</f>
        <v/>
      </c>
      <c r="M201" s="22" t="str">
        <f t="shared" si="30"/>
        <v/>
      </c>
      <c r="N201" s="21" t="str">
        <f>IF($M201="","",$M201-Settings!$B$4)</f>
        <v/>
      </c>
      <c r="O201" s="21" t="str">
        <f>IF($A201="","",IF($M201="","Paid",IF($N201&lt;0,"Overdue",IF($N201=0,"Due today",IF($N201&lt;=Settings!$B$5,"Due soon","OK")))))</f>
        <v/>
      </c>
      <c r="P201" s="23" t="str">
        <f t="shared" si="31"/>
        <v/>
      </c>
      <c r="Q201" s="23" t="str">
        <f t="shared" si="32"/>
        <v/>
      </c>
      <c r="R201" s="21" t="str">
        <f t="shared" si="33"/>
        <v/>
      </c>
      <c r="S201" s="21" t="str">
        <f t="shared" si="34"/>
        <v/>
      </c>
    </row>
    <row r="202" spans="1:19" x14ac:dyDescent="0.3">
      <c r="A202" s="18"/>
      <c r="B202" s="18"/>
      <c r="C202" s="18"/>
      <c r="D202" s="18"/>
      <c r="E202" s="19"/>
      <c r="F202" s="18"/>
      <c r="G202" s="20"/>
      <c r="H202" s="20"/>
      <c r="I202" s="18"/>
      <c r="J202" s="18"/>
      <c r="K202" s="18"/>
      <c r="L202" s="21" t="str">
        <f>IF($F202="","",IFERROR(INDEX(Lists!$D$1:$D$7,MATCH($F202,Lists!$C$1:$C$7,0)),1))</f>
        <v/>
      </c>
      <c r="M202" s="22" t="str">
        <f t="shared" si="30"/>
        <v/>
      </c>
      <c r="N202" s="21" t="str">
        <f>IF($M202="","",$M202-Settings!$B$4)</f>
        <v/>
      </c>
      <c r="O202" s="21" t="str">
        <f>IF($A202="","",IF($M202="","Paid",IF($N202&lt;0,"Overdue",IF($N202=0,"Due today",IF($N202&lt;=Settings!$B$5,"Due soon","OK")))))</f>
        <v/>
      </c>
      <c r="P202" s="23" t="str">
        <f t="shared" si="31"/>
        <v/>
      </c>
      <c r="Q202" s="23" t="str">
        <f t="shared" si="32"/>
        <v/>
      </c>
      <c r="R202" s="21" t="str">
        <f t="shared" si="33"/>
        <v/>
      </c>
      <c r="S202" s="21" t="str">
        <f t="shared" si="34"/>
        <v/>
      </c>
    </row>
    <row r="203" spans="1:19" x14ac:dyDescent="0.3">
      <c r="A203" s="18"/>
      <c r="B203" s="18"/>
      <c r="C203" s="18"/>
      <c r="D203" s="18"/>
      <c r="E203" s="19"/>
      <c r="F203" s="18"/>
      <c r="G203" s="20"/>
      <c r="H203" s="20"/>
      <c r="I203" s="18"/>
      <c r="J203" s="18"/>
      <c r="K203" s="18"/>
      <c r="L203" s="21" t="str">
        <f>IF($F203="","",IFERROR(INDEX(Lists!$D$1:$D$7,MATCH($F203,Lists!$C$1:$C$7,0)),1))</f>
        <v/>
      </c>
      <c r="M203" s="22" t="str">
        <f t="shared" si="30"/>
        <v/>
      </c>
      <c r="N203" s="21" t="str">
        <f>IF($M203="","",$M203-Settings!$B$4)</f>
        <v/>
      </c>
      <c r="O203" s="21" t="str">
        <f>IF($A203="","",IF($M203="","Paid",IF($N203&lt;0,"Overdue",IF($N203=0,"Due today",IF($N203&lt;=Settings!$B$5,"Due soon","OK")))))</f>
        <v/>
      </c>
      <c r="P203" s="23" t="str">
        <f t="shared" si="31"/>
        <v/>
      </c>
      <c r="Q203" s="23" t="str">
        <f t="shared" si="32"/>
        <v/>
      </c>
      <c r="R203" s="21" t="str">
        <f t="shared" si="33"/>
        <v/>
      </c>
      <c r="S203" s="21" t="str">
        <f t="shared" si="34"/>
        <v/>
      </c>
    </row>
  </sheetData>
  <conditionalFormatting sqref="O4:O203">
    <cfRule type="cellIs" dxfId="4" priority="1" operator="equal">
      <formula>"Overdue"</formula>
    </cfRule>
    <cfRule type="expression" dxfId="3" priority="2">
      <formula>OR($O4="Due soon",$O4="Due today")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4">
        <x14:dataValidation type="list" allowBlank="1" xr:uid="{00000000-0002-0000-0200-000000000000}">
          <x14:formula1>
            <xm:f>Lists!$E$1:$E$18</xm:f>
          </x14:formula1>
          <xm:sqref>B4:B203</xm:sqref>
        </x14:dataValidation>
        <x14:dataValidation type="list" allowBlank="1" xr:uid="{00000000-0002-0000-0200-000001000000}">
          <x14:formula1>
            <xm:f>Lists!$C$1:$C$7</xm:f>
          </x14:formula1>
          <xm:sqref>F4:F203</xm:sqref>
        </x14:dataValidation>
        <x14:dataValidation type="list" allowBlank="1" xr:uid="{00000000-0002-0000-0200-000002000000}">
          <x14:formula1>
            <xm:f>Lists!$F$1:$F$2</xm:f>
          </x14:formula1>
          <xm:sqref>I4:I203</xm:sqref>
        </x14:dataValidation>
        <x14:dataValidation type="list" allowBlank="1" xr:uid="{00000000-0002-0000-0200-000003000000}">
          <x14:formula1>
            <xm:f>Lists!$G$1:$G$3</xm:f>
          </x14:formula1>
          <xm:sqref>K4:K203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J33"/>
  <sheetViews>
    <sheetView showGridLines="0" workbookViewId="0"/>
  </sheetViews>
  <sheetFormatPr defaultRowHeight="14.4" x14ac:dyDescent="0.3"/>
  <cols>
    <col min="1" max="1" width="6" customWidth="1"/>
    <col min="2" max="2" width="30" customWidth="1"/>
    <col min="3" max="4" width="13" customWidth="1"/>
    <col min="5" max="5" width="10" customWidth="1"/>
    <col min="6" max="6" width="12" customWidth="1"/>
    <col min="7" max="7" width="10" customWidth="1"/>
    <col min="9" max="10" width="13" hidden="1" customWidth="1"/>
  </cols>
  <sheetData>
    <row r="1" spans="1:10" ht="25.95" customHeight="1" x14ac:dyDescent="0.4">
      <c r="A1" s="1" t="s">
        <v>106</v>
      </c>
    </row>
    <row r="2" spans="1:10" x14ac:dyDescent="0.3">
      <c r="A2" s="2" t="s">
        <v>107</v>
      </c>
    </row>
    <row r="3" spans="1:10" ht="31.95" customHeight="1" x14ac:dyDescent="0.3">
      <c r="A3" s="17" t="s">
        <v>108</v>
      </c>
      <c r="B3" s="17" t="s">
        <v>109</v>
      </c>
      <c r="C3" s="17" t="s">
        <v>110</v>
      </c>
      <c r="D3" s="17" t="s">
        <v>36</v>
      </c>
      <c r="E3" s="17" t="s">
        <v>45</v>
      </c>
      <c r="F3" s="17" t="s">
        <v>46</v>
      </c>
      <c r="G3" s="17" t="s">
        <v>40</v>
      </c>
    </row>
    <row r="4" spans="1:10" x14ac:dyDescent="0.3">
      <c r="A4" s="24">
        <f>IF($J4="","",1)</f>
        <v>1</v>
      </c>
      <c r="B4" s="24" t="str">
        <f>IF($J4="","",INDEX(Bills!$A$4:$A$203,$J4))</f>
        <v>DTH recharge</v>
      </c>
      <c r="C4" s="25">
        <f>IF($J4="","",INDEX(Bills!$M$4:$M$203,$J4))</f>
        <v>46297</v>
      </c>
      <c r="D4" s="26">
        <f>IF($J4="","",INDEX(Bills!$E$4:$E$203,$J4))</f>
        <v>350</v>
      </c>
      <c r="E4" s="24">
        <f ca="1">IF($J4="","",INDEX(Bills!$N$4:$N$203,$J4))</f>
        <v>-31</v>
      </c>
      <c r="F4" s="24" t="str">
        <f ca="1">IF($J4="","",INDEX(Bills!$O$4:$O$203,$J4))</f>
        <v>Overdue</v>
      </c>
      <c r="G4" s="24" t="str">
        <f>IF($J4="","",INDEX(Bills!$I$4:$I$203,$J4))</f>
        <v>No</v>
      </c>
      <c r="I4">
        <f>IFERROR(SMALL(Bills!$S$4:$S$203,1),"")</f>
        <v>46297.00015</v>
      </c>
      <c r="J4">
        <f>IF(I4="","",MATCH(I4,Bills!$S$4:$S$203,0))</f>
        <v>12</v>
      </c>
    </row>
    <row r="5" spans="1:10" x14ac:dyDescent="0.3">
      <c r="A5" s="24">
        <f>IF($J5="","",2)</f>
        <v>2</v>
      </c>
      <c r="B5" s="24" t="str">
        <f>IF($J5="","",INDEX(Bills!$A$4:$A$203,$J5))</f>
        <v>Home broadband</v>
      </c>
      <c r="C5" s="25">
        <f>IF($J5="","",INDEX(Bills!$M$4:$M$203,$J5))</f>
        <v>46331</v>
      </c>
      <c r="D5" s="26">
        <f>IF($J5="","",INDEX(Bills!$E$4:$E$203,$J5))</f>
        <v>2997</v>
      </c>
      <c r="E5" s="24">
        <f ca="1">IF($J5="","",INDEX(Bills!$N$4:$N$203,$J5))</f>
        <v>3</v>
      </c>
      <c r="F5" s="24" t="str">
        <f ca="1">IF($J5="","",INDEX(Bills!$O$4:$O$203,$J5))</f>
        <v>Due soon</v>
      </c>
      <c r="G5" s="24" t="str">
        <f>IF($J5="","",INDEX(Bills!$I$4:$I$203,$J5))</f>
        <v>No</v>
      </c>
      <c r="I5">
        <f>IFERROR(SMALL(Bills!$S$4:$S$203,2),"")</f>
        <v>46331.000059999998</v>
      </c>
      <c r="J5">
        <f>IF(I5="","",MATCH(I5,Bills!$S$4:$S$203,0))</f>
        <v>3</v>
      </c>
    </row>
    <row r="6" spans="1:10" x14ac:dyDescent="0.3">
      <c r="A6" s="24">
        <f>IF($J6="","",3)</f>
        <v>3</v>
      </c>
      <c r="B6" s="24" t="str">
        <f>IF($J6="","",INDEX(Bills!$A$4:$A$203,$J6))</f>
        <v>Society maintenance</v>
      </c>
      <c r="C6" s="25">
        <f>IF($J6="","",INDEX(Bills!$M$4:$M$203,$J6))</f>
        <v>46336</v>
      </c>
      <c r="D6" s="26">
        <f>IF($J6="","",INDEX(Bills!$E$4:$E$203,$J6))</f>
        <v>3500</v>
      </c>
      <c r="E6" s="24">
        <f ca="1">IF($J6="","",INDEX(Bills!$N$4:$N$203,$J6))</f>
        <v>8</v>
      </c>
      <c r="F6" s="24" t="str">
        <f ca="1">IF($J6="","",INDEX(Bills!$O$4:$O$203,$J6))</f>
        <v>OK</v>
      </c>
      <c r="G6" s="24" t="str">
        <f>IF($J6="","",INDEX(Bills!$I$4:$I$203,$J6))</f>
        <v>No</v>
      </c>
      <c r="I6">
        <f>IFERROR(SMALL(Bills!$S$4:$S$203,3),"")</f>
        <v>46336.00013</v>
      </c>
      <c r="J6">
        <f>IF(I6="","",MATCH(I6,Bills!$S$4:$S$203,0))</f>
        <v>10</v>
      </c>
    </row>
    <row r="7" spans="1:10" x14ac:dyDescent="0.3">
      <c r="A7" s="24">
        <f>IF($J7="","",4)</f>
        <v>4</v>
      </c>
      <c r="B7" s="24" t="str">
        <f>IF($J7="","",INDEX(Bills!$A$4:$A$203,$J7))</f>
        <v>Electricity</v>
      </c>
      <c r="C7" s="25">
        <f>IF($J7="","",INDEX(Bills!$M$4:$M$203,$J7))</f>
        <v>46338</v>
      </c>
      <c r="D7" s="26">
        <f>IF($J7="","",INDEX(Bills!$E$4:$E$203,$J7))</f>
        <v>2400</v>
      </c>
      <c r="E7" s="24">
        <f ca="1">IF($J7="","",INDEX(Bills!$N$4:$N$203,$J7))</f>
        <v>10</v>
      </c>
      <c r="F7" s="24" t="str">
        <f ca="1">IF($J7="","",INDEX(Bills!$O$4:$O$203,$J7))</f>
        <v>OK</v>
      </c>
      <c r="G7" s="24" t="str">
        <f>IF($J7="","",INDEX(Bills!$I$4:$I$203,$J7))</f>
        <v>No</v>
      </c>
      <c r="I7">
        <f>IFERROR(SMALL(Bills!$S$4:$S$203,4),"")</f>
        <v>46338.000039999999</v>
      </c>
      <c r="J7">
        <f>IF(I7="","",MATCH(I7,Bills!$S$4:$S$203,0))</f>
        <v>1</v>
      </c>
    </row>
    <row r="8" spans="1:10" x14ac:dyDescent="0.3">
      <c r="A8" s="24">
        <f>IF($J8="","",5)</f>
        <v>5</v>
      </c>
      <c r="B8" s="24" t="str">
        <f>IF($J8="","",INDEX(Bills!$A$4:$A$203,$J8))</f>
        <v>Mobile postpaid (2 lines)</v>
      </c>
      <c r="C8" s="25">
        <f>IF($J8="","",INDEX(Bills!$M$4:$M$203,$J8))</f>
        <v>46344</v>
      </c>
      <c r="D8" s="26">
        <f>IF($J8="","",INDEX(Bills!$E$4:$E$203,$J8))</f>
        <v>1198</v>
      </c>
      <c r="E8" s="24">
        <f ca="1">IF($J8="","",INDEX(Bills!$N$4:$N$203,$J8))</f>
        <v>16</v>
      </c>
      <c r="F8" s="24" t="str">
        <f ca="1">IF($J8="","",INDEX(Bills!$O$4:$O$203,$J8))</f>
        <v>OK</v>
      </c>
      <c r="G8" s="24" t="str">
        <f>IF($J8="","",INDEX(Bills!$I$4:$I$203,$J8))</f>
        <v>Yes</v>
      </c>
      <c r="I8">
        <f>IFERROR(SMALL(Bills!$S$4:$S$203,5),"")</f>
        <v>46344.000050000002</v>
      </c>
      <c r="J8">
        <f>IF(I8="","",MATCH(I8,Bills!$S$4:$S$203,0))</f>
        <v>2</v>
      </c>
    </row>
    <row r="9" spans="1:10" x14ac:dyDescent="0.3">
      <c r="A9" s="24">
        <f>IF($J9="","",6)</f>
        <v>6</v>
      </c>
      <c r="B9" s="24" t="str">
        <f>IF($J9="","",INDEX(Bills!$A$4:$A$203,$J9))</f>
        <v>Video streaming</v>
      </c>
      <c r="C9" s="25">
        <f>IF($J9="","",INDEX(Bills!$M$4:$M$203,$J9))</f>
        <v>46348</v>
      </c>
      <c r="D9" s="26">
        <f>IF($J9="","",INDEX(Bills!$E$4:$E$203,$J9))</f>
        <v>649</v>
      </c>
      <c r="E9" s="24">
        <f ca="1">IF($J9="","",INDEX(Bills!$N$4:$N$203,$J9))</f>
        <v>20</v>
      </c>
      <c r="F9" s="24" t="str">
        <f ca="1">IF($J9="","",INDEX(Bills!$O$4:$O$203,$J9))</f>
        <v>OK</v>
      </c>
      <c r="G9" s="24" t="str">
        <f>IF($J9="","",INDEX(Bills!$I$4:$I$203,$J9))</f>
        <v>Yes</v>
      </c>
      <c r="I9">
        <f>IFERROR(SMALL(Bills!$S$4:$S$203,6),"")</f>
        <v>46348.000070000002</v>
      </c>
      <c r="J9">
        <f>IF(I9="","",MATCH(I9,Bills!$S$4:$S$203,0))</f>
        <v>4</v>
      </c>
    </row>
    <row r="10" spans="1:10" x14ac:dyDescent="0.3">
      <c r="A10" s="24">
        <f>IF($J10="","",7)</f>
        <v>7</v>
      </c>
      <c r="B10" s="24" t="str">
        <f>IF($J10="","",INDEX(Bills!$A$4:$A$203,$J10))</f>
        <v>Gym membership</v>
      </c>
      <c r="C10" s="25">
        <f>IF($J10="","",INDEX(Bills!$M$4:$M$203,$J10))</f>
        <v>46357</v>
      </c>
      <c r="D10" s="26">
        <f>IF($J10="","",INDEX(Bills!$E$4:$E$203,$J10))</f>
        <v>4500</v>
      </c>
      <c r="E10" s="24">
        <f ca="1">IF($J10="","",INDEX(Bills!$N$4:$N$203,$J10))</f>
        <v>29</v>
      </c>
      <c r="F10" s="24" t="str">
        <f ca="1">IF($J10="","",INDEX(Bills!$O$4:$O$203,$J10))</f>
        <v>OK</v>
      </c>
      <c r="G10" s="24" t="str">
        <f>IF($J10="","",INDEX(Bills!$I$4:$I$203,$J10))</f>
        <v>No</v>
      </c>
      <c r="I10">
        <f>IFERROR(SMALL(Bills!$S$4:$S$203,7),"")</f>
        <v>46357.000110000001</v>
      </c>
      <c r="J10">
        <f>IF(I10="","",MATCH(I10,Bills!$S$4:$S$203,0))</f>
        <v>8</v>
      </c>
    </row>
    <row r="11" spans="1:10" x14ac:dyDescent="0.3">
      <c r="A11" s="24">
        <f>IF($J11="","",8)</f>
        <v>8</v>
      </c>
      <c r="B11" s="24" t="str">
        <f>IF($J11="","",INDEX(Bills!$A$4:$A$203,$J11))</f>
        <v>Music streaming</v>
      </c>
      <c r="C11" s="25">
        <f>IF($J11="","",INDEX(Bills!$M$4:$M$203,$J11))</f>
        <v>46359</v>
      </c>
      <c r="D11" s="26">
        <f>IF($J11="","",INDEX(Bills!$E$4:$E$203,$J11))</f>
        <v>119</v>
      </c>
      <c r="E11" s="24">
        <f ca="1">IF($J11="","",INDEX(Bills!$N$4:$N$203,$J11))</f>
        <v>31</v>
      </c>
      <c r="F11" s="24" t="str">
        <f ca="1">IF($J11="","",INDEX(Bills!$O$4:$O$203,$J11))</f>
        <v>OK</v>
      </c>
      <c r="G11" s="24" t="str">
        <f>IF($J11="","",INDEX(Bills!$I$4:$I$203,$J11))</f>
        <v>Yes</v>
      </c>
      <c r="I11">
        <f>IFERROR(SMALL(Bills!$S$4:$S$203,8),"")</f>
        <v>46359.000090000001</v>
      </c>
      <c r="J11">
        <f>IF(I11="","",MATCH(I11,Bills!$S$4:$S$203,0))</f>
        <v>6</v>
      </c>
    </row>
    <row r="12" spans="1:10" x14ac:dyDescent="0.3">
      <c r="A12" s="24">
        <f>IF($J12="","",9)</f>
        <v>9</v>
      </c>
      <c r="B12" s="24" t="str">
        <f>IF($J12="","",INDEX(Bills!$A$4:$A$203,$J12))</f>
        <v>Car insurance</v>
      </c>
      <c r="C12" s="25">
        <f>IF($J12="","",INDEX(Bills!$M$4:$M$203,$J12))</f>
        <v>46376</v>
      </c>
      <c r="D12" s="26">
        <f>IF($J12="","",INDEX(Bills!$E$4:$E$203,$J12))</f>
        <v>14800</v>
      </c>
      <c r="E12" s="24">
        <f ca="1">IF($J12="","",INDEX(Bills!$N$4:$N$203,$J12))</f>
        <v>48</v>
      </c>
      <c r="F12" s="24" t="str">
        <f ca="1">IF($J12="","",INDEX(Bills!$O$4:$O$203,$J12))</f>
        <v>OK</v>
      </c>
      <c r="G12" s="24" t="str">
        <f>IF($J12="","",INDEX(Bills!$I$4:$I$203,$J12))</f>
        <v>No</v>
      </c>
      <c r="I12">
        <f>IFERROR(SMALL(Bills!$S$4:$S$203,9),"")</f>
        <v>46376.000119999997</v>
      </c>
      <c r="J12">
        <f>IF(I12="","",MATCH(I12,Bills!$S$4:$S$203,0))</f>
        <v>9</v>
      </c>
    </row>
    <row r="13" spans="1:10" x14ac:dyDescent="0.3">
      <c r="A13" s="24">
        <f>IF($J13="","",10)</f>
        <v>10</v>
      </c>
      <c r="B13" s="24" t="str">
        <f>IF($J13="","",INDEX(Bills!$A$4:$A$203,$J13))</f>
        <v>School fees (term)</v>
      </c>
      <c r="C13" s="25">
        <f>IF($J13="","",INDEX(Bills!$M$4:$M$203,$J13))</f>
        <v>46397</v>
      </c>
      <c r="D13" s="26">
        <f>IF($J13="","",INDEX(Bills!$E$4:$E$203,$J13))</f>
        <v>28000</v>
      </c>
      <c r="E13" s="24">
        <f ca="1">IF($J13="","",INDEX(Bills!$N$4:$N$203,$J13))</f>
        <v>69</v>
      </c>
      <c r="F13" s="24" t="str">
        <f ca="1">IF($J13="","",INDEX(Bills!$O$4:$O$203,$J13))</f>
        <v>OK</v>
      </c>
      <c r="G13" s="24" t="str">
        <f>IF($J13="","",INDEX(Bills!$I$4:$I$203,$J13))</f>
        <v>No</v>
      </c>
      <c r="I13">
        <f>IFERROR(SMALL(Bills!$S$4:$S$203,10),"")</f>
        <v>46397.000160000003</v>
      </c>
      <c r="J13">
        <f>IF(I13="","",MATCH(I13,Bills!$S$4:$S$203,0))</f>
        <v>13</v>
      </c>
    </row>
    <row r="14" spans="1:10" x14ac:dyDescent="0.3">
      <c r="A14" s="24">
        <f>IF($J14="","",11)</f>
        <v>11</v>
      </c>
      <c r="B14" s="24" t="str">
        <f>IF($J14="","",INDEX(Bills!$A$4:$A$203,$J14))</f>
        <v>Property tax</v>
      </c>
      <c r="C14" s="25">
        <f>IF($J14="","",INDEX(Bills!$M$4:$M$203,$J14))</f>
        <v>46596</v>
      </c>
      <c r="D14" s="26">
        <f>IF($J14="","",INDEX(Bills!$E$4:$E$203,$J14))</f>
        <v>6200</v>
      </c>
      <c r="E14" s="24">
        <f ca="1">IF($J14="","",INDEX(Bills!$N$4:$N$203,$J14))</f>
        <v>268</v>
      </c>
      <c r="F14" s="24" t="str">
        <f ca="1">IF($J14="","",INDEX(Bills!$O$4:$O$203,$J14))</f>
        <v>OK</v>
      </c>
      <c r="G14" s="24" t="str">
        <f>IF($J14="","",INDEX(Bills!$I$4:$I$203,$J14))</f>
        <v>No</v>
      </c>
      <c r="I14">
        <f>IFERROR(SMALL(Bills!$S$4:$S$203,11),"")</f>
        <v>46596.000139999996</v>
      </c>
      <c r="J14">
        <f>IF(I14="","",MATCH(I14,Bills!$S$4:$S$203,0))</f>
        <v>11</v>
      </c>
    </row>
    <row r="15" spans="1:10" x14ac:dyDescent="0.3">
      <c r="A15" s="24">
        <f>IF($J15="","",12)</f>
        <v>12</v>
      </c>
      <c r="B15" s="24" t="str">
        <f>IF($J15="","",INDEX(Bills!$A$4:$A$203,$J15))</f>
        <v>Second video app (rarely used)</v>
      </c>
      <c r="C15" s="25">
        <f>IF($J15="","",INDEX(Bills!$M$4:$M$203,$J15))</f>
        <v>46639</v>
      </c>
      <c r="D15" s="26">
        <f>IF($J15="","",INDEX(Bills!$E$4:$E$203,$J15))</f>
        <v>1499</v>
      </c>
      <c r="E15" s="24">
        <f ca="1">IF($J15="","",INDEX(Bills!$N$4:$N$203,$J15))</f>
        <v>311</v>
      </c>
      <c r="F15" s="24" t="str">
        <f ca="1">IF($J15="","",INDEX(Bills!$O$4:$O$203,$J15))</f>
        <v>OK</v>
      </c>
      <c r="G15" s="24" t="str">
        <f>IF($J15="","",INDEX(Bills!$I$4:$I$203,$J15))</f>
        <v>Yes</v>
      </c>
      <c r="I15">
        <f>IFERROR(SMALL(Bills!$S$4:$S$203,12),"")</f>
        <v>46639.000079999998</v>
      </c>
      <c r="J15">
        <f>IF(I15="","",MATCH(I15,Bills!$S$4:$S$203,0))</f>
        <v>5</v>
      </c>
    </row>
    <row r="16" spans="1:10" x14ac:dyDescent="0.3">
      <c r="A16" s="24">
        <f>IF($J16="","",13)</f>
        <v>13</v>
      </c>
      <c r="B16" s="24" t="str">
        <f>IF($J16="","",INDEX(Bills!$A$4:$A$203,$J16))</f>
        <v>Cloud storage 200 GB</v>
      </c>
      <c r="C16" s="25">
        <f>IF($J16="","",INDEX(Bills!$M$4:$M$203,$J16))</f>
        <v>46645</v>
      </c>
      <c r="D16" s="26">
        <f>IF($J16="","",INDEX(Bills!$E$4:$E$203,$J16))</f>
        <v>2100</v>
      </c>
      <c r="E16" s="24">
        <f ca="1">IF($J16="","",INDEX(Bills!$N$4:$N$203,$J16))</f>
        <v>317</v>
      </c>
      <c r="F16" s="24" t="str">
        <f ca="1">IF($J16="","",INDEX(Bills!$O$4:$O$203,$J16))</f>
        <v>OK</v>
      </c>
      <c r="G16" s="24" t="str">
        <f>IF($J16="","",INDEX(Bills!$I$4:$I$203,$J16))</f>
        <v>Yes</v>
      </c>
      <c r="I16">
        <f>IFERROR(SMALL(Bills!$S$4:$S$203,13),"")</f>
        <v>46645.000099999997</v>
      </c>
      <c r="J16">
        <f>IF(I16="","",MATCH(I16,Bills!$S$4:$S$203,0))</f>
        <v>7</v>
      </c>
    </row>
    <row r="17" spans="1:10" x14ac:dyDescent="0.3">
      <c r="A17" s="24" t="str">
        <f>IF($J17="","",14)</f>
        <v/>
      </c>
      <c r="B17" s="24" t="str">
        <f>IF($J17="","",INDEX(Bills!$A$4:$A$203,$J17))</f>
        <v/>
      </c>
      <c r="C17" s="25" t="str">
        <f>IF($J17="","",INDEX(Bills!$M$4:$M$203,$J17))</f>
        <v/>
      </c>
      <c r="D17" s="26" t="str">
        <f>IF($J17="","",INDEX(Bills!$E$4:$E$203,$J17))</f>
        <v/>
      </c>
      <c r="E17" s="24" t="str">
        <f>IF($J17="","",INDEX(Bills!$N$4:$N$203,$J17))</f>
        <v/>
      </c>
      <c r="F17" s="24" t="str">
        <f>IF($J17="","",INDEX(Bills!$O$4:$O$203,$J17))</f>
        <v/>
      </c>
      <c r="G17" s="24" t="str">
        <f>IF($J17="","",INDEX(Bills!$I$4:$I$203,$J17))</f>
        <v/>
      </c>
      <c r="I17" t="str">
        <f>IFERROR(SMALL(Bills!$S$4:$S$203,14),"")</f>
        <v/>
      </c>
      <c r="J17" t="str">
        <f>IF(I17="","",MATCH(I17,Bills!$S$4:$S$203,0))</f>
        <v/>
      </c>
    </row>
    <row r="18" spans="1:10" x14ac:dyDescent="0.3">
      <c r="A18" s="24" t="str">
        <f>IF($J18="","",15)</f>
        <v/>
      </c>
      <c r="B18" s="24" t="str">
        <f>IF($J18="","",INDEX(Bills!$A$4:$A$203,$J18))</f>
        <v/>
      </c>
      <c r="C18" s="25" t="str">
        <f>IF($J18="","",INDEX(Bills!$M$4:$M$203,$J18))</f>
        <v/>
      </c>
      <c r="D18" s="26" t="str">
        <f>IF($J18="","",INDEX(Bills!$E$4:$E$203,$J18))</f>
        <v/>
      </c>
      <c r="E18" s="24" t="str">
        <f>IF($J18="","",INDEX(Bills!$N$4:$N$203,$J18))</f>
        <v/>
      </c>
      <c r="F18" s="24" t="str">
        <f>IF($J18="","",INDEX(Bills!$O$4:$O$203,$J18))</f>
        <v/>
      </c>
      <c r="G18" s="24" t="str">
        <f>IF($J18="","",INDEX(Bills!$I$4:$I$203,$J18))</f>
        <v/>
      </c>
      <c r="I18" t="str">
        <f>IFERROR(SMALL(Bills!$S$4:$S$203,15),"")</f>
        <v/>
      </c>
      <c r="J18" t="str">
        <f>IF(I18="","",MATCH(I18,Bills!$S$4:$S$203,0))</f>
        <v/>
      </c>
    </row>
    <row r="19" spans="1:10" x14ac:dyDescent="0.3">
      <c r="A19" s="24" t="str">
        <f>IF($J19="","",16)</f>
        <v/>
      </c>
      <c r="B19" s="24" t="str">
        <f>IF($J19="","",INDEX(Bills!$A$4:$A$203,$J19))</f>
        <v/>
      </c>
      <c r="C19" s="25" t="str">
        <f>IF($J19="","",INDEX(Bills!$M$4:$M$203,$J19))</f>
        <v/>
      </c>
      <c r="D19" s="26" t="str">
        <f>IF($J19="","",INDEX(Bills!$E$4:$E$203,$J19))</f>
        <v/>
      </c>
      <c r="E19" s="24" t="str">
        <f>IF($J19="","",INDEX(Bills!$N$4:$N$203,$J19))</f>
        <v/>
      </c>
      <c r="F19" s="24" t="str">
        <f>IF($J19="","",INDEX(Bills!$O$4:$O$203,$J19))</f>
        <v/>
      </c>
      <c r="G19" s="24" t="str">
        <f>IF($J19="","",INDEX(Bills!$I$4:$I$203,$J19))</f>
        <v/>
      </c>
      <c r="I19" t="str">
        <f>IFERROR(SMALL(Bills!$S$4:$S$203,16),"")</f>
        <v/>
      </c>
      <c r="J19" t="str">
        <f>IF(I19="","",MATCH(I19,Bills!$S$4:$S$203,0))</f>
        <v/>
      </c>
    </row>
    <row r="20" spans="1:10" x14ac:dyDescent="0.3">
      <c r="A20" s="24" t="str">
        <f>IF($J20="","",17)</f>
        <v/>
      </c>
      <c r="B20" s="24" t="str">
        <f>IF($J20="","",INDEX(Bills!$A$4:$A$203,$J20))</f>
        <v/>
      </c>
      <c r="C20" s="25" t="str">
        <f>IF($J20="","",INDEX(Bills!$M$4:$M$203,$J20))</f>
        <v/>
      </c>
      <c r="D20" s="26" t="str">
        <f>IF($J20="","",INDEX(Bills!$E$4:$E$203,$J20))</f>
        <v/>
      </c>
      <c r="E20" s="24" t="str">
        <f>IF($J20="","",INDEX(Bills!$N$4:$N$203,$J20))</f>
        <v/>
      </c>
      <c r="F20" s="24" t="str">
        <f>IF($J20="","",INDEX(Bills!$O$4:$O$203,$J20))</f>
        <v/>
      </c>
      <c r="G20" s="24" t="str">
        <f>IF($J20="","",INDEX(Bills!$I$4:$I$203,$J20))</f>
        <v/>
      </c>
      <c r="I20" t="str">
        <f>IFERROR(SMALL(Bills!$S$4:$S$203,17),"")</f>
        <v/>
      </c>
      <c r="J20" t="str">
        <f>IF(I20="","",MATCH(I20,Bills!$S$4:$S$203,0))</f>
        <v/>
      </c>
    </row>
    <row r="21" spans="1:10" x14ac:dyDescent="0.3">
      <c r="A21" s="24" t="str">
        <f>IF($J21="","",18)</f>
        <v/>
      </c>
      <c r="B21" s="24" t="str">
        <f>IF($J21="","",INDEX(Bills!$A$4:$A$203,$J21))</f>
        <v/>
      </c>
      <c r="C21" s="25" t="str">
        <f>IF($J21="","",INDEX(Bills!$M$4:$M$203,$J21))</f>
        <v/>
      </c>
      <c r="D21" s="26" t="str">
        <f>IF($J21="","",INDEX(Bills!$E$4:$E$203,$J21))</f>
        <v/>
      </c>
      <c r="E21" s="24" t="str">
        <f>IF($J21="","",INDEX(Bills!$N$4:$N$203,$J21))</f>
        <v/>
      </c>
      <c r="F21" s="24" t="str">
        <f>IF($J21="","",INDEX(Bills!$O$4:$O$203,$J21))</f>
        <v/>
      </c>
      <c r="G21" s="24" t="str">
        <f>IF($J21="","",INDEX(Bills!$I$4:$I$203,$J21))</f>
        <v/>
      </c>
      <c r="I21" t="str">
        <f>IFERROR(SMALL(Bills!$S$4:$S$203,18),"")</f>
        <v/>
      </c>
      <c r="J21" t="str">
        <f>IF(I21="","",MATCH(I21,Bills!$S$4:$S$203,0))</f>
        <v/>
      </c>
    </row>
    <row r="22" spans="1:10" x14ac:dyDescent="0.3">
      <c r="A22" s="24" t="str">
        <f>IF($J22="","",19)</f>
        <v/>
      </c>
      <c r="B22" s="24" t="str">
        <f>IF($J22="","",INDEX(Bills!$A$4:$A$203,$J22))</f>
        <v/>
      </c>
      <c r="C22" s="25" t="str">
        <f>IF($J22="","",INDEX(Bills!$M$4:$M$203,$J22))</f>
        <v/>
      </c>
      <c r="D22" s="26" t="str">
        <f>IF($J22="","",INDEX(Bills!$E$4:$E$203,$J22))</f>
        <v/>
      </c>
      <c r="E22" s="24" t="str">
        <f>IF($J22="","",INDEX(Bills!$N$4:$N$203,$J22))</f>
        <v/>
      </c>
      <c r="F22" s="24" t="str">
        <f>IF($J22="","",INDEX(Bills!$O$4:$O$203,$J22))</f>
        <v/>
      </c>
      <c r="G22" s="24" t="str">
        <f>IF($J22="","",INDEX(Bills!$I$4:$I$203,$J22))</f>
        <v/>
      </c>
      <c r="I22" t="str">
        <f>IFERROR(SMALL(Bills!$S$4:$S$203,19),"")</f>
        <v/>
      </c>
      <c r="J22" t="str">
        <f>IF(I22="","",MATCH(I22,Bills!$S$4:$S$203,0))</f>
        <v/>
      </c>
    </row>
    <row r="23" spans="1:10" x14ac:dyDescent="0.3">
      <c r="A23" s="24" t="str">
        <f>IF($J23="","",20)</f>
        <v/>
      </c>
      <c r="B23" s="24" t="str">
        <f>IF($J23="","",INDEX(Bills!$A$4:$A$203,$J23))</f>
        <v/>
      </c>
      <c r="C23" s="25" t="str">
        <f>IF($J23="","",INDEX(Bills!$M$4:$M$203,$J23))</f>
        <v/>
      </c>
      <c r="D23" s="26" t="str">
        <f>IF($J23="","",INDEX(Bills!$E$4:$E$203,$J23))</f>
        <v/>
      </c>
      <c r="E23" s="24" t="str">
        <f>IF($J23="","",INDEX(Bills!$N$4:$N$203,$J23))</f>
        <v/>
      </c>
      <c r="F23" s="24" t="str">
        <f>IF($J23="","",INDEX(Bills!$O$4:$O$203,$J23))</f>
        <v/>
      </c>
      <c r="G23" s="24" t="str">
        <f>IF($J23="","",INDEX(Bills!$I$4:$I$203,$J23))</f>
        <v/>
      </c>
      <c r="I23" t="str">
        <f>IFERROR(SMALL(Bills!$S$4:$S$203,20),"")</f>
        <v/>
      </c>
      <c r="J23" t="str">
        <f>IF(I23="","",MATCH(I23,Bills!$S$4:$S$203,0))</f>
        <v/>
      </c>
    </row>
    <row r="24" spans="1:10" x14ac:dyDescent="0.3">
      <c r="A24" s="24" t="str">
        <f>IF($J24="","",21)</f>
        <v/>
      </c>
      <c r="B24" s="24" t="str">
        <f>IF($J24="","",INDEX(Bills!$A$4:$A$203,$J24))</f>
        <v/>
      </c>
      <c r="C24" s="25" t="str">
        <f>IF($J24="","",INDEX(Bills!$M$4:$M$203,$J24))</f>
        <v/>
      </c>
      <c r="D24" s="26" t="str">
        <f>IF($J24="","",INDEX(Bills!$E$4:$E$203,$J24))</f>
        <v/>
      </c>
      <c r="E24" s="24" t="str">
        <f>IF($J24="","",INDEX(Bills!$N$4:$N$203,$J24))</f>
        <v/>
      </c>
      <c r="F24" s="24" t="str">
        <f>IF($J24="","",INDEX(Bills!$O$4:$O$203,$J24))</f>
        <v/>
      </c>
      <c r="G24" s="24" t="str">
        <f>IF($J24="","",INDEX(Bills!$I$4:$I$203,$J24))</f>
        <v/>
      </c>
      <c r="I24" t="str">
        <f>IFERROR(SMALL(Bills!$S$4:$S$203,21),"")</f>
        <v/>
      </c>
      <c r="J24" t="str">
        <f>IF(I24="","",MATCH(I24,Bills!$S$4:$S$203,0))</f>
        <v/>
      </c>
    </row>
    <row r="25" spans="1:10" x14ac:dyDescent="0.3">
      <c r="A25" s="24" t="str">
        <f>IF($J25="","",22)</f>
        <v/>
      </c>
      <c r="B25" s="24" t="str">
        <f>IF($J25="","",INDEX(Bills!$A$4:$A$203,$J25))</f>
        <v/>
      </c>
      <c r="C25" s="25" t="str">
        <f>IF($J25="","",INDEX(Bills!$M$4:$M$203,$J25))</f>
        <v/>
      </c>
      <c r="D25" s="26" t="str">
        <f>IF($J25="","",INDEX(Bills!$E$4:$E$203,$J25))</f>
        <v/>
      </c>
      <c r="E25" s="24" t="str">
        <f>IF($J25="","",INDEX(Bills!$N$4:$N$203,$J25))</f>
        <v/>
      </c>
      <c r="F25" s="24" t="str">
        <f>IF($J25="","",INDEX(Bills!$O$4:$O$203,$J25))</f>
        <v/>
      </c>
      <c r="G25" s="24" t="str">
        <f>IF($J25="","",INDEX(Bills!$I$4:$I$203,$J25))</f>
        <v/>
      </c>
      <c r="I25" t="str">
        <f>IFERROR(SMALL(Bills!$S$4:$S$203,22),"")</f>
        <v/>
      </c>
      <c r="J25" t="str">
        <f>IF(I25="","",MATCH(I25,Bills!$S$4:$S$203,0))</f>
        <v/>
      </c>
    </row>
    <row r="26" spans="1:10" x14ac:dyDescent="0.3">
      <c r="A26" s="24" t="str">
        <f>IF($J26="","",23)</f>
        <v/>
      </c>
      <c r="B26" s="24" t="str">
        <f>IF($J26="","",INDEX(Bills!$A$4:$A$203,$J26))</f>
        <v/>
      </c>
      <c r="C26" s="25" t="str">
        <f>IF($J26="","",INDEX(Bills!$M$4:$M$203,$J26))</f>
        <v/>
      </c>
      <c r="D26" s="26" t="str">
        <f>IF($J26="","",INDEX(Bills!$E$4:$E$203,$J26))</f>
        <v/>
      </c>
      <c r="E26" s="24" t="str">
        <f>IF($J26="","",INDEX(Bills!$N$4:$N$203,$J26))</f>
        <v/>
      </c>
      <c r="F26" s="24" t="str">
        <f>IF($J26="","",INDEX(Bills!$O$4:$O$203,$J26))</f>
        <v/>
      </c>
      <c r="G26" s="24" t="str">
        <f>IF($J26="","",INDEX(Bills!$I$4:$I$203,$J26))</f>
        <v/>
      </c>
      <c r="I26" t="str">
        <f>IFERROR(SMALL(Bills!$S$4:$S$203,23),"")</f>
        <v/>
      </c>
      <c r="J26" t="str">
        <f>IF(I26="","",MATCH(I26,Bills!$S$4:$S$203,0))</f>
        <v/>
      </c>
    </row>
    <row r="27" spans="1:10" x14ac:dyDescent="0.3">
      <c r="A27" s="24" t="str">
        <f>IF($J27="","",24)</f>
        <v/>
      </c>
      <c r="B27" s="24" t="str">
        <f>IF($J27="","",INDEX(Bills!$A$4:$A$203,$J27))</f>
        <v/>
      </c>
      <c r="C27" s="25" t="str">
        <f>IF($J27="","",INDEX(Bills!$M$4:$M$203,$J27))</f>
        <v/>
      </c>
      <c r="D27" s="26" t="str">
        <f>IF($J27="","",INDEX(Bills!$E$4:$E$203,$J27))</f>
        <v/>
      </c>
      <c r="E27" s="24" t="str">
        <f>IF($J27="","",INDEX(Bills!$N$4:$N$203,$J27))</f>
        <v/>
      </c>
      <c r="F27" s="24" t="str">
        <f>IF($J27="","",INDEX(Bills!$O$4:$O$203,$J27))</f>
        <v/>
      </c>
      <c r="G27" s="24" t="str">
        <f>IF($J27="","",INDEX(Bills!$I$4:$I$203,$J27))</f>
        <v/>
      </c>
      <c r="I27" t="str">
        <f>IFERROR(SMALL(Bills!$S$4:$S$203,24),"")</f>
        <v/>
      </c>
      <c r="J27" t="str">
        <f>IF(I27="","",MATCH(I27,Bills!$S$4:$S$203,0))</f>
        <v/>
      </c>
    </row>
    <row r="28" spans="1:10" x14ac:dyDescent="0.3">
      <c r="A28" s="24" t="str">
        <f>IF($J28="","",25)</f>
        <v/>
      </c>
      <c r="B28" s="24" t="str">
        <f>IF($J28="","",INDEX(Bills!$A$4:$A$203,$J28))</f>
        <v/>
      </c>
      <c r="C28" s="25" t="str">
        <f>IF($J28="","",INDEX(Bills!$M$4:$M$203,$J28))</f>
        <v/>
      </c>
      <c r="D28" s="26" t="str">
        <f>IF($J28="","",INDEX(Bills!$E$4:$E$203,$J28))</f>
        <v/>
      </c>
      <c r="E28" s="24" t="str">
        <f>IF($J28="","",INDEX(Bills!$N$4:$N$203,$J28))</f>
        <v/>
      </c>
      <c r="F28" s="24" t="str">
        <f>IF($J28="","",INDEX(Bills!$O$4:$O$203,$J28))</f>
        <v/>
      </c>
      <c r="G28" s="24" t="str">
        <f>IF($J28="","",INDEX(Bills!$I$4:$I$203,$J28))</f>
        <v/>
      </c>
      <c r="I28" t="str">
        <f>IFERROR(SMALL(Bills!$S$4:$S$203,25),"")</f>
        <v/>
      </c>
      <c r="J28" t="str">
        <f>IF(I28="","",MATCH(I28,Bills!$S$4:$S$203,0))</f>
        <v/>
      </c>
    </row>
    <row r="29" spans="1:10" x14ac:dyDescent="0.3">
      <c r="A29" s="24" t="str">
        <f>IF($J29="","",26)</f>
        <v/>
      </c>
      <c r="B29" s="24" t="str">
        <f>IF($J29="","",INDEX(Bills!$A$4:$A$203,$J29))</f>
        <v/>
      </c>
      <c r="C29" s="25" t="str">
        <f>IF($J29="","",INDEX(Bills!$M$4:$M$203,$J29))</f>
        <v/>
      </c>
      <c r="D29" s="26" t="str">
        <f>IF($J29="","",INDEX(Bills!$E$4:$E$203,$J29))</f>
        <v/>
      </c>
      <c r="E29" s="24" t="str">
        <f>IF($J29="","",INDEX(Bills!$N$4:$N$203,$J29))</f>
        <v/>
      </c>
      <c r="F29" s="24" t="str">
        <f>IF($J29="","",INDEX(Bills!$O$4:$O$203,$J29))</f>
        <v/>
      </c>
      <c r="G29" s="24" t="str">
        <f>IF($J29="","",INDEX(Bills!$I$4:$I$203,$J29))</f>
        <v/>
      </c>
      <c r="I29" t="str">
        <f>IFERROR(SMALL(Bills!$S$4:$S$203,26),"")</f>
        <v/>
      </c>
      <c r="J29" t="str">
        <f>IF(I29="","",MATCH(I29,Bills!$S$4:$S$203,0))</f>
        <v/>
      </c>
    </row>
    <row r="30" spans="1:10" x14ac:dyDescent="0.3">
      <c r="A30" s="24" t="str">
        <f>IF($J30="","",27)</f>
        <v/>
      </c>
      <c r="B30" s="24" t="str">
        <f>IF($J30="","",INDEX(Bills!$A$4:$A$203,$J30))</f>
        <v/>
      </c>
      <c r="C30" s="25" t="str">
        <f>IF($J30="","",INDEX(Bills!$M$4:$M$203,$J30))</f>
        <v/>
      </c>
      <c r="D30" s="26" t="str">
        <f>IF($J30="","",INDEX(Bills!$E$4:$E$203,$J30))</f>
        <v/>
      </c>
      <c r="E30" s="24" t="str">
        <f>IF($J30="","",INDEX(Bills!$N$4:$N$203,$J30))</f>
        <v/>
      </c>
      <c r="F30" s="24" t="str">
        <f>IF($J30="","",INDEX(Bills!$O$4:$O$203,$J30))</f>
        <v/>
      </c>
      <c r="G30" s="24" t="str">
        <f>IF($J30="","",INDEX(Bills!$I$4:$I$203,$J30))</f>
        <v/>
      </c>
      <c r="I30" t="str">
        <f>IFERROR(SMALL(Bills!$S$4:$S$203,27),"")</f>
        <v/>
      </c>
      <c r="J30" t="str">
        <f>IF(I30="","",MATCH(I30,Bills!$S$4:$S$203,0))</f>
        <v/>
      </c>
    </row>
    <row r="31" spans="1:10" x14ac:dyDescent="0.3">
      <c r="A31" s="24" t="str">
        <f>IF($J31="","",28)</f>
        <v/>
      </c>
      <c r="B31" s="24" t="str">
        <f>IF($J31="","",INDEX(Bills!$A$4:$A$203,$J31))</f>
        <v/>
      </c>
      <c r="C31" s="25" t="str">
        <f>IF($J31="","",INDEX(Bills!$M$4:$M$203,$J31))</f>
        <v/>
      </c>
      <c r="D31" s="26" t="str">
        <f>IF($J31="","",INDEX(Bills!$E$4:$E$203,$J31))</f>
        <v/>
      </c>
      <c r="E31" s="24" t="str">
        <f>IF($J31="","",INDEX(Bills!$N$4:$N$203,$J31))</f>
        <v/>
      </c>
      <c r="F31" s="24" t="str">
        <f>IF($J31="","",INDEX(Bills!$O$4:$O$203,$J31))</f>
        <v/>
      </c>
      <c r="G31" s="24" t="str">
        <f>IF($J31="","",INDEX(Bills!$I$4:$I$203,$J31))</f>
        <v/>
      </c>
      <c r="I31" t="str">
        <f>IFERROR(SMALL(Bills!$S$4:$S$203,28),"")</f>
        <v/>
      </c>
      <c r="J31" t="str">
        <f>IF(I31="","",MATCH(I31,Bills!$S$4:$S$203,0))</f>
        <v/>
      </c>
    </row>
    <row r="32" spans="1:10" x14ac:dyDescent="0.3">
      <c r="A32" s="24" t="str">
        <f>IF($J32="","",29)</f>
        <v/>
      </c>
      <c r="B32" s="24" t="str">
        <f>IF($J32="","",INDEX(Bills!$A$4:$A$203,$J32))</f>
        <v/>
      </c>
      <c r="C32" s="25" t="str">
        <f>IF($J32="","",INDEX(Bills!$M$4:$M$203,$J32))</f>
        <v/>
      </c>
      <c r="D32" s="26" t="str">
        <f>IF($J32="","",INDEX(Bills!$E$4:$E$203,$J32))</f>
        <v/>
      </c>
      <c r="E32" s="24" t="str">
        <f>IF($J32="","",INDEX(Bills!$N$4:$N$203,$J32))</f>
        <v/>
      </c>
      <c r="F32" s="24" t="str">
        <f>IF($J32="","",INDEX(Bills!$O$4:$O$203,$J32))</f>
        <v/>
      </c>
      <c r="G32" s="24" t="str">
        <f>IF($J32="","",INDEX(Bills!$I$4:$I$203,$J32))</f>
        <v/>
      </c>
      <c r="I32" t="str">
        <f>IFERROR(SMALL(Bills!$S$4:$S$203,29),"")</f>
        <v/>
      </c>
      <c r="J32" t="str">
        <f>IF(I32="","",MATCH(I32,Bills!$S$4:$S$203,0))</f>
        <v/>
      </c>
    </row>
    <row r="33" spans="1:10" x14ac:dyDescent="0.3">
      <c r="A33" s="24" t="str">
        <f>IF($J33="","",30)</f>
        <v/>
      </c>
      <c r="B33" s="24" t="str">
        <f>IF($J33="","",INDEX(Bills!$A$4:$A$203,$J33))</f>
        <v/>
      </c>
      <c r="C33" s="25" t="str">
        <f>IF($J33="","",INDEX(Bills!$M$4:$M$203,$J33))</f>
        <v/>
      </c>
      <c r="D33" s="26" t="str">
        <f>IF($J33="","",INDEX(Bills!$E$4:$E$203,$J33))</f>
        <v/>
      </c>
      <c r="E33" s="24" t="str">
        <f>IF($J33="","",INDEX(Bills!$N$4:$N$203,$J33))</f>
        <v/>
      </c>
      <c r="F33" s="24" t="str">
        <f>IF($J33="","",INDEX(Bills!$O$4:$O$203,$J33))</f>
        <v/>
      </c>
      <c r="G33" s="24" t="str">
        <f>IF($J33="","",INDEX(Bills!$I$4:$I$203,$J33))</f>
        <v/>
      </c>
      <c r="I33" t="str">
        <f>IFERROR(SMALL(Bills!$S$4:$S$203,30),"")</f>
        <v/>
      </c>
      <c r="J33" t="str">
        <f>IF(I33="","",MATCH(I33,Bills!$S$4:$S$203,0))</f>
        <v/>
      </c>
    </row>
  </sheetData>
  <sheetProtection sheet="1" formatCells="0" formatColumns="0" formatRows="0" sort="0" autoFilter="0"/>
  <conditionalFormatting sqref="F4:F33">
    <cfRule type="cellIs" dxfId="2" priority="1" operator="equal">
      <formula>"Overdue"</formula>
    </cfRule>
    <cfRule type="expression" dxfId="1" priority="2">
      <formula>OR($F4="Due soon",$F4="Due today")</formula>
    </cfRule>
  </conditionalFormatting>
  <pageMargins left="0.4" right="0.4" top="1" bottom="1" header="0.5" footer="0.5"/>
  <pageSetup paperSize="9" fitToHeight="0"/>
  <headerFooter>
    <oddFooter>&amp;C&amp;8 Toolkit by GroupChatOn  ·  toolkit.groupchaton.com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N2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8" customWidth="1"/>
    <col min="2" max="2" width="11" customWidth="1"/>
    <col min="3" max="14" width="10" customWidth="1"/>
  </cols>
  <sheetData>
    <row r="1" spans="1:14" ht="25.95" customHeight="1" x14ac:dyDescent="0.4">
      <c r="A1" s="1" t="s">
        <v>111</v>
      </c>
    </row>
    <row r="2" spans="1:14" x14ac:dyDescent="0.3">
      <c r="A2" s="2" t="s">
        <v>30</v>
      </c>
    </row>
    <row r="3" spans="1:14" ht="31.95" customHeight="1" x14ac:dyDescent="0.3">
      <c r="A3" s="17" t="s">
        <v>109</v>
      </c>
      <c r="B3" s="17" t="s">
        <v>36</v>
      </c>
      <c r="C3" s="27">
        <f>EDATE(DATE(YEAR(Settings!$B$6),MONTH(Settings!$B$6),1),0)</f>
        <v>46327</v>
      </c>
      <c r="D3" s="27">
        <f>EDATE(DATE(YEAR(Settings!$B$6),MONTH(Settings!$B$6),1),1)</f>
        <v>46357</v>
      </c>
      <c r="E3" s="27">
        <f>EDATE(DATE(YEAR(Settings!$B$6),MONTH(Settings!$B$6),1),2)</f>
        <v>46388</v>
      </c>
      <c r="F3" s="27">
        <f>EDATE(DATE(YEAR(Settings!$B$6),MONTH(Settings!$B$6),1),3)</f>
        <v>46419</v>
      </c>
      <c r="G3" s="27">
        <f>EDATE(DATE(YEAR(Settings!$B$6),MONTH(Settings!$B$6),1),4)</f>
        <v>46447</v>
      </c>
      <c r="H3" s="27">
        <f>EDATE(DATE(YEAR(Settings!$B$6),MONTH(Settings!$B$6),1),5)</f>
        <v>46478</v>
      </c>
      <c r="I3" s="27">
        <f>EDATE(DATE(YEAR(Settings!$B$6),MONTH(Settings!$B$6),1),6)</f>
        <v>46508</v>
      </c>
      <c r="J3" s="27">
        <f>EDATE(DATE(YEAR(Settings!$B$6),MONTH(Settings!$B$6),1),7)</f>
        <v>46539</v>
      </c>
      <c r="K3" s="27">
        <f>EDATE(DATE(YEAR(Settings!$B$6),MONTH(Settings!$B$6),1),8)</f>
        <v>46569</v>
      </c>
      <c r="L3" s="27">
        <f>EDATE(DATE(YEAR(Settings!$B$6),MONTH(Settings!$B$6),1),9)</f>
        <v>46600</v>
      </c>
      <c r="M3" s="27">
        <f>EDATE(DATE(YEAR(Settings!$B$6),MONTH(Settings!$B$6),1),10)</f>
        <v>46631</v>
      </c>
      <c r="N3" s="27">
        <f>EDATE(DATE(YEAR(Settings!$B$6),MONTH(Settings!$B$6),1),11)</f>
        <v>46661</v>
      </c>
    </row>
    <row r="4" spans="1:14" x14ac:dyDescent="0.3">
      <c r="A4" s="28" t="s">
        <v>112</v>
      </c>
      <c r="C4" s="29">
        <f t="shared" ref="C4:N4" si="0">SUM(C5:C204)</f>
        <v>11213</v>
      </c>
      <c r="D4" s="29">
        <f t="shared" si="0"/>
        <v>25116</v>
      </c>
      <c r="E4" s="29">
        <f t="shared" si="0"/>
        <v>36216</v>
      </c>
      <c r="F4" s="29">
        <f t="shared" si="0"/>
        <v>8813</v>
      </c>
      <c r="G4" s="29">
        <f t="shared" si="0"/>
        <v>12716</v>
      </c>
      <c r="H4" s="29">
        <f t="shared" si="0"/>
        <v>33816</v>
      </c>
      <c r="I4" s="29">
        <f t="shared" si="0"/>
        <v>11213</v>
      </c>
      <c r="J4" s="29">
        <f t="shared" si="0"/>
        <v>10316</v>
      </c>
      <c r="K4" s="29">
        <f t="shared" si="0"/>
        <v>42416</v>
      </c>
      <c r="L4" s="29">
        <f t="shared" si="0"/>
        <v>8813</v>
      </c>
      <c r="M4" s="29">
        <f t="shared" si="0"/>
        <v>16315</v>
      </c>
      <c r="N4" s="29">
        <f t="shared" si="0"/>
        <v>33816</v>
      </c>
    </row>
    <row r="5" spans="1:14" x14ac:dyDescent="0.3">
      <c r="A5" s="24" t="str">
        <f>IF(Bills!A4="","",Bills!A4)</f>
        <v>Electricity</v>
      </c>
      <c r="B5" s="23">
        <f>IF($A5="","",N(Bills!E4))</f>
        <v>2400</v>
      </c>
      <c r="C5" s="30">
        <f>IF(OR($A5="",Bills!$G4="",Bills!$L4=""),"",IF(Bills!$L4=0,IF(AND(YEAR(Bills!$G4)=YEAR(C$3),MONTH(Bills!$G4)=MONTH(C$3)),$B5,0),IF(AND(C$3&gt;=DATE(YEAR(Bills!$G4),MONTH(Bills!$G4),1),MOD((YEAR(C$3)-YEAR(Bills!$G4))*12+MONTH(C$3)-MONTH(Bills!$G4),Bills!$L4)=0),$B5,0)))</f>
        <v>2400</v>
      </c>
      <c r="D5" s="30">
        <f>IF(OR($A5="",Bills!$G4="",Bills!$L4=""),"",IF(Bills!$L4=0,IF(AND(YEAR(Bills!$G4)=YEAR(D$3),MONTH(Bills!$G4)=MONTH(D$3)),$B5,0),IF(AND(D$3&gt;=DATE(YEAR(Bills!$G4),MONTH(Bills!$G4),1),MOD((YEAR(D$3)-YEAR(Bills!$G4))*12+MONTH(D$3)-MONTH(Bills!$G4),Bills!$L4)=0),$B5,0)))</f>
        <v>0</v>
      </c>
      <c r="E5" s="30">
        <f>IF(OR($A5="",Bills!$G4="",Bills!$L4=""),"",IF(Bills!$L4=0,IF(AND(YEAR(Bills!$G4)=YEAR(E$3),MONTH(Bills!$G4)=MONTH(E$3)),$B5,0),IF(AND(E$3&gt;=DATE(YEAR(Bills!$G4),MONTH(Bills!$G4),1),MOD((YEAR(E$3)-YEAR(Bills!$G4))*12+MONTH(E$3)-MONTH(Bills!$G4),Bills!$L4)=0),$B5,0)))</f>
        <v>2400</v>
      </c>
      <c r="F5" s="30">
        <f>IF(OR($A5="",Bills!$G4="",Bills!$L4=""),"",IF(Bills!$L4=0,IF(AND(YEAR(Bills!$G4)=YEAR(F$3),MONTH(Bills!$G4)=MONTH(F$3)),$B5,0),IF(AND(F$3&gt;=DATE(YEAR(Bills!$G4),MONTH(Bills!$G4),1),MOD((YEAR(F$3)-YEAR(Bills!$G4))*12+MONTH(F$3)-MONTH(Bills!$G4),Bills!$L4)=0),$B5,0)))</f>
        <v>0</v>
      </c>
      <c r="G5" s="30">
        <f>IF(OR($A5="",Bills!$G4="",Bills!$L4=""),"",IF(Bills!$L4=0,IF(AND(YEAR(Bills!$G4)=YEAR(G$3),MONTH(Bills!$G4)=MONTH(G$3)),$B5,0),IF(AND(G$3&gt;=DATE(YEAR(Bills!$G4),MONTH(Bills!$G4),1),MOD((YEAR(G$3)-YEAR(Bills!$G4))*12+MONTH(G$3)-MONTH(Bills!$G4),Bills!$L4)=0),$B5,0)))</f>
        <v>2400</v>
      </c>
      <c r="H5" s="30">
        <f>IF(OR($A5="",Bills!$G4="",Bills!$L4=""),"",IF(Bills!$L4=0,IF(AND(YEAR(Bills!$G4)=YEAR(H$3),MONTH(Bills!$G4)=MONTH(H$3)),$B5,0),IF(AND(H$3&gt;=DATE(YEAR(Bills!$G4),MONTH(Bills!$G4),1),MOD((YEAR(H$3)-YEAR(Bills!$G4))*12+MONTH(H$3)-MONTH(Bills!$G4),Bills!$L4)=0),$B5,0)))</f>
        <v>0</v>
      </c>
      <c r="I5" s="30">
        <f>IF(OR($A5="",Bills!$G4="",Bills!$L4=""),"",IF(Bills!$L4=0,IF(AND(YEAR(Bills!$G4)=YEAR(I$3),MONTH(Bills!$G4)=MONTH(I$3)),$B5,0),IF(AND(I$3&gt;=DATE(YEAR(Bills!$G4),MONTH(Bills!$G4),1),MOD((YEAR(I$3)-YEAR(Bills!$G4))*12+MONTH(I$3)-MONTH(Bills!$G4),Bills!$L4)=0),$B5,0)))</f>
        <v>2400</v>
      </c>
      <c r="J5" s="30">
        <f>IF(OR($A5="",Bills!$G4="",Bills!$L4=""),"",IF(Bills!$L4=0,IF(AND(YEAR(Bills!$G4)=YEAR(J$3),MONTH(Bills!$G4)=MONTH(J$3)),$B5,0),IF(AND(J$3&gt;=DATE(YEAR(Bills!$G4),MONTH(Bills!$G4),1),MOD((YEAR(J$3)-YEAR(Bills!$G4))*12+MONTH(J$3)-MONTH(Bills!$G4),Bills!$L4)=0),$B5,0)))</f>
        <v>0</v>
      </c>
      <c r="K5" s="30">
        <f>IF(OR($A5="",Bills!$G4="",Bills!$L4=""),"",IF(Bills!$L4=0,IF(AND(YEAR(Bills!$G4)=YEAR(K$3),MONTH(Bills!$G4)=MONTH(K$3)),$B5,0),IF(AND(K$3&gt;=DATE(YEAR(Bills!$G4),MONTH(Bills!$G4),1),MOD((YEAR(K$3)-YEAR(Bills!$G4))*12+MONTH(K$3)-MONTH(Bills!$G4),Bills!$L4)=0),$B5,0)))</f>
        <v>2400</v>
      </c>
      <c r="L5" s="30">
        <f>IF(OR($A5="",Bills!$G4="",Bills!$L4=""),"",IF(Bills!$L4=0,IF(AND(YEAR(Bills!$G4)=YEAR(L$3),MONTH(Bills!$G4)=MONTH(L$3)),$B5,0),IF(AND(L$3&gt;=DATE(YEAR(Bills!$G4),MONTH(Bills!$G4),1),MOD((YEAR(L$3)-YEAR(Bills!$G4))*12+MONTH(L$3)-MONTH(Bills!$G4),Bills!$L4)=0),$B5,0)))</f>
        <v>0</v>
      </c>
      <c r="M5" s="30">
        <f>IF(OR($A5="",Bills!$G4="",Bills!$L4=""),"",IF(Bills!$L4=0,IF(AND(YEAR(Bills!$G4)=YEAR(M$3),MONTH(Bills!$G4)=MONTH(M$3)),$B5,0),IF(AND(M$3&gt;=DATE(YEAR(Bills!$G4),MONTH(Bills!$G4),1),MOD((YEAR(M$3)-YEAR(Bills!$G4))*12+MONTH(M$3)-MONTH(Bills!$G4),Bills!$L4)=0),$B5,0)))</f>
        <v>2400</v>
      </c>
      <c r="N5" s="30">
        <f>IF(OR($A5="",Bills!$G4="",Bills!$L4=""),"",IF(Bills!$L4=0,IF(AND(YEAR(Bills!$G4)=YEAR(N$3),MONTH(Bills!$G4)=MONTH(N$3)),$B5,0),IF(AND(N$3&gt;=DATE(YEAR(Bills!$G4),MONTH(Bills!$G4),1),MOD((YEAR(N$3)-YEAR(Bills!$G4))*12+MONTH(N$3)-MONTH(Bills!$G4),Bills!$L4)=0),$B5,0)))</f>
        <v>0</v>
      </c>
    </row>
    <row r="6" spans="1:14" x14ac:dyDescent="0.3">
      <c r="A6" s="24" t="str">
        <f>IF(Bills!A5="","",Bills!A5)</f>
        <v>Mobile postpaid (2 lines)</v>
      </c>
      <c r="B6" s="23">
        <f>IF($A6="","",N(Bills!E5))</f>
        <v>1198</v>
      </c>
      <c r="C6" s="30">
        <f>IF(OR($A6="",Bills!$G5="",Bills!$L5=""),"",IF(Bills!$L5=0,IF(AND(YEAR(Bills!$G5)=YEAR(C$3),MONTH(Bills!$G5)=MONTH(C$3)),$B6,0),IF(AND(C$3&gt;=DATE(YEAR(Bills!$G5),MONTH(Bills!$G5),1),MOD((YEAR(C$3)-YEAR(Bills!$G5))*12+MONTH(C$3)-MONTH(Bills!$G5),Bills!$L5)=0),$B6,0)))</f>
        <v>1198</v>
      </c>
      <c r="D6" s="30">
        <f>IF(OR($A6="",Bills!$G5="",Bills!$L5=""),"",IF(Bills!$L5=0,IF(AND(YEAR(Bills!$G5)=YEAR(D$3),MONTH(Bills!$G5)=MONTH(D$3)),$B6,0),IF(AND(D$3&gt;=DATE(YEAR(Bills!$G5),MONTH(Bills!$G5),1),MOD((YEAR(D$3)-YEAR(Bills!$G5))*12+MONTH(D$3)-MONTH(Bills!$G5),Bills!$L5)=0),$B6,0)))</f>
        <v>1198</v>
      </c>
      <c r="E6" s="30">
        <f>IF(OR($A6="",Bills!$G5="",Bills!$L5=""),"",IF(Bills!$L5=0,IF(AND(YEAR(Bills!$G5)=YEAR(E$3),MONTH(Bills!$G5)=MONTH(E$3)),$B6,0),IF(AND(E$3&gt;=DATE(YEAR(Bills!$G5),MONTH(Bills!$G5),1),MOD((YEAR(E$3)-YEAR(Bills!$G5))*12+MONTH(E$3)-MONTH(Bills!$G5),Bills!$L5)=0),$B6,0)))</f>
        <v>1198</v>
      </c>
      <c r="F6" s="30">
        <f>IF(OR($A6="",Bills!$G5="",Bills!$L5=""),"",IF(Bills!$L5=0,IF(AND(YEAR(Bills!$G5)=YEAR(F$3),MONTH(Bills!$G5)=MONTH(F$3)),$B6,0),IF(AND(F$3&gt;=DATE(YEAR(Bills!$G5),MONTH(Bills!$G5),1),MOD((YEAR(F$3)-YEAR(Bills!$G5))*12+MONTH(F$3)-MONTH(Bills!$G5),Bills!$L5)=0),$B6,0)))</f>
        <v>1198</v>
      </c>
      <c r="G6" s="30">
        <f>IF(OR($A6="",Bills!$G5="",Bills!$L5=""),"",IF(Bills!$L5=0,IF(AND(YEAR(Bills!$G5)=YEAR(G$3),MONTH(Bills!$G5)=MONTH(G$3)),$B6,0),IF(AND(G$3&gt;=DATE(YEAR(Bills!$G5),MONTH(Bills!$G5),1),MOD((YEAR(G$3)-YEAR(Bills!$G5))*12+MONTH(G$3)-MONTH(Bills!$G5),Bills!$L5)=0),$B6,0)))</f>
        <v>1198</v>
      </c>
      <c r="H6" s="30">
        <f>IF(OR($A6="",Bills!$G5="",Bills!$L5=""),"",IF(Bills!$L5=0,IF(AND(YEAR(Bills!$G5)=YEAR(H$3),MONTH(Bills!$G5)=MONTH(H$3)),$B6,0),IF(AND(H$3&gt;=DATE(YEAR(Bills!$G5),MONTH(Bills!$G5),1),MOD((YEAR(H$3)-YEAR(Bills!$G5))*12+MONTH(H$3)-MONTH(Bills!$G5),Bills!$L5)=0),$B6,0)))</f>
        <v>1198</v>
      </c>
      <c r="I6" s="30">
        <f>IF(OR($A6="",Bills!$G5="",Bills!$L5=""),"",IF(Bills!$L5=0,IF(AND(YEAR(Bills!$G5)=YEAR(I$3),MONTH(Bills!$G5)=MONTH(I$3)),$B6,0),IF(AND(I$3&gt;=DATE(YEAR(Bills!$G5),MONTH(Bills!$G5),1),MOD((YEAR(I$3)-YEAR(Bills!$G5))*12+MONTH(I$3)-MONTH(Bills!$G5),Bills!$L5)=0),$B6,0)))</f>
        <v>1198</v>
      </c>
      <c r="J6" s="30">
        <f>IF(OR($A6="",Bills!$G5="",Bills!$L5=""),"",IF(Bills!$L5=0,IF(AND(YEAR(Bills!$G5)=YEAR(J$3),MONTH(Bills!$G5)=MONTH(J$3)),$B6,0),IF(AND(J$3&gt;=DATE(YEAR(Bills!$G5),MONTH(Bills!$G5),1),MOD((YEAR(J$3)-YEAR(Bills!$G5))*12+MONTH(J$3)-MONTH(Bills!$G5),Bills!$L5)=0),$B6,0)))</f>
        <v>1198</v>
      </c>
      <c r="K6" s="30">
        <f>IF(OR($A6="",Bills!$G5="",Bills!$L5=""),"",IF(Bills!$L5=0,IF(AND(YEAR(Bills!$G5)=YEAR(K$3),MONTH(Bills!$G5)=MONTH(K$3)),$B6,0),IF(AND(K$3&gt;=DATE(YEAR(Bills!$G5),MONTH(Bills!$G5),1),MOD((YEAR(K$3)-YEAR(Bills!$G5))*12+MONTH(K$3)-MONTH(Bills!$G5),Bills!$L5)=0),$B6,0)))</f>
        <v>1198</v>
      </c>
      <c r="L6" s="30">
        <f>IF(OR($A6="",Bills!$G5="",Bills!$L5=""),"",IF(Bills!$L5=0,IF(AND(YEAR(Bills!$G5)=YEAR(L$3),MONTH(Bills!$G5)=MONTH(L$3)),$B6,0),IF(AND(L$3&gt;=DATE(YEAR(Bills!$G5),MONTH(Bills!$G5),1),MOD((YEAR(L$3)-YEAR(Bills!$G5))*12+MONTH(L$3)-MONTH(Bills!$G5),Bills!$L5)=0),$B6,0)))</f>
        <v>1198</v>
      </c>
      <c r="M6" s="30">
        <f>IF(OR($A6="",Bills!$G5="",Bills!$L5=""),"",IF(Bills!$L5=0,IF(AND(YEAR(Bills!$G5)=YEAR(M$3),MONTH(Bills!$G5)=MONTH(M$3)),$B6,0),IF(AND(M$3&gt;=DATE(YEAR(Bills!$G5),MONTH(Bills!$G5),1),MOD((YEAR(M$3)-YEAR(Bills!$G5))*12+MONTH(M$3)-MONTH(Bills!$G5),Bills!$L5)=0),$B6,0)))</f>
        <v>1198</v>
      </c>
      <c r="N6" s="30">
        <f>IF(OR($A6="",Bills!$G5="",Bills!$L5=""),"",IF(Bills!$L5=0,IF(AND(YEAR(Bills!$G5)=YEAR(N$3),MONTH(Bills!$G5)=MONTH(N$3)),$B6,0),IF(AND(N$3&gt;=DATE(YEAR(Bills!$G5),MONTH(Bills!$G5),1),MOD((YEAR(N$3)-YEAR(Bills!$G5))*12+MONTH(N$3)-MONTH(Bills!$G5),Bills!$L5)=0),$B6,0)))</f>
        <v>1198</v>
      </c>
    </row>
    <row r="7" spans="1:14" x14ac:dyDescent="0.3">
      <c r="A7" s="24" t="str">
        <f>IF(Bills!A6="","",Bills!A6)</f>
        <v>Home broadband</v>
      </c>
      <c r="B7" s="23">
        <f>IF($A7="","",N(Bills!E6))</f>
        <v>2997</v>
      </c>
      <c r="C7" s="30">
        <f>IF(OR($A7="",Bills!$G6="",Bills!$L6=""),"",IF(Bills!$L6=0,IF(AND(YEAR(Bills!$G6)=YEAR(C$3),MONTH(Bills!$G6)=MONTH(C$3)),$B7,0),IF(AND(C$3&gt;=DATE(YEAR(Bills!$G6),MONTH(Bills!$G6),1),MOD((YEAR(C$3)-YEAR(Bills!$G6))*12+MONTH(C$3)-MONTH(Bills!$G6),Bills!$L6)=0),$B7,0)))</f>
        <v>2997</v>
      </c>
      <c r="D7" s="30">
        <f>IF(OR($A7="",Bills!$G6="",Bills!$L6=""),"",IF(Bills!$L6=0,IF(AND(YEAR(Bills!$G6)=YEAR(D$3),MONTH(Bills!$G6)=MONTH(D$3)),$B7,0),IF(AND(D$3&gt;=DATE(YEAR(Bills!$G6),MONTH(Bills!$G6),1),MOD((YEAR(D$3)-YEAR(Bills!$G6))*12+MONTH(D$3)-MONTH(Bills!$G6),Bills!$L6)=0),$B7,0)))</f>
        <v>0</v>
      </c>
      <c r="E7" s="30">
        <f>IF(OR($A7="",Bills!$G6="",Bills!$L6=""),"",IF(Bills!$L6=0,IF(AND(YEAR(Bills!$G6)=YEAR(E$3),MONTH(Bills!$G6)=MONTH(E$3)),$B7,0),IF(AND(E$3&gt;=DATE(YEAR(Bills!$G6),MONTH(Bills!$G6),1),MOD((YEAR(E$3)-YEAR(Bills!$G6))*12+MONTH(E$3)-MONTH(Bills!$G6),Bills!$L6)=0),$B7,0)))</f>
        <v>0</v>
      </c>
      <c r="F7" s="30">
        <f>IF(OR($A7="",Bills!$G6="",Bills!$L6=""),"",IF(Bills!$L6=0,IF(AND(YEAR(Bills!$G6)=YEAR(F$3),MONTH(Bills!$G6)=MONTH(F$3)),$B7,0),IF(AND(F$3&gt;=DATE(YEAR(Bills!$G6),MONTH(Bills!$G6),1),MOD((YEAR(F$3)-YEAR(Bills!$G6))*12+MONTH(F$3)-MONTH(Bills!$G6),Bills!$L6)=0),$B7,0)))</f>
        <v>2997</v>
      </c>
      <c r="G7" s="30">
        <f>IF(OR($A7="",Bills!$G6="",Bills!$L6=""),"",IF(Bills!$L6=0,IF(AND(YEAR(Bills!$G6)=YEAR(G$3),MONTH(Bills!$G6)=MONTH(G$3)),$B7,0),IF(AND(G$3&gt;=DATE(YEAR(Bills!$G6),MONTH(Bills!$G6),1),MOD((YEAR(G$3)-YEAR(Bills!$G6))*12+MONTH(G$3)-MONTH(Bills!$G6),Bills!$L6)=0),$B7,0)))</f>
        <v>0</v>
      </c>
      <c r="H7" s="30">
        <f>IF(OR($A7="",Bills!$G6="",Bills!$L6=""),"",IF(Bills!$L6=0,IF(AND(YEAR(Bills!$G6)=YEAR(H$3),MONTH(Bills!$G6)=MONTH(H$3)),$B7,0),IF(AND(H$3&gt;=DATE(YEAR(Bills!$G6),MONTH(Bills!$G6),1),MOD((YEAR(H$3)-YEAR(Bills!$G6))*12+MONTH(H$3)-MONTH(Bills!$G6),Bills!$L6)=0),$B7,0)))</f>
        <v>0</v>
      </c>
      <c r="I7" s="30">
        <f>IF(OR($A7="",Bills!$G6="",Bills!$L6=""),"",IF(Bills!$L6=0,IF(AND(YEAR(Bills!$G6)=YEAR(I$3),MONTH(Bills!$G6)=MONTH(I$3)),$B7,0),IF(AND(I$3&gt;=DATE(YEAR(Bills!$G6),MONTH(Bills!$G6),1),MOD((YEAR(I$3)-YEAR(Bills!$G6))*12+MONTH(I$3)-MONTH(Bills!$G6),Bills!$L6)=0),$B7,0)))</f>
        <v>2997</v>
      </c>
      <c r="J7" s="30">
        <f>IF(OR($A7="",Bills!$G6="",Bills!$L6=""),"",IF(Bills!$L6=0,IF(AND(YEAR(Bills!$G6)=YEAR(J$3),MONTH(Bills!$G6)=MONTH(J$3)),$B7,0),IF(AND(J$3&gt;=DATE(YEAR(Bills!$G6),MONTH(Bills!$G6),1),MOD((YEAR(J$3)-YEAR(Bills!$G6))*12+MONTH(J$3)-MONTH(Bills!$G6),Bills!$L6)=0),$B7,0)))</f>
        <v>0</v>
      </c>
      <c r="K7" s="30">
        <f>IF(OR($A7="",Bills!$G6="",Bills!$L6=""),"",IF(Bills!$L6=0,IF(AND(YEAR(Bills!$G6)=YEAR(K$3),MONTH(Bills!$G6)=MONTH(K$3)),$B7,0),IF(AND(K$3&gt;=DATE(YEAR(Bills!$G6),MONTH(Bills!$G6),1),MOD((YEAR(K$3)-YEAR(Bills!$G6))*12+MONTH(K$3)-MONTH(Bills!$G6),Bills!$L6)=0),$B7,0)))</f>
        <v>0</v>
      </c>
      <c r="L7" s="30">
        <f>IF(OR($A7="",Bills!$G6="",Bills!$L6=""),"",IF(Bills!$L6=0,IF(AND(YEAR(Bills!$G6)=YEAR(L$3),MONTH(Bills!$G6)=MONTH(L$3)),$B7,0),IF(AND(L$3&gt;=DATE(YEAR(Bills!$G6),MONTH(Bills!$G6),1),MOD((YEAR(L$3)-YEAR(Bills!$G6))*12+MONTH(L$3)-MONTH(Bills!$G6),Bills!$L6)=0),$B7,0)))</f>
        <v>2997</v>
      </c>
      <c r="M7" s="30">
        <f>IF(OR($A7="",Bills!$G6="",Bills!$L6=""),"",IF(Bills!$L6=0,IF(AND(YEAR(Bills!$G6)=YEAR(M$3),MONTH(Bills!$G6)=MONTH(M$3)),$B7,0),IF(AND(M$3&gt;=DATE(YEAR(Bills!$G6),MONTH(Bills!$G6),1),MOD((YEAR(M$3)-YEAR(Bills!$G6))*12+MONTH(M$3)-MONTH(Bills!$G6),Bills!$L6)=0),$B7,0)))</f>
        <v>0</v>
      </c>
      <c r="N7" s="30">
        <f>IF(OR($A7="",Bills!$G6="",Bills!$L6=""),"",IF(Bills!$L6=0,IF(AND(YEAR(Bills!$G6)=YEAR(N$3),MONTH(Bills!$G6)=MONTH(N$3)),$B7,0),IF(AND(N$3&gt;=DATE(YEAR(Bills!$G6),MONTH(Bills!$G6),1),MOD((YEAR(N$3)-YEAR(Bills!$G6))*12+MONTH(N$3)-MONTH(Bills!$G6),Bills!$L6)=0),$B7,0)))</f>
        <v>0</v>
      </c>
    </row>
    <row r="8" spans="1:14" x14ac:dyDescent="0.3">
      <c r="A8" s="24" t="str">
        <f>IF(Bills!A7="","",Bills!A7)</f>
        <v>Video streaming</v>
      </c>
      <c r="B8" s="23">
        <f>IF($A8="","",N(Bills!E7))</f>
        <v>649</v>
      </c>
      <c r="C8" s="30">
        <f>IF(OR($A8="",Bills!$G7="",Bills!$L7=""),"",IF(Bills!$L7=0,IF(AND(YEAR(Bills!$G7)=YEAR(C$3),MONTH(Bills!$G7)=MONTH(C$3)),$B8,0),IF(AND(C$3&gt;=DATE(YEAR(Bills!$G7),MONTH(Bills!$G7),1),MOD((YEAR(C$3)-YEAR(Bills!$G7))*12+MONTH(C$3)-MONTH(Bills!$G7),Bills!$L7)=0),$B8,0)))</f>
        <v>649</v>
      </c>
      <c r="D8" s="30">
        <f>IF(OR($A8="",Bills!$G7="",Bills!$L7=""),"",IF(Bills!$L7=0,IF(AND(YEAR(Bills!$G7)=YEAR(D$3),MONTH(Bills!$G7)=MONTH(D$3)),$B8,0),IF(AND(D$3&gt;=DATE(YEAR(Bills!$G7),MONTH(Bills!$G7),1),MOD((YEAR(D$3)-YEAR(Bills!$G7))*12+MONTH(D$3)-MONTH(Bills!$G7),Bills!$L7)=0),$B8,0)))</f>
        <v>649</v>
      </c>
      <c r="E8" s="30">
        <f>IF(OR($A8="",Bills!$G7="",Bills!$L7=""),"",IF(Bills!$L7=0,IF(AND(YEAR(Bills!$G7)=YEAR(E$3),MONTH(Bills!$G7)=MONTH(E$3)),$B8,0),IF(AND(E$3&gt;=DATE(YEAR(Bills!$G7),MONTH(Bills!$G7),1),MOD((YEAR(E$3)-YEAR(Bills!$G7))*12+MONTH(E$3)-MONTH(Bills!$G7),Bills!$L7)=0),$B8,0)))</f>
        <v>649</v>
      </c>
      <c r="F8" s="30">
        <f>IF(OR($A8="",Bills!$G7="",Bills!$L7=""),"",IF(Bills!$L7=0,IF(AND(YEAR(Bills!$G7)=YEAR(F$3),MONTH(Bills!$G7)=MONTH(F$3)),$B8,0),IF(AND(F$3&gt;=DATE(YEAR(Bills!$G7),MONTH(Bills!$G7),1),MOD((YEAR(F$3)-YEAR(Bills!$G7))*12+MONTH(F$3)-MONTH(Bills!$G7),Bills!$L7)=0),$B8,0)))</f>
        <v>649</v>
      </c>
      <c r="G8" s="30">
        <f>IF(OR($A8="",Bills!$G7="",Bills!$L7=""),"",IF(Bills!$L7=0,IF(AND(YEAR(Bills!$G7)=YEAR(G$3),MONTH(Bills!$G7)=MONTH(G$3)),$B8,0),IF(AND(G$3&gt;=DATE(YEAR(Bills!$G7),MONTH(Bills!$G7),1),MOD((YEAR(G$3)-YEAR(Bills!$G7))*12+MONTH(G$3)-MONTH(Bills!$G7),Bills!$L7)=0),$B8,0)))</f>
        <v>649</v>
      </c>
      <c r="H8" s="30">
        <f>IF(OR($A8="",Bills!$G7="",Bills!$L7=""),"",IF(Bills!$L7=0,IF(AND(YEAR(Bills!$G7)=YEAR(H$3),MONTH(Bills!$G7)=MONTH(H$3)),$B8,0),IF(AND(H$3&gt;=DATE(YEAR(Bills!$G7),MONTH(Bills!$G7),1),MOD((YEAR(H$3)-YEAR(Bills!$G7))*12+MONTH(H$3)-MONTH(Bills!$G7),Bills!$L7)=0),$B8,0)))</f>
        <v>649</v>
      </c>
      <c r="I8" s="30">
        <f>IF(OR($A8="",Bills!$G7="",Bills!$L7=""),"",IF(Bills!$L7=0,IF(AND(YEAR(Bills!$G7)=YEAR(I$3),MONTH(Bills!$G7)=MONTH(I$3)),$B8,0),IF(AND(I$3&gt;=DATE(YEAR(Bills!$G7),MONTH(Bills!$G7),1),MOD((YEAR(I$3)-YEAR(Bills!$G7))*12+MONTH(I$3)-MONTH(Bills!$G7),Bills!$L7)=0),$B8,0)))</f>
        <v>649</v>
      </c>
      <c r="J8" s="30">
        <f>IF(OR($A8="",Bills!$G7="",Bills!$L7=""),"",IF(Bills!$L7=0,IF(AND(YEAR(Bills!$G7)=YEAR(J$3),MONTH(Bills!$G7)=MONTH(J$3)),$B8,0),IF(AND(J$3&gt;=DATE(YEAR(Bills!$G7),MONTH(Bills!$G7),1),MOD((YEAR(J$3)-YEAR(Bills!$G7))*12+MONTH(J$3)-MONTH(Bills!$G7),Bills!$L7)=0),$B8,0)))</f>
        <v>649</v>
      </c>
      <c r="K8" s="30">
        <f>IF(OR($A8="",Bills!$G7="",Bills!$L7=""),"",IF(Bills!$L7=0,IF(AND(YEAR(Bills!$G7)=YEAR(K$3),MONTH(Bills!$G7)=MONTH(K$3)),$B8,0),IF(AND(K$3&gt;=DATE(YEAR(Bills!$G7),MONTH(Bills!$G7),1),MOD((YEAR(K$3)-YEAR(Bills!$G7))*12+MONTH(K$3)-MONTH(Bills!$G7),Bills!$L7)=0),$B8,0)))</f>
        <v>649</v>
      </c>
      <c r="L8" s="30">
        <f>IF(OR($A8="",Bills!$G7="",Bills!$L7=""),"",IF(Bills!$L7=0,IF(AND(YEAR(Bills!$G7)=YEAR(L$3),MONTH(Bills!$G7)=MONTH(L$3)),$B8,0),IF(AND(L$3&gt;=DATE(YEAR(Bills!$G7),MONTH(Bills!$G7),1),MOD((YEAR(L$3)-YEAR(Bills!$G7))*12+MONTH(L$3)-MONTH(Bills!$G7),Bills!$L7)=0),$B8,0)))</f>
        <v>649</v>
      </c>
      <c r="M8" s="30">
        <f>IF(OR($A8="",Bills!$G7="",Bills!$L7=""),"",IF(Bills!$L7=0,IF(AND(YEAR(Bills!$G7)=YEAR(M$3),MONTH(Bills!$G7)=MONTH(M$3)),$B8,0),IF(AND(M$3&gt;=DATE(YEAR(Bills!$G7),MONTH(Bills!$G7),1),MOD((YEAR(M$3)-YEAR(Bills!$G7))*12+MONTH(M$3)-MONTH(Bills!$G7),Bills!$L7)=0),$B8,0)))</f>
        <v>649</v>
      </c>
      <c r="N8" s="30">
        <f>IF(OR($A8="",Bills!$G7="",Bills!$L7=""),"",IF(Bills!$L7=0,IF(AND(YEAR(Bills!$G7)=YEAR(N$3),MONTH(Bills!$G7)=MONTH(N$3)),$B8,0),IF(AND(N$3&gt;=DATE(YEAR(Bills!$G7),MONTH(Bills!$G7),1),MOD((YEAR(N$3)-YEAR(Bills!$G7))*12+MONTH(N$3)-MONTH(Bills!$G7),Bills!$L7)=0),$B8,0)))</f>
        <v>649</v>
      </c>
    </row>
    <row r="9" spans="1:14" x14ac:dyDescent="0.3">
      <c r="A9" s="24" t="str">
        <f>IF(Bills!A8="","",Bills!A8)</f>
        <v>Second video app (rarely used)</v>
      </c>
      <c r="B9" s="23">
        <f>IF($A9="","",N(Bills!E8))</f>
        <v>1499</v>
      </c>
      <c r="C9" s="30">
        <f>IF(OR($A9="",Bills!$G8="",Bills!$L8=""),"",IF(Bills!$L8=0,IF(AND(YEAR(Bills!$G8)=YEAR(C$3),MONTH(Bills!$G8)=MONTH(C$3)),$B9,0),IF(AND(C$3&gt;=DATE(YEAR(Bills!$G8),MONTH(Bills!$G8),1),MOD((YEAR(C$3)-YEAR(Bills!$G8))*12+MONTH(C$3)-MONTH(Bills!$G8),Bills!$L8)=0),$B9,0)))</f>
        <v>0</v>
      </c>
      <c r="D9" s="30">
        <f>IF(OR($A9="",Bills!$G8="",Bills!$L8=""),"",IF(Bills!$L8=0,IF(AND(YEAR(Bills!$G8)=YEAR(D$3),MONTH(Bills!$G8)=MONTH(D$3)),$B9,0),IF(AND(D$3&gt;=DATE(YEAR(Bills!$G8),MONTH(Bills!$G8),1),MOD((YEAR(D$3)-YEAR(Bills!$G8))*12+MONTH(D$3)-MONTH(Bills!$G8),Bills!$L8)=0),$B9,0)))</f>
        <v>0</v>
      </c>
      <c r="E9" s="30">
        <f>IF(OR($A9="",Bills!$G8="",Bills!$L8=""),"",IF(Bills!$L8=0,IF(AND(YEAR(Bills!$G8)=YEAR(E$3),MONTH(Bills!$G8)=MONTH(E$3)),$B9,0),IF(AND(E$3&gt;=DATE(YEAR(Bills!$G8),MONTH(Bills!$G8),1),MOD((YEAR(E$3)-YEAR(Bills!$G8))*12+MONTH(E$3)-MONTH(Bills!$G8),Bills!$L8)=0),$B9,0)))</f>
        <v>0</v>
      </c>
      <c r="F9" s="30">
        <f>IF(OR($A9="",Bills!$G8="",Bills!$L8=""),"",IF(Bills!$L8=0,IF(AND(YEAR(Bills!$G8)=YEAR(F$3),MONTH(Bills!$G8)=MONTH(F$3)),$B9,0),IF(AND(F$3&gt;=DATE(YEAR(Bills!$G8),MONTH(Bills!$G8),1),MOD((YEAR(F$3)-YEAR(Bills!$G8))*12+MONTH(F$3)-MONTH(Bills!$G8),Bills!$L8)=0),$B9,0)))</f>
        <v>0</v>
      </c>
      <c r="G9" s="30">
        <f>IF(OR($A9="",Bills!$G8="",Bills!$L8=""),"",IF(Bills!$L8=0,IF(AND(YEAR(Bills!$G8)=YEAR(G$3),MONTH(Bills!$G8)=MONTH(G$3)),$B9,0),IF(AND(G$3&gt;=DATE(YEAR(Bills!$G8),MONTH(Bills!$G8),1),MOD((YEAR(G$3)-YEAR(Bills!$G8))*12+MONTH(G$3)-MONTH(Bills!$G8),Bills!$L8)=0),$B9,0)))</f>
        <v>0</v>
      </c>
      <c r="H9" s="30">
        <f>IF(OR($A9="",Bills!$G8="",Bills!$L8=""),"",IF(Bills!$L8=0,IF(AND(YEAR(Bills!$G8)=YEAR(H$3),MONTH(Bills!$G8)=MONTH(H$3)),$B9,0),IF(AND(H$3&gt;=DATE(YEAR(Bills!$G8),MONTH(Bills!$G8),1),MOD((YEAR(H$3)-YEAR(Bills!$G8))*12+MONTH(H$3)-MONTH(Bills!$G8),Bills!$L8)=0),$B9,0)))</f>
        <v>0</v>
      </c>
      <c r="I9" s="30">
        <f>IF(OR($A9="",Bills!$G8="",Bills!$L8=""),"",IF(Bills!$L8=0,IF(AND(YEAR(Bills!$G8)=YEAR(I$3),MONTH(Bills!$G8)=MONTH(I$3)),$B9,0),IF(AND(I$3&gt;=DATE(YEAR(Bills!$G8),MONTH(Bills!$G8),1),MOD((YEAR(I$3)-YEAR(Bills!$G8))*12+MONTH(I$3)-MONTH(Bills!$G8),Bills!$L8)=0),$B9,0)))</f>
        <v>0</v>
      </c>
      <c r="J9" s="30">
        <f>IF(OR($A9="",Bills!$G8="",Bills!$L8=""),"",IF(Bills!$L8=0,IF(AND(YEAR(Bills!$G8)=YEAR(J$3),MONTH(Bills!$G8)=MONTH(J$3)),$B9,0),IF(AND(J$3&gt;=DATE(YEAR(Bills!$G8),MONTH(Bills!$G8),1),MOD((YEAR(J$3)-YEAR(Bills!$G8))*12+MONTH(J$3)-MONTH(Bills!$G8),Bills!$L8)=0),$B9,0)))</f>
        <v>0</v>
      </c>
      <c r="K9" s="30">
        <f>IF(OR($A9="",Bills!$G8="",Bills!$L8=""),"",IF(Bills!$L8=0,IF(AND(YEAR(Bills!$G8)=YEAR(K$3),MONTH(Bills!$G8)=MONTH(K$3)),$B9,0),IF(AND(K$3&gt;=DATE(YEAR(Bills!$G8),MONTH(Bills!$G8),1),MOD((YEAR(K$3)-YEAR(Bills!$G8))*12+MONTH(K$3)-MONTH(Bills!$G8),Bills!$L8)=0),$B9,0)))</f>
        <v>0</v>
      </c>
      <c r="L9" s="30">
        <f>IF(OR($A9="",Bills!$G8="",Bills!$L8=""),"",IF(Bills!$L8=0,IF(AND(YEAR(Bills!$G8)=YEAR(L$3),MONTH(Bills!$G8)=MONTH(L$3)),$B9,0),IF(AND(L$3&gt;=DATE(YEAR(Bills!$G8),MONTH(Bills!$G8),1),MOD((YEAR(L$3)-YEAR(Bills!$G8))*12+MONTH(L$3)-MONTH(Bills!$G8),Bills!$L8)=0),$B9,0)))</f>
        <v>0</v>
      </c>
      <c r="M9" s="30">
        <f>IF(OR($A9="",Bills!$G8="",Bills!$L8=""),"",IF(Bills!$L8=0,IF(AND(YEAR(Bills!$G8)=YEAR(M$3),MONTH(Bills!$G8)=MONTH(M$3)),$B9,0),IF(AND(M$3&gt;=DATE(YEAR(Bills!$G8),MONTH(Bills!$G8),1),MOD((YEAR(M$3)-YEAR(Bills!$G8))*12+MONTH(M$3)-MONTH(Bills!$G8),Bills!$L8)=0),$B9,0)))</f>
        <v>1499</v>
      </c>
      <c r="N9" s="30">
        <f>IF(OR($A9="",Bills!$G8="",Bills!$L8=""),"",IF(Bills!$L8=0,IF(AND(YEAR(Bills!$G8)=YEAR(N$3),MONTH(Bills!$G8)=MONTH(N$3)),$B9,0),IF(AND(N$3&gt;=DATE(YEAR(Bills!$G8),MONTH(Bills!$G8),1),MOD((YEAR(N$3)-YEAR(Bills!$G8))*12+MONTH(N$3)-MONTH(Bills!$G8),Bills!$L8)=0),$B9,0)))</f>
        <v>0</v>
      </c>
    </row>
    <row r="10" spans="1:14" x14ac:dyDescent="0.3">
      <c r="A10" s="24" t="str">
        <f>IF(Bills!A9="","",Bills!A9)</f>
        <v>Music streaming</v>
      </c>
      <c r="B10" s="23">
        <f>IF($A10="","",N(Bills!E9))</f>
        <v>119</v>
      </c>
      <c r="C10" s="30">
        <f>IF(OR($A10="",Bills!$G9="",Bills!$L9=""),"",IF(Bills!$L9=0,IF(AND(YEAR(Bills!$G9)=YEAR(C$3),MONTH(Bills!$G9)=MONTH(C$3)),$B10,0),IF(AND(C$3&gt;=DATE(YEAR(Bills!$G9),MONTH(Bills!$G9),1),MOD((YEAR(C$3)-YEAR(Bills!$G9))*12+MONTH(C$3)-MONTH(Bills!$G9),Bills!$L9)=0),$B10,0)))</f>
        <v>119</v>
      </c>
      <c r="D10" s="30">
        <f>IF(OR($A10="",Bills!$G9="",Bills!$L9=""),"",IF(Bills!$L9=0,IF(AND(YEAR(Bills!$G9)=YEAR(D$3),MONTH(Bills!$G9)=MONTH(D$3)),$B10,0),IF(AND(D$3&gt;=DATE(YEAR(Bills!$G9),MONTH(Bills!$G9),1),MOD((YEAR(D$3)-YEAR(Bills!$G9))*12+MONTH(D$3)-MONTH(Bills!$G9),Bills!$L9)=0),$B10,0)))</f>
        <v>119</v>
      </c>
      <c r="E10" s="30">
        <f>IF(OR($A10="",Bills!$G9="",Bills!$L9=""),"",IF(Bills!$L9=0,IF(AND(YEAR(Bills!$G9)=YEAR(E$3),MONTH(Bills!$G9)=MONTH(E$3)),$B10,0),IF(AND(E$3&gt;=DATE(YEAR(Bills!$G9),MONTH(Bills!$G9),1),MOD((YEAR(E$3)-YEAR(Bills!$G9))*12+MONTH(E$3)-MONTH(Bills!$G9),Bills!$L9)=0),$B10,0)))</f>
        <v>119</v>
      </c>
      <c r="F10" s="30">
        <f>IF(OR($A10="",Bills!$G9="",Bills!$L9=""),"",IF(Bills!$L9=0,IF(AND(YEAR(Bills!$G9)=YEAR(F$3),MONTH(Bills!$G9)=MONTH(F$3)),$B10,0),IF(AND(F$3&gt;=DATE(YEAR(Bills!$G9),MONTH(Bills!$G9),1),MOD((YEAR(F$3)-YEAR(Bills!$G9))*12+MONTH(F$3)-MONTH(Bills!$G9),Bills!$L9)=0),$B10,0)))</f>
        <v>119</v>
      </c>
      <c r="G10" s="30">
        <f>IF(OR($A10="",Bills!$G9="",Bills!$L9=""),"",IF(Bills!$L9=0,IF(AND(YEAR(Bills!$G9)=YEAR(G$3),MONTH(Bills!$G9)=MONTH(G$3)),$B10,0),IF(AND(G$3&gt;=DATE(YEAR(Bills!$G9),MONTH(Bills!$G9),1),MOD((YEAR(G$3)-YEAR(Bills!$G9))*12+MONTH(G$3)-MONTH(Bills!$G9),Bills!$L9)=0),$B10,0)))</f>
        <v>119</v>
      </c>
      <c r="H10" s="30">
        <f>IF(OR($A10="",Bills!$G9="",Bills!$L9=""),"",IF(Bills!$L9=0,IF(AND(YEAR(Bills!$G9)=YEAR(H$3),MONTH(Bills!$G9)=MONTH(H$3)),$B10,0),IF(AND(H$3&gt;=DATE(YEAR(Bills!$G9),MONTH(Bills!$G9),1),MOD((YEAR(H$3)-YEAR(Bills!$G9))*12+MONTH(H$3)-MONTH(Bills!$G9),Bills!$L9)=0),$B10,0)))</f>
        <v>119</v>
      </c>
      <c r="I10" s="30">
        <f>IF(OR($A10="",Bills!$G9="",Bills!$L9=""),"",IF(Bills!$L9=0,IF(AND(YEAR(Bills!$G9)=YEAR(I$3),MONTH(Bills!$G9)=MONTH(I$3)),$B10,0),IF(AND(I$3&gt;=DATE(YEAR(Bills!$G9),MONTH(Bills!$G9),1),MOD((YEAR(I$3)-YEAR(Bills!$G9))*12+MONTH(I$3)-MONTH(Bills!$G9),Bills!$L9)=0),$B10,0)))</f>
        <v>119</v>
      </c>
      <c r="J10" s="30">
        <f>IF(OR($A10="",Bills!$G9="",Bills!$L9=""),"",IF(Bills!$L9=0,IF(AND(YEAR(Bills!$G9)=YEAR(J$3),MONTH(Bills!$G9)=MONTH(J$3)),$B10,0),IF(AND(J$3&gt;=DATE(YEAR(Bills!$G9),MONTH(Bills!$G9),1),MOD((YEAR(J$3)-YEAR(Bills!$G9))*12+MONTH(J$3)-MONTH(Bills!$G9),Bills!$L9)=0),$B10,0)))</f>
        <v>119</v>
      </c>
      <c r="K10" s="30">
        <f>IF(OR($A10="",Bills!$G9="",Bills!$L9=""),"",IF(Bills!$L9=0,IF(AND(YEAR(Bills!$G9)=YEAR(K$3),MONTH(Bills!$G9)=MONTH(K$3)),$B10,0),IF(AND(K$3&gt;=DATE(YEAR(Bills!$G9),MONTH(Bills!$G9),1),MOD((YEAR(K$3)-YEAR(Bills!$G9))*12+MONTH(K$3)-MONTH(Bills!$G9),Bills!$L9)=0),$B10,0)))</f>
        <v>119</v>
      </c>
      <c r="L10" s="30">
        <f>IF(OR($A10="",Bills!$G9="",Bills!$L9=""),"",IF(Bills!$L9=0,IF(AND(YEAR(Bills!$G9)=YEAR(L$3),MONTH(Bills!$G9)=MONTH(L$3)),$B10,0),IF(AND(L$3&gt;=DATE(YEAR(Bills!$G9),MONTH(Bills!$G9),1),MOD((YEAR(L$3)-YEAR(Bills!$G9))*12+MONTH(L$3)-MONTH(Bills!$G9),Bills!$L9)=0),$B10,0)))</f>
        <v>119</v>
      </c>
      <c r="M10" s="30">
        <f>IF(OR($A10="",Bills!$G9="",Bills!$L9=""),"",IF(Bills!$L9=0,IF(AND(YEAR(Bills!$G9)=YEAR(M$3),MONTH(Bills!$G9)=MONTH(M$3)),$B10,0),IF(AND(M$3&gt;=DATE(YEAR(Bills!$G9),MONTH(Bills!$G9),1),MOD((YEAR(M$3)-YEAR(Bills!$G9))*12+MONTH(M$3)-MONTH(Bills!$G9),Bills!$L9)=0),$B10,0)))</f>
        <v>119</v>
      </c>
      <c r="N10" s="30">
        <f>IF(OR($A10="",Bills!$G9="",Bills!$L9=""),"",IF(Bills!$L9=0,IF(AND(YEAR(Bills!$G9)=YEAR(N$3),MONTH(Bills!$G9)=MONTH(N$3)),$B10,0),IF(AND(N$3&gt;=DATE(YEAR(Bills!$G9),MONTH(Bills!$G9),1),MOD((YEAR(N$3)-YEAR(Bills!$G9))*12+MONTH(N$3)-MONTH(Bills!$G9),Bills!$L9)=0),$B10,0)))</f>
        <v>119</v>
      </c>
    </row>
    <row r="11" spans="1:14" x14ac:dyDescent="0.3">
      <c r="A11" s="24" t="str">
        <f>IF(Bills!A10="","",Bills!A10)</f>
        <v>Cloud storage 200 GB</v>
      </c>
      <c r="B11" s="23">
        <f>IF($A11="","",N(Bills!E10))</f>
        <v>2100</v>
      </c>
      <c r="C11" s="30">
        <f>IF(OR($A11="",Bills!$G10="",Bills!$L10=""),"",IF(Bills!$L10=0,IF(AND(YEAR(Bills!$G10)=YEAR(C$3),MONTH(Bills!$G10)=MONTH(C$3)),$B11,0),IF(AND(C$3&gt;=DATE(YEAR(Bills!$G10),MONTH(Bills!$G10),1),MOD((YEAR(C$3)-YEAR(Bills!$G10))*12+MONTH(C$3)-MONTH(Bills!$G10),Bills!$L10)=0),$B11,0)))</f>
        <v>0</v>
      </c>
      <c r="D11" s="30">
        <f>IF(OR($A11="",Bills!$G10="",Bills!$L10=""),"",IF(Bills!$L10=0,IF(AND(YEAR(Bills!$G10)=YEAR(D$3),MONTH(Bills!$G10)=MONTH(D$3)),$B11,0),IF(AND(D$3&gt;=DATE(YEAR(Bills!$G10),MONTH(Bills!$G10),1),MOD((YEAR(D$3)-YEAR(Bills!$G10))*12+MONTH(D$3)-MONTH(Bills!$G10),Bills!$L10)=0),$B11,0)))</f>
        <v>0</v>
      </c>
      <c r="E11" s="30">
        <f>IF(OR($A11="",Bills!$G10="",Bills!$L10=""),"",IF(Bills!$L10=0,IF(AND(YEAR(Bills!$G10)=YEAR(E$3),MONTH(Bills!$G10)=MONTH(E$3)),$B11,0),IF(AND(E$3&gt;=DATE(YEAR(Bills!$G10),MONTH(Bills!$G10),1),MOD((YEAR(E$3)-YEAR(Bills!$G10))*12+MONTH(E$3)-MONTH(Bills!$G10),Bills!$L10)=0),$B11,0)))</f>
        <v>0</v>
      </c>
      <c r="F11" s="30">
        <f>IF(OR($A11="",Bills!$G10="",Bills!$L10=""),"",IF(Bills!$L10=0,IF(AND(YEAR(Bills!$G10)=YEAR(F$3),MONTH(Bills!$G10)=MONTH(F$3)),$B11,0),IF(AND(F$3&gt;=DATE(YEAR(Bills!$G10),MONTH(Bills!$G10),1),MOD((YEAR(F$3)-YEAR(Bills!$G10))*12+MONTH(F$3)-MONTH(Bills!$G10),Bills!$L10)=0),$B11,0)))</f>
        <v>0</v>
      </c>
      <c r="G11" s="30">
        <f>IF(OR($A11="",Bills!$G10="",Bills!$L10=""),"",IF(Bills!$L10=0,IF(AND(YEAR(Bills!$G10)=YEAR(G$3),MONTH(Bills!$G10)=MONTH(G$3)),$B11,0),IF(AND(G$3&gt;=DATE(YEAR(Bills!$G10),MONTH(Bills!$G10),1),MOD((YEAR(G$3)-YEAR(Bills!$G10))*12+MONTH(G$3)-MONTH(Bills!$G10),Bills!$L10)=0),$B11,0)))</f>
        <v>0</v>
      </c>
      <c r="H11" s="30">
        <f>IF(OR($A11="",Bills!$G10="",Bills!$L10=""),"",IF(Bills!$L10=0,IF(AND(YEAR(Bills!$G10)=YEAR(H$3),MONTH(Bills!$G10)=MONTH(H$3)),$B11,0),IF(AND(H$3&gt;=DATE(YEAR(Bills!$G10),MONTH(Bills!$G10),1),MOD((YEAR(H$3)-YEAR(Bills!$G10))*12+MONTH(H$3)-MONTH(Bills!$G10),Bills!$L10)=0),$B11,0)))</f>
        <v>0</v>
      </c>
      <c r="I11" s="30">
        <f>IF(OR($A11="",Bills!$G10="",Bills!$L10=""),"",IF(Bills!$L10=0,IF(AND(YEAR(Bills!$G10)=YEAR(I$3),MONTH(Bills!$G10)=MONTH(I$3)),$B11,0),IF(AND(I$3&gt;=DATE(YEAR(Bills!$G10),MONTH(Bills!$G10),1),MOD((YEAR(I$3)-YEAR(Bills!$G10))*12+MONTH(I$3)-MONTH(Bills!$G10),Bills!$L10)=0),$B11,0)))</f>
        <v>0</v>
      </c>
      <c r="J11" s="30">
        <f>IF(OR($A11="",Bills!$G10="",Bills!$L10=""),"",IF(Bills!$L10=0,IF(AND(YEAR(Bills!$G10)=YEAR(J$3),MONTH(Bills!$G10)=MONTH(J$3)),$B11,0),IF(AND(J$3&gt;=DATE(YEAR(Bills!$G10),MONTH(Bills!$G10),1),MOD((YEAR(J$3)-YEAR(Bills!$G10))*12+MONTH(J$3)-MONTH(Bills!$G10),Bills!$L10)=0),$B11,0)))</f>
        <v>0</v>
      </c>
      <c r="K11" s="30">
        <f>IF(OR($A11="",Bills!$G10="",Bills!$L10=""),"",IF(Bills!$L10=0,IF(AND(YEAR(Bills!$G10)=YEAR(K$3),MONTH(Bills!$G10)=MONTH(K$3)),$B11,0),IF(AND(K$3&gt;=DATE(YEAR(Bills!$G10),MONTH(Bills!$G10),1),MOD((YEAR(K$3)-YEAR(Bills!$G10))*12+MONTH(K$3)-MONTH(Bills!$G10),Bills!$L10)=0),$B11,0)))</f>
        <v>0</v>
      </c>
      <c r="L11" s="30">
        <f>IF(OR($A11="",Bills!$G10="",Bills!$L10=""),"",IF(Bills!$L10=0,IF(AND(YEAR(Bills!$G10)=YEAR(L$3),MONTH(Bills!$G10)=MONTH(L$3)),$B11,0),IF(AND(L$3&gt;=DATE(YEAR(Bills!$G10),MONTH(Bills!$G10),1),MOD((YEAR(L$3)-YEAR(Bills!$G10))*12+MONTH(L$3)-MONTH(Bills!$G10),Bills!$L10)=0),$B11,0)))</f>
        <v>0</v>
      </c>
      <c r="M11" s="30">
        <f>IF(OR($A11="",Bills!$G10="",Bills!$L10=""),"",IF(Bills!$L10=0,IF(AND(YEAR(Bills!$G10)=YEAR(M$3),MONTH(Bills!$G10)=MONTH(M$3)),$B11,0),IF(AND(M$3&gt;=DATE(YEAR(Bills!$G10),MONTH(Bills!$G10),1),MOD((YEAR(M$3)-YEAR(Bills!$G10))*12+MONTH(M$3)-MONTH(Bills!$G10),Bills!$L10)=0),$B11,0)))</f>
        <v>2100</v>
      </c>
      <c r="N11" s="30">
        <f>IF(OR($A11="",Bills!$G10="",Bills!$L10=""),"",IF(Bills!$L10=0,IF(AND(YEAR(Bills!$G10)=YEAR(N$3),MONTH(Bills!$G10)=MONTH(N$3)),$B11,0),IF(AND(N$3&gt;=DATE(YEAR(Bills!$G10),MONTH(Bills!$G10),1),MOD((YEAR(N$3)-YEAR(Bills!$G10))*12+MONTH(N$3)-MONTH(Bills!$G10),Bills!$L10)=0),$B11,0)))</f>
        <v>0</v>
      </c>
    </row>
    <row r="12" spans="1:14" x14ac:dyDescent="0.3">
      <c r="A12" s="24" t="str">
        <f>IF(Bills!A11="","",Bills!A11)</f>
        <v>Gym membership</v>
      </c>
      <c r="B12" s="23">
        <f>IF($A12="","",N(Bills!E11))</f>
        <v>4500</v>
      </c>
      <c r="C12" s="30">
        <f>IF(OR($A12="",Bills!$G11="",Bills!$L11=""),"",IF(Bills!$L11=0,IF(AND(YEAR(Bills!$G11)=YEAR(C$3),MONTH(Bills!$G11)=MONTH(C$3)),$B12,0),IF(AND(C$3&gt;=DATE(YEAR(Bills!$G11),MONTH(Bills!$G11),1),MOD((YEAR(C$3)-YEAR(Bills!$G11))*12+MONTH(C$3)-MONTH(Bills!$G11),Bills!$L11)=0),$B12,0)))</f>
        <v>0</v>
      </c>
      <c r="D12" s="30">
        <f>IF(OR($A12="",Bills!$G11="",Bills!$L11=""),"",IF(Bills!$L11=0,IF(AND(YEAR(Bills!$G11)=YEAR(D$3),MONTH(Bills!$G11)=MONTH(D$3)),$B12,0),IF(AND(D$3&gt;=DATE(YEAR(Bills!$G11),MONTH(Bills!$G11),1),MOD((YEAR(D$3)-YEAR(Bills!$G11))*12+MONTH(D$3)-MONTH(Bills!$G11),Bills!$L11)=0),$B12,0)))</f>
        <v>4500</v>
      </c>
      <c r="E12" s="30">
        <f>IF(OR($A12="",Bills!$G11="",Bills!$L11=""),"",IF(Bills!$L11=0,IF(AND(YEAR(Bills!$G11)=YEAR(E$3),MONTH(Bills!$G11)=MONTH(E$3)),$B12,0),IF(AND(E$3&gt;=DATE(YEAR(Bills!$G11),MONTH(Bills!$G11),1),MOD((YEAR(E$3)-YEAR(Bills!$G11))*12+MONTH(E$3)-MONTH(Bills!$G11),Bills!$L11)=0),$B12,0)))</f>
        <v>0</v>
      </c>
      <c r="F12" s="30">
        <f>IF(OR($A12="",Bills!$G11="",Bills!$L11=""),"",IF(Bills!$L11=0,IF(AND(YEAR(Bills!$G11)=YEAR(F$3),MONTH(Bills!$G11)=MONTH(F$3)),$B12,0),IF(AND(F$3&gt;=DATE(YEAR(Bills!$G11),MONTH(Bills!$G11),1),MOD((YEAR(F$3)-YEAR(Bills!$G11))*12+MONTH(F$3)-MONTH(Bills!$G11),Bills!$L11)=0),$B12,0)))</f>
        <v>0</v>
      </c>
      <c r="G12" s="30">
        <f>IF(OR($A12="",Bills!$G11="",Bills!$L11=""),"",IF(Bills!$L11=0,IF(AND(YEAR(Bills!$G11)=YEAR(G$3),MONTH(Bills!$G11)=MONTH(G$3)),$B12,0),IF(AND(G$3&gt;=DATE(YEAR(Bills!$G11),MONTH(Bills!$G11),1),MOD((YEAR(G$3)-YEAR(Bills!$G11))*12+MONTH(G$3)-MONTH(Bills!$G11),Bills!$L11)=0),$B12,0)))</f>
        <v>4500</v>
      </c>
      <c r="H12" s="30">
        <f>IF(OR($A12="",Bills!$G11="",Bills!$L11=""),"",IF(Bills!$L11=0,IF(AND(YEAR(Bills!$G11)=YEAR(H$3),MONTH(Bills!$G11)=MONTH(H$3)),$B12,0),IF(AND(H$3&gt;=DATE(YEAR(Bills!$G11),MONTH(Bills!$G11),1),MOD((YEAR(H$3)-YEAR(Bills!$G11))*12+MONTH(H$3)-MONTH(Bills!$G11),Bills!$L11)=0),$B12,0)))</f>
        <v>0</v>
      </c>
      <c r="I12" s="30">
        <f>IF(OR($A12="",Bills!$G11="",Bills!$L11=""),"",IF(Bills!$L11=0,IF(AND(YEAR(Bills!$G11)=YEAR(I$3),MONTH(Bills!$G11)=MONTH(I$3)),$B12,0),IF(AND(I$3&gt;=DATE(YEAR(Bills!$G11),MONTH(Bills!$G11),1),MOD((YEAR(I$3)-YEAR(Bills!$G11))*12+MONTH(I$3)-MONTH(Bills!$G11),Bills!$L11)=0),$B12,0)))</f>
        <v>0</v>
      </c>
      <c r="J12" s="30">
        <f>IF(OR($A12="",Bills!$G11="",Bills!$L11=""),"",IF(Bills!$L11=0,IF(AND(YEAR(Bills!$G11)=YEAR(J$3),MONTH(Bills!$G11)=MONTH(J$3)),$B12,0),IF(AND(J$3&gt;=DATE(YEAR(Bills!$G11),MONTH(Bills!$G11),1),MOD((YEAR(J$3)-YEAR(Bills!$G11))*12+MONTH(J$3)-MONTH(Bills!$G11),Bills!$L11)=0),$B12,0)))</f>
        <v>4500</v>
      </c>
      <c r="K12" s="30">
        <f>IF(OR($A12="",Bills!$G11="",Bills!$L11=""),"",IF(Bills!$L11=0,IF(AND(YEAR(Bills!$G11)=YEAR(K$3),MONTH(Bills!$G11)=MONTH(K$3)),$B12,0),IF(AND(K$3&gt;=DATE(YEAR(Bills!$G11),MONTH(Bills!$G11),1),MOD((YEAR(K$3)-YEAR(Bills!$G11))*12+MONTH(K$3)-MONTH(Bills!$G11),Bills!$L11)=0),$B12,0)))</f>
        <v>0</v>
      </c>
      <c r="L12" s="30">
        <f>IF(OR($A12="",Bills!$G11="",Bills!$L11=""),"",IF(Bills!$L11=0,IF(AND(YEAR(Bills!$G11)=YEAR(L$3),MONTH(Bills!$G11)=MONTH(L$3)),$B12,0),IF(AND(L$3&gt;=DATE(YEAR(Bills!$G11),MONTH(Bills!$G11),1),MOD((YEAR(L$3)-YEAR(Bills!$G11))*12+MONTH(L$3)-MONTH(Bills!$G11),Bills!$L11)=0),$B12,0)))</f>
        <v>0</v>
      </c>
      <c r="M12" s="30">
        <f>IF(OR($A12="",Bills!$G11="",Bills!$L11=""),"",IF(Bills!$L11=0,IF(AND(YEAR(Bills!$G11)=YEAR(M$3),MONTH(Bills!$G11)=MONTH(M$3)),$B12,0),IF(AND(M$3&gt;=DATE(YEAR(Bills!$G11),MONTH(Bills!$G11),1),MOD((YEAR(M$3)-YEAR(Bills!$G11))*12+MONTH(M$3)-MONTH(Bills!$G11),Bills!$L11)=0),$B12,0)))</f>
        <v>4500</v>
      </c>
      <c r="N12" s="30">
        <f>IF(OR($A12="",Bills!$G11="",Bills!$L11=""),"",IF(Bills!$L11=0,IF(AND(YEAR(Bills!$G11)=YEAR(N$3),MONTH(Bills!$G11)=MONTH(N$3)),$B12,0),IF(AND(N$3&gt;=DATE(YEAR(Bills!$G11),MONTH(Bills!$G11),1),MOD((YEAR(N$3)-YEAR(Bills!$G11))*12+MONTH(N$3)-MONTH(Bills!$G11),Bills!$L11)=0),$B12,0)))</f>
        <v>0</v>
      </c>
    </row>
    <row r="13" spans="1:14" x14ac:dyDescent="0.3">
      <c r="A13" s="24" t="str">
        <f>IF(Bills!A12="","",Bills!A12)</f>
        <v>Car insurance</v>
      </c>
      <c r="B13" s="23">
        <f>IF($A13="","",N(Bills!E12))</f>
        <v>14800</v>
      </c>
      <c r="C13" s="30">
        <f>IF(OR($A13="",Bills!$G12="",Bills!$L12=""),"",IF(Bills!$L12=0,IF(AND(YEAR(Bills!$G12)=YEAR(C$3),MONTH(Bills!$G12)=MONTH(C$3)),$B13,0),IF(AND(C$3&gt;=DATE(YEAR(Bills!$G12),MONTH(Bills!$G12),1),MOD((YEAR(C$3)-YEAR(Bills!$G12))*12+MONTH(C$3)-MONTH(Bills!$G12),Bills!$L12)=0),$B13,0)))</f>
        <v>0</v>
      </c>
      <c r="D13" s="30">
        <f>IF(OR($A13="",Bills!$G12="",Bills!$L12=""),"",IF(Bills!$L12=0,IF(AND(YEAR(Bills!$G12)=YEAR(D$3),MONTH(Bills!$G12)=MONTH(D$3)),$B13,0),IF(AND(D$3&gt;=DATE(YEAR(Bills!$G12),MONTH(Bills!$G12),1),MOD((YEAR(D$3)-YEAR(Bills!$G12))*12+MONTH(D$3)-MONTH(Bills!$G12),Bills!$L12)=0),$B13,0)))</f>
        <v>14800</v>
      </c>
      <c r="E13" s="30">
        <f>IF(OR($A13="",Bills!$G12="",Bills!$L12=""),"",IF(Bills!$L12=0,IF(AND(YEAR(Bills!$G12)=YEAR(E$3),MONTH(Bills!$G12)=MONTH(E$3)),$B13,0),IF(AND(E$3&gt;=DATE(YEAR(Bills!$G12),MONTH(Bills!$G12),1),MOD((YEAR(E$3)-YEAR(Bills!$G12))*12+MONTH(E$3)-MONTH(Bills!$G12),Bills!$L12)=0),$B13,0)))</f>
        <v>0</v>
      </c>
      <c r="F13" s="30">
        <f>IF(OR($A13="",Bills!$G12="",Bills!$L12=""),"",IF(Bills!$L12=0,IF(AND(YEAR(Bills!$G12)=YEAR(F$3),MONTH(Bills!$G12)=MONTH(F$3)),$B13,0),IF(AND(F$3&gt;=DATE(YEAR(Bills!$G12),MONTH(Bills!$G12),1),MOD((YEAR(F$3)-YEAR(Bills!$G12))*12+MONTH(F$3)-MONTH(Bills!$G12),Bills!$L12)=0),$B13,0)))</f>
        <v>0</v>
      </c>
      <c r="G13" s="30">
        <f>IF(OR($A13="",Bills!$G12="",Bills!$L12=""),"",IF(Bills!$L12=0,IF(AND(YEAR(Bills!$G12)=YEAR(G$3),MONTH(Bills!$G12)=MONTH(G$3)),$B13,0),IF(AND(G$3&gt;=DATE(YEAR(Bills!$G12),MONTH(Bills!$G12),1),MOD((YEAR(G$3)-YEAR(Bills!$G12))*12+MONTH(G$3)-MONTH(Bills!$G12),Bills!$L12)=0),$B13,0)))</f>
        <v>0</v>
      </c>
      <c r="H13" s="30">
        <f>IF(OR($A13="",Bills!$G12="",Bills!$L12=""),"",IF(Bills!$L12=0,IF(AND(YEAR(Bills!$G12)=YEAR(H$3),MONTH(Bills!$G12)=MONTH(H$3)),$B13,0),IF(AND(H$3&gt;=DATE(YEAR(Bills!$G12),MONTH(Bills!$G12),1),MOD((YEAR(H$3)-YEAR(Bills!$G12))*12+MONTH(H$3)-MONTH(Bills!$G12),Bills!$L12)=0),$B13,0)))</f>
        <v>0</v>
      </c>
      <c r="I13" s="30">
        <f>IF(OR($A13="",Bills!$G12="",Bills!$L12=""),"",IF(Bills!$L12=0,IF(AND(YEAR(Bills!$G12)=YEAR(I$3),MONTH(Bills!$G12)=MONTH(I$3)),$B13,0),IF(AND(I$3&gt;=DATE(YEAR(Bills!$G12),MONTH(Bills!$G12),1),MOD((YEAR(I$3)-YEAR(Bills!$G12))*12+MONTH(I$3)-MONTH(Bills!$G12),Bills!$L12)=0),$B13,0)))</f>
        <v>0</v>
      </c>
      <c r="J13" s="30">
        <f>IF(OR($A13="",Bills!$G12="",Bills!$L12=""),"",IF(Bills!$L12=0,IF(AND(YEAR(Bills!$G12)=YEAR(J$3),MONTH(Bills!$G12)=MONTH(J$3)),$B13,0),IF(AND(J$3&gt;=DATE(YEAR(Bills!$G12),MONTH(Bills!$G12),1),MOD((YEAR(J$3)-YEAR(Bills!$G12))*12+MONTH(J$3)-MONTH(Bills!$G12),Bills!$L12)=0),$B13,0)))</f>
        <v>0</v>
      </c>
      <c r="K13" s="30">
        <f>IF(OR($A13="",Bills!$G12="",Bills!$L12=""),"",IF(Bills!$L12=0,IF(AND(YEAR(Bills!$G12)=YEAR(K$3),MONTH(Bills!$G12)=MONTH(K$3)),$B13,0),IF(AND(K$3&gt;=DATE(YEAR(Bills!$G12),MONTH(Bills!$G12),1),MOD((YEAR(K$3)-YEAR(Bills!$G12))*12+MONTH(K$3)-MONTH(Bills!$G12),Bills!$L12)=0),$B13,0)))</f>
        <v>0</v>
      </c>
      <c r="L13" s="30">
        <f>IF(OR($A13="",Bills!$G12="",Bills!$L12=""),"",IF(Bills!$L12=0,IF(AND(YEAR(Bills!$G12)=YEAR(L$3),MONTH(Bills!$G12)=MONTH(L$3)),$B13,0),IF(AND(L$3&gt;=DATE(YEAR(Bills!$G12),MONTH(Bills!$G12),1),MOD((YEAR(L$3)-YEAR(Bills!$G12))*12+MONTH(L$3)-MONTH(Bills!$G12),Bills!$L12)=0),$B13,0)))</f>
        <v>0</v>
      </c>
      <c r="M13" s="30">
        <f>IF(OR($A13="",Bills!$G12="",Bills!$L12=""),"",IF(Bills!$L12=0,IF(AND(YEAR(Bills!$G12)=YEAR(M$3),MONTH(Bills!$G12)=MONTH(M$3)),$B13,0),IF(AND(M$3&gt;=DATE(YEAR(Bills!$G12),MONTH(Bills!$G12),1),MOD((YEAR(M$3)-YEAR(Bills!$G12))*12+MONTH(M$3)-MONTH(Bills!$G12),Bills!$L12)=0),$B13,0)))</f>
        <v>0</v>
      </c>
      <c r="N13" s="30">
        <f>IF(OR($A13="",Bills!$G12="",Bills!$L12=""),"",IF(Bills!$L12=0,IF(AND(YEAR(Bills!$G12)=YEAR(N$3),MONTH(Bills!$G12)=MONTH(N$3)),$B13,0),IF(AND(N$3&gt;=DATE(YEAR(Bills!$G12),MONTH(Bills!$G12),1),MOD((YEAR(N$3)-YEAR(Bills!$G12))*12+MONTH(N$3)-MONTH(Bills!$G12),Bills!$L12)=0),$B13,0)))</f>
        <v>0</v>
      </c>
    </row>
    <row r="14" spans="1:14" x14ac:dyDescent="0.3">
      <c r="A14" s="24" t="str">
        <f>IF(Bills!A13="","",Bills!A13)</f>
        <v>Society maintenance</v>
      </c>
      <c r="B14" s="23">
        <f>IF($A14="","",N(Bills!E13))</f>
        <v>3500</v>
      </c>
      <c r="C14" s="30">
        <f>IF(OR($A14="",Bills!$G13="",Bills!$L13=""),"",IF(Bills!$L13=0,IF(AND(YEAR(Bills!$G13)=YEAR(C$3),MONTH(Bills!$G13)=MONTH(C$3)),$B14,0),IF(AND(C$3&gt;=DATE(YEAR(Bills!$G13),MONTH(Bills!$G13),1),MOD((YEAR(C$3)-YEAR(Bills!$G13))*12+MONTH(C$3)-MONTH(Bills!$G13),Bills!$L13)=0),$B14,0)))</f>
        <v>3500</v>
      </c>
      <c r="D14" s="30">
        <f>IF(OR($A14="",Bills!$G13="",Bills!$L13=""),"",IF(Bills!$L13=0,IF(AND(YEAR(Bills!$G13)=YEAR(D$3),MONTH(Bills!$G13)=MONTH(D$3)),$B14,0),IF(AND(D$3&gt;=DATE(YEAR(Bills!$G13),MONTH(Bills!$G13),1),MOD((YEAR(D$3)-YEAR(Bills!$G13))*12+MONTH(D$3)-MONTH(Bills!$G13),Bills!$L13)=0),$B14,0)))</f>
        <v>3500</v>
      </c>
      <c r="E14" s="30">
        <f>IF(OR($A14="",Bills!$G13="",Bills!$L13=""),"",IF(Bills!$L13=0,IF(AND(YEAR(Bills!$G13)=YEAR(E$3),MONTH(Bills!$G13)=MONTH(E$3)),$B14,0),IF(AND(E$3&gt;=DATE(YEAR(Bills!$G13),MONTH(Bills!$G13),1),MOD((YEAR(E$3)-YEAR(Bills!$G13))*12+MONTH(E$3)-MONTH(Bills!$G13),Bills!$L13)=0),$B14,0)))</f>
        <v>3500</v>
      </c>
      <c r="F14" s="30">
        <f>IF(OR($A14="",Bills!$G13="",Bills!$L13=""),"",IF(Bills!$L13=0,IF(AND(YEAR(Bills!$G13)=YEAR(F$3),MONTH(Bills!$G13)=MONTH(F$3)),$B14,0),IF(AND(F$3&gt;=DATE(YEAR(Bills!$G13),MONTH(Bills!$G13),1),MOD((YEAR(F$3)-YEAR(Bills!$G13))*12+MONTH(F$3)-MONTH(Bills!$G13),Bills!$L13)=0),$B14,0)))</f>
        <v>3500</v>
      </c>
      <c r="G14" s="30">
        <f>IF(OR($A14="",Bills!$G13="",Bills!$L13=""),"",IF(Bills!$L13=0,IF(AND(YEAR(Bills!$G13)=YEAR(G$3),MONTH(Bills!$G13)=MONTH(G$3)),$B14,0),IF(AND(G$3&gt;=DATE(YEAR(Bills!$G13),MONTH(Bills!$G13),1),MOD((YEAR(G$3)-YEAR(Bills!$G13))*12+MONTH(G$3)-MONTH(Bills!$G13),Bills!$L13)=0),$B14,0)))</f>
        <v>3500</v>
      </c>
      <c r="H14" s="30">
        <f>IF(OR($A14="",Bills!$G13="",Bills!$L13=""),"",IF(Bills!$L13=0,IF(AND(YEAR(Bills!$G13)=YEAR(H$3),MONTH(Bills!$G13)=MONTH(H$3)),$B14,0),IF(AND(H$3&gt;=DATE(YEAR(Bills!$G13),MONTH(Bills!$G13),1),MOD((YEAR(H$3)-YEAR(Bills!$G13))*12+MONTH(H$3)-MONTH(Bills!$G13),Bills!$L13)=0),$B14,0)))</f>
        <v>3500</v>
      </c>
      <c r="I14" s="30">
        <f>IF(OR($A14="",Bills!$G13="",Bills!$L13=""),"",IF(Bills!$L13=0,IF(AND(YEAR(Bills!$G13)=YEAR(I$3),MONTH(Bills!$G13)=MONTH(I$3)),$B14,0),IF(AND(I$3&gt;=DATE(YEAR(Bills!$G13),MONTH(Bills!$G13),1),MOD((YEAR(I$3)-YEAR(Bills!$G13))*12+MONTH(I$3)-MONTH(Bills!$G13),Bills!$L13)=0),$B14,0)))</f>
        <v>3500</v>
      </c>
      <c r="J14" s="30">
        <f>IF(OR($A14="",Bills!$G13="",Bills!$L13=""),"",IF(Bills!$L13=0,IF(AND(YEAR(Bills!$G13)=YEAR(J$3),MONTH(Bills!$G13)=MONTH(J$3)),$B14,0),IF(AND(J$3&gt;=DATE(YEAR(Bills!$G13),MONTH(Bills!$G13),1),MOD((YEAR(J$3)-YEAR(Bills!$G13))*12+MONTH(J$3)-MONTH(Bills!$G13),Bills!$L13)=0),$B14,0)))</f>
        <v>3500</v>
      </c>
      <c r="K14" s="30">
        <f>IF(OR($A14="",Bills!$G13="",Bills!$L13=""),"",IF(Bills!$L13=0,IF(AND(YEAR(Bills!$G13)=YEAR(K$3),MONTH(Bills!$G13)=MONTH(K$3)),$B14,0),IF(AND(K$3&gt;=DATE(YEAR(Bills!$G13),MONTH(Bills!$G13),1),MOD((YEAR(K$3)-YEAR(Bills!$G13))*12+MONTH(K$3)-MONTH(Bills!$G13),Bills!$L13)=0),$B14,0)))</f>
        <v>3500</v>
      </c>
      <c r="L14" s="30">
        <f>IF(OR($A14="",Bills!$G13="",Bills!$L13=""),"",IF(Bills!$L13=0,IF(AND(YEAR(Bills!$G13)=YEAR(L$3),MONTH(Bills!$G13)=MONTH(L$3)),$B14,0),IF(AND(L$3&gt;=DATE(YEAR(Bills!$G13),MONTH(Bills!$G13),1),MOD((YEAR(L$3)-YEAR(Bills!$G13))*12+MONTH(L$3)-MONTH(Bills!$G13),Bills!$L13)=0),$B14,0)))</f>
        <v>3500</v>
      </c>
      <c r="M14" s="30">
        <f>IF(OR($A14="",Bills!$G13="",Bills!$L13=""),"",IF(Bills!$L13=0,IF(AND(YEAR(Bills!$G13)=YEAR(M$3),MONTH(Bills!$G13)=MONTH(M$3)),$B14,0),IF(AND(M$3&gt;=DATE(YEAR(Bills!$G13),MONTH(Bills!$G13),1),MOD((YEAR(M$3)-YEAR(Bills!$G13))*12+MONTH(M$3)-MONTH(Bills!$G13),Bills!$L13)=0),$B14,0)))</f>
        <v>3500</v>
      </c>
      <c r="N14" s="30">
        <f>IF(OR($A14="",Bills!$G13="",Bills!$L13=""),"",IF(Bills!$L13=0,IF(AND(YEAR(Bills!$G13)=YEAR(N$3),MONTH(Bills!$G13)=MONTH(N$3)),$B14,0),IF(AND(N$3&gt;=DATE(YEAR(Bills!$G13),MONTH(Bills!$G13),1),MOD((YEAR(N$3)-YEAR(Bills!$G13))*12+MONTH(N$3)-MONTH(Bills!$G13),Bills!$L13)=0),$B14,0)))</f>
        <v>3500</v>
      </c>
    </row>
    <row r="15" spans="1:14" x14ac:dyDescent="0.3">
      <c r="A15" s="24" t="str">
        <f>IF(Bills!A14="","",Bills!A14)</f>
        <v>Property tax</v>
      </c>
      <c r="B15" s="23">
        <f>IF($A15="","",N(Bills!E14))</f>
        <v>6200</v>
      </c>
      <c r="C15" s="30">
        <f>IF(OR($A15="",Bills!$G14="",Bills!$L14=""),"",IF(Bills!$L14=0,IF(AND(YEAR(Bills!$G14)=YEAR(C$3),MONTH(Bills!$G14)=MONTH(C$3)),$B15,0),IF(AND(C$3&gt;=DATE(YEAR(Bills!$G14),MONTH(Bills!$G14),1),MOD((YEAR(C$3)-YEAR(Bills!$G14))*12+MONTH(C$3)-MONTH(Bills!$G14),Bills!$L14)=0),$B15,0)))</f>
        <v>0</v>
      </c>
      <c r="D15" s="30">
        <f>IF(OR($A15="",Bills!$G14="",Bills!$L14=""),"",IF(Bills!$L14=0,IF(AND(YEAR(Bills!$G14)=YEAR(D$3),MONTH(Bills!$G14)=MONTH(D$3)),$B15,0),IF(AND(D$3&gt;=DATE(YEAR(Bills!$G14),MONTH(Bills!$G14),1),MOD((YEAR(D$3)-YEAR(Bills!$G14))*12+MONTH(D$3)-MONTH(Bills!$G14),Bills!$L14)=0),$B15,0)))</f>
        <v>0</v>
      </c>
      <c r="E15" s="30">
        <f>IF(OR($A15="",Bills!$G14="",Bills!$L14=""),"",IF(Bills!$L14=0,IF(AND(YEAR(Bills!$G14)=YEAR(E$3),MONTH(Bills!$G14)=MONTH(E$3)),$B15,0),IF(AND(E$3&gt;=DATE(YEAR(Bills!$G14),MONTH(Bills!$G14),1),MOD((YEAR(E$3)-YEAR(Bills!$G14))*12+MONTH(E$3)-MONTH(Bills!$G14),Bills!$L14)=0),$B15,0)))</f>
        <v>0</v>
      </c>
      <c r="F15" s="30">
        <f>IF(OR($A15="",Bills!$G14="",Bills!$L14=""),"",IF(Bills!$L14=0,IF(AND(YEAR(Bills!$G14)=YEAR(F$3),MONTH(Bills!$G14)=MONTH(F$3)),$B15,0),IF(AND(F$3&gt;=DATE(YEAR(Bills!$G14),MONTH(Bills!$G14),1),MOD((YEAR(F$3)-YEAR(Bills!$G14))*12+MONTH(F$3)-MONTH(Bills!$G14),Bills!$L14)=0),$B15,0)))</f>
        <v>0</v>
      </c>
      <c r="G15" s="30">
        <f>IF(OR($A15="",Bills!$G14="",Bills!$L14=""),"",IF(Bills!$L14=0,IF(AND(YEAR(Bills!$G14)=YEAR(G$3),MONTH(Bills!$G14)=MONTH(G$3)),$B15,0),IF(AND(G$3&gt;=DATE(YEAR(Bills!$G14),MONTH(Bills!$G14),1),MOD((YEAR(G$3)-YEAR(Bills!$G14))*12+MONTH(G$3)-MONTH(Bills!$G14),Bills!$L14)=0),$B15,0)))</f>
        <v>0</v>
      </c>
      <c r="H15" s="30">
        <f>IF(OR($A15="",Bills!$G14="",Bills!$L14=""),"",IF(Bills!$L14=0,IF(AND(YEAR(Bills!$G14)=YEAR(H$3),MONTH(Bills!$G14)=MONTH(H$3)),$B15,0),IF(AND(H$3&gt;=DATE(YEAR(Bills!$G14),MONTH(Bills!$G14),1),MOD((YEAR(H$3)-YEAR(Bills!$G14))*12+MONTH(H$3)-MONTH(Bills!$G14),Bills!$L14)=0),$B15,0)))</f>
        <v>0</v>
      </c>
      <c r="I15" s="30">
        <f>IF(OR($A15="",Bills!$G14="",Bills!$L14=""),"",IF(Bills!$L14=0,IF(AND(YEAR(Bills!$G14)=YEAR(I$3),MONTH(Bills!$G14)=MONTH(I$3)),$B15,0),IF(AND(I$3&gt;=DATE(YEAR(Bills!$G14),MONTH(Bills!$G14),1),MOD((YEAR(I$3)-YEAR(Bills!$G14))*12+MONTH(I$3)-MONTH(Bills!$G14),Bills!$L14)=0),$B15,0)))</f>
        <v>0</v>
      </c>
      <c r="J15" s="30">
        <f>IF(OR($A15="",Bills!$G14="",Bills!$L14=""),"",IF(Bills!$L14=0,IF(AND(YEAR(Bills!$G14)=YEAR(J$3),MONTH(Bills!$G14)=MONTH(J$3)),$B15,0),IF(AND(J$3&gt;=DATE(YEAR(Bills!$G14),MONTH(Bills!$G14),1),MOD((YEAR(J$3)-YEAR(Bills!$G14))*12+MONTH(J$3)-MONTH(Bills!$G14),Bills!$L14)=0),$B15,0)))</f>
        <v>0</v>
      </c>
      <c r="K15" s="30">
        <f>IF(OR($A15="",Bills!$G14="",Bills!$L14=""),"",IF(Bills!$L14=0,IF(AND(YEAR(Bills!$G14)=YEAR(K$3),MONTH(Bills!$G14)=MONTH(K$3)),$B15,0),IF(AND(K$3&gt;=DATE(YEAR(Bills!$G14),MONTH(Bills!$G14),1),MOD((YEAR(K$3)-YEAR(Bills!$G14))*12+MONTH(K$3)-MONTH(Bills!$G14),Bills!$L14)=0),$B15,0)))</f>
        <v>6200</v>
      </c>
      <c r="L15" s="30">
        <f>IF(OR($A15="",Bills!$G14="",Bills!$L14=""),"",IF(Bills!$L14=0,IF(AND(YEAR(Bills!$G14)=YEAR(L$3),MONTH(Bills!$G14)=MONTH(L$3)),$B15,0),IF(AND(L$3&gt;=DATE(YEAR(Bills!$G14),MONTH(Bills!$G14),1),MOD((YEAR(L$3)-YEAR(Bills!$G14))*12+MONTH(L$3)-MONTH(Bills!$G14),Bills!$L14)=0),$B15,0)))</f>
        <v>0</v>
      </c>
      <c r="M15" s="30">
        <f>IF(OR($A15="",Bills!$G14="",Bills!$L14=""),"",IF(Bills!$L14=0,IF(AND(YEAR(Bills!$G14)=YEAR(M$3),MONTH(Bills!$G14)=MONTH(M$3)),$B15,0),IF(AND(M$3&gt;=DATE(YEAR(Bills!$G14),MONTH(Bills!$G14),1),MOD((YEAR(M$3)-YEAR(Bills!$G14))*12+MONTH(M$3)-MONTH(Bills!$G14),Bills!$L14)=0),$B15,0)))</f>
        <v>0</v>
      </c>
      <c r="N15" s="30">
        <f>IF(OR($A15="",Bills!$G14="",Bills!$L14=""),"",IF(Bills!$L14=0,IF(AND(YEAR(Bills!$G14)=YEAR(N$3),MONTH(Bills!$G14)=MONTH(N$3)),$B15,0),IF(AND(N$3&gt;=DATE(YEAR(Bills!$G14),MONTH(Bills!$G14),1),MOD((YEAR(N$3)-YEAR(Bills!$G14))*12+MONTH(N$3)-MONTH(Bills!$G14),Bills!$L14)=0),$B15,0)))</f>
        <v>0</v>
      </c>
    </row>
    <row r="16" spans="1:14" x14ac:dyDescent="0.3">
      <c r="A16" s="24" t="str">
        <f>IF(Bills!A15="","",Bills!A15)</f>
        <v>DTH recharge</v>
      </c>
      <c r="B16" s="23">
        <f>IF($A16="","",N(Bills!E15))</f>
        <v>350</v>
      </c>
      <c r="C16" s="30">
        <f>IF(OR($A16="",Bills!$G15="",Bills!$L15=""),"",IF(Bills!$L15=0,IF(AND(YEAR(Bills!$G15)=YEAR(C$3),MONTH(Bills!$G15)=MONTH(C$3)),$B16,0),IF(AND(C$3&gt;=DATE(YEAR(Bills!$G15),MONTH(Bills!$G15),1),MOD((YEAR(C$3)-YEAR(Bills!$G15))*12+MONTH(C$3)-MONTH(Bills!$G15),Bills!$L15)=0),$B16,0)))</f>
        <v>350</v>
      </c>
      <c r="D16" s="30">
        <f>IF(OR($A16="",Bills!$G15="",Bills!$L15=""),"",IF(Bills!$L15=0,IF(AND(YEAR(Bills!$G15)=YEAR(D$3),MONTH(Bills!$G15)=MONTH(D$3)),$B16,0),IF(AND(D$3&gt;=DATE(YEAR(Bills!$G15),MONTH(Bills!$G15),1),MOD((YEAR(D$3)-YEAR(Bills!$G15))*12+MONTH(D$3)-MONTH(Bills!$G15),Bills!$L15)=0),$B16,0)))</f>
        <v>350</v>
      </c>
      <c r="E16" s="30">
        <f>IF(OR($A16="",Bills!$G15="",Bills!$L15=""),"",IF(Bills!$L15=0,IF(AND(YEAR(Bills!$G15)=YEAR(E$3),MONTH(Bills!$G15)=MONTH(E$3)),$B16,0),IF(AND(E$3&gt;=DATE(YEAR(Bills!$G15),MONTH(Bills!$G15),1),MOD((YEAR(E$3)-YEAR(Bills!$G15))*12+MONTH(E$3)-MONTH(Bills!$G15),Bills!$L15)=0),$B16,0)))</f>
        <v>350</v>
      </c>
      <c r="F16" s="30">
        <f>IF(OR($A16="",Bills!$G15="",Bills!$L15=""),"",IF(Bills!$L15=0,IF(AND(YEAR(Bills!$G15)=YEAR(F$3),MONTH(Bills!$G15)=MONTH(F$3)),$B16,0),IF(AND(F$3&gt;=DATE(YEAR(Bills!$G15),MONTH(Bills!$G15),1),MOD((YEAR(F$3)-YEAR(Bills!$G15))*12+MONTH(F$3)-MONTH(Bills!$G15),Bills!$L15)=0),$B16,0)))</f>
        <v>350</v>
      </c>
      <c r="G16" s="30">
        <f>IF(OR($A16="",Bills!$G15="",Bills!$L15=""),"",IF(Bills!$L15=0,IF(AND(YEAR(Bills!$G15)=YEAR(G$3),MONTH(Bills!$G15)=MONTH(G$3)),$B16,0),IF(AND(G$3&gt;=DATE(YEAR(Bills!$G15),MONTH(Bills!$G15),1),MOD((YEAR(G$3)-YEAR(Bills!$G15))*12+MONTH(G$3)-MONTH(Bills!$G15),Bills!$L15)=0),$B16,0)))</f>
        <v>350</v>
      </c>
      <c r="H16" s="30">
        <f>IF(OR($A16="",Bills!$G15="",Bills!$L15=""),"",IF(Bills!$L15=0,IF(AND(YEAR(Bills!$G15)=YEAR(H$3),MONTH(Bills!$G15)=MONTH(H$3)),$B16,0),IF(AND(H$3&gt;=DATE(YEAR(Bills!$G15),MONTH(Bills!$G15),1),MOD((YEAR(H$3)-YEAR(Bills!$G15))*12+MONTH(H$3)-MONTH(Bills!$G15),Bills!$L15)=0),$B16,0)))</f>
        <v>350</v>
      </c>
      <c r="I16" s="30">
        <f>IF(OR($A16="",Bills!$G15="",Bills!$L15=""),"",IF(Bills!$L15=0,IF(AND(YEAR(Bills!$G15)=YEAR(I$3),MONTH(Bills!$G15)=MONTH(I$3)),$B16,0),IF(AND(I$3&gt;=DATE(YEAR(Bills!$G15),MONTH(Bills!$G15),1),MOD((YEAR(I$3)-YEAR(Bills!$G15))*12+MONTH(I$3)-MONTH(Bills!$G15),Bills!$L15)=0),$B16,0)))</f>
        <v>350</v>
      </c>
      <c r="J16" s="30">
        <f>IF(OR($A16="",Bills!$G15="",Bills!$L15=""),"",IF(Bills!$L15=0,IF(AND(YEAR(Bills!$G15)=YEAR(J$3),MONTH(Bills!$G15)=MONTH(J$3)),$B16,0),IF(AND(J$3&gt;=DATE(YEAR(Bills!$G15),MONTH(Bills!$G15),1),MOD((YEAR(J$3)-YEAR(Bills!$G15))*12+MONTH(J$3)-MONTH(Bills!$G15),Bills!$L15)=0),$B16,0)))</f>
        <v>350</v>
      </c>
      <c r="K16" s="30">
        <f>IF(OR($A16="",Bills!$G15="",Bills!$L15=""),"",IF(Bills!$L15=0,IF(AND(YEAR(Bills!$G15)=YEAR(K$3),MONTH(Bills!$G15)=MONTH(K$3)),$B16,0),IF(AND(K$3&gt;=DATE(YEAR(Bills!$G15),MONTH(Bills!$G15),1),MOD((YEAR(K$3)-YEAR(Bills!$G15))*12+MONTH(K$3)-MONTH(Bills!$G15),Bills!$L15)=0),$B16,0)))</f>
        <v>350</v>
      </c>
      <c r="L16" s="30">
        <f>IF(OR($A16="",Bills!$G15="",Bills!$L15=""),"",IF(Bills!$L15=0,IF(AND(YEAR(Bills!$G15)=YEAR(L$3),MONTH(Bills!$G15)=MONTH(L$3)),$B16,0),IF(AND(L$3&gt;=DATE(YEAR(Bills!$G15),MONTH(Bills!$G15),1),MOD((YEAR(L$3)-YEAR(Bills!$G15))*12+MONTH(L$3)-MONTH(Bills!$G15),Bills!$L15)=0),$B16,0)))</f>
        <v>350</v>
      </c>
      <c r="M16" s="30">
        <f>IF(OR($A16="",Bills!$G15="",Bills!$L15=""),"",IF(Bills!$L15=0,IF(AND(YEAR(Bills!$G15)=YEAR(M$3),MONTH(Bills!$G15)=MONTH(M$3)),$B16,0),IF(AND(M$3&gt;=DATE(YEAR(Bills!$G15),MONTH(Bills!$G15),1),MOD((YEAR(M$3)-YEAR(Bills!$G15))*12+MONTH(M$3)-MONTH(Bills!$G15),Bills!$L15)=0),$B16,0)))</f>
        <v>350</v>
      </c>
      <c r="N16" s="30">
        <f>IF(OR($A16="",Bills!$G15="",Bills!$L15=""),"",IF(Bills!$L15=0,IF(AND(YEAR(Bills!$G15)=YEAR(N$3),MONTH(Bills!$G15)=MONTH(N$3)),$B16,0),IF(AND(N$3&gt;=DATE(YEAR(Bills!$G15),MONTH(Bills!$G15),1),MOD((YEAR(N$3)-YEAR(Bills!$G15))*12+MONTH(N$3)-MONTH(Bills!$G15),Bills!$L15)=0),$B16,0)))</f>
        <v>350</v>
      </c>
    </row>
    <row r="17" spans="1:14" x14ac:dyDescent="0.3">
      <c r="A17" s="24" t="str">
        <f>IF(Bills!A16="","",Bills!A16)</f>
        <v>School fees (term)</v>
      </c>
      <c r="B17" s="23">
        <f>IF($A17="","",N(Bills!E16))</f>
        <v>28000</v>
      </c>
      <c r="C17" s="30">
        <f>IF(OR($A17="",Bills!$G16="",Bills!$L16=""),"",IF(Bills!$L16=0,IF(AND(YEAR(Bills!$G16)=YEAR(C$3),MONTH(Bills!$G16)=MONTH(C$3)),$B17,0),IF(AND(C$3&gt;=DATE(YEAR(Bills!$G16),MONTH(Bills!$G16),1),MOD((YEAR(C$3)-YEAR(Bills!$G16))*12+MONTH(C$3)-MONTH(Bills!$G16),Bills!$L16)=0),$B17,0)))</f>
        <v>0</v>
      </c>
      <c r="D17" s="30">
        <f>IF(OR($A17="",Bills!$G16="",Bills!$L16=""),"",IF(Bills!$L16=0,IF(AND(YEAR(Bills!$G16)=YEAR(D$3),MONTH(Bills!$G16)=MONTH(D$3)),$B17,0),IF(AND(D$3&gt;=DATE(YEAR(Bills!$G16),MONTH(Bills!$G16),1),MOD((YEAR(D$3)-YEAR(Bills!$G16))*12+MONTH(D$3)-MONTH(Bills!$G16),Bills!$L16)=0),$B17,0)))</f>
        <v>0</v>
      </c>
      <c r="E17" s="30">
        <f>IF(OR($A17="",Bills!$G16="",Bills!$L16=""),"",IF(Bills!$L16=0,IF(AND(YEAR(Bills!$G16)=YEAR(E$3),MONTH(Bills!$G16)=MONTH(E$3)),$B17,0),IF(AND(E$3&gt;=DATE(YEAR(Bills!$G16),MONTH(Bills!$G16),1),MOD((YEAR(E$3)-YEAR(Bills!$G16))*12+MONTH(E$3)-MONTH(Bills!$G16),Bills!$L16)=0),$B17,0)))</f>
        <v>28000</v>
      </c>
      <c r="F17" s="30">
        <f>IF(OR($A17="",Bills!$G16="",Bills!$L16=""),"",IF(Bills!$L16=0,IF(AND(YEAR(Bills!$G16)=YEAR(F$3),MONTH(Bills!$G16)=MONTH(F$3)),$B17,0),IF(AND(F$3&gt;=DATE(YEAR(Bills!$G16),MONTH(Bills!$G16),1),MOD((YEAR(F$3)-YEAR(Bills!$G16))*12+MONTH(F$3)-MONTH(Bills!$G16),Bills!$L16)=0),$B17,0)))</f>
        <v>0</v>
      </c>
      <c r="G17" s="30">
        <f>IF(OR($A17="",Bills!$G16="",Bills!$L16=""),"",IF(Bills!$L16=0,IF(AND(YEAR(Bills!$G16)=YEAR(G$3),MONTH(Bills!$G16)=MONTH(G$3)),$B17,0),IF(AND(G$3&gt;=DATE(YEAR(Bills!$G16),MONTH(Bills!$G16),1),MOD((YEAR(G$3)-YEAR(Bills!$G16))*12+MONTH(G$3)-MONTH(Bills!$G16),Bills!$L16)=0),$B17,0)))</f>
        <v>0</v>
      </c>
      <c r="H17" s="30">
        <f>IF(OR($A17="",Bills!$G16="",Bills!$L16=""),"",IF(Bills!$L16=0,IF(AND(YEAR(Bills!$G16)=YEAR(H$3),MONTH(Bills!$G16)=MONTH(H$3)),$B17,0),IF(AND(H$3&gt;=DATE(YEAR(Bills!$G16),MONTH(Bills!$G16),1),MOD((YEAR(H$3)-YEAR(Bills!$G16))*12+MONTH(H$3)-MONTH(Bills!$G16),Bills!$L16)=0),$B17,0)))</f>
        <v>28000</v>
      </c>
      <c r="I17" s="30">
        <f>IF(OR($A17="",Bills!$G16="",Bills!$L16=""),"",IF(Bills!$L16=0,IF(AND(YEAR(Bills!$G16)=YEAR(I$3),MONTH(Bills!$G16)=MONTH(I$3)),$B17,0),IF(AND(I$3&gt;=DATE(YEAR(Bills!$G16),MONTH(Bills!$G16),1),MOD((YEAR(I$3)-YEAR(Bills!$G16))*12+MONTH(I$3)-MONTH(Bills!$G16),Bills!$L16)=0),$B17,0)))</f>
        <v>0</v>
      </c>
      <c r="J17" s="30">
        <f>IF(OR($A17="",Bills!$G16="",Bills!$L16=""),"",IF(Bills!$L16=0,IF(AND(YEAR(Bills!$G16)=YEAR(J$3),MONTH(Bills!$G16)=MONTH(J$3)),$B17,0),IF(AND(J$3&gt;=DATE(YEAR(Bills!$G16),MONTH(Bills!$G16),1),MOD((YEAR(J$3)-YEAR(Bills!$G16))*12+MONTH(J$3)-MONTH(Bills!$G16),Bills!$L16)=0),$B17,0)))</f>
        <v>0</v>
      </c>
      <c r="K17" s="30">
        <f>IF(OR($A17="",Bills!$G16="",Bills!$L16=""),"",IF(Bills!$L16=0,IF(AND(YEAR(Bills!$G16)=YEAR(K$3),MONTH(Bills!$G16)=MONTH(K$3)),$B17,0),IF(AND(K$3&gt;=DATE(YEAR(Bills!$G16),MONTH(Bills!$G16),1),MOD((YEAR(K$3)-YEAR(Bills!$G16))*12+MONTH(K$3)-MONTH(Bills!$G16),Bills!$L16)=0),$B17,0)))</f>
        <v>28000</v>
      </c>
      <c r="L17" s="30">
        <f>IF(OR($A17="",Bills!$G16="",Bills!$L16=""),"",IF(Bills!$L16=0,IF(AND(YEAR(Bills!$G16)=YEAR(L$3),MONTH(Bills!$G16)=MONTH(L$3)),$B17,0),IF(AND(L$3&gt;=DATE(YEAR(Bills!$G16),MONTH(Bills!$G16),1),MOD((YEAR(L$3)-YEAR(Bills!$G16))*12+MONTH(L$3)-MONTH(Bills!$G16),Bills!$L16)=0),$B17,0)))</f>
        <v>0</v>
      </c>
      <c r="M17" s="30">
        <f>IF(OR($A17="",Bills!$G16="",Bills!$L16=""),"",IF(Bills!$L16=0,IF(AND(YEAR(Bills!$G16)=YEAR(M$3),MONTH(Bills!$G16)=MONTH(M$3)),$B17,0),IF(AND(M$3&gt;=DATE(YEAR(Bills!$G16),MONTH(Bills!$G16),1),MOD((YEAR(M$3)-YEAR(Bills!$G16))*12+MONTH(M$3)-MONTH(Bills!$G16),Bills!$L16)=0),$B17,0)))</f>
        <v>0</v>
      </c>
      <c r="N17" s="30">
        <f>IF(OR($A17="",Bills!$G16="",Bills!$L16=""),"",IF(Bills!$L16=0,IF(AND(YEAR(Bills!$G16)=YEAR(N$3),MONTH(Bills!$G16)=MONTH(N$3)),$B17,0),IF(AND(N$3&gt;=DATE(YEAR(Bills!$G16),MONTH(Bills!$G16),1),MOD((YEAR(N$3)-YEAR(Bills!$G16))*12+MONTH(N$3)-MONTH(Bills!$G16),Bills!$L16)=0),$B17,0)))</f>
        <v>28000</v>
      </c>
    </row>
    <row r="18" spans="1:14" x14ac:dyDescent="0.3">
      <c r="A18" s="24" t="str">
        <f>IF(Bills!A17="","",Bills!A17)</f>
        <v/>
      </c>
      <c r="B18" s="23" t="str">
        <f>IF($A18="","",N(Bills!E17))</f>
        <v/>
      </c>
      <c r="C18" s="30" t="str">
        <f>IF(OR($A18="",Bills!$G17="",Bills!$L17=""),"",IF(Bills!$L17=0,IF(AND(YEAR(Bills!$G17)=YEAR(C$3),MONTH(Bills!$G17)=MONTH(C$3)),$B18,0),IF(AND(C$3&gt;=DATE(YEAR(Bills!$G17),MONTH(Bills!$G17),1),MOD((YEAR(C$3)-YEAR(Bills!$G17))*12+MONTH(C$3)-MONTH(Bills!$G17),Bills!$L17)=0),$B18,0)))</f>
        <v/>
      </c>
      <c r="D18" s="30" t="str">
        <f>IF(OR($A18="",Bills!$G17="",Bills!$L17=""),"",IF(Bills!$L17=0,IF(AND(YEAR(Bills!$G17)=YEAR(D$3),MONTH(Bills!$G17)=MONTH(D$3)),$B18,0),IF(AND(D$3&gt;=DATE(YEAR(Bills!$G17),MONTH(Bills!$G17),1),MOD((YEAR(D$3)-YEAR(Bills!$G17))*12+MONTH(D$3)-MONTH(Bills!$G17),Bills!$L17)=0),$B18,0)))</f>
        <v/>
      </c>
      <c r="E18" s="30" t="str">
        <f>IF(OR($A18="",Bills!$G17="",Bills!$L17=""),"",IF(Bills!$L17=0,IF(AND(YEAR(Bills!$G17)=YEAR(E$3),MONTH(Bills!$G17)=MONTH(E$3)),$B18,0),IF(AND(E$3&gt;=DATE(YEAR(Bills!$G17),MONTH(Bills!$G17),1),MOD((YEAR(E$3)-YEAR(Bills!$G17))*12+MONTH(E$3)-MONTH(Bills!$G17),Bills!$L17)=0),$B18,0)))</f>
        <v/>
      </c>
      <c r="F18" s="30" t="str">
        <f>IF(OR($A18="",Bills!$G17="",Bills!$L17=""),"",IF(Bills!$L17=0,IF(AND(YEAR(Bills!$G17)=YEAR(F$3),MONTH(Bills!$G17)=MONTH(F$3)),$B18,0),IF(AND(F$3&gt;=DATE(YEAR(Bills!$G17),MONTH(Bills!$G17),1),MOD((YEAR(F$3)-YEAR(Bills!$G17))*12+MONTH(F$3)-MONTH(Bills!$G17),Bills!$L17)=0),$B18,0)))</f>
        <v/>
      </c>
      <c r="G18" s="30" t="str">
        <f>IF(OR($A18="",Bills!$G17="",Bills!$L17=""),"",IF(Bills!$L17=0,IF(AND(YEAR(Bills!$G17)=YEAR(G$3),MONTH(Bills!$G17)=MONTH(G$3)),$B18,0),IF(AND(G$3&gt;=DATE(YEAR(Bills!$G17),MONTH(Bills!$G17),1),MOD((YEAR(G$3)-YEAR(Bills!$G17))*12+MONTH(G$3)-MONTH(Bills!$G17),Bills!$L17)=0),$B18,0)))</f>
        <v/>
      </c>
      <c r="H18" s="30" t="str">
        <f>IF(OR($A18="",Bills!$G17="",Bills!$L17=""),"",IF(Bills!$L17=0,IF(AND(YEAR(Bills!$G17)=YEAR(H$3),MONTH(Bills!$G17)=MONTH(H$3)),$B18,0),IF(AND(H$3&gt;=DATE(YEAR(Bills!$G17),MONTH(Bills!$G17),1),MOD((YEAR(H$3)-YEAR(Bills!$G17))*12+MONTH(H$3)-MONTH(Bills!$G17),Bills!$L17)=0),$B18,0)))</f>
        <v/>
      </c>
      <c r="I18" s="30" t="str">
        <f>IF(OR($A18="",Bills!$G17="",Bills!$L17=""),"",IF(Bills!$L17=0,IF(AND(YEAR(Bills!$G17)=YEAR(I$3),MONTH(Bills!$G17)=MONTH(I$3)),$B18,0),IF(AND(I$3&gt;=DATE(YEAR(Bills!$G17),MONTH(Bills!$G17),1),MOD((YEAR(I$3)-YEAR(Bills!$G17))*12+MONTH(I$3)-MONTH(Bills!$G17),Bills!$L17)=0),$B18,0)))</f>
        <v/>
      </c>
      <c r="J18" s="30" t="str">
        <f>IF(OR($A18="",Bills!$G17="",Bills!$L17=""),"",IF(Bills!$L17=0,IF(AND(YEAR(Bills!$G17)=YEAR(J$3),MONTH(Bills!$G17)=MONTH(J$3)),$B18,0),IF(AND(J$3&gt;=DATE(YEAR(Bills!$G17),MONTH(Bills!$G17),1),MOD((YEAR(J$3)-YEAR(Bills!$G17))*12+MONTH(J$3)-MONTH(Bills!$G17),Bills!$L17)=0),$B18,0)))</f>
        <v/>
      </c>
      <c r="K18" s="30" t="str">
        <f>IF(OR($A18="",Bills!$G17="",Bills!$L17=""),"",IF(Bills!$L17=0,IF(AND(YEAR(Bills!$G17)=YEAR(K$3),MONTH(Bills!$G17)=MONTH(K$3)),$B18,0),IF(AND(K$3&gt;=DATE(YEAR(Bills!$G17),MONTH(Bills!$G17),1),MOD((YEAR(K$3)-YEAR(Bills!$G17))*12+MONTH(K$3)-MONTH(Bills!$G17),Bills!$L17)=0),$B18,0)))</f>
        <v/>
      </c>
      <c r="L18" s="30" t="str">
        <f>IF(OR($A18="",Bills!$G17="",Bills!$L17=""),"",IF(Bills!$L17=0,IF(AND(YEAR(Bills!$G17)=YEAR(L$3),MONTH(Bills!$G17)=MONTH(L$3)),$B18,0),IF(AND(L$3&gt;=DATE(YEAR(Bills!$G17),MONTH(Bills!$G17),1),MOD((YEAR(L$3)-YEAR(Bills!$G17))*12+MONTH(L$3)-MONTH(Bills!$G17),Bills!$L17)=0),$B18,0)))</f>
        <v/>
      </c>
      <c r="M18" s="30" t="str">
        <f>IF(OR($A18="",Bills!$G17="",Bills!$L17=""),"",IF(Bills!$L17=0,IF(AND(YEAR(Bills!$G17)=YEAR(M$3),MONTH(Bills!$G17)=MONTH(M$3)),$B18,0),IF(AND(M$3&gt;=DATE(YEAR(Bills!$G17),MONTH(Bills!$G17),1),MOD((YEAR(M$3)-YEAR(Bills!$G17))*12+MONTH(M$3)-MONTH(Bills!$G17),Bills!$L17)=0),$B18,0)))</f>
        <v/>
      </c>
      <c r="N18" s="30" t="str">
        <f>IF(OR($A18="",Bills!$G17="",Bills!$L17=""),"",IF(Bills!$L17=0,IF(AND(YEAR(Bills!$G17)=YEAR(N$3),MONTH(Bills!$G17)=MONTH(N$3)),$B18,0),IF(AND(N$3&gt;=DATE(YEAR(Bills!$G17),MONTH(Bills!$G17),1),MOD((YEAR(N$3)-YEAR(Bills!$G17))*12+MONTH(N$3)-MONTH(Bills!$G17),Bills!$L17)=0),$B18,0)))</f>
        <v/>
      </c>
    </row>
    <row r="19" spans="1:14" x14ac:dyDescent="0.3">
      <c r="A19" s="24" t="str">
        <f>IF(Bills!A18="","",Bills!A18)</f>
        <v/>
      </c>
      <c r="B19" s="23" t="str">
        <f>IF($A19="","",N(Bills!E18))</f>
        <v/>
      </c>
      <c r="C19" s="30" t="str">
        <f>IF(OR($A19="",Bills!$G18="",Bills!$L18=""),"",IF(Bills!$L18=0,IF(AND(YEAR(Bills!$G18)=YEAR(C$3),MONTH(Bills!$G18)=MONTH(C$3)),$B19,0),IF(AND(C$3&gt;=DATE(YEAR(Bills!$G18),MONTH(Bills!$G18),1),MOD((YEAR(C$3)-YEAR(Bills!$G18))*12+MONTH(C$3)-MONTH(Bills!$G18),Bills!$L18)=0),$B19,0)))</f>
        <v/>
      </c>
      <c r="D19" s="30" t="str">
        <f>IF(OR($A19="",Bills!$G18="",Bills!$L18=""),"",IF(Bills!$L18=0,IF(AND(YEAR(Bills!$G18)=YEAR(D$3),MONTH(Bills!$G18)=MONTH(D$3)),$B19,0),IF(AND(D$3&gt;=DATE(YEAR(Bills!$G18),MONTH(Bills!$G18),1),MOD((YEAR(D$3)-YEAR(Bills!$G18))*12+MONTH(D$3)-MONTH(Bills!$G18),Bills!$L18)=0),$B19,0)))</f>
        <v/>
      </c>
      <c r="E19" s="30" t="str">
        <f>IF(OR($A19="",Bills!$G18="",Bills!$L18=""),"",IF(Bills!$L18=0,IF(AND(YEAR(Bills!$G18)=YEAR(E$3),MONTH(Bills!$G18)=MONTH(E$3)),$B19,0),IF(AND(E$3&gt;=DATE(YEAR(Bills!$G18),MONTH(Bills!$G18),1),MOD((YEAR(E$3)-YEAR(Bills!$G18))*12+MONTH(E$3)-MONTH(Bills!$G18),Bills!$L18)=0),$B19,0)))</f>
        <v/>
      </c>
      <c r="F19" s="30" t="str">
        <f>IF(OR($A19="",Bills!$G18="",Bills!$L18=""),"",IF(Bills!$L18=0,IF(AND(YEAR(Bills!$G18)=YEAR(F$3),MONTH(Bills!$G18)=MONTH(F$3)),$B19,0),IF(AND(F$3&gt;=DATE(YEAR(Bills!$G18),MONTH(Bills!$G18),1),MOD((YEAR(F$3)-YEAR(Bills!$G18))*12+MONTH(F$3)-MONTH(Bills!$G18),Bills!$L18)=0),$B19,0)))</f>
        <v/>
      </c>
      <c r="G19" s="30" t="str">
        <f>IF(OR($A19="",Bills!$G18="",Bills!$L18=""),"",IF(Bills!$L18=0,IF(AND(YEAR(Bills!$G18)=YEAR(G$3),MONTH(Bills!$G18)=MONTH(G$3)),$B19,0),IF(AND(G$3&gt;=DATE(YEAR(Bills!$G18),MONTH(Bills!$G18),1),MOD((YEAR(G$3)-YEAR(Bills!$G18))*12+MONTH(G$3)-MONTH(Bills!$G18),Bills!$L18)=0),$B19,0)))</f>
        <v/>
      </c>
      <c r="H19" s="30" t="str">
        <f>IF(OR($A19="",Bills!$G18="",Bills!$L18=""),"",IF(Bills!$L18=0,IF(AND(YEAR(Bills!$G18)=YEAR(H$3),MONTH(Bills!$G18)=MONTH(H$3)),$B19,0),IF(AND(H$3&gt;=DATE(YEAR(Bills!$G18),MONTH(Bills!$G18),1),MOD((YEAR(H$3)-YEAR(Bills!$G18))*12+MONTH(H$3)-MONTH(Bills!$G18),Bills!$L18)=0),$B19,0)))</f>
        <v/>
      </c>
      <c r="I19" s="30" t="str">
        <f>IF(OR($A19="",Bills!$G18="",Bills!$L18=""),"",IF(Bills!$L18=0,IF(AND(YEAR(Bills!$G18)=YEAR(I$3),MONTH(Bills!$G18)=MONTH(I$3)),$B19,0),IF(AND(I$3&gt;=DATE(YEAR(Bills!$G18),MONTH(Bills!$G18),1),MOD((YEAR(I$3)-YEAR(Bills!$G18))*12+MONTH(I$3)-MONTH(Bills!$G18),Bills!$L18)=0),$B19,0)))</f>
        <v/>
      </c>
      <c r="J19" s="30" t="str">
        <f>IF(OR($A19="",Bills!$G18="",Bills!$L18=""),"",IF(Bills!$L18=0,IF(AND(YEAR(Bills!$G18)=YEAR(J$3),MONTH(Bills!$G18)=MONTH(J$3)),$B19,0),IF(AND(J$3&gt;=DATE(YEAR(Bills!$G18),MONTH(Bills!$G18),1),MOD((YEAR(J$3)-YEAR(Bills!$G18))*12+MONTH(J$3)-MONTH(Bills!$G18),Bills!$L18)=0),$B19,0)))</f>
        <v/>
      </c>
      <c r="K19" s="30" t="str">
        <f>IF(OR($A19="",Bills!$G18="",Bills!$L18=""),"",IF(Bills!$L18=0,IF(AND(YEAR(Bills!$G18)=YEAR(K$3),MONTH(Bills!$G18)=MONTH(K$3)),$B19,0),IF(AND(K$3&gt;=DATE(YEAR(Bills!$G18),MONTH(Bills!$G18),1),MOD((YEAR(K$3)-YEAR(Bills!$G18))*12+MONTH(K$3)-MONTH(Bills!$G18),Bills!$L18)=0),$B19,0)))</f>
        <v/>
      </c>
      <c r="L19" s="30" t="str">
        <f>IF(OR($A19="",Bills!$G18="",Bills!$L18=""),"",IF(Bills!$L18=0,IF(AND(YEAR(Bills!$G18)=YEAR(L$3),MONTH(Bills!$G18)=MONTH(L$3)),$B19,0),IF(AND(L$3&gt;=DATE(YEAR(Bills!$G18),MONTH(Bills!$G18),1),MOD((YEAR(L$3)-YEAR(Bills!$G18))*12+MONTH(L$3)-MONTH(Bills!$G18),Bills!$L18)=0),$B19,0)))</f>
        <v/>
      </c>
      <c r="M19" s="30" t="str">
        <f>IF(OR($A19="",Bills!$G18="",Bills!$L18=""),"",IF(Bills!$L18=0,IF(AND(YEAR(Bills!$G18)=YEAR(M$3),MONTH(Bills!$G18)=MONTH(M$3)),$B19,0),IF(AND(M$3&gt;=DATE(YEAR(Bills!$G18),MONTH(Bills!$G18),1),MOD((YEAR(M$3)-YEAR(Bills!$G18))*12+MONTH(M$3)-MONTH(Bills!$G18),Bills!$L18)=0),$B19,0)))</f>
        <v/>
      </c>
      <c r="N19" s="30" t="str">
        <f>IF(OR($A19="",Bills!$G18="",Bills!$L18=""),"",IF(Bills!$L18=0,IF(AND(YEAR(Bills!$G18)=YEAR(N$3),MONTH(Bills!$G18)=MONTH(N$3)),$B19,0),IF(AND(N$3&gt;=DATE(YEAR(Bills!$G18),MONTH(Bills!$G18),1),MOD((YEAR(N$3)-YEAR(Bills!$G18))*12+MONTH(N$3)-MONTH(Bills!$G18),Bills!$L18)=0),$B19,0)))</f>
        <v/>
      </c>
    </row>
    <row r="20" spans="1:14" x14ac:dyDescent="0.3">
      <c r="A20" s="24" t="str">
        <f>IF(Bills!A19="","",Bills!A19)</f>
        <v/>
      </c>
      <c r="B20" s="23" t="str">
        <f>IF($A20="","",N(Bills!E19))</f>
        <v/>
      </c>
      <c r="C20" s="30" t="str">
        <f>IF(OR($A20="",Bills!$G19="",Bills!$L19=""),"",IF(Bills!$L19=0,IF(AND(YEAR(Bills!$G19)=YEAR(C$3),MONTH(Bills!$G19)=MONTH(C$3)),$B20,0),IF(AND(C$3&gt;=DATE(YEAR(Bills!$G19),MONTH(Bills!$G19),1),MOD((YEAR(C$3)-YEAR(Bills!$G19))*12+MONTH(C$3)-MONTH(Bills!$G19),Bills!$L19)=0),$B20,0)))</f>
        <v/>
      </c>
      <c r="D20" s="30" t="str">
        <f>IF(OR($A20="",Bills!$G19="",Bills!$L19=""),"",IF(Bills!$L19=0,IF(AND(YEAR(Bills!$G19)=YEAR(D$3),MONTH(Bills!$G19)=MONTH(D$3)),$B20,0),IF(AND(D$3&gt;=DATE(YEAR(Bills!$G19),MONTH(Bills!$G19),1),MOD((YEAR(D$3)-YEAR(Bills!$G19))*12+MONTH(D$3)-MONTH(Bills!$G19),Bills!$L19)=0),$B20,0)))</f>
        <v/>
      </c>
      <c r="E20" s="30" t="str">
        <f>IF(OR($A20="",Bills!$G19="",Bills!$L19=""),"",IF(Bills!$L19=0,IF(AND(YEAR(Bills!$G19)=YEAR(E$3),MONTH(Bills!$G19)=MONTH(E$3)),$B20,0),IF(AND(E$3&gt;=DATE(YEAR(Bills!$G19),MONTH(Bills!$G19),1),MOD((YEAR(E$3)-YEAR(Bills!$G19))*12+MONTH(E$3)-MONTH(Bills!$G19),Bills!$L19)=0),$B20,0)))</f>
        <v/>
      </c>
      <c r="F20" s="30" t="str">
        <f>IF(OR($A20="",Bills!$G19="",Bills!$L19=""),"",IF(Bills!$L19=0,IF(AND(YEAR(Bills!$G19)=YEAR(F$3),MONTH(Bills!$G19)=MONTH(F$3)),$B20,0),IF(AND(F$3&gt;=DATE(YEAR(Bills!$G19),MONTH(Bills!$G19),1),MOD((YEAR(F$3)-YEAR(Bills!$G19))*12+MONTH(F$3)-MONTH(Bills!$G19),Bills!$L19)=0),$B20,0)))</f>
        <v/>
      </c>
      <c r="G20" s="30" t="str">
        <f>IF(OR($A20="",Bills!$G19="",Bills!$L19=""),"",IF(Bills!$L19=0,IF(AND(YEAR(Bills!$G19)=YEAR(G$3),MONTH(Bills!$G19)=MONTH(G$3)),$B20,0),IF(AND(G$3&gt;=DATE(YEAR(Bills!$G19),MONTH(Bills!$G19),1),MOD((YEAR(G$3)-YEAR(Bills!$G19))*12+MONTH(G$3)-MONTH(Bills!$G19),Bills!$L19)=0),$B20,0)))</f>
        <v/>
      </c>
      <c r="H20" s="30" t="str">
        <f>IF(OR($A20="",Bills!$G19="",Bills!$L19=""),"",IF(Bills!$L19=0,IF(AND(YEAR(Bills!$G19)=YEAR(H$3),MONTH(Bills!$G19)=MONTH(H$3)),$B20,0),IF(AND(H$3&gt;=DATE(YEAR(Bills!$G19),MONTH(Bills!$G19),1),MOD((YEAR(H$3)-YEAR(Bills!$G19))*12+MONTH(H$3)-MONTH(Bills!$G19),Bills!$L19)=0),$B20,0)))</f>
        <v/>
      </c>
      <c r="I20" s="30" t="str">
        <f>IF(OR($A20="",Bills!$G19="",Bills!$L19=""),"",IF(Bills!$L19=0,IF(AND(YEAR(Bills!$G19)=YEAR(I$3),MONTH(Bills!$G19)=MONTH(I$3)),$B20,0),IF(AND(I$3&gt;=DATE(YEAR(Bills!$G19),MONTH(Bills!$G19),1),MOD((YEAR(I$3)-YEAR(Bills!$G19))*12+MONTH(I$3)-MONTH(Bills!$G19),Bills!$L19)=0),$B20,0)))</f>
        <v/>
      </c>
      <c r="J20" s="30" t="str">
        <f>IF(OR($A20="",Bills!$G19="",Bills!$L19=""),"",IF(Bills!$L19=0,IF(AND(YEAR(Bills!$G19)=YEAR(J$3),MONTH(Bills!$G19)=MONTH(J$3)),$B20,0),IF(AND(J$3&gt;=DATE(YEAR(Bills!$G19),MONTH(Bills!$G19),1),MOD((YEAR(J$3)-YEAR(Bills!$G19))*12+MONTH(J$3)-MONTH(Bills!$G19),Bills!$L19)=0),$B20,0)))</f>
        <v/>
      </c>
      <c r="K20" s="30" t="str">
        <f>IF(OR($A20="",Bills!$G19="",Bills!$L19=""),"",IF(Bills!$L19=0,IF(AND(YEAR(Bills!$G19)=YEAR(K$3),MONTH(Bills!$G19)=MONTH(K$3)),$B20,0),IF(AND(K$3&gt;=DATE(YEAR(Bills!$G19),MONTH(Bills!$G19),1),MOD((YEAR(K$3)-YEAR(Bills!$G19))*12+MONTH(K$3)-MONTH(Bills!$G19),Bills!$L19)=0),$B20,0)))</f>
        <v/>
      </c>
      <c r="L20" s="30" t="str">
        <f>IF(OR($A20="",Bills!$G19="",Bills!$L19=""),"",IF(Bills!$L19=0,IF(AND(YEAR(Bills!$G19)=YEAR(L$3),MONTH(Bills!$G19)=MONTH(L$3)),$B20,0),IF(AND(L$3&gt;=DATE(YEAR(Bills!$G19),MONTH(Bills!$G19),1),MOD((YEAR(L$3)-YEAR(Bills!$G19))*12+MONTH(L$3)-MONTH(Bills!$G19),Bills!$L19)=0),$B20,0)))</f>
        <v/>
      </c>
      <c r="M20" s="30" t="str">
        <f>IF(OR($A20="",Bills!$G19="",Bills!$L19=""),"",IF(Bills!$L19=0,IF(AND(YEAR(Bills!$G19)=YEAR(M$3),MONTH(Bills!$G19)=MONTH(M$3)),$B20,0),IF(AND(M$3&gt;=DATE(YEAR(Bills!$G19),MONTH(Bills!$G19),1),MOD((YEAR(M$3)-YEAR(Bills!$G19))*12+MONTH(M$3)-MONTH(Bills!$G19),Bills!$L19)=0),$B20,0)))</f>
        <v/>
      </c>
      <c r="N20" s="30" t="str">
        <f>IF(OR($A20="",Bills!$G19="",Bills!$L19=""),"",IF(Bills!$L19=0,IF(AND(YEAR(Bills!$G19)=YEAR(N$3),MONTH(Bills!$G19)=MONTH(N$3)),$B20,0),IF(AND(N$3&gt;=DATE(YEAR(Bills!$G19),MONTH(Bills!$G19),1),MOD((YEAR(N$3)-YEAR(Bills!$G19))*12+MONTH(N$3)-MONTH(Bills!$G19),Bills!$L19)=0),$B20,0)))</f>
        <v/>
      </c>
    </row>
    <row r="21" spans="1:14" x14ac:dyDescent="0.3">
      <c r="A21" s="24" t="str">
        <f>IF(Bills!A20="","",Bills!A20)</f>
        <v/>
      </c>
      <c r="B21" s="23" t="str">
        <f>IF($A21="","",N(Bills!E20))</f>
        <v/>
      </c>
      <c r="C21" s="30" t="str">
        <f>IF(OR($A21="",Bills!$G20="",Bills!$L20=""),"",IF(Bills!$L20=0,IF(AND(YEAR(Bills!$G20)=YEAR(C$3),MONTH(Bills!$G20)=MONTH(C$3)),$B21,0),IF(AND(C$3&gt;=DATE(YEAR(Bills!$G20),MONTH(Bills!$G20),1),MOD((YEAR(C$3)-YEAR(Bills!$G20))*12+MONTH(C$3)-MONTH(Bills!$G20),Bills!$L20)=0),$B21,0)))</f>
        <v/>
      </c>
      <c r="D21" s="30" t="str">
        <f>IF(OR($A21="",Bills!$G20="",Bills!$L20=""),"",IF(Bills!$L20=0,IF(AND(YEAR(Bills!$G20)=YEAR(D$3),MONTH(Bills!$G20)=MONTH(D$3)),$B21,0),IF(AND(D$3&gt;=DATE(YEAR(Bills!$G20),MONTH(Bills!$G20),1),MOD((YEAR(D$3)-YEAR(Bills!$G20))*12+MONTH(D$3)-MONTH(Bills!$G20),Bills!$L20)=0),$B21,0)))</f>
        <v/>
      </c>
      <c r="E21" s="30" t="str">
        <f>IF(OR($A21="",Bills!$G20="",Bills!$L20=""),"",IF(Bills!$L20=0,IF(AND(YEAR(Bills!$G20)=YEAR(E$3),MONTH(Bills!$G20)=MONTH(E$3)),$B21,0),IF(AND(E$3&gt;=DATE(YEAR(Bills!$G20),MONTH(Bills!$G20),1),MOD((YEAR(E$3)-YEAR(Bills!$G20))*12+MONTH(E$3)-MONTH(Bills!$G20),Bills!$L20)=0),$B21,0)))</f>
        <v/>
      </c>
      <c r="F21" s="30" t="str">
        <f>IF(OR($A21="",Bills!$G20="",Bills!$L20=""),"",IF(Bills!$L20=0,IF(AND(YEAR(Bills!$G20)=YEAR(F$3),MONTH(Bills!$G20)=MONTH(F$3)),$B21,0),IF(AND(F$3&gt;=DATE(YEAR(Bills!$G20),MONTH(Bills!$G20),1),MOD((YEAR(F$3)-YEAR(Bills!$G20))*12+MONTH(F$3)-MONTH(Bills!$G20),Bills!$L20)=0),$B21,0)))</f>
        <v/>
      </c>
      <c r="G21" s="30" t="str">
        <f>IF(OR($A21="",Bills!$G20="",Bills!$L20=""),"",IF(Bills!$L20=0,IF(AND(YEAR(Bills!$G20)=YEAR(G$3),MONTH(Bills!$G20)=MONTH(G$3)),$B21,0),IF(AND(G$3&gt;=DATE(YEAR(Bills!$G20),MONTH(Bills!$G20),1),MOD((YEAR(G$3)-YEAR(Bills!$G20))*12+MONTH(G$3)-MONTH(Bills!$G20),Bills!$L20)=0),$B21,0)))</f>
        <v/>
      </c>
      <c r="H21" s="30" t="str">
        <f>IF(OR($A21="",Bills!$G20="",Bills!$L20=""),"",IF(Bills!$L20=0,IF(AND(YEAR(Bills!$G20)=YEAR(H$3),MONTH(Bills!$G20)=MONTH(H$3)),$B21,0),IF(AND(H$3&gt;=DATE(YEAR(Bills!$G20),MONTH(Bills!$G20),1),MOD((YEAR(H$3)-YEAR(Bills!$G20))*12+MONTH(H$3)-MONTH(Bills!$G20),Bills!$L20)=0),$B21,0)))</f>
        <v/>
      </c>
      <c r="I21" s="30" t="str">
        <f>IF(OR($A21="",Bills!$G20="",Bills!$L20=""),"",IF(Bills!$L20=0,IF(AND(YEAR(Bills!$G20)=YEAR(I$3),MONTH(Bills!$G20)=MONTH(I$3)),$B21,0),IF(AND(I$3&gt;=DATE(YEAR(Bills!$G20),MONTH(Bills!$G20),1),MOD((YEAR(I$3)-YEAR(Bills!$G20))*12+MONTH(I$3)-MONTH(Bills!$G20),Bills!$L20)=0),$B21,0)))</f>
        <v/>
      </c>
      <c r="J21" s="30" t="str">
        <f>IF(OR($A21="",Bills!$G20="",Bills!$L20=""),"",IF(Bills!$L20=0,IF(AND(YEAR(Bills!$G20)=YEAR(J$3),MONTH(Bills!$G20)=MONTH(J$3)),$B21,0),IF(AND(J$3&gt;=DATE(YEAR(Bills!$G20),MONTH(Bills!$G20),1),MOD((YEAR(J$3)-YEAR(Bills!$G20))*12+MONTH(J$3)-MONTH(Bills!$G20),Bills!$L20)=0),$B21,0)))</f>
        <v/>
      </c>
      <c r="K21" s="30" t="str">
        <f>IF(OR($A21="",Bills!$G20="",Bills!$L20=""),"",IF(Bills!$L20=0,IF(AND(YEAR(Bills!$G20)=YEAR(K$3),MONTH(Bills!$G20)=MONTH(K$3)),$B21,0),IF(AND(K$3&gt;=DATE(YEAR(Bills!$G20),MONTH(Bills!$G20),1),MOD((YEAR(K$3)-YEAR(Bills!$G20))*12+MONTH(K$3)-MONTH(Bills!$G20),Bills!$L20)=0),$B21,0)))</f>
        <v/>
      </c>
      <c r="L21" s="30" t="str">
        <f>IF(OR($A21="",Bills!$G20="",Bills!$L20=""),"",IF(Bills!$L20=0,IF(AND(YEAR(Bills!$G20)=YEAR(L$3),MONTH(Bills!$G20)=MONTH(L$3)),$B21,0),IF(AND(L$3&gt;=DATE(YEAR(Bills!$G20),MONTH(Bills!$G20),1),MOD((YEAR(L$3)-YEAR(Bills!$G20))*12+MONTH(L$3)-MONTH(Bills!$G20),Bills!$L20)=0),$B21,0)))</f>
        <v/>
      </c>
      <c r="M21" s="30" t="str">
        <f>IF(OR($A21="",Bills!$G20="",Bills!$L20=""),"",IF(Bills!$L20=0,IF(AND(YEAR(Bills!$G20)=YEAR(M$3),MONTH(Bills!$G20)=MONTH(M$3)),$B21,0),IF(AND(M$3&gt;=DATE(YEAR(Bills!$G20),MONTH(Bills!$G20),1),MOD((YEAR(M$3)-YEAR(Bills!$G20))*12+MONTH(M$3)-MONTH(Bills!$G20),Bills!$L20)=0),$B21,0)))</f>
        <v/>
      </c>
      <c r="N21" s="30" t="str">
        <f>IF(OR($A21="",Bills!$G20="",Bills!$L20=""),"",IF(Bills!$L20=0,IF(AND(YEAR(Bills!$G20)=YEAR(N$3),MONTH(Bills!$G20)=MONTH(N$3)),$B21,0),IF(AND(N$3&gt;=DATE(YEAR(Bills!$G20),MONTH(Bills!$G20),1),MOD((YEAR(N$3)-YEAR(Bills!$G20))*12+MONTH(N$3)-MONTH(Bills!$G20),Bills!$L20)=0),$B21,0)))</f>
        <v/>
      </c>
    </row>
    <row r="22" spans="1:14" x14ac:dyDescent="0.3">
      <c r="A22" s="24" t="str">
        <f>IF(Bills!A21="","",Bills!A21)</f>
        <v/>
      </c>
      <c r="B22" s="23" t="str">
        <f>IF($A22="","",N(Bills!E21))</f>
        <v/>
      </c>
      <c r="C22" s="30" t="str">
        <f>IF(OR($A22="",Bills!$G21="",Bills!$L21=""),"",IF(Bills!$L21=0,IF(AND(YEAR(Bills!$G21)=YEAR(C$3),MONTH(Bills!$G21)=MONTH(C$3)),$B22,0),IF(AND(C$3&gt;=DATE(YEAR(Bills!$G21),MONTH(Bills!$G21),1),MOD((YEAR(C$3)-YEAR(Bills!$G21))*12+MONTH(C$3)-MONTH(Bills!$G21),Bills!$L21)=0),$B22,0)))</f>
        <v/>
      </c>
      <c r="D22" s="30" t="str">
        <f>IF(OR($A22="",Bills!$G21="",Bills!$L21=""),"",IF(Bills!$L21=0,IF(AND(YEAR(Bills!$G21)=YEAR(D$3),MONTH(Bills!$G21)=MONTH(D$3)),$B22,0),IF(AND(D$3&gt;=DATE(YEAR(Bills!$G21),MONTH(Bills!$G21),1),MOD((YEAR(D$3)-YEAR(Bills!$G21))*12+MONTH(D$3)-MONTH(Bills!$G21),Bills!$L21)=0),$B22,0)))</f>
        <v/>
      </c>
      <c r="E22" s="30" t="str">
        <f>IF(OR($A22="",Bills!$G21="",Bills!$L21=""),"",IF(Bills!$L21=0,IF(AND(YEAR(Bills!$G21)=YEAR(E$3),MONTH(Bills!$G21)=MONTH(E$3)),$B22,0),IF(AND(E$3&gt;=DATE(YEAR(Bills!$G21),MONTH(Bills!$G21),1),MOD((YEAR(E$3)-YEAR(Bills!$G21))*12+MONTH(E$3)-MONTH(Bills!$G21),Bills!$L21)=0),$B22,0)))</f>
        <v/>
      </c>
      <c r="F22" s="30" t="str">
        <f>IF(OR($A22="",Bills!$G21="",Bills!$L21=""),"",IF(Bills!$L21=0,IF(AND(YEAR(Bills!$G21)=YEAR(F$3),MONTH(Bills!$G21)=MONTH(F$3)),$B22,0),IF(AND(F$3&gt;=DATE(YEAR(Bills!$G21),MONTH(Bills!$G21),1),MOD((YEAR(F$3)-YEAR(Bills!$G21))*12+MONTH(F$3)-MONTH(Bills!$G21),Bills!$L21)=0),$B22,0)))</f>
        <v/>
      </c>
      <c r="G22" s="30" t="str">
        <f>IF(OR($A22="",Bills!$G21="",Bills!$L21=""),"",IF(Bills!$L21=0,IF(AND(YEAR(Bills!$G21)=YEAR(G$3),MONTH(Bills!$G21)=MONTH(G$3)),$B22,0),IF(AND(G$3&gt;=DATE(YEAR(Bills!$G21),MONTH(Bills!$G21),1),MOD((YEAR(G$3)-YEAR(Bills!$G21))*12+MONTH(G$3)-MONTH(Bills!$G21),Bills!$L21)=0),$B22,0)))</f>
        <v/>
      </c>
      <c r="H22" s="30" t="str">
        <f>IF(OR($A22="",Bills!$G21="",Bills!$L21=""),"",IF(Bills!$L21=0,IF(AND(YEAR(Bills!$G21)=YEAR(H$3),MONTH(Bills!$G21)=MONTH(H$3)),$B22,0),IF(AND(H$3&gt;=DATE(YEAR(Bills!$G21),MONTH(Bills!$G21),1),MOD((YEAR(H$3)-YEAR(Bills!$G21))*12+MONTH(H$3)-MONTH(Bills!$G21),Bills!$L21)=0),$B22,0)))</f>
        <v/>
      </c>
      <c r="I22" s="30" t="str">
        <f>IF(OR($A22="",Bills!$G21="",Bills!$L21=""),"",IF(Bills!$L21=0,IF(AND(YEAR(Bills!$G21)=YEAR(I$3),MONTH(Bills!$G21)=MONTH(I$3)),$B22,0),IF(AND(I$3&gt;=DATE(YEAR(Bills!$G21),MONTH(Bills!$G21),1),MOD((YEAR(I$3)-YEAR(Bills!$G21))*12+MONTH(I$3)-MONTH(Bills!$G21),Bills!$L21)=0),$B22,0)))</f>
        <v/>
      </c>
      <c r="J22" s="30" t="str">
        <f>IF(OR($A22="",Bills!$G21="",Bills!$L21=""),"",IF(Bills!$L21=0,IF(AND(YEAR(Bills!$G21)=YEAR(J$3),MONTH(Bills!$G21)=MONTH(J$3)),$B22,0),IF(AND(J$3&gt;=DATE(YEAR(Bills!$G21),MONTH(Bills!$G21),1),MOD((YEAR(J$3)-YEAR(Bills!$G21))*12+MONTH(J$3)-MONTH(Bills!$G21),Bills!$L21)=0),$B22,0)))</f>
        <v/>
      </c>
      <c r="K22" s="30" t="str">
        <f>IF(OR($A22="",Bills!$G21="",Bills!$L21=""),"",IF(Bills!$L21=0,IF(AND(YEAR(Bills!$G21)=YEAR(K$3),MONTH(Bills!$G21)=MONTH(K$3)),$B22,0),IF(AND(K$3&gt;=DATE(YEAR(Bills!$G21),MONTH(Bills!$G21),1),MOD((YEAR(K$3)-YEAR(Bills!$G21))*12+MONTH(K$3)-MONTH(Bills!$G21),Bills!$L21)=0),$B22,0)))</f>
        <v/>
      </c>
      <c r="L22" s="30" t="str">
        <f>IF(OR($A22="",Bills!$G21="",Bills!$L21=""),"",IF(Bills!$L21=0,IF(AND(YEAR(Bills!$G21)=YEAR(L$3),MONTH(Bills!$G21)=MONTH(L$3)),$B22,0),IF(AND(L$3&gt;=DATE(YEAR(Bills!$G21),MONTH(Bills!$G21),1),MOD((YEAR(L$3)-YEAR(Bills!$G21))*12+MONTH(L$3)-MONTH(Bills!$G21),Bills!$L21)=0),$B22,0)))</f>
        <v/>
      </c>
      <c r="M22" s="30" t="str">
        <f>IF(OR($A22="",Bills!$G21="",Bills!$L21=""),"",IF(Bills!$L21=0,IF(AND(YEAR(Bills!$G21)=YEAR(M$3),MONTH(Bills!$G21)=MONTH(M$3)),$B22,0),IF(AND(M$3&gt;=DATE(YEAR(Bills!$G21),MONTH(Bills!$G21),1),MOD((YEAR(M$3)-YEAR(Bills!$G21))*12+MONTH(M$3)-MONTH(Bills!$G21),Bills!$L21)=0),$B22,0)))</f>
        <v/>
      </c>
      <c r="N22" s="30" t="str">
        <f>IF(OR($A22="",Bills!$G21="",Bills!$L21=""),"",IF(Bills!$L21=0,IF(AND(YEAR(Bills!$G21)=YEAR(N$3),MONTH(Bills!$G21)=MONTH(N$3)),$B22,0),IF(AND(N$3&gt;=DATE(YEAR(Bills!$G21),MONTH(Bills!$G21),1),MOD((YEAR(N$3)-YEAR(Bills!$G21))*12+MONTH(N$3)-MONTH(Bills!$G21),Bills!$L21)=0),$B22,0)))</f>
        <v/>
      </c>
    </row>
    <row r="23" spans="1:14" x14ac:dyDescent="0.3">
      <c r="A23" s="24" t="str">
        <f>IF(Bills!A22="","",Bills!A22)</f>
        <v/>
      </c>
      <c r="B23" s="23" t="str">
        <f>IF($A23="","",N(Bills!E22))</f>
        <v/>
      </c>
      <c r="C23" s="30" t="str">
        <f>IF(OR($A23="",Bills!$G22="",Bills!$L22=""),"",IF(Bills!$L22=0,IF(AND(YEAR(Bills!$G22)=YEAR(C$3),MONTH(Bills!$G22)=MONTH(C$3)),$B23,0),IF(AND(C$3&gt;=DATE(YEAR(Bills!$G22),MONTH(Bills!$G22),1),MOD((YEAR(C$3)-YEAR(Bills!$G22))*12+MONTH(C$3)-MONTH(Bills!$G22),Bills!$L22)=0),$B23,0)))</f>
        <v/>
      </c>
      <c r="D23" s="30" t="str">
        <f>IF(OR($A23="",Bills!$G22="",Bills!$L22=""),"",IF(Bills!$L22=0,IF(AND(YEAR(Bills!$G22)=YEAR(D$3),MONTH(Bills!$G22)=MONTH(D$3)),$B23,0),IF(AND(D$3&gt;=DATE(YEAR(Bills!$G22),MONTH(Bills!$G22),1),MOD((YEAR(D$3)-YEAR(Bills!$G22))*12+MONTH(D$3)-MONTH(Bills!$G22),Bills!$L22)=0),$B23,0)))</f>
        <v/>
      </c>
      <c r="E23" s="30" t="str">
        <f>IF(OR($A23="",Bills!$G22="",Bills!$L22=""),"",IF(Bills!$L22=0,IF(AND(YEAR(Bills!$G22)=YEAR(E$3),MONTH(Bills!$G22)=MONTH(E$3)),$B23,0),IF(AND(E$3&gt;=DATE(YEAR(Bills!$G22),MONTH(Bills!$G22),1),MOD((YEAR(E$3)-YEAR(Bills!$G22))*12+MONTH(E$3)-MONTH(Bills!$G22),Bills!$L22)=0),$B23,0)))</f>
        <v/>
      </c>
      <c r="F23" s="30" t="str">
        <f>IF(OR($A23="",Bills!$G22="",Bills!$L22=""),"",IF(Bills!$L22=0,IF(AND(YEAR(Bills!$G22)=YEAR(F$3),MONTH(Bills!$G22)=MONTH(F$3)),$B23,0),IF(AND(F$3&gt;=DATE(YEAR(Bills!$G22),MONTH(Bills!$G22),1),MOD((YEAR(F$3)-YEAR(Bills!$G22))*12+MONTH(F$3)-MONTH(Bills!$G22),Bills!$L22)=0),$B23,0)))</f>
        <v/>
      </c>
      <c r="G23" s="30" t="str">
        <f>IF(OR($A23="",Bills!$G22="",Bills!$L22=""),"",IF(Bills!$L22=0,IF(AND(YEAR(Bills!$G22)=YEAR(G$3),MONTH(Bills!$G22)=MONTH(G$3)),$B23,0),IF(AND(G$3&gt;=DATE(YEAR(Bills!$G22),MONTH(Bills!$G22),1),MOD((YEAR(G$3)-YEAR(Bills!$G22))*12+MONTH(G$3)-MONTH(Bills!$G22),Bills!$L22)=0),$B23,0)))</f>
        <v/>
      </c>
      <c r="H23" s="30" t="str">
        <f>IF(OR($A23="",Bills!$G22="",Bills!$L22=""),"",IF(Bills!$L22=0,IF(AND(YEAR(Bills!$G22)=YEAR(H$3),MONTH(Bills!$G22)=MONTH(H$3)),$B23,0),IF(AND(H$3&gt;=DATE(YEAR(Bills!$G22),MONTH(Bills!$G22),1),MOD((YEAR(H$3)-YEAR(Bills!$G22))*12+MONTH(H$3)-MONTH(Bills!$G22),Bills!$L22)=0),$B23,0)))</f>
        <v/>
      </c>
      <c r="I23" s="30" t="str">
        <f>IF(OR($A23="",Bills!$G22="",Bills!$L22=""),"",IF(Bills!$L22=0,IF(AND(YEAR(Bills!$G22)=YEAR(I$3),MONTH(Bills!$G22)=MONTH(I$3)),$B23,0),IF(AND(I$3&gt;=DATE(YEAR(Bills!$G22),MONTH(Bills!$G22),1),MOD((YEAR(I$3)-YEAR(Bills!$G22))*12+MONTH(I$3)-MONTH(Bills!$G22),Bills!$L22)=0),$B23,0)))</f>
        <v/>
      </c>
      <c r="J23" s="30" t="str">
        <f>IF(OR($A23="",Bills!$G22="",Bills!$L22=""),"",IF(Bills!$L22=0,IF(AND(YEAR(Bills!$G22)=YEAR(J$3),MONTH(Bills!$G22)=MONTH(J$3)),$B23,0),IF(AND(J$3&gt;=DATE(YEAR(Bills!$G22),MONTH(Bills!$G22),1),MOD((YEAR(J$3)-YEAR(Bills!$G22))*12+MONTH(J$3)-MONTH(Bills!$G22),Bills!$L22)=0),$B23,0)))</f>
        <v/>
      </c>
      <c r="K23" s="30" t="str">
        <f>IF(OR($A23="",Bills!$G22="",Bills!$L22=""),"",IF(Bills!$L22=0,IF(AND(YEAR(Bills!$G22)=YEAR(K$3),MONTH(Bills!$G22)=MONTH(K$3)),$B23,0),IF(AND(K$3&gt;=DATE(YEAR(Bills!$G22),MONTH(Bills!$G22),1),MOD((YEAR(K$3)-YEAR(Bills!$G22))*12+MONTH(K$3)-MONTH(Bills!$G22),Bills!$L22)=0),$B23,0)))</f>
        <v/>
      </c>
      <c r="L23" s="30" t="str">
        <f>IF(OR($A23="",Bills!$G22="",Bills!$L22=""),"",IF(Bills!$L22=0,IF(AND(YEAR(Bills!$G22)=YEAR(L$3),MONTH(Bills!$G22)=MONTH(L$3)),$B23,0),IF(AND(L$3&gt;=DATE(YEAR(Bills!$G22),MONTH(Bills!$G22),1),MOD((YEAR(L$3)-YEAR(Bills!$G22))*12+MONTH(L$3)-MONTH(Bills!$G22),Bills!$L22)=0),$B23,0)))</f>
        <v/>
      </c>
      <c r="M23" s="30" t="str">
        <f>IF(OR($A23="",Bills!$G22="",Bills!$L22=""),"",IF(Bills!$L22=0,IF(AND(YEAR(Bills!$G22)=YEAR(M$3),MONTH(Bills!$G22)=MONTH(M$3)),$B23,0),IF(AND(M$3&gt;=DATE(YEAR(Bills!$G22),MONTH(Bills!$G22),1),MOD((YEAR(M$3)-YEAR(Bills!$G22))*12+MONTH(M$3)-MONTH(Bills!$G22),Bills!$L22)=0),$B23,0)))</f>
        <v/>
      </c>
      <c r="N23" s="30" t="str">
        <f>IF(OR($A23="",Bills!$G22="",Bills!$L22=""),"",IF(Bills!$L22=0,IF(AND(YEAR(Bills!$G22)=YEAR(N$3),MONTH(Bills!$G22)=MONTH(N$3)),$B23,0),IF(AND(N$3&gt;=DATE(YEAR(Bills!$G22),MONTH(Bills!$G22),1),MOD((YEAR(N$3)-YEAR(Bills!$G22))*12+MONTH(N$3)-MONTH(Bills!$G22),Bills!$L22)=0),$B23,0)))</f>
        <v/>
      </c>
    </row>
    <row r="24" spans="1:14" x14ac:dyDescent="0.3">
      <c r="A24" s="24" t="str">
        <f>IF(Bills!A23="","",Bills!A23)</f>
        <v/>
      </c>
      <c r="B24" s="23" t="str">
        <f>IF($A24="","",N(Bills!E23))</f>
        <v/>
      </c>
      <c r="C24" s="30" t="str">
        <f>IF(OR($A24="",Bills!$G23="",Bills!$L23=""),"",IF(Bills!$L23=0,IF(AND(YEAR(Bills!$G23)=YEAR(C$3),MONTH(Bills!$G23)=MONTH(C$3)),$B24,0),IF(AND(C$3&gt;=DATE(YEAR(Bills!$G23),MONTH(Bills!$G23),1),MOD((YEAR(C$3)-YEAR(Bills!$G23))*12+MONTH(C$3)-MONTH(Bills!$G23),Bills!$L23)=0),$B24,0)))</f>
        <v/>
      </c>
      <c r="D24" s="30" t="str">
        <f>IF(OR($A24="",Bills!$G23="",Bills!$L23=""),"",IF(Bills!$L23=0,IF(AND(YEAR(Bills!$G23)=YEAR(D$3),MONTH(Bills!$G23)=MONTH(D$3)),$B24,0),IF(AND(D$3&gt;=DATE(YEAR(Bills!$G23),MONTH(Bills!$G23),1),MOD((YEAR(D$3)-YEAR(Bills!$G23))*12+MONTH(D$3)-MONTH(Bills!$G23),Bills!$L23)=0),$B24,0)))</f>
        <v/>
      </c>
      <c r="E24" s="30" t="str">
        <f>IF(OR($A24="",Bills!$G23="",Bills!$L23=""),"",IF(Bills!$L23=0,IF(AND(YEAR(Bills!$G23)=YEAR(E$3),MONTH(Bills!$G23)=MONTH(E$3)),$B24,0),IF(AND(E$3&gt;=DATE(YEAR(Bills!$G23),MONTH(Bills!$G23),1),MOD((YEAR(E$3)-YEAR(Bills!$G23))*12+MONTH(E$3)-MONTH(Bills!$G23),Bills!$L23)=0),$B24,0)))</f>
        <v/>
      </c>
      <c r="F24" s="30" t="str">
        <f>IF(OR($A24="",Bills!$G23="",Bills!$L23=""),"",IF(Bills!$L23=0,IF(AND(YEAR(Bills!$G23)=YEAR(F$3),MONTH(Bills!$G23)=MONTH(F$3)),$B24,0),IF(AND(F$3&gt;=DATE(YEAR(Bills!$G23),MONTH(Bills!$G23),1),MOD((YEAR(F$3)-YEAR(Bills!$G23))*12+MONTH(F$3)-MONTH(Bills!$G23),Bills!$L23)=0),$B24,0)))</f>
        <v/>
      </c>
      <c r="G24" s="30" t="str">
        <f>IF(OR($A24="",Bills!$G23="",Bills!$L23=""),"",IF(Bills!$L23=0,IF(AND(YEAR(Bills!$G23)=YEAR(G$3),MONTH(Bills!$G23)=MONTH(G$3)),$B24,0),IF(AND(G$3&gt;=DATE(YEAR(Bills!$G23),MONTH(Bills!$G23),1),MOD((YEAR(G$3)-YEAR(Bills!$G23))*12+MONTH(G$3)-MONTH(Bills!$G23),Bills!$L23)=0),$B24,0)))</f>
        <v/>
      </c>
      <c r="H24" s="30" t="str">
        <f>IF(OR($A24="",Bills!$G23="",Bills!$L23=""),"",IF(Bills!$L23=0,IF(AND(YEAR(Bills!$G23)=YEAR(H$3),MONTH(Bills!$G23)=MONTH(H$3)),$B24,0),IF(AND(H$3&gt;=DATE(YEAR(Bills!$G23),MONTH(Bills!$G23),1),MOD((YEAR(H$3)-YEAR(Bills!$G23))*12+MONTH(H$3)-MONTH(Bills!$G23),Bills!$L23)=0),$B24,0)))</f>
        <v/>
      </c>
      <c r="I24" s="30" t="str">
        <f>IF(OR($A24="",Bills!$G23="",Bills!$L23=""),"",IF(Bills!$L23=0,IF(AND(YEAR(Bills!$G23)=YEAR(I$3),MONTH(Bills!$G23)=MONTH(I$3)),$B24,0),IF(AND(I$3&gt;=DATE(YEAR(Bills!$G23),MONTH(Bills!$G23),1),MOD((YEAR(I$3)-YEAR(Bills!$G23))*12+MONTH(I$3)-MONTH(Bills!$G23),Bills!$L23)=0),$B24,0)))</f>
        <v/>
      </c>
      <c r="J24" s="30" t="str">
        <f>IF(OR($A24="",Bills!$G23="",Bills!$L23=""),"",IF(Bills!$L23=0,IF(AND(YEAR(Bills!$G23)=YEAR(J$3),MONTH(Bills!$G23)=MONTH(J$3)),$B24,0),IF(AND(J$3&gt;=DATE(YEAR(Bills!$G23),MONTH(Bills!$G23),1),MOD((YEAR(J$3)-YEAR(Bills!$G23))*12+MONTH(J$3)-MONTH(Bills!$G23),Bills!$L23)=0),$B24,0)))</f>
        <v/>
      </c>
      <c r="K24" s="30" t="str">
        <f>IF(OR($A24="",Bills!$G23="",Bills!$L23=""),"",IF(Bills!$L23=0,IF(AND(YEAR(Bills!$G23)=YEAR(K$3),MONTH(Bills!$G23)=MONTH(K$3)),$B24,0),IF(AND(K$3&gt;=DATE(YEAR(Bills!$G23),MONTH(Bills!$G23),1),MOD((YEAR(K$3)-YEAR(Bills!$G23))*12+MONTH(K$3)-MONTH(Bills!$G23),Bills!$L23)=0),$B24,0)))</f>
        <v/>
      </c>
      <c r="L24" s="30" t="str">
        <f>IF(OR($A24="",Bills!$G23="",Bills!$L23=""),"",IF(Bills!$L23=0,IF(AND(YEAR(Bills!$G23)=YEAR(L$3),MONTH(Bills!$G23)=MONTH(L$3)),$B24,0),IF(AND(L$3&gt;=DATE(YEAR(Bills!$G23),MONTH(Bills!$G23),1),MOD((YEAR(L$3)-YEAR(Bills!$G23))*12+MONTH(L$3)-MONTH(Bills!$G23),Bills!$L23)=0),$B24,0)))</f>
        <v/>
      </c>
      <c r="M24" s="30" t="str">
        <f>IF(OR($A24="",Bills!$G23="",Bills!$L23=""),"",IF(Bills!$L23=0,IF(AND(YEAR(Bills!$G23)=YEAR(M$3),MONTH(Bills!$G23)=MONTH(M$3)),$B24,0),IF(AND(M$3&gt;=DATE(YEAR(Bills!$G23),MONTH(Bills!$G23),1),MOD((YEAR(M$3)-YEAR(Bills!$G23))*12+MONTH(M$3)-MONTH(Bills!$G23),Bills!$L23)=0),$B24,0)))</f>
        <v/>
      </c>
      <c r="N24" s="30" t="str">
        <f>IF(OR($A24="",Bills!$G23="",Bills!$L23=""),"",IF(Bills!$L23=0,IF(AND(YEAR(Bills!$G23)=YEAR(N$3),MONTH(Bills!$G23)=MONTH(N$3)),$B24,0),IF(AND(N$3&gt;=DATE(YEAR(Bills!$G23),MONTH(Bills!$G23),1),MOD((YEAR(N$3)-YEAR(Bills!$G23))*12+MONTH(N$3)-MONTH(Bills!$G23),Bills!$L23)=0),$B24,0)))</f>
        <v/>
      </c>
    </row>
    <row r="25" spans="1:14" x14ac:dyDescent="0.3">
      <c r="A25" s="24" t="str">
        <f>IF(Bills!A24="","",Bills!A24)</f>
        <v/>
      </c>
      <c r="B25" s="23" t="str">
        <f>IF($A25="","",N(Bills!E24))</f>
        <v/>
      </c>
      <c r="C25" s="30" t="str">
        <f>IF(OR($A25="",Bills!$G24="",Bills!$L24=""),"",IF(Bills!$L24=0,IF(AND(YEAR(Bills!$G24)=YEAR(C$3),MONTH(Bills!$G24)=MONTH(C$3)),$B25,0),IF(AND(C$3&gt;=DATE(YEAR(Bills!$G24),MONTH(Bills!$G24),1),MOD((YEAR(C$3)-YEAR(Bills!$G24))*12+MONTH(C$3)-MONTH(Bills!$G24),Bills!$L24)=0),$B25,0)))</f>
        <v/>
      </c>
      <c r="D25" s="30" t="str">
        <f>IF(OR($A25="",Bills!$G24="",Bills!$L24=""),"",IF(Bills!$L24=0,IF(AND(YEAR(Bills!$G24)=YEAR(D$3),MONTH(Bills!$G24)=MONTH(D$3)),$B25,0),IF(AND(D$3&gt;=DATE(YEAR(Bills!$G24),MONTH(Bills!$G24),1),MOD((YEAR(D$3)-YEAR(Bills!$G24))*12+MONTH(D$3)-MONTH(Bills!$G24),Bills!$L24)=0),$B25,0)))</f>
        <v/>
      </c>
      <c r="E25" s="30" t="str">
        <f>IF(OR($A25="",Bills!$G24="",Bills!$L24=""),"",IF(Bills!$L24=0,IF(AND(YEAR(Bills!$G24)=YEAR(E$3),MONTH(Bills!$G24)=MONTH(E$3)),$B25,0),IF(AND(E$3&gt;=DATE(YEAR(Bills!$G24),MONTH(Bills!$G24),1),MOD((YEAR(E$3)-YEAR(Bills!$G24))*12+MONTH(E$3)-MONTH(Bills!$G24),Bills!$L24)=0),$B25,0)))</f>
        <v/>
      </c>
      <c r="F25" s="30" t="str">
        <f>IF(OR($A25="",Bills!$G24="",Bills!$L24=""),"",IF(Bills!$L24=0,IF(AND(YEAR(Bills!$G24)=YEAR(F$3),MONTH(Bills!$G24)=MONTH(F$3)),$B25,0),IF(AND(F$3&gt;=DATE(YEAR(Bills!$G24),MONTH(Bills!$G24),1),MOD((YEAR(F$3)-YEAR(Bills!$G24))*12+MONTH(F$3)-MONTH(Bills!$G24),Bills!$L24)=0),$B25,0)))</f>
        <v/>
      </c>
      <c r="G25" s="30" t="str">
        <f>IF(OR($A25="",Bills!$G24="",Bills!$L24=""),"",IF(Bills!$L24=0,IF(AND(YEAR(Bills!$G24)=YEAR(G$3),MONTH(Bills!$G24)=MONTH(G$3)),$B25,0),IF(AND(G$3&gt;=DATE(YEAR(Bills!$G24),MONTH(Bills!$G24),1),MOD((YEAR(G$3)-YEAR(Bills!$G24))*12+MONTH(G$3)-MONTH(Bills!$G24),Bills!$L24)=0),$B25,0)))</f>
        <v/>
      </c>
      <c r="H25" s="30" t="str">
        <f>IF(OR($A25="",Bills!$G24="",Bills!$L24=""),"",IF(Bills!$L24=0,IF(AND(YEAR(Bills!$G24)=YEAR(H$3),MONTH(Bills!$G24)=MONTH(H$3)),$B25,0),IF(AND(H$3&gt;=DATE(YEAR(Bills!$G24),MONTH(Bills!$G24),1),MOD((YEAR(H$3)-YEAR(Bills!$G24))*12+MONTH(H$3)-MONTH(Bills!$G24),Bills!$L24)=0),$B25,0)))</f>
        <v/>
      </c>
      <c r="I25" s="30" t="str">
        <f>IF(OR($A25="",Bills!$G24="",Bills!$L24=""),"",IF(Bills!$L24=0,IF(AND(YEAR(Bills!$G24)=YEAR(I$3),MONTH(Bills!$G24)=MONTH(I$3)),$B25,0),IF(AND(I$3&gt;=DATE(YEAR(Bills!$G24),MONTH(Bills!$G24),1),MOD((YEAR(I$3)-YEAR(Bills!$G24))*12+MONTH(I$3)-MONTH(Bills!$G24),Bills!$L24)=0),$B25,0)))</f>
        <v/>
      </c>
      <c r="J25" s="30" t="str">
        <f>IF(OR($A25="",Bills!$G24="",Bills!$L24=""),"",IF(Bills!$L24=0,IF(AND(YEAR(Bills!$G24)=YEAR(J$3),MONTH(Bills!$G24)=MONTH(J$3)),$B25,0),IF(AND(J$3&gt;=DATE(YEAR(Bills!$G24),MONTH(Bills!$G24),1),MOD((YEAR(J$3)-YEAR(Bills!$G24))*12+MONTH(J$3)-MONTH(Bills!$G24),Bills!$L24)=0),$B25,0)))</f>
        <v/>
      </c>
      <c r="K25" s="30" t="str">
        <f>IF(OR($A25="",Bills!$G24="",Bills!$L24=""),"",IF(Bills!$L24=0,IF(AND(YEAR(Bills!$G24)=YEAR(K$3),MONTH(Bills!$G24)=MONTH(K$3)),$B25,0),IF(AND(K$3&gt;=DATE(YEAR(Bills!$G24),MONTH(Bills!$G24),1),MOD((YEAR(K$3)-YEAR(Bills!$G24))*12+MONTH(K$3)-MONTH(Bills!$G24),Bills!$L24)=0),$B25,0)))</f>
        <v/>
      </c>
      <c r="L25" s="30" t="str">
        <f>IF(OR($A25="",Bills!$G24="",Bills!$L24=""),"",IF(Bills!$L24=0,IF(AND(YEAR(Bills!$G24)=YEAR(L$3),MONTH(Bills!$G24)=MONTH(L$3)),$B25,0),IF(AND(L$3&gt;=DATE(YEAR(Bills!$G24),MONTH(Bills!$G24),1),MOD((YEAR(L$3)-YEAR(Bills!$G24))*12+MONTH(L$3)-MONTH(Bills!$G24),Bills!$L24)=0),$B25,0)))</f>
        <v/>
      </c>
      <c r="M25" s="30" t="str">
        <f>IF(OR($A25="",Bills!$G24="",Bills!$L24=""),"",IF(Bills!$L24=0,IF(AND(YEAR(Bills!$G24)=YEAR(M$3),MONTH(Bills!$G24)=MONTH(M$3)),$B25,0),IF(AND(M$3&gt;=DATE(YEAR(Bills!$G24),MONTH(Bills!$G24),1),MOD((YEAR(M$3)-YEAR(Bills!$G24))*12+MONTH(M$3)-MONTH(Bills!$G24),Bills!$L24)=0),$B25,0)))</f>
        <v/>
      </c>
      <c r="N25" s="30" t="str">
        <f>IF(OR($A25="",Bills!$G24="",Bills!$L24=""),"",IF(Bills!$L24=0,IF(AND(YEAR(Bills!$G24)=YEAR(N$3),MONTH(Bills!$G24)=MONTH(N$3)),$B25,0),IF(AND(N$3&gt;=DATE(YEAR(Bills!$G24),MONTH(Bills!$G24),1),MOD((YEAR(N$3)-YEAR(Bills!$G24))*12+MONTH(N$3)-MONTH(Bills!$G24),Bills!$L24)=0),$B25,0)))</f>
        <v/>
      </c>
    </row>
    <row r="26" spans="1:14" x14ac:dyDescent="0.3">
      <c r="A26" s="24" t="str">
        <f>IF(Bills!A25="","",Bills!A25)</f>
        <v/>
      </c>
      <c r="B26" s="23" t="str">
        <f>IF($A26="","",N(Bills!E25))</f>
        <v/>
      </c>
      <c r="C26" s="30" t="str">
        <f>IF(OR($A26="",Bills!$G25="",Bills!$L25=""),"",IF(Bills!$L25=0,IF(AND(YEAR(Bills!$G25)=YEAR(C$3),MONTH(Bills!$G25)=MONTH(C$3)),$B26,0),IF(AND(C$3&gt;=DATE(YEAR(Bills!$G25),MONTH(Bills!$G25),1),MOD((YEAR(C$3)-YEAR(Bills!$G25))*12+MONTH(C$3)-MONTH(Bills!$G25),Bills!$L25)=0),$B26,0)))</f>
        <v/>
      </c>
      <c r="D26" s="30" t="str">
        <f>IF(OR($A26="",Bills!$G25="",Bills!$L25=""),"",IF(Bills!$L25=0,IF(AND(YEAR(Bills!$G25)=YEAR(D$3),MONTH(Bills!$G25)=MONTH(D$3)),$B26,0),IF(AND(D$3&gt;=DATE(YEAR(Bills!$G25),MONTH(Bills!$G25),1),MOD((YEAR(D$3)-YEAR(Bills!$G25))*12+MONTH(D$3)-MONTH(Bills!$G25),Bills!$L25)=0),$B26,0)))</f>
        <v/>
      </c>
      <c r="E26" s="30" t="str">
        <f>IF(OR($A26="",Bills!$G25="",Bills!$L25=""),"",IF(Bills!$L25=0,IF(AND(YEAR(Bills!$G25)=YEAR(E$3),MONTH(Bills!$G25)=MONTH(E$3)),$B26,0),IF(AND(E$3&gt;=DATE(YEAR(Bills!$G25),MONTH(Bills!$G25),1),MOD((YEAR(E$3)-YEAR(Bills!$G25))*12+MONTH(E$3)-MONTH(Bills!$G25),Bills!$L25)=0),$B26,0)))</f>
        <v/>
      </c>
      <c r="F26" s="30" t="str">
        <f>IF(OR($A26="",Bills!$G25="",Bills!$L25=""),"",IF(Bills!$L25=0,IF(AND(YEAR(Bills!$G25)=YEAR(F$3),MONTH(Bills!$G25)=MONTH(F$3)),$B26,0),IF(AND(F$3&gt;=DATE(YEAR(Bills!$G25),MONTH(Bills!$G25),1),MOD((YEAR(F$3)-YEAR(Bills!$G25))*12+MONTH(F$3)-MONTH(Bills!$G25),Bills!$L25)=0),$B26,0)))</f>
        <v/>
      </c>
      <c r="G26" s="30" t="str">
        <f>IF(OR($A26="",Bills!$G25="",Bills!$L25=""),"",IF(Bills!$L25=0,IF(AND(YEAR(Bills!$G25)=YEAR(G$3),MONTH(Bills!$G25)=MONTH(G$3)),$B26,0),IF(AND(G$3&gt;=DATE(YEAR(Bills!$G25),MONTH(Bills!$G25),1),MOD((YEAR(G$3)-YEAR(Bills!$G25))*12+MONTH(G$3)-MONTH(Bills!$G25),Bills!$L25)=0),$B26,0)))</f>
        <v/>
      </c>
      <c r="H26" s="30" t="str">
        <f>IF(OR($A26="",Bills!$G25="",Bills!$L25=""),"",IF(Bills!$L25=0,IF(AND(YEAR(Bills!$G25)=YEAR(H$3),MONTH(Bills!$G25)=MONTH(H$3)),$B26,0),IF(AND(H$3&gt;=DATE(YEAR(Bills!$G25),MONTH(Bills!$G25),1),MOD((YEAR(H$3)-YEAR(Bills!$G25))*12+MONTH(H$3)-MONTH(Bills!$G25),Bills!$L25)=0),$B26,0)))</f>
        <v/>
      </c>
      <c r="I26" s="30" t="str">
        <f>IF(OR($A26="",Bills!$G25="",Bills!$L25=""),"",IF(Bills!$L25=0,IF(AND(YEAR(Bills!$G25)=YEAR(I$3),MONTH(Bills!$G25)=MONTH(I$3)),$B26,0),IF(AND(I$3&gt;=DATE(YEAR(Bills!$G25),MONTH(Bills!$G25),1),MOD((YEAR(I$3)-YEAR(Bills!$G25))*12+MONTH(I$3)-MONTH(Bills!$G25),Bills!$L25)=0),$B26,0)))</f>
        <v/>
      </c>
      <c r="J26" s="30" t="str">
        <f>IF(OR($A26="",Bills!$G25="",Bills!$L25=""),"",IF(Bills!$L25=0,IF(AND(YEAR(Bills!$G25)=YEAR(J$3),MONTH(Bills!$G25)=MONTH(J$3)),$B26,0),IF(AND(J$3&gt;=DATE(YEAR(Bills!$G25),MONTH(Bills!$G25),1),MOD((YEAR(J$3)-YEAR(Bills!$G25))*12+MONTH(J$3)-MONTH(Bills!$G25),Bills!$L25)=0),$B26,0)))</f>
        <v/>
      </c>
      <c r="K26" s="30" t="str">
        <f>IF(OR($A26="",Bills!$G25="",Bills!$L25=""),"",IF(Bills!$L25=0,IF(AND(YEAR(Bills!$G25)=YEAR(K$3),MONTH(Bills!$G25)=MONTH(K$3)),$B26,0),IF(AND(K$3&gt;=DATE(YEAR(Bills!$G25),MONTH(Bills!$G25),1),MOD((YEAR(K$3)-YEAR(Bills!$G25))*12+MONTH(K$3)-MONTH(Bills!$G25),Bills!$L25)=0),$B26,0)))</f>
        <v/>
      </c>
      <c r="L26" s="30" t="str">
        <f>IF(OR($A26="",Bills!$G25="",Bills!$L25=""),"",IF(Bills!$L25=0,IF(AND(YEAR(Bills!$G25)=YEAR(L$3),MONTH(Bills!$G25)=MONTH(L$3)),$B26,0),IF(AND(L$3&gt;=DATE(YEAR(Bills!$G25),MONTH(Bills!$G25),1),MOD((YEAR(L$3)-YEAR(Bills!$G25))*12+MONTH(L$3)-MONTH(Bills!$G25),Bills!$L25)=0),$B26,0)))</f>
        <v/>
      </c>
      <c r="M26" s="30" t="str">
        <f>IF(OR($A26="",Bills!$G25="",Bills!$L25=""),"",IF(Bills!$L25=0,IF(AND(YEAR(Bills!$G25)=YEAR(M$3),MONTH(Bills!$G25)=MONTH(M$3)),$B26,0),IF(AND(M$3&gt;=DATE(YEAR(Bills!$G25),MONTH(Bills!$G25),1),MOD((YEAR(M$3)-YEAR(Bills!$G25))*12+MONTH(M$3)-MONTH(Bills!$G25),Bills!$L25)=0),$B26,0)))</f>
        <v/>
      </c>
      <c r="N26" s="30" t="str">
        <f>IF(OR($A26="",Bills!$G25="",Bills!$L25=""),"",IF(Bills!$L25=0,IF(AND(YEAR(Bills!$G25)=YEAR(N$3),MONTH(Bills!$G25)=MONTH(N$3)),$B26,0),IF(AND(N$3&gt;=DATE(YEAR(Bills!$G25),MONTH(Bills!$G25),1),MOD((YEAR(N$3)-YEAR(Bills!$G25))*12+MONTH(N$3)-MONTH(Bills!$G25),Bills!$L25)=0),$B26,0)))</f>
        <v/>
      </c>
    </row>
    <row r="27" spans="1:14" x14ac:dyDescent="0.3">
      <c r="A27" s="24" t="str">
        <f>IF(Bills!A26="","",Bills!A26)</f>
        <v/>
      </c>
      <c r="B27" s="23" t="str">
        <f>IF($A27="","",N(Bills!E26))</f>
        <v/>
      </c>
      <c r="C27" s="30" t="str">
        <f>IF(OR($A27="",Bills!$G26="",Bills!$L26=""),"",IF(Bills!$L26=0,IF(AND(YEAR(Bills!$G26)=YEAR(C$3),MONTH(Bills!$G26)=MONTH(C$3)),$B27,0),IF(AND(C$3&gt;=DATE(YEAR(Bills!$G26),MONTH(Bills!$G26),1),MOD((YEAR(C$3)-YEAR(Bills!$G26))*12+MONTH(C$3)-MONTH(Bills!$G26),Bills!$L26)=0),$B27,0)))</f>
        <v/>
      </c>
      <c r="D27" s="30" t="str">
        <f>IF(OR($A27="",Bills!$G26="",Bills!$L26=""),"",IF(Bills!$L26=0,IF(AND(YEAR(Bills!$G26)=YEAR(D$3),MONTH(Bills!$G26)=MONTH(D$3)),$B27,0),IF(AND(D$3&gt;=DATE(YEAR(Bills!$G26),MONTH(Bills!$G26),1),MOD((YEAR(D$3)-YEAR(Bills!$G26))*12+MONTH(D$3)-MONTH(Bills!$G26),Bills!$L26)=0),$B27,0)))</f>
        <v/>
      </c>
      <c r="E27" s="30" t="str">
        <f>IF(OR($A27="",Bills!$G26="",Bills!$L26=""),"",IF(Bills!$L26=0,IF(AND(YEAR(Bills!$G26)=YEAR(E$3),MONTH(Bills!$G26)=MONTH(E$3)),$B27,0),IF(AND(E$3&gt;=DATE(YEAR(Bills!$G26),MONTH(Bills!$G26),1),MOD((YEAR(E$3)-YEAR(Bills!$G26))*12+MONTH(E$3)-MONTH(Bills!$G26),Bills!$L26)=0),$B27,0)))</f>
        <v/>
      </c>
      <c r="F27" s="30" t="str">
        <f>IF(OR($A27="",Bills!$G26="",Bills!$L26=""),"",IF(Bills!$L26=0,IF(AND(YEAR(Bills!$G26)=YEAR(F$3),MONTH(Bills!$G26)=MONTH(F$3)),$B27,0),IF(AND(F$3&gt;=DATE(YEAR(Bills!$G26),MONTH(Bills!$G26),1),MOD((YEAR(F$3)-YEAR(Bills!$G26))*12+MONTH(F$3)-MONTH(Bills!$G26),Bills!$L26)=0),$B27,0)))</f>
        <v/>
      </c>
      <c r="G27" s="30" t="str">
        <f>IF(OR($A27="",Bills!$G26="",Bills!$L26=""),"",IF(Bills!$L26=0,IF(AND(YEAR(Bills!$G26)=YEAR(G$3),MONTH(Bills!$G26)=MONTH(G$3)),$B27,0),IF(AND(G$3&gt;=DATE(YEAR(Bills!$G26),MONTH(Bills!$G26),1),MOD((YEAR(G$3)-YEAR(Bills!$G26))*12+MONTH(G$3)-MONTH(Bills!$G26),Bills!$L26)=0),$B27,0)))</f>
        <v/>
      </c>
      <c r="H27" s="30" t="str">
        <f>IF(OR($A27="",Bills!$G26="",Bills!$L26=""),"",IF(Bills!$L26=0,IF(AND(YEAR(Bills!$G26)=YEAR(H$3),MONTH(Bills!$G26)=MONTH(H$3)),$B27,0),IF(AND(H$3&gt;=DATE(YEAR(Bills!$G26),MONTH(Bills!$G26),1),MOD((YEAR(H$3)-YEAR(Bills!$G26))*12+MONTH(H$3)-MONTH(Bills!$G26),Bills!$L26)=0),$B27,0)))</f>
        <v/>
      </c>
      <c r="I27" s="30" t="str">
        <f>IF(OR($A27="",Bills!$G26="",Bills!$L26=""),"",IF(Bills!$L26=0,IF(AND(YEAR(Bills!$G26)=YEAR(I$3),MONTH(Bills!$G26)=MONTH(I$3)),$B27,0),IF(AND(I$3&gt;=DATE(YEAR(Bills!$G26),MONTH(Bills!$G26),1),MOD((YEAR(I$3)-YEAR(Bills!$G26))*12+MONTH(I$3)-MONTH(Bills!$G26),Bills!$L26)=0),$B27,0)))</f>
        <v/>
      </c>
      <c r="J27" s="30" t="str">
        <f>IF(OR($A27="",Bills!$G26="",Bills!$L26=""),"",IF(Bills!$L26=0,IF(AND(YEAR(Bills!$G26)=YEAR(J$3),MONTH(Bills!$G26)=MONTH(J$3)),$B27,0),IF(AND(J$3&gt;=DATE(YEAR(Bills!$G26),MONTH(Bills!$G26),1),MOD((YEAR(J$3)-YEAR(Bills!$G26))*12+MONTH(J$3)-MONTH(Bills!$G26),Bills!$L26)=0),$B27,0)))</f>
        <v/>
      </c>
      <c r="K27" s="30" t="str">
        <f>IF(OR($A27="",Bills!$G26="",Bills!$L26=""),"",IF(Bills!$L26=0,IF(AND(YEAR(Bills!$G26)=YEAR(K$3),MONTH(Bills!$G26)=MONTH(K$3)),$B27,0),IF(AND(K$3&gt;=DATE(YEAR(Bills!$G26),MONTH(Bills!$G26),1),MOD((YEAR(K$3)-YEAR(Bills!$G26))*12+MONTH(K$3)-MONTH(Bills!$G26),Bills!$L26)=0),$B27,0)))</f>
        <v/>
      </c>
      <c r="L27" s="30" t="str">
        <f>IF(OR($A27="",Bills!$G26="",Bills!$L26=""),"",IF(Bills!$L26=0,IF(AND(YEAR(Bills!$G26)=YEAR(L$3),MONTH(Bills!$G26)=MONTH(L$3)),$B27,0),IF(AND(L$3&gt;=DATE(YEAR(Bills!$G26),MONTH(Bills!$G26),1),MOD((YEAR(L$3)-YEAR(Bills!$G26))*12+MONTH(L$3)-MONTH(Bills!$G26),Bills!$L26)=0),$B27,0)))</f>
        <v/>
      </c>
      <c r="M27" s="30" t="str">
        <f>IF(OR($A27="",Bills!$G26="",Bills!$L26=""),"",IF(Bills!$L26=0,IF(AND(YEAR(Bills!$G26)=YEAR(M$3),MONTH(Bills!$G26)=MONTH(M$3)),$B27,0),IF(AND(M$3&gt;=DATE(YEAR(Bills!$G26),MONTH(Bills!$G26),1),MOD((YEAR(M$3)-YEAR(Bills!$G26))*12+MONTH(M$3)-MONTH(Bills!$G26),Bills!$L26)=0),$B27,0)))</f>
        <v/>
      </c>
      <c r="N27" s="30" t="str">
        <f>IF(OR($A27="",Bills!$G26="",Bills!$L26=""),"",IF(Bills!$L26=0,IF(AND(YEAR(Bills!$G26)=YEAR(N$3),MONTH(Bills!$G26)=MONTH(N$3)),$B27,0),IF(AND(N$3&gt;=DATE(YEAR(Bills!$G26),MONTH(Bills!$G26),1),MOD((YEAR(N$3)-YEAR(Bills!$G26))*12+MONTH(N$3)-MONTH(Bills!$G26),Bills!$L26)=0),$B27,0)))</f>
        <v/>
      </c>
    </row>
    <row r="28" spans="1:14" x14ac:dyDescent="0.3">
      <c r="A28" s="24" t="str">
        <f>IF(Bills!A27="","",Bills!A27)</f>
        <v/>
      </c>
      <c r="B28" s="23" t="str">
        <f>IF($A28="","",N(Bills!E27))</f>
        <v/>
      </c>
      <c r="C28" s="30" t="str">
        <f>IF(OR($A28="",Bills!$G27="",Bills!$L27=""),"",IF(Bills!$L27=0,IF(AND(YEAR(Bills!$G27)=YEAR(C$3),MONTH(Bills!$G27)=MONTH(C$3)),$B28,0),IF(AND(C$3&gt;=DATE(YEAR(Bills!$G27),MONTH(Bills!$G27),1),MOD((YEAR(C$3)-YEAR(Bills!$G27))*12+MONTH(C$3)-MONTH(Bills!$G27),Bills!$L27)=0),$B28,0)))</f>
        <v/>
      </c>
      <c r="D28" s="30" t="str">
        <f>IF(OR($A28="",Bills!$G27="",Bills!$L27=""),"",IF(Bills!$L27=0,IF(AND(YEAR(Bills!$G27)=YEAR(D$3),MONTH(Bills!$G27)=MONTH(D$3)),$B28,0),IF(AND(D$3&gt;=DATE(YEAR(Bills!$G27),MONTH(Bills!$G27),1),MOD((YEAR(D$3)-YEAR(Bills!$G27))*12+MONTH(D$3)-MONTH(Bills!$G27),Bills!$L27)=0),$B28,0)))</f>
        <v/>
      </c>
      <c r="E28" s="30" t="str">
        <f>IF(OR($A28="",Bills!$G27="",Bills!$L27=""),"",IF(Bills!$L27=0,IF(AND(YEAR(Bills!$G27)=YEAR(E$3),MONTH(Bills!$G27)=MONTH(E$3)),$B28,0),IF(AND(E$3&gt;=DATE(YEAR(Bills!$G27),MONTH(Bills!$G27),1),MOD((YEAR(E$3)-YEAR(Bills!$G27))*12+MONTH(E$3)-MONTH(Bills!$G27),Bills!$L27)=0),$B28,0)))</f>
        <v/>
      </c>
      <c r="F28" s="30" t="str">
        <f>IF(OR($A28="",Bills!$G27="",Bills!$L27=""),"",IF(Bills!$L27=0,IF(AND(YEAR(Bills!$G27)=YEAR(F$3),MONTH(Bills!$G27)=MONTH(F$3)),$B28,0),IF(AND(F$3&gt;=DATE(YEAR(Bills!$G27),MONTH(Bills!$G27),1),MOD((YEAR(F$3)-YEAR(Bills!$G27))*12+MONTH(F$3)-MONTH(Bills!$G27),Bills!$L27)=0),$B28,0)))</f>
        <v/>
      </c>
      <c r="G28" s="30" t="str">
        <f>IF(OR($A28="",Bills!$G27="",Bills!$L27=""),"",IF(Bills!$L27=0,IF(AND(YEAR(Bills!$G27)=YEAR(G$3),MONTH(Bills!$G27)=MONTH(G$3)),$B28,0),IF(AND(G$3&gt;=DATE(YEAR(Bills!$G27),MONTH(Bills!$G27),1),MOD((YEAR(G$3)-YEAR(Bills!$G27))*12+MONTH(G$3)-MONTH(Bills!$G27),Bills!$L27)=0),$B28,0)))</f>
        <v/>
      </c>
      <c r="H28" s="30" t="str">
        <f>IF(OR($A28="",Bills!$G27="",Bills!$L27=""),"",IF(Bills!$L27=0,IF(AND(YEAR(Bills!$G27)=YEAR(H$3),MONTH(Bills!$G27)=MONTH(H$3)),$B28,0),IF(AND(H$3&gt;=DATE(YEAR(Bills!$G27),MONTH(Bills!$G27),1),MOD((YEAR(H$3)-YEAR(Bills!$G27))*12+MONTH(H$3)-MONTH(Bills!$G27),Bills!$L27)=0),$B28,0)))</f>
        <v/>
      </c>
      <c r="I28" s="30" t="str">
        <f>IF(OR($A28="",Bills!$G27="",Bills!$L27=""),"",IF(Bills!$L27=0,IF(AND(YEAR(Bills!$G27)=YEAR(I$3),MONTH(Bills!$G27)=MONTH(I$3)),$B28,0),IF(AND(I$3&gt;=DATE(YEAR(Bills!$G27),MONTH(Bills!$G27),1),MOD((YEAR(I$3)-YEAR(Bills!$G27))*12+MONTH(I$3)-MONTH(Bills!$G27),Bills!$L27)=0),$B28,0)))</f>
        <v/>
      </c>
      <c r="J28" s="30" t="str">
        <f>IF(OR($A28="",Bills!$G27="",Bills!$L27=""),"",IF(Bills!$L27=0,IF(AND(YEAR(Bills!$G27)=YEAR(J$3),MONTH(Bills!$G27)=MONTH(J$3)),$B28,0),IF(AND(J$3&gt;=DATE(YEAR(Bills!$G27),MONTH(Bills!$G27),1),MOD((YEAR(J$3)-YEAR(Bills!$G27))*12+MONTH(J$3)-MONTH(Bills!$G27),Bills!$L27)=0),$B28,0)))</f>
        <v/>
      </c>
      <c r="K28" s="30" t="str">
        <f>IF(OR($A28="",Bills!$G27="",Bills!$L27=""),"",IF(Bills!$L27=0,IF(AND(YEAR(Bills!$G27)=YEAR(K$3),MONTH(Bills!$G27)=MONTH(K$3)),$B28,0),IF(AND(K$3&gt;=DATE(YEAR(Bills!$G27),MONTH(Bills!$G27),1),MOD((YEAR(K$3)-YEAR(Bills!$G27))*12+MONTH(K$3)-MONTH(Bills!$G27),Bills!$L27)=0),$B28,0)))</f>
        <v/>
      </c>
      <c r="L28" s="30" t="str">
        <f>IF(OR($A28="",Bills!$G27="",Bills!$L27=""),"",IF(Bills!$L27=0,IF(AND(YEAR(Bills!$G27)=YEAR(L$3),MONTH(Bills!$G27)=MONTH(L$3)),$B28,0),IF(AND(L$3&gt;=DATE(YEAR(Bills!$G27),MONTH(Bills!$G27),1),MOD((YEAR(L$3)-YEAR(Bills!$G27))*12+MONTH(L$3)-MONTH(Bills!$G27),Bills!$L27)=0),$B28,0)))</f>
        <v/>
      </c>
      <c r="M28" s="30" t="str">
        <f>IF(OR($A28="",Bills!$G27="",Bills!$L27=""),"",IF(Bills!$L27=0,IF(AND(YEAR(Bills!$G27)=YEAR(M$3),MONTH(Bills!$G27)=MONTH(M$3)),$B28,0),IF(AND(M$3&gt;=DATE(YEAR(Bills!$G27),MONTH(Bills!$G27),1),MOD((YEAR(M$3)-YEAR(Bills!$G27))*12+MONTH(M$3)-MONTH(Bills!$G27),Bills!$L27)=0),$B28,0)))</f>
        <v/>
      </c>
      <c r="N28" s="30" t="str">
        <f>IF(OR($A28="",Bills!$G27="",Bills!$L27=""),"",IF(Bills!$L27=0,IF(AND(YEAR(Bills!$G27)=YEAR(N$3),MONTH(Bills!$G27)=MONTH(N$3)),$B28,0),IF(AND(N$3&gt;=DATE(YEAR(Bills!$G27),MONTH(Bills!$G27),1),MOD((YEAR(N$3)-YEAR(Bills!$G27))*12+MONTH(N$3)-MONTH(Bills!$G27),Bills!$L27)=0),$B28,0)))</f>
        <v/>
      </c>
    </row>
    <row r="29" spans="1:14" x14ac:dyDescent="0.3">
      <c r="A29" s="24" t="str">
        <f>IF(Bills!A28="","",Bills!A28)</f>
        <v/>
      </c>
      <c r="B29" s="23" t="str">
        <f>IF($A29="","",N(Bills!E28))</f>
        <v/>
      </c>
      <c r="C29" s="30" t="str">
        <f>IF(OR($A29="",Bills!$G28="",Bills!$L28=""),"",IF(Bills!$L28=0,IF(AND(YEAR(Bills!$G28)=YEAR(C$3),MONTH(Bills!$G28)=MONTH(C$3)),$B29,0),IF(AND(C$3&gt;=DATE(YEAR(Bills!$G28),MONTH(Bills!$G28),1),MOD((YEAR(C$3)-YEAR(Bills!$G28))*12+MONTH(C$3)-MONTH(Bills!$G28),Bills!$L28)=0),$B29,0)))</f>
        <v/>
      </c>
      <c r="D29" s="30" t="str">
        <f>IF(OR($A29="",Bills!$G28="",Bills!$L28=""),"",IF(Bills!$L28=0,IF(AND(YEAR(Bills!$G28)=YEAR(D$3),MONTH(Bills!$G28)=MONTH(D$3)),$B29,0),IF(AND(D$3&gt;=DATE(YEAR(Bills!$G28),MONTH(Bills!$G28),1),MOD((YEAR(D$3)-YEAR(Bills!$G28))*12+MONTH(D$3)-MONTH(Bills!$G28),Bills!$L28)=0),$B29,0)))</f>
        <v/>
      </c>
      <c r="E29" s="30" t="str">
        <f>IF(OR($A29="",Bills!$G28="",Bills!$L28=""),"",IF(Bills!$L28=0,IF(AND(YEAR(Bills!$G28)=YEAR(E$3),MONTH(Bills!$G28)=MONTH(E$3)),$B29,0),IF(AND(E$3&gt;=DATE(YEAR(Bills!$G28),MONTH(Bills!$G28),1),MOD((YEAR(E$3)-YEAR(Bills!$G28))*12+MONTH(E$3)-MONTH(Bills!$G28),Bills!$L28)=0),$B29,0)))</f>
        <v/>
      </c>
      <c r="F29" s="30" t="str">
        <f>IF(OR($A29="",Bills!$G28="",Bills!$L28=""),"",IF(Bills!$L28=0,IF(AND(YEAR(Bills!$G28)=YEAR(F$3),MONTH(Bills!$G28)=MONTH(F$3)),$B29,0),IF(AND(F$3&gt;=DATE(YEAR(Bills!$G28),MONTH(Bills!$G28),1),MOD((YEAR(F$3)-YEAR(Bills!$G28))*12+MONTH(F$3)-MONTH(Bills!$G28),Bills!$L28)=0),$B29,0)))</f>
        <v/>
      </c>
      <c r="G29" s="30" t="str">
        <f>IF(OR($A29="",Bills!$G28="",Bills!$L28=""),"",IF(Bills!$L28=0,IF(AND(YEAR(Bills!$G28)=YEAR(G$3),MONTH(Bills!$G28)=MONTH(G$3)),$B29,0),IF(AND(G$3&gt;=DATE(YEAR(Bills!$G28),MONTH(Bills!$G28),1),MOD((YEAR(G$3)-YEAR(Bills!$G28))*12+MONTH(G$3)-MONTH(Bills!$G28),Bills!$L28)=0),$B29,0)))</f>
        <v/>
      </c>
      <c r="H29" s="30" t="str">
        <f>IF(OR($A29="",Bills!$G28="",Bills!$L28=""),"",IF(Bills!$L28=0,IF(AND(YEAR(Bills!$G28)=YEAR(H$3),MONTH(Bills!$G28)=MONTH(H$3)),$B29,0),IF(AND(H$3&gt;=DATE(YEAR(Bills!$G28),MONTH(Bills!$G28),1),MOD((YEAR(H$3)-YEAR(Bills!$G28))*12+MONTH(H$3)-MONTH(Bills!$G28),Bills!$L28)=0),$B29,0)))</f>
        <v/>
      </c>
      <c r="I29" s="30" t="str">
        <f>IF(OR($A29="",Bills!$G28="",Bills!$L28=""),"",IF(Bills!$L28=0,IF(AND(YEAR(Bills!$G28)=YEAR(I$3),MONTH(Bills!$G28)=MONTH(I$3)),$B29,0),IF(AND(I$3&gt;=DATE(YEAR(Bills!$G28),MONTH(Bills!$G28),1),MOD((YEAR(I$3)-YEAR(Bills!$G28))*12+MONTH(I$3)-MONTH(Bills!$G28),Bills!$L28)=0),$B29,0)))</f>
        <v/>
      </c>
      <c r="J29" s="30" t="str">
        <f>IF(OR($A29="",Bills!$G28="",Bills!$L28=""),"",IF(Bills!$L28=0,IF(AND(YEAR(Bills!$G28)=YEAR(J$3),MONTH(Bills!$G28)=MONTH(J$3)),$B29,0),IF(AND(J$3&gt;=DATE(YEAR(Bills!$G28),MONTH(Bills!$G28),1),MOD((YEAR(J$3)-YEAR(Bills!$G28))*12+MONTH(J$3)-MONTH(Bills!$G28),Bills!$L28)=0),$B29,0)))</f>
        <v/>
      </c>
      <c r="K29" s="30" t="str">
        <f>IF(OR($A29="",Bills!$G28="",Bills!$L28=""),"",IF(Bills!$L28=0,IF(AND(YEAR(Bills!$G28)=YEAR(K$3),MONTH(Bills!$G28)=MONTH(K$3)),$B29,0),IF(AND(K$3&gt;=DATE(YEAR(Bills!$G28),MONTH(Bills!$G28),1),MOD((YEAR(K$3)-YEAR(Bills!$G28))*12+MONTH(K$3)-MONTH(Bills!$G28),Bills!$L28)=0),$B29,0)))</f>
        <v/>
      </c>
      <c r="L29" s="30" t="str">
        <f>IF(OR($A29="",Bills!$G28="",Bills!$L28=""),"",IF(Bills!$L28=0,IF(AND(YEAR(Bills!$G28)=YEAR(L$3),MONTH(Bills!$G28)=MONTH(L$3)),$B29,0),IF(AND(L$3&gt;=DATE(YEAR(Bills!$G28),MONTH(Bills!$G28),1),MOD((YEAR(L$3)-YEAR(Bills!$G28))*12+MONTH(L$3)-MONTH(Bills!$G28),Bills!$L28)=0),$B29,0)))</f>
        <v/>
      </c>
      <c r="M29" s="30" t="str">
        <f>IF(OR($A29="",Bills!$G28="",Bills!$L28=""),"",IF(Bills!$L28=0,IF(AND(YEAR(Bills!$G28)=YEAR(M$3),MONTH(Bills!$G28)=MONTH(M$3)),$B29,0),IF(AND(M$3&gt;=DATE(YEAR(Bills!$G28),MONTH(Bills!$G28),1),MOD((YEAR(M$3)-YEAR(Bills!$G28))*12+MONTH(M$3)-MONTH(Bills!$G28),Bills!$L28)=0),$B29,0)))</f>
        <v/>
      </c>
      <c r="N29" s="30" t="str">
        <f>IF(OR($A29="",Bills!$G28="",Bills!$L28=""),"",IF(Bills!$L28=0,IF(AND(YEAR(Bills!$G28)=YEAR(N$3),MONTH(Bills!$G28)=MONTH(N$3)),$B29,0),IF(AND(N$3&gt;=DATE(YEAR(Bills!$G28),MONTH(Bills!$G28),1),MOD((YEAR(N$3)-YEAR(Bills!$G28))*12+MONTH(N$3)-MONTH(Bills!$G28),Bills!$L28)=0),$B29,0)))</f>
        <v/>
      </c>
    </row>
    <row r="30" spans="1:14" x14ac:dyDescent="0.3">
      <c r="A30" s="24" t="str">
        <f>IF(Bills!A29="","",Bills!A29)</f>
        <v/>
      </c>
      <c r="B30" s="23" t="str">
        <f>IF($A30="","",N(Bills!E29))</f>
        <v/>
      </c>
      <c r="C30" s="30" t="str">
        <f>IF(OR($A30="",Bills!$G29="",Bills!$L29=""),"",IF(Bills!$L29=0,IF(AND(YEAR(Bills!$G29)=YEAR(C$3),MONTH(Bills!$G29)=MONTH(C$3)),$B30,0),IF(AND(C$3&gt;=DATE(YEAR(Bills!$G29),MONTH(Bills!$G29),1),MOD((YEAR(C$3)-YEAR(Bills!$G29))*12+MONTH(C$3)-MONTH(Bills!$G29),Bills!$L29)=0),$B30,0)))</f>
        <v/>
      </c>
      <c r="D30" s="30" t="str">
        <f>IF(OR($A30="",Bills!$G29="",Bills!$L29=""),"",IF(Bills!$L29=0,IF(AND(YEAR(Bills!$G29)=YEAR(D$3),MONTH(Bills!$G29)=MONTH(D$3)),$B30,0),IF(AND(D$3&gt;=DATE(YEAR(Bills!$G29),MONTH(Bills!$G29),1),MOD((YEAR(D$3)-YEAR(Bills!$G29))*12+MONTH(D$3)-MONTH(Bills!$G29),Bills!$L29)=0),$B30,0)))</f>
        <v/>
      </c>
      <c r="E30" s="30" t="str">
        <f>IF(OR($A30="",Bills!$G29="",Bills!$L29=""),"",IF(Bills!$L29=0,IF(AND(YEAR(Bills!$G29)=YEAR(E$3),MONTH(Bills!$G29)=MONTH(E$3)),$B30,0),IF(AND(E$3&gt;=DATE(YEAR(Bills!$G29),MONTH(Bills!$G29),1),MOD((YEAR(E$3)-YEAR(Bills!$G29))*12+MONTH(E$3)-MONTH(Bills!$G29),Bills!$L29)=0),$B30,0)))</f>
        <v/>
      </c>
      <c r="F30" s="30" t="str">
        <f>IF(OR($A30="",Bills!$G29="",Bills!$L29=""),"",IF(Bills!$L29=0,IF(AND(YEAR(Bills!$G29)=YEAR(F$3),MONTH(Bills!$G29)=MONTH(F$3)),$B30,0),IF(AND(F$3&gt;=DATE(YEAR(Bills!$G29),MONTH(Bills!$G29),1),MOD((YEAR(F$3)-YEAR(Bills!$G29))*12+MONTH(F$3)-MONTH(Bills!$G29),Bills!$L29)=0),$B30,0)))</f>
        <v/>
      </c>
      <c r="G30" s="30" t="str">
        <f>IF(OR($A30="",Bills!$G29="",Bills!$L29=""),"",IF(Bills!$L29=0,IF(AND(YEAR(Bills!$G29)=YEAR(G$3),MONTH(Bills!$G29)=MONTH(G$3)),$B30,0),IF(AND(G$3&gt;=DATE(YEAR(Bills!$G29),MONTH(Bills!$G29),1),MOD((YEAR(G$3)-YEAR(Bills!$G29))*12+MONTH(G$3)-MONTH(Bills!$G29),Bills!$L29)=0),$B30,0)))</f>
        <v/>
      </c>
      <c r="H30" s="30" t="str">
        <f>IF(OR($A30="",Bills!$G29="",Bills!$L29=""),"",IF(Bills!$L29=0,IF(AND(YEAR(Bills!$G29)=YEAR(H$3),MONTH(Bills!$G29)=MONTH(H$3)),$B30,0),IF(AND(H$3&gt;=DATE(YEAR(Bills!$G29),MONTH(Bills!$G29),1),MOD((YEAR(H$3)-YEAR(Bills!$G29))*12+MONTH(H$3)-MONTH(Bills!$G29),Bills!$L29)=0),$B30,0)))</f>
        <v/>
      </c>
      <c r="I30" s="30" t="str">
        <f>IF(OR($A30="",Bills!$G29="",Bills!$L29=""),"",IF(Bills!$L29=0,IF(AND(YEAR(Bills!$G29)=YEAR(I$3),MONTH(Bills!$G29)=MONTH(I$3)),$B30,0),IF(AND(I$3&gt;=DATE(YEAR(Bills!$G29),MONTH(Bills!$G29),1),MOD((YEAR(I$3)-YEAR(Bills!$G29))*12+MONTH(I$3)-MONTH(Bills!$G29),Bills!$L29)=0),$B30,0)))</f>
        <v/>
      </c>
      <c r="J30" s="30" t="str">
        <f>IF(OR($A30="",Bills!$G29="",Bills!$L29=""),"",IF(Bills!$L29=0,IF(AND(YEAR(Bills!$G29)=YEAR(J$3),MONTH(Bills!$G29)=MONTH(J$3)),$B30,0),IF(AND(J$3&gt;=DATE(YEAR(Bills!$G29),MONTH(Bills!$G29),1),MOD((YEAR(J$3)-YEAR(Bills!$G29))*12+MONTH(J$3)-MONTH(Bills!$G29),Bills!$L29)=0),$B30,0)))</f>
        <v/>
      </c>
      <c r="K30" s="30" t="str">
        <f>IF(OR($A30="",Bills!$G29="",Bills!$L29=""),"",IF(Bills!$L29=0,IF(AND(YEAR(Bills!$G29)=YEAR(K$3),MONTH(Bills!$G29)=MONTH(K$3)),$B30,0),IF(AND(K$3&gt;=DATE(YEAR(Bills!$G29),MONTH(Bills!$G29),1),MOD((YEAR(K$3)-YEAR(Bills!$G29))*12+MONTH(K$3)-MONTH(Bills!$G29),Bills!$L29)=0),$B30,0)))</f>
        <v/>
      </c>
      <c r="L30" s="30" t="str">
        <f>IF(OR($A30="",Bills!$G29="",Bills!$L29=""),"",IF(Bills!$L29=0,IF(AND(YEAR(Bills!$G29)=YEAR(L$3),MONTH(Bills!$G29)=MONTH(L$3)),$B30,0),IF(AND(L$3&gt;=DATE(YEAR(Bills!$G29),MONTH(Bills!$G29),1),MOD((YEAR(L$3)-YEAR(Bills!$G29))*12+MONTH(L$3)-MONTH(Bills!$G29),Bills!$L29)=0),$B30,0)))</f>
        <v/>
      </c>
      <c r="M30" s="30" t="str">
        <f>IF(OR($A30="",Bills!$G29="",Bills!$L29=""),"",IF(Bills!$L29=0,IF(AND(YEAR(Bills!$G29)=YEAR(M$3),MONTH(Bills!$G29)=MONTH(M$3)),$B30,0),IF(AND(M$3&gt;=DATE(YEAR(Bills!$G29),MONTH(Bills!$G29),1),MOD((YEAR(M$3)-YEAR(Bills!$G29))*12+MONTH(M$3)-MONTH(Bills!$G29),Bills!$L29)=0),$B30,0)))</f>
        <v/>
      </c>
      <c r="N30" s="30" t="str">
        <f>IF(OR($A30="",Bills!$G29="",Bills!$L29=""),"",IF(Bills!$L29=0,IF(AND(YEAR(Bills!$G29)=YEAR(N$3),MONTH(Bills!$G29)=MONTH(N$3)),$B30,0),IF(AND(N$3&gt;=DATE(YEAR(Bills!$G29),MONTH(Bills!$G29),1),MOD((YEAR(N$3)-YEAR(Bills!$G29))*12+MONTH(N$3)-MONTH(Bills!$G29),Bills!$L29)=0),$B30,0)))</f>
        <v/>
      </c>
    </row>
    <row r="31" spans="1:14" x14ac:dyDescent="0.3">
      <c r="A31" s="24" t="str">
        <f>IF(Bills!A30="","",Bills!A30)</f>
        <v/>
      </c>
      <c r="B31" s="23" t="str">
        <f>IF($A31="","",N(Bills!E30))</f>
        <v/>
      </c>
      <c r="C31" s="30" t="str">
        <f>IF(OR($A31="",Bills!$G30="",Bills!$L30=""),"",IF(Bills!$L30=0,IF(AND(YEAR(Bills!$G30)=YEAR(C$3),MONTH(Bills!$G30)=MONTH(C$3)),$B31,0),IF(AND(C$3&gt;=DATE(YEAR(Bills!$G30),MONTH(Bills!$G30),1),MOD((YEAR(C$3)-YEAR(Bills!$G30))*12+MONTH(C$3)-MONTH(Bills!$G30),Bills!$L30)=0),$B31,0)))</f>
        <v/>
      </c>
      <c r="D31" s="30" t="str">
        <f>IF(OR($A31="",Bills!$G30="",Bills!$L30=""),"",IF(Bills!$L30=0,IF(AND(YEAR(Bills!$G30)=YEAR(D$3),MONTH(Bills!$G30)=MONTH(D$3)),$B31,0),IF(AND(D$3&gt;=DATE(YEAR(Bills!$G30),MONTH(Bills!$G30),1),MOD((YEAR(D$3)-YEAR(Bills!$G30))*12+MONTH(D$3)-MONTH(Bills!$G30),Bills!$L30)=0),$B31,0)))</f>
        <v/>
      </c>
      <c r="E31" s="30" t="str">
        <f>IF(OR($A31="",Bills!$G30="",Bills!$L30=""),"",IF(Bills!$L30=0,IF(AND(YEAR(Bills!$G30)=YEAR(E$3),MONTH(Bills!$G30)=MONTH(E$3)),$B31,0),IF(AND(E$3&gt;=DATE(YEAR(Bills!$G30),MONTH(Bills!$G30),1),MOD((YEAR(E$3)-YEAR(Bills!$G30))*12+MONTH(E$3)-MONTH(Bills!$G30),Bills!$L30)=0),$B31,0)))</f>
        <v/>
      </c>
      <c r="F31" s="30" t="str">
        <f>IF(OR($A31="",Bills!$G30="",Bills!$L30=""),"",IF(Bills!$L30=0,IF(AND(YEAR(Bills!$G30)=YEAR(F$3),MONTH(Bills!$G30)=MONTH(F$3)),$B31,0),IF(AND(F$3&gt;=DATE(YEAR(Bills!$G30),MONTH(Bills!$G30),1),MOD((YEAR(F$3)-YEAR(Bills!$G30))*12+MONTH(F$3)-MONTH(Bills!$G30),Bills!$L30)=0),$B31,0)))</f>
        <v/>
      </c>
      <c r="G31" s="30" t="str">
        <f>IF(OR($A31="",Bills!$G30="",Bills!$L30=""),"",IF(Bills!$L30=0,IF(AND(YEAR(Bills!$G30)=YEAR(G$3),MONTH(Bills!$G30)=MONTH(G$3)),$B31,0),IF(AND(G$3&gt;=DATE(YEAR(Bills!$G30),MONTH(Bills!$G30),1),MOD((YEAR(G$3)-YEAR(Bills!$G30))*12+MONTH(G$3)-MONTH(Bills!$G30),Bills!$L30)=0),$B31,0)))</f>
        <v/>
      </c>
      <c r="H31" s="30" t="str">
        <f>IF(OR($A31="",Bills!$G30="",Bills!$L30=""),"",IF(Bills!$L30=0,IF(AND(YEAR(Bills!$G30)=YEAR(H$3),MONTH(Bills!$G30)=MONTH(H$3)),$B31,0),IF(AND(H$3&gt;=DATE(YEAR(Bills!$G30),MONTH(Bills!$G30),1),MOD((YEAR(H$3)-YEAR(Bills!$G30))*12+MONTH(H$3)-MONTH(Bills!$G30),Bills!$L30)=0),$B31,0)))</f>
        <v/>
      </c>
      <c r="I31" s="30" t="str">
        <f>IF(OR($A31="",Bills!$G30="",Bills!$L30=""),"",IF(Bills!$L30=0,IF(AND(YEAR(Bills!$G30)=YEAR(I$3),MONTH(Bills!$G30)=MONTH(I$3)),$B31,0),IF(AND(I$3&gt;=DATE(YEAR(Bills!$G30),MONTH(Bills!$G30),1),MOD((YEAR(I$3)-YEAR(Bills!$G30))*12+MONTH(I$3)-MONTH(Bills!$G30),Bills!$L30)=0),$B31,0)))</f>
        <v/>
      </c>
      <c r="J31" s="30" t="str">
        <f>IF(OR($A31="",Bills!$G30="",Bills!$L30=""),"",IF(Bills!$L30=0,IF(AND(YEAR(Bills!$G30)=YEAR(J$3),MONTH(Bills!$G30)=MONTH(J$3)),$B31,0),IF(AND(J$3&gt;=DATE(YEAR(Bills!$G30),MONTH(Bills!$G30),1),MOD((YEAR(J$3)-YEAR(Bills!$G30))*12+MONTH(J$3)-MONTH(Bills!$G30),Bills!$L30)=0),$B31,0)))</f>
        <v/>
      </c>
      <c r="K31" s="30" t="str">
        <f>IF(OR($A31="",Bills!$G30="",Bills!$L30=""),"",IF(Bills!$L30=0,IF(AND(YEAR(Bills!$G30)=YEAR(K$3),MONTH(Bills!$G30)=MONTH(K$3)),$B31,0),IF(AND(K$3&gt;=DATE(YEAR(Bills!$G30),MONTH(Bills!$G30),1),MOD((YEAR(K$3)-YEAR(Bills!$G30))*12+MONTH(K$3)-MONTH(Bills!$G30),Bills!$L30)=0),$B31,0)))</f>
        <v/>
      </c>
      <c r="L31" s="30" t="str">
        <f>IF(OR($A31="",Bills!$G30="",Bills!$L30=""),"",IF(Bills!$L30=0,IF(AND(YEAR(Bills!$G30)=YEAR(L$3),MONTH(Bills!$G30)=MONTH(L$3)),$B31,0),IF(AND(L$3&gt;=DATE(YEAR(Bills!$G30),MONTH(Bills!$G30),1),MOD((YEAR(L$3)-YEAR(Bills!$G30))*12+MONTH(L$3)-MONTH(Bills!$G30),Bills!$L30)=0),$B31,0)))</f>
        <v/>
      </c>
      <c r="M31" s="30" t="str">
        <f>IF(OR($A31="",Bills!$G30="",Bills!$L30=""),"",IF(Bills!$L30=0,IF(AND(YEAR(Bills!$G30)=YEAR(M$3),MONTH(Bills!$G30)=MONTH(M$3)),$B31,0),IF(AND(M$3&gt;=DATE(YEAR(Bills!$G30),MONTH(Bills!$G30),1),MOD((YEAR(M$3)-YEAR(Bills!$G30))*12+MONTH(M$3)-MONTH(Bills!$G30),Bills!$L30)=0),$B31,0)))</f>
        <v/>
      </c>
      <c r="N31" s="30" t="str">
        <f>IF(OR($A31="",Bills!$G30="",Bills!$L30=""),"",IF(Bills!$L30=0,IF(AND(YEAR(Bills!$G30)=YEAR(N$3),MONTH(Bills!$G30)=MONTH(N$3)),$B31,0),IF(AND(N$3&gt;=DATE(YEAR(Bills!$G30),MONTH(Bills!$G30),1),MOD((YEAR(N$3)-YEAR(Bills!$G30))*12+MONTH(N$3)-MONTH(Bills!$G30),Bills!$L30)=0),$B31,0)))</f>
        <v/>
      </c>
    </row>
    <row r="32" spans="1:14" x14ac:dyDescent="0.3">
      <c r="A32" s="24" t="str">
        <f>IF(Bills!A31="","",Bills!A31)</f>
        <v/>
      </c>
      <c r="B32" s="23" t="str">
        <f>IF($A32="","",N(Bills!E31))</f>
        <v/>
      </c>
      <c r="C32" s="30" t="str">
        <f>IF(OR($A32="",Bills!$G31="",Bills!$L31=""),"",IF(Bills!$L31=0,IF(AND(YEAR(Bills!$G31)=YEAR(C$3),MONTH(Bills!$G31)=MONTH(C$3)),$B32,0),IF(AND(C$3&gt;=DATE(YEAR(Bills!$G31),MONTH(Bills!$G31),1),MOD((YEAR(C$3)-YEAR(Bills!$G31))*12+MONTH(C$3)-MONTH(Bills!$G31),Bills!$L31)=0),$B32,0)))</f>
        <v/>
      </c>
      <c r="D32" s="30" t="str">
        <f>IF(OR($A32="",Bills!$G31="",Bills!$L31=""),"",IF(Bills!$L31=0,IF(AND(YEAR(Bills!$G31)=YEAR(D$3),MONTH(Bills!$G31)=MONTH(D$3)),$B32,0),IF(AND(D$3&gt;=DATE(YEAR(Bills!$G31),MONTH(Bills!$G31),1),MOD((YEAR(D$3)-YEAR(Bills!$G31))*12+MONTH(D$3)-MONTH(Bills!$G31),Bills!$L31)=0),$B32,0)))</f>
        <v/>
      </c>
      <c r="E32" s="30" t="str">
        <f>IF(OR($A32="",Bills!$G31="",Bills!$L31=""),"",IF(Bills!$L31=0,IF(AND(YEAR(Bills!$G31)=YEAR(E$3),MONTH(Bills!$G31)=MONTH(E$3)),$B32,0),IF(AND(E$3&gt;=DATE(YEAR(Bills!$G31),MONTH(Bills!$G31),1),MOD((YEAR(E$3)-YEAR(Bills!$G31))*12+MONTH(E$3)-MONTH(Bills!$G31),Bills!$L31)=0),$B32,0)))</f>
        <v/>
      </c>
      <c r="F32" s="30" t="str">
        <f>IF(OR($A32="",Bills!$G31="",Bills!$L31=""),"",IF(Bills!$L31=0,IF(AND(YEAR(Bills!$G31)=YEAR(F$3),MONTH(Bills!$G31)=MONTH(F$3)),$B32,0),IF(AND(F$3&gt;=DATE(YEAR(Bills!$G31),MONTH(Bills!$G31),1),MOD((YEAR(F$3)-YEAR(Bills!$G31))*12+MONTH(F$3)-MONTH(Bills!$G31),Bills!$L31)=0),$B32,0)))</f>
        <v/>
      </c>
      <c r="G32" s="30" t="str">
        <f>IF(OR($A32="",Bills!$G31="",Bills!$L31=""),"",IF(Bills!$L31=0,IF(AND(YEAR(Bills!$G31)=YEAR(G$3),MONTH(Bills!$G31)=MONTH(G$3)),$B32,0),IF(AND(G$3&gt;=DATE(YEAR(Bills!$G31),MONTH(Bills!$G31),1),MOD((YEAR(G$3)-YEAR(Bills!$G31))*12+MONTH(G$3)-MONTH(Bills!$G31),Bills!$L31)=0),$B32,0)))</f>
        <v/>
      </c>
      <c r="H32" s="30" t="str">
        <f>IF(OR($A32="",Bills!$G31="",Bills!$L31=""),"",IF(Bills!$L31=0,IF(AND(YEAR(Bills!$G31)=YEAR(H$3),MONTH(Bills!$G31)=MONTH(H$3)),$B32,0),IF(AND(H$3&gt;=DATE(YEAR(Bills!$G31),MONTH(Bills!$G31),1),MOD((YEAR(H$3)-YEAR(Bills!$G31))*12+MONTH(H$3)-MONTH(Bills!$G31),Bills!$L31)=0),$B32,0)))</f>
        <v/>
      </c>
      <c r="I32" s="30" t="str">
        <f>IF(OR($A32="",Bills!$G31="",Bills!$L31=""),"",IF(Bills!$L31=0,IF(AND(YEAR(Bills!$G31)=YEAR(I$3),MONTH(Bills!$G31)=MONTH(I$3)),$B32,0),IF(AND(I$3&gt;=DATE(YEAR(Bills!$G31),MONTH(Bills!$G31),1),MOD((YEAR(I$3)-YEAR(Bills!$G31))*12+MONTH(I$3)-MONTH(Bills!$G31),Bills!$L31)=0),$B32,0)))</f>
        <v/>
      </c>
      <c r="J32" s="30" t="str">
        <f>IF(OR($A32="",Bills!$G31="",Bills!$L31=""),"",IF(Bills!$L31=0,IF(AND(YEAR(Bills!$G31)=YEAR(J$3),MONTH(Bills!$G31)=MONTH(J$3)),$B32,0),IF(AND(J$3&gt;=DATE(YEAR(Bills!$G31),MONTH(Bills!$G31),1),MOD((YEAR(J$3)-YEAR(Bills!$G31))*12+MONTH(J$3)-MONTH(Bills!$G31),Bills!$L31)=0),$B32,0)))</f>
        <v/>
      </c>
      <c r="K32" s="30" t="str">
        <f>IF(OR($A32="",Bills!$G31="",Bills!$L31=""),"",IF(Bills!$L31=0,IF(AND(YEAR(Bills!$G31)=YEAR(K$3),MONTH(Bills!$G31)=MONTH(K$3)),$B32,0),IF(AND(K$3&gt;=DATE(YEAR(Bills!$G31),MONTH(Bills!$G31),1),MOD((YEAR(K$3)-YEAR(Bills!$G31))*12+MONTH(K$3)-MONTH(Bills!$G31),Bills!$L31)=0),$B32,0)))</f>
        <v/>
      </c>
      <c r="L32" s="30" t="str">
        <f>IF(OR($A32="",Bills!$G31="",Bills!$L31=""),"",IF(Bills!$L31=0,IF(AND(YEAR(Bills!$G31)=YEAR(L$3),MONTH(Bills!$G31)=MONTH(L$3)),$B32,0),IF(AND(L$3&gt;=DATE(YEAR(Bills!$G31),MONTH(Bills!$G31),1),MOD((YEAR(L$3)-YEAR(Bills!$G31))*12+MONTH(L$3)-MONTH(Bills!$G31),Bills!$L31)=0),$B32,0)))</f>
        <v/>
      </c>
      <c r="M32" s="30" t="str">
        <f>IF(OR($A32="",Bills!$G31="",Bills!$L31=""),"",IF(Bills!$L31=0,IF(AND(YEAR(Bills!$G31)=YEAR(M$3),MONTH(Bills!$G31)=MONTH(M$3)),$B32,0),IF(AND(M$3&gt;=DATE(YEAR(Bills!$G31),MONTH(Bills!$G31),1),MOD((YEAR(M$3)-YEAR(Bills!$G31))*12+MONTH(M$3)-MONTH(Bills!$G31),Bills!$L31)=0),$B32,0)))</f>
        <v/>
      </c>
      <c r="N32" s="30" t="str">
        <f>IF(OR($A32="",Bills!$G31="",Bills!$L31=""),"",IF(Bills!$L31=0,IF(AND(YEAR(Bills!$G31)=YEAR(N$3),MONTH(Bills!$G31)=MONTH(N$3)),$B32,0),IF(AND(N$3&gt;=DATE(YEAR(Bills!$G31),MONTH(Bills!$G31),1),MOD((YEAR(N$3)-YEAR(Bills!$G31))*12+MONTH(N$3)-MONTH(Bills!$G31),Bills!$L31)=0),$B32,0)))</f>
        <v/>
      </c>
    </row>
    <row r="33" spans="1:14" x14ac:dyDescent="0.3">
      <c r="A33" s="24" t="str">
        <f>IF(Bills!A32="","",Bills!A32)</f>
        <v/>
      </c>
      <c r="B33" s="23" t="str">
        <f>IF($A33="","",N(Bills!E32))</f>
        <v/>
      </c>
      <c r="C33" s="30" t="str">
        <f>IF(OR($A33="",Bills!$G32="",Bills!$L32=""),"",IF(Bills!$L32=0,IF(AND(YEAR(Bills!$G32)=YEAR(C$3),MONTH(Bills!$G32)=MONTH(C$3)),$B33,0),IF(AND(C$3&gt;=DATE(YEAR(Bills!$G32),MONTH(Bills!$G32),1),MOD((YEAR(C$3)-YEAR(Bills!$G32))*12+MONTH(C$3)-MONTH(Bills!$G32),Bills!$L32)=0),$B33,0)))</f>
        <v/>
      </c>
      <c r="D33" s="30" t="str">
        <f>IF(OR($A33="",Bills!$G32="",Bills!$L32=""),"",IF(Bills!$L32=0,IF(AND(YEAR(Bills!$G32)=YEAR(D$3),MONTH(Bills!$G32)=MONTH(D$3)),$B33,0),IF(AND(D$3&gt;=DATE(YEAR(Bills!$G32),MONTH(Bills!$G32),1),MOD((YEAR(D$3)-YEAR(Bills!$G32))*12+MONTH(D$3)-MONTH(Bills!$G32),Bills!$L32)=0),$B33,0)))</f>
        <v/>
      </c>
      <c r="E33" s="30" t="str">
        <f>IF(OR($A33="",Bills!$G32="",Bills!$L32=""),"",IF(Bills!$L32=0,IF(AND(YEAR(Bills!$G32)=YEAR(E$3),MONTH(Bills!$G32)=MONTH(E$3)),$B33,0),IF(AND(E$3&gt;=DATE(YEAR(Bills!$G32),MONTH(Bills!$G32),1),MOD((YEAR(E$3)-YEAR(Bills!$G32))*12+MONTH(E$3)-MONTH(Bills!$G32),Bills!$L32)=0),$B33,0)))</f>
        <v/>
      </c>
      <c r="F33" s="30" t="str">
        <f>IF(OR($A33="",Bills!$G32="",Bills!$L32=""),"",IF(Bills!$L32=0,IF(AND(YEAR(Bills!$G32)=YEAR(F$3),MONTH(Bills!$G32)=MONTH(F$3)),$B33,0),IF(AND(F$3&gt;=DATE(YEAR(Bills!$G32),MONTH(Bills!$G32),1),MOD((YEAR(F$3)-YEAR(Bills!$G32))*12+MONTH(F$3)-MONTH(Bills!$G32),Bills!$L32)=0),$B33,0)))</f>
        <v/>
      </c>
      <c r="G33" s="30" t="str">
        <f>IF(OR($A33="",Bills!$G32="",Bills!$L32=""),"",IF(Bills!$L32=0,IF(AND(YEAR(Bills!$G32)=YEAR(G$3),MONTH(Bills!$G32)=MONTH(G$3)),$B33,0),IF(AND(G$3&gt;=DATE(YEAR(Bills!$G32),MONTH(Bills!$G32),1),MOD((YEAR(G$3)-YEAR(Bills!$G32))*12+MONTH(G$3)-MONTH(Bills!$G32),Bills!$L32)=0),$B33,0)))</f>
        <v/>
      </c>
      <c r="H33" s="30" t="str">
        <f>IF(OR($A33="",Bills!$G32="",Bills!$L32=""),"",IF(Bills!$L32=0,IF(AND(YEAR(Bills!$G32)=YEAR(H$3),MONTH(Bills!$G32)=MONTH(H$3)),$B33,0),IF(AND(H$3&gt;=DATE(YEAR(Bills!$G32),MONTH(Bills!$G32),1),MOD((YEAR(H$3)-YEAR(Bills!$G32))*12+MONTH(H$3)-MONTH(Bills!$G32),Bills!$L32)=0),$B33,0)))</f>
        <v/>
      </c>
      <c r="I33" s="30" t="str">
        <f>IF(OR($A33="",Bills!$G32="",Bills!$L32=""),"",IF(Bills!$L32=0,IF(AND(YEAR(Bills!$G32)=YEAR(I$3),MONTH(Bills!$G32)=MONTH(I$3)),$B33,0),IF(AND(I$3&gt;=DATE(YEAR(Bills!$G32),MONTH(Bills!$G32),1),MOD((YEAR(I$3)-YEAR(Bills!$G32))*12+MONTH(I$3)-MONTH(Bills!$G32),Bills!$L32)=0),$B33,0)))</f>
        <v/>
      </c>
      <c r="J33" s="30" t="str">
        <f>IF(OR($A33="",Bills!$G32="",Bills!$L32=""),"",IF(Bills!$L32=0,IF(AND(YEAR(Bills!$G32)=YEAR(J$3),MONTH(Bills!$G32)=MONTH(J$3)),$B33,0),IF(AND(J$3&gt;=DATE(YEAR(Bills!$G32),MONTH(Bills!$G32),1),MOD((YEAR(J$3)-YEAR(Bills!$G32))*12+MONTH(J$3)-MONTH(Bills!$G32),Bills!$L32)=0),$B33,0)))</f>
        <v/>
      </c>
      <c r="K33" s="30" t="str">
        <f>IF(OR($A33="",Bills!$G32="",Bills!$L32=""),"",IF(Bills!$L32=0,IF(AND(YEAR(Bills!$G32)=YEAR(K$3),MONTH(Bills!$G32)=MONTH(K$3)),$B33,0),IF(AND(K$3&gt;=DATE(YEAR(Bills!$G32),MONTH(Bills!$G32),1),MOD((YEAR(K$3)-YEAR(Bills!$G32))*12+MONTH(K$3)-MONTH(Bills!$G32),Bills!$L32)=0),$B33,0)))</f>
        <v/>
      </c>
      <c r="L33" s="30" t="str">
        <f>IF(OR($A33="",Bills!$G32="",Bills!$L32=""),"",IF(Bills!$L32=0,IF(AND(YEAR(Bills!$G32)=YEAR(L$3),MONTH(Bills!$G32)=MONTH(L$3)),$B33,0),IF(AND(L$3&gt;=DATE(YEAR(Bills!$G32),MONTH(Bills!$G32),1),MOD((YEAR(L$3)-YEAR(Bills!$G32))*12+MONTH(L$3)-MONTH(Bills!$G32),Bills!$L32)=0),$B33,0)))</f>
        <v/>
      </c>
      <c r="M33" s="30" t="str">
        <f>IF(OR($A33="",Bills!$G32="",Bills!$L32=""),"",IF(Bills!$L32=0,IF(AND(YEAR(Bills!$G32)=YEAR(M$3),MONTH(Bills!$G32)=MONTH(M$3)),$B33,0),IF(AND(M$3&gt;=DATE(YEAR(Bills!$G32),MONTH(Bills!$G32),1),MOD((YEAR(M$3)-YEAR(Bills!$G32))*12+MONTH(M$3)-MONTH(Bills!$G32),Bills!$L32)=0),$B33,0)))</f>
        <v/>
      </c>
      <c r="N33" s="30" t="str">
        <f>IF(OR($A33="",Bills!$G32="",Bills!$L32=""),"",IF(Bills!$L32=0,IF(AND(YEAR(Bills!$G32)=YEAR(N$3),MONTH(Bills!$G32)=MONTH(N$3)),$B33,0),IF(AND(N$3&gt;=DATE(YEAR(Bills!$G32),MONTH(Bills!$G32),1),MOD((YEAR(N$3)-YEAR(Bills!$G32))*12+MONTH(N$3)-MONTH(Bills!$G32),Bills!$L32)=0),$B33,0)))</f>
        <v/>
      </c>
    </row>
    <row r="34" spans="1:14" x14ac:dyDescent="0.3">
      <c r="A34" s="24" t="str">
        <f>IF(Bills!A33="","",Bills!A33)</f>
        <v/>
      </c>
      <c r="B34" s="23" t="str">
        <f>IF($A34="","",N(Bills!E33))</f>
        <v/>
      </c>
      <c r="C34" s="30" t="str">
        <f>IF(OR($A34="",Bills!$G33="",Bills!$L33=""),"",IF(Bills!$L33=0,IF(AND(YEAR(Bills!$G33)=YEAR(C$3),MONTH(Bills!$G33)=MONTH(C$3)),$B34,0),IF(AND(C$3&gt;=DATE(YEAR(Bills!$G33),MONTH(Bills!$G33),1),MOD((YEAR(C$3)-YEAR(Bills!$G33))*12+MONTH(C$3)-MONTH(Bills!$G33),Bills!$L33)=0),$B34,0)))</f>
        <v/>
      </c>
      <c r="D34" s="30" t="str">
        <f>IF(OR($A34="",Bills!$G33="",Bills!$L33=""),"",IF(Bills!$L33=0,IF(AND(YEAR(Bills!$G33)=YEAR(D$3),MONTH(Bills!$G33)=MONTH(D$3)),$B34,0),IF(AND(D$3&gt;=DATE(YEAR(Bills!$G33),MONTH(Bills!$G33),1),MOD((YEAR(D$3)-YEAR(Bills!$G33))*12+MONTH(D$3)-MONTH(Bills!$G33),Bills!$L33)=0),$B34,0)))</f>
        <v/>
      </c>
      <c r="E34" s="30" t="str">
        <f>IF(OR($A34="",Bills!$G33="",Bills!$L33=""),"",IF(Bills!$L33=0,IF(AND(YEAR(Bills!$G33)=YEAR(E$3),MONTH(Bills!$G33)=MONTH(E$3)),$B34,0),IF(AND(E$3&gt;=DATE(YEAR(Bills!$G33),MONTH(Bills!$G33),1),MOD((YEAR(E$3)-YEAR(Bills!$G33))*12+MONTH(E$3)-MONTH(Bills!$G33),Bills!$L33)=0),$B34,0)))</f>
        <v/>
      </c>
      <c r="F34" s="30" t="str">
        <f>IF(OR($A34="",Bills!$G33="",Bills!$L33=""),"",IF(Bills!$L33=0,IF(AND(YEAR(Bills!$G33)=YEAR(F$3),MONTH(Bills!$G33)=MONTH(F$3)),$B34,0),IF(AND(F$3&gt;=DATE(YEAR(Bills!$G33),MONTH(Bills!$G33),1),MOD((YEAR(F$3)-YEAR(Bills!$G33))*12+MONTH(F$3)-MONTH(Bills!$G33),Bills!$L33)=0),$B34,0)))</f>
        <v/>
      </c>
      <c r="G34" s="30" t="str">
        <f>IF(OR($A34="",Bills!$G33="",Bills!$L33=""),"",IF(Bills!$L33=0,IF(AND(YEAR(Bills!$G33)=YEAR(G$3),MONTH(Bills!$G33)=MONTH(G$3)),$B34,0),IF(AND(G$3&gt;=DATE(YEAR(Bills!$G33),MONTH(Bills!$G33),1),MOD((YEAR(G$3)-YEAR(Bills!$G33))*12+MONTH(G$3)-MONTH(Bills!$G33),Bills!$L33)=0),$B34,0)))</f>
        <v/>
      </c>
      <c r="H34" s="30" t="str">
        <f>IF(OR($A34="",Bills!$G33="",Bills!$L33=""),"",IF(Bills!$L33=0,IF(AND(YEAR(Bills!$G33)=YEAR(H$3),MONTH(Bills!$G33)=MONTH(H$3)),$B34,0),IF(AND(H$3&gt;=DATE(YEAR(Bills!$G33),MONTH(Bills!$G33),1),MOD((YEAR(H$3)-YEAR(Bills!$G33))*12+MONTH(H$3)-MONTH(Bills!$G33),Bills!$L33)=0),$B34,0)))</f>
        <v/>
      </c>
      <c r="I34" s="30" t="str">
        <f>IF(OR($A34="",Bills!$G33="",Bills!$L33=""),"",IF(Bills!$L33=0,IF(AND(YEAR(Bills!$G33)=YEAR(I$3),MONTH(Bills!$G33)=MONTH(I$3)),$B34,0),IF(AND(I$3&gt;=DATE(YEAR(Bills!$G33),MONTH(Bills!$G33),1),MOD((YEAR(I$3)-YEAR(Bills!$G33))*12+MONTH(I$3)-MONTH(Bills!$G33),Bills!$L33)=0),$B34,0)))</f>
        <v/>
      </c>
      <c r="J34" s="30" t="str">
        <f>IF(OR($A34="",Bills!$G33="",Bills!$L33=""),"",IF(Bills!$L33=0,IF(AND(YEAR(Bills!$G33)=YEAR(J$3),MONTH(Bills!$G33)=MONTH(J$3)),$B34,0),IF(AND(J$3&gt;=DATE(YEAR(Bills!$G33),MONTH(Bills!$G33),1),MOD((YEAR(J$3)-YEAR(Bills!$G33))*12+MONTH(J$3)-MONTH(Bills!$G33),Bills!$L33)=0),$B34,0)))</f>
        <v/>
      </c>
      <c r="K34" s="30" t="str">
        <f>IF(OR($A34="",Bills!$G33="",Bills!$L33=""),"",IF(Bills!$L33=0,IF(AND(YEAR(Bills!$G33)=YEAR(K$3),MONTH(Bills!$G33)=MONTH(K$3)),$B34,0),IF(AND(K$3&gt;=DATE(YEAR(Bills!$G33),MONTH(Bills!$G33),1),MOD((YEAR(K$3)-YEAR(Bills!$G33))*12+MONTH(K$3)-MONTH(Bills!$G33),Bills!$L33)=0),$B34,0)))</f>
        <v/>
      </c>
      <c r="L34" s="30" t="str">
        <f>IF(OR($A34="",Bills!$G33="",Bills!$L33=""),"",IF(Bills!$L33=0,IF(AND(YEAR(Bills!$G33)=YEAR(L$3),MONTH(Bills!$G33)=MONTH(L$3)),$B34,0),IF(AND(L$3&gt;=DATE(YEAR(Bills!$G33),MONTH(Bills!$G33),1),MOD((YEAR(L$3)-YEAR(Bills!$G33))*12+MONTH(L$3)-MONTH(Bills!$G33),Bills!$L33)=0),$B34,0)))</f>
        <v/>
      </c>
      <c r="M34" s="30" t="str">
        <f>IF(OR($A34="",Bills!$G33="",Bills!$L33=""),"",IF(Bills!$L33=0,IF(AND(YEAR(Bills!$G33)=YEAR(M$3),MONTH(Bills!$G33)=MONTH(M$3)),$B34,0),IF(AND(M$3&gt;=DATE(YEAR(Bills!$G33),MONTH(Bills!$G33),1),MOD((YEAR(M$3)-YEAR(Bills!$G33))*12+MONTH(M$3)-MONTH(Bills!$G33),Bills!$L33)=0),$B34,0)))</f>
        <v/>
      </c>
      <c r="N34" s="30" t="str">
        <f>IF(OR($A34="",Bills!$G33="",Bills!$L33=""),"",IF(Bills!$L33=0,IF(AND(YEAR(Bills!$G33)=YEAR(N$3),MONTH(Bills!$G33)=MONTH(N$3)),$B34,0),IF(AND(N$3&gt;=DATE(YEAR(Bills!$G33),MONTH(Bills!$G33),1),MOD((YEAR(N$3)-YEAR(Bills!$G33))*12+MONTH(N$3)-MONTH(Bills!$G33),Bills!$L33)=0),$B34,0)))</f>
        <v/>
      </c>
    </row>
    <row r="35" spans="1:14" x14ac:dyDescent="0.3">
      <c r="A35" s="24" t="str">
        <f>IF(Bills!A34="","",Bills!A34)</f>
        <v/>
      </c>
      <c r="B35" s="23" t="str">
        <f>IF($A35="","",N(Bills!E34))</f>
        <v/>
      </c>
      <c r="C35" s="30" t="str">
        <f>IF(OR($A35="",Bills!$G34="",Bills!$L34=""),"",IF(Bills!$L34=0,IF(AND(YEAR(Bills!$G34)=YEAR(C$3),MONTH(Bills!$G34)=MONTH(C$3)),$B35,0),IF(AND(C$3&gt;=DATE(YEAR(Bills!$G34),MONTH(Bills!$G34),1),MOD((YEAR(C$3)-YEAR(Bills!$G34))*12+MONTH(C$3)-MONTH(Bills!$G34),Bills!$L34)=0),$B35,0)))</f>
        <v/>
      </c>
      <c r="D35" s="30" t="str">
        <f>IF(OR($A35="",Bills!$G34="",Bills!$L34=""),"",IF(Bills!$L34=0,IF(AND(YEAR(Bills!$G34)=YEAR(D$3),MONTH(Bills!$G34)=MONTH(D$3)),$B35,0),IF(AND(D$3&gt;=DATE(YEAR(Bills!$G34),MONTH(Bills!$G34),1),MOD((YEAR(D$3)-YEAR(Bills!$G34))*12+MONTH(D$3)-MONTH(Bills!$G34),Bills!$L34)=0),$B35,0)))</f>
        <v/>
      </c>
      <c r="E35" s="30" t="str">
        <f>IF(OR($A35="",Bills!$G34="",Bills!$L34=""),"",IF(Bills!$L34=0,IF(AND(YEAR(Bills!$G34)=YEAR(E$3),MONTH(Bills!$G34)=MONTH(E$3)),$B35,0),IF(AND(E$3&gt;=DATE(YEAR(Bills!$G34),MONTH(Bills!$G34),1),MOD((YEAR(E$3)-YEAR(Bills!$G34))*12+MONTH(E$3)-MONTH(Bills!$G34),Bills!$L34)=0),$B35,0)))</f>
        <v/>
      </c>
      <c r="F35" s="30" t="str">
        <f>IF(OR($A35="",Bills!$G34="",Bills!$L34=""),"",IF(Bills!$L34=0,IF(AND(YEAR(Bills!$G34)=YEAR(F$3),MONTH(Bills!$G34)=MONTH(F$3)),$B35,0),IF(AND(F$3&gt;=DATE(YEAR(Bills!$G34),MONTH(Bills!$G34),1),MOD((YEAR(F$3)-YEAR(Bills!$G34))*12+MONTH(F$3)-MONTH(Bills!$G34),Bills!$L34)=0),$B35,0)))</f>
        <v/>
      </c>
      <c r="G35" s="30" t="str">
        <f>IF(OR($A35="",Bills!$G34="",Bills!$L34=""),"",IF(Bills!$L34=0,IF(AND(YEAR(Bills!$G34)=YEAR(G$3),MONTH(Bills!$G34)=MONTH(G$3)),$B35,0),IF(AND(G$3&gt;=DATE(YEAR(Bills!$G34),MONTH(Bills!$G34),1),MOD((YEAR(G$3)-YEAR(Bills!$G34))*12+MONTH(G$3)-MONTH(Bills!$G34),Bills!$L34)=0),$B35,0)))</f>
        <v/>
      </c>
      <c r="H35" s="30" t="str">
        <f>IF(OR($A35="",Bills!$G34="",Bills!$L34=""),"",IF(Bills!$L34=0,IF(AND(YEAR(Bills!$G34)=YEAR(H$3),MONTH(Bills!$G34)=MONTH(H$3)),$B35,0),IF(AND(H$3&gt;=DATE(YEAR(Bills!$G34),MONTH(Bills!$G34),1),MOD((YEAR(H$3)-YEAR(Bills!$G34))*12+MONTH(H$3)-MONTH(Bills!$G34),Bills!$L34)=0),$B35,0)))</f>
        <v/>
      </c>
      <c r="I35" s="30" t="str">
        <f>IF(OR($A35="",Bills!$G34="",Bills!$L34=""),"",IF(Bills!$L34=0,IF(AND(YEAR(Bills!$G34)=YEAR(I$3),MONTH(Bills!$G34)=MONTH(I$3)),$B35,0),IF(AND(I$3&gt;=DATE(YEAR(Bills!$G34),MONTH(Bills!$G34),1),MOD((YEAR(I$3)-YEAR(Bills!$G34))*12+MONTH(I$3)-MONTH(Bills!$G34),Bills!$L34)=0),$B35,0)))</f>
        <v/>
      </c>
      <c r="J35" s="30" t="str">
        <f>IF(OR($A35="",Bills!$G34="",Bills!$L34=""),"",IF(Bills!$L34=0,IF(AND(YEAR(Bills!$G34)=YEAR(J$3),MONTH(Bills!$G34)=MONTH(J$3)),$B35,0),IF(AND(J$3&gt;=DATE(YEAR(Bills!$G34),MONTH(Bills!$G34),1),MOD((YEAR(J$3)-YEAR(Bills!$G34))*12+MONTH(J$3)-MONTH(Bills!$G34),Bills!$L34)=0),$B35,0)))</f>
        <v/>
      </c>
      <c r="K35" s="30" t="str">
        <f>IF(OR($A35="",Bills!$G34="",Bills!$L34=""),"",IF(Bills!$L34=0,IF(AND(YEAR(Bills!$G34)=YEAR(K$3),MONTH(Bills!$G34)=MONTH(K$3)),$B35,0),IF(AND(K$3&gt;=DATE(YEAR(Bills!$G34),MONTH(Bills!$G34),1),MOD((YEAR(K$3)-YEAR(Bills!$G34))*12+MONTH(K$3)-MONTH(Bills!$G34),Bills!$L34)=0),$B35,0)))</f>
        <v/>
      </c>
      <c r="L35" s="30" t="str">
        <f>IF(OR($A35="",Bills!$G34="",Bills!$L34=""),"",IF(Bills!$L34=0,IF(AND(YEAR(Bills!$G34)=YEAR(L$3),MONTH(Bills!$G34)=MONTH(L$3)),$B35,0),IF(AND(L$3&gt;=DATE(YEAR(Bills!$G34),MONTH(Bills!$G34),1),MOD((YEAR(L$3)-YEAR(Bills!$G34))*12+MONTH(L$3)-MONTH(Bills!$G34),Bills!$L34)=0),$B35,0)))</f>
        <v/>
      </c>
      <c r="M35" s="30" t="str">
        <f>IF(OR($A35="",Bills!$G34="",Bills!$L34=""),"",IF(Bills!$L34=0,IF(AND(YEAR(Bills!$G34)=YEAR(M$3),MONTH(Bills!$G34)=MONTH(M$3)),$B35,0),IF(AND(M$3&gt;=DATE(YEAR(Bills!$G34),MONTH(Bills!$G34),1),MOD((YEAR(M$3)-YEAR(Bills!$G34))*12+MONTH(M$3)-MONTH(Bills!$G34),Bills!$L34)=0),$B35,0)))</f>
        <v/>
      </c>
      <c r="N35" s="30" t="str">
        <f>IF(OR($A35="",Bills!$G34="",Bills!$L34=""),"",IF(Bills!$L34=0,IF(AND(YEAR(Bills!$G34)=YEAR(N$3),MONTH(Bills!$G34)=MONTH(N$3)),$B35,0),IF(AND(N$3&gt;=DATE(YEAR(Bills!$G34),MONTH(Bills!$G34),1),MOD((YEAR(N$3)-YEAR(Bills!$G34))*12+MONTH(N$3)-MONTH(Bills!$G34),Bills!$L34)=0),$B35,0)))</f>
        <v/>
      </c>
    </row>
    <row r="36" spans="1:14" x14ac:dyDescent="0.3">
      <c r="A36" s="24" t="str">
        <f>IF(Bills!A35="","",Bills!A35)</f>
        <v/>
      </c>
      <c r="B36" s="23" t="str">
        <f>IF($A36="","",N(Bills!E35))</f>
        <v/>
      </c>
      <c r="C36" s="30" t="str">
        <f>IF(OR($A36="",Bills!$G35="",Bills!$L35=""),"",IF(Bills!$L35=0,IF(AND(YEAR(Bills!$G35)=YEAR(C$3),MONTH(Bills!$G35)=MONTH(C$3)),$B36,0),IF(AND(C$3&gt;=DATE(YEAR(Bills!$G35),MONTH(Bills!$G35),1),MOD((YEAR(C$3)-YEAR(Bills!$G35))*12+MONTH(C$3)-MONTH(Bills!$G35),Bills!$L35)=0),$B36,0)))</f>
        <v/>
      </c>
      <c r="D36" s="30" t="str">
        <f>IF(OR($A36="",Bills!$G35="",Bills!$L35=""),"",IF(Bills!$L35=0,IF(AND(YEAR(Bills!$G35)=YEAR(D$3),MONTH(Bills!$G35)=MONTH(D$3)),$B36,0),IF(AND(D$3&gt;=DATE(YEAR(Bills!$G35),MONTH(Bills!$G35),1),MOD((YEAR(D$3)-YEAR(Bills!$G35))*12+MONTH(D$3)-MONTH(Bills!$G35),Bills!$L35)=0),$B36,0)))</f>
        <v/>
      </c>
      <c r="E36" s="30" t="str">
        <f>IF(OR($A36="",Bills!$G35="",Bills!$L35=""),"",IF(Bills!$L35=0,IF(AND(YEAR(Bills!$G35)=YEAR(E$3),MONTH(Bills!$G35)=MONTH(E$3)),$B36,0),IF(AND(E$3&gt;=DATE(YEAR(Bills!$G35),MONTH(Bills!$G35),1),MOD((YEAR(E$3)-YEAR(Bills!$G35))*12+MONTH(E$3)-MONTH(Bills!$G35),Bills!$L35)=0),$B36,0)))</f>
        <v/>
      </c>
      <c r="F36" s="30" t="str">
        <f>IF(OR($A36="",Bills!$G35="",Bills!$L35=""),"",IF(Bills!$L35=0,IF(AND(YEAR(Bills!$G35)=YEAR(F$3),MONTH(Bills!$G35)=MONTH(F$3)),$B36,0),IF(AND(F$3&gt;=DATE(YEAR(Bills!$G35),MONTH(Bills!$G35),1),MOD((YEAR(F$3)-YEAR(Bills!$G35))*12+MONTH(F$3)-MONTH(Bills!$G35),Bills!$L35)=0),$B36,0)))</f>
        <v/>
      </c>
      <c r="G36" s="30" t="str">
        <f>IF(OR($A36="",Bills!$G35="",Bills!$L35=""),"",IF(Bills!$L35=0,IF(AND(YEAR(Bills!$G35)=YEAR(G$3),MONTH(Bills!$G35)=MONTH(G$3)),$B36,0),IF(AND(G$3&gt;=DATE(YEAR(Bills!$G35),MONTH(Bills!$G35),1),MOD((YEAR(G$3)-YEAR(Bills!$G35))*12+MONTH(G$3)-MONTH(Bills!$G35),Bills!$L35)=0),$B36,0)))</f>
        <v/>
      </c>
      <c r="H36" s="30" t="str">
        <f>IF(OR($A36="",Bills!$G35="",Bills!$L35=""),"",IF(Bills!$L35=0,IF(AND(YEAR(Bills!$G35)=YEAR(H$3),MONTH(Bills!$G35)=MONTH(H$3)),$B36,0),IF(AND(H$3&gt;=DATE(YEAR(Bills!$G35),MONTH(Bills!$G35),1),MOD((YEAR(H$3)-YEAR(Bills!$G35))*12+MONTH(H$3)-MONTH(Bills!$G35),Bills!$L35)=0),$B36,0)))</f>
        <v/>
      </c>
      <c r="I36" s="30" t="str">
        <f>IF(OR($A36="",Bills!$G35="",Bills!$L35=""),"",IF(Bills!$L35=0,IF(AND(YEAR(Bills!$G35)=YEAR(I$3),MONTH(Bills!$G35)=MONTH(I$3)),$B36,0),IF(AND(I$3&gt;=DATE(YEAR(Bills!$G35),MONTH(Bills!$G35),1),MOD((YEAR(I$3)-YEAR(Bills!$G35))*12+MONTH(I$3)-MONTH(Bills!$G35),Bills!$L35)=0),$B36,0)))</f>
        <v/>
      </c>
      <c r="J36" s="30" t="str">
        <f>IF(OR($A36="",Bills!$G35="",Bills!$L35=""),"",IF(Bills!$L35=0,IF(AND(YEAR(Bills!$G35)=YEAR(J$3),MONTH(Bills!$G35)=MONTH(J$3)),$B36,0),IF(AND(J$3&gt;=DATE(YEAR(Bills!$G35),MONTH(Bills!$G35),1),MOD((YEAR(J$3)-YEAR(Bills!$G35))*12+MONTH(J$3)-MONTH(Bills!$G35),Bills!$L35)=0),$B36,0)))</f>
        <v/>
      </c>
      <c r="K36" s="30" t="str">
        <f>IF(OR($A36="",Bills!$G35="",Bills!$L35=""),"",IF(Bills!$L35=0,IF(AND(YEAR(Bills!$G35)=YEAR(K$3),MONTH(Bills!$G35)=MONTH(K$3)),$B36,0),IF(AND(K$3&gt;=DATE(YEAR(Bills!$G35),MONTH(Bills!$G35),1),MOD((YEAR(K$3)-YEAR(Bills!$G35))*12+MONTH(K$3)-MONTH(Bills!$G35),Bills!$L35)=0),$B36,0)))</f>
        <v/>
      </c>
      <c r="L36" s="30" t="str">
        <f>IF(OR($A36="",Bills!$G35="",Bills!$L35=""),"",IF(Bills!$L35=0,IF(AND(YEAR(Bills!$G35)=YEAR(L$3),MONTH(Bills!$G35)=MONTH(L$3)),$B36,0),IF(AND(L$3&gt;=DATE(YEAR(Bills!$G35),MONTH(Bills!$G35),1),MOD((YEAR(L$3)-YEAR(Bills!$G35))*12+MONTH(L$3)-MONTH(Bills!$G35),Bills!$L35)=0),$B36,0)))</f>
        <v/>
      </c>
      <c r="M36" s="30" t="str">
        <f>IF(OR($A36="",Bills!$G35="",Bills!$L35=""),"",IF(Bills!$L35=0,IF(AND(YEAR(Bills!$G35)=YEAR(M$3),MONTH(Bills!$G35)=MONTH(M$3)),$B36,0),IF(AND(M$3&gt;=DATE(YEAR(Bills!$G35),MONTH(Bills!$G35),1),MOD((YEAR(M$3)-YEAR(Bills!$G35))*12+MONTH(M$3)-MONTH(Bills!$G35),Bills!$L35)=0),$B36,0)))</f>
        <v/>
      </c>
      <c r="N36" s="30" t="str">
        <f>IF(OR($A36="",Bills!$G35="",Bills!$L35=""),"",IF(Bills!$L35=0,IF(AND(YEAR(Bills!$G35)=YEAR(N$3),MONTH(Bills!$G35)=MONTH(N$3)),$B36,0),IF(AND(N$3&gt;=DATE(YEAR(Bills!$G35),MONTH(Bills!$G35),1),MOD((YEAR(N$3)-YEAR(Bills!$G35))*12+MONTH(N$3)-MONTH(Bills!$G35),Bills!$L35)=0),$B36,0)))</f>
        <v/>
      </c>
    </row>
    <row r="37" spans="1:14" x14ac:dyDescent="0.3">
      <c r="A37" s="24" t="str">
        <f>IF(Bills!A36="","",Bills!A36)</f>
        <v/>
      </c>
      <c r="B37" s="23" t="str">
        <f>IF($A37="","",N(Bills!E36))</f>
        <v/>
      </c>
      <c r="C37" s="30" t="str">
        <f>IF(OR($A37="",Bills!$G36="",Bills!$L36=""),"",IF(Bills!$L36=0,IF(AND(YEAR(Bills!$G36)=YEAR(C$3),MONTH(Bills!$G36)=MONTH(C$3)),$B37,0),IF(AND(C$3&gt;=DATE(YEAR(Bills!$G36),MONTH(Bills!$G36),1),MOD((YEAR(C$3)-YEAR(Bills!$G36))*12+MONTH(C$3)-MONTH(Bills!$G36),Bills!$L36)=0),$B37,0)))</f>
        <v/>
      </c>
      <c r="D37" s="30" t="str">
        <f>IF(OR($A37="",Bills!$G36="",Bills!$L36=""),"",IF(Bills!$L36=0,IF(AND(YEAR(Bills!$G36)=YEAR(D$3),MONTH(Bills!$G36)=MONTH(D$3)),$B37,0),IF(AND(D$3&gt;=DATE(YEAR(Bills!$G36),MONTH(Bills!$G36),1),MOD((YEAR(D$3)-YEAR(Bills!$G36))*12+MONTH(D$3)-MONTH(Bills!$G36),Bills!$L36)=0),$B37,0)))</f>
        <v/>
      </c>
      <c r="E37" s="30" t="str">
        <f>IF(OR($A37="",Bills!$G36="",Bills!$L36=""),"",IF(Bills!$L36=0,IF(AND(YEAR(Bills!$G36)=YEAR(E$3),MONTH(Bills!$G36)=MONTH(E$3)),$B37,0),IF(AND(E$3&gt;=DATE(YEAR(Bills!$G36),MONTH(Bills!$G36),1),MOD((YEAR(E$3)-YEAR(Bills!$G36))*12+MONTH(E$3)-MONTH(Bills!$G36),Bills!$L36)=0),$B37,0)))</f>
        <v/>
      </c>
      <c r="F37" s="30" t="str">
        <f>IF(OR($A37="",Bills!$G36="",Bills!$L36=""),"",IF(Bills!$L36=0,IF(AND(YEAR(Bills!$G36)=YEAR(F$3),MONTH(Bills!$G36)=MONTH(F$3)),$B37,0),IF(AND(F$3&gt;=DATE(YEAR(Bills!$G36),MONTH(Bills!$G36),1),MOD((YEAR(F$3)-YEAR(Bills!$G36))*12+MONTH(F$3)-MONTH(Bills!$G36),Bills!$L36)=0),$B37,0)))</f>
        <v/>
      </c>
      <c r="G37" s="30" t="str">
        <f>IF(OR($A37="",Bills!$G36="",Bills!$L36=""),"",IF(Bills!$L36=0,IF(AND(YEAR(Bills!$G36)=YEAR(G$3),MONTH(Bills!$G36)=MONTH(G$3)),$B37,0),IF(AND(G$3&gt;=DATE(YEAR(Bills!$G36),MONTH(Bills!$G36),1),MOD((YEAR(G$3)-YEAR(Bills!$G36))*12+MONTH(G$3)-MONTH(Bills!$G36),Bills!$L36)=0),$B37,0)))</f>
        <v/>
      </c>
      <c r="H37" s="30" t="str">
        <f>IF(OR($A37="",Bills!$G36="",Bills!$L36=""),"",IF(Bills!$L36=0,IF(AND(YEAR(Bills!$G36)=YEAR(H$3),MONTH(Bills!$G36)=MONTH(H$3)),$B37,0),IF(AND(H$3&gt;=DATE(YEAR(Bills!$G36),MONTH(Bills!$G36),1),MOD((YEAR(H$3)-YEAR(Bills!$G36))*12+MONTH(H$3)-MONTH(Bills!$G36),Bills!$L36)=0),$B37,0)))</f>
        <v/>
      </c>
      <c r="I37" s="30" t="str">
        <f>IF(OR($A37="",Bills!$G36="",Bills!$L36=""),"",IF(Bills!$L36=0,IF(AND(YEAR(Bills!$G36)=YEAR(I$3),MONTH(Bills!$G36)=MONTH(I$3)),$B37,0),IF(AND(I$3&gt;=DATE(YEAR(Bills!$G36),MONTH(Bills!$G36),1),MOD((YEAR(I$3)-YEAR(Bills!$G36))*12+MONTH(I$3)-MONTH(Bills!$G36),Bills!$L36)=0),$B37,0)))</f>
        <v/>
      </c>
      <c r="J37" s="30" t="str">
        <f>IF(OR($A37="",Bills!$G36="",Bills!$L36=""),"",IF(Bills!$L36=0,IF(AND(YEAR(Bills!$G36)=YEAR(J$3),MONTH(Bills!$G36)=MONTH(J$3)),$B37,0),IF(AND(J$3&gt;=DATE(YEAR(Bills!$G36),MONTH(Bills!$G36),1),MOD((YEAR(J$3)-YEAR(Bills!$G36))*12+MONTH(J$3)-MONTH(Bills!$G36),Bills!$L36)=0),$B37,0)))</f>
        <v/>
      </c>
      <c r="K37" s="30" t="str">
        <f>IF(OR($A37="",Bills!$G36="",Bills!$L36=""),"",IF(Bills!$L36=0,IF(AND(YEAR(Bills!$G36)=YEAR(K$3),MONTH(Bills!$G36)=MONTH(K$3)),$B37,0),IF(AND(K$3&gt;=DATE(YEAR(Bills!$G36),MONTH(Bills!$G36),1),MOD((YEAR(K$3)-YEAR(Bills!$G36))*12+MONTH(K$3)-MONTH(Bills!$G36),Bills!$L36)=0),$B37,0)))</f>
        <v/>
      </c>
      <c r="L37" s="30" t="str">
        <f>IF(OR($A37="",Bills!$G36="",Bills!$L36=""),"",IF(Bills!$L36=0,IF(AND(YEAR(Bills!$G36)=YEAR(L$3),MONTH(Bills!$G36)=MONTH(L$3)),$B37,0),IF(AND(L$3&gt;=DATE(YEAR(Bills!$G36),MONTH(Bills!$G36),1),MOD((YEAR(L$3)-YEAR(Bills!$G36))*12+MONTH(L$3)-MONTH(Bills!$G36),Bills!$L36)=0),$B37,0)))</f>
        <v/>
      </c>
      <c r="M37" s="30" t="str">
        <f>IF(OR($A37="",Bills!$G36="",Bills!$L36=""),"",IF(Bills!$L36=0,IF(AND(YEAR(Bills!$G36)=YEAR(M$3),MONTH(Bills!$G36)=MONTH(M$3)),$B37,0),IF(AND(M$3&gt;=DATE(YEAR(Bills!$G36),MONTH(Bills!$G36),1),MOD((YEAR(M$3)-YEAR(Bills!$G36))*12+MONTH(M$3)-MONTH(Bills!$G36),Bills!$L36)=0),$B37,0)))</f>
        <v/>
      </c>
      <c r="N37" s="30" t="str">
        <f>IF(OR($A37="",Bills!$G36="",Bills!$L36=""),"",IF(Bills!$L36=0,IF(AND(YEAR(Bills!$G36)=YEAR(N$3),MONTH(Bills!$G36)=MONTH(N$3)),$B37,0),IF(AND(N$3&gt;=DATE(YEAR(Bills!$G36),MONTH(Bills!$G36),1),MOD((YEAR(N$3)-YEAR(Bills!$G36))*12+MONTH(N$3)-MONTH(Bills!$G36),Bills!$L36)=0),$B37,0)))</f>
        <v/>
      </c>
    </row>
    <row r="38" spans="1:14" x14ac:dyDescent="0.3">
      <c r="A38" s="24" t="str">
        <f>IF(Bills!A37="","",Bills!A37)</f>
        <v/>
      </c>
      <c r="B38" s="23" t="str">
        <f>IF($A38="","",N(Bills!E37))</f>
        <v/>
      </c>
      <c r="C38" s="30" t="str">
        <f>IF(OR($A38="",Bills!$G37="",Bills!$L37=""),"",IF(Bills!$L37=0,IF(AND(YEAR(Bills!$G37)=YEAR(C$3),MONTH(Bills!$G37)=MONTH(C$3)),$B38,0),IF(AND(C$3&gt;=DATE(YEAR(Bills!$G37),MONTH(Bills!$G37),1),MOD((YEAR(C$3)-YEAR(Bills!$G37))*12+MONTH(C$3)-MONTH(Bills!$G37),Bills!$L37)=0),$B38,0)))</f>
        <v/>
      </c>
      <c r="D38" s="30" t="str">
        <f>IF(OR($A38="",Bills!$G37="",Bills!$L37=""),"",IF(Bills!$L37=0,IF(AND(YEAR(Bills!$G37)=YEAR(D$3),MONTH(Bills!$G37)=MONTH(D$3)),$B38,0),IF(AND(D$3&gt;=DATE(YEAR(Bills!$G37),MONTH(Bills!$G37),1),MOD((YEAR(D$3)-YEAR(Bills!$G37))*12+MONTH(D$3)-MONTH(Bills!$G37),Bills!$L37)=0),$B38,0)))</f>
        <v/>
      </c>
      <c r="E38" s="30" t="str">
        <f>IF(OR($A38="",Bills!$G37="",Bills!$L37=""),"",IF(Bills!$L37=0,IF(AND(YEAR(Bills!$G37)=YEAR(E$3),MONTH(Bills!$G37)=MONTH(E$3)),$B38,0),IF(AND(E$3&gt;=DATE(YEAR(Bills!$G37),MONTH(Bills!$G37),1),MOD((YEAR(E$3)-YEAR(Bills!$G37))*12+MONTH(E$3)-MONTH(Bills!$G37),Bills!$L37)=0),$B38,0)))</f>
        <v/>
      </c>
      <c r="F38" s="30" t="str">
        <f>IF(OR($A38="",Bills!$G37="",Bills!$L37=""),"",IF(Bills!$L37=0,IF(AND(YEAR(Bills!$G37)=YEAR(F$3),MONTH(Bills!$G37)=MONTH(F$3)),$B38,0),IF(AND(F$3&gt;=DATE(YEAR(Bills!$G37),MONTH(Bills!$G37),1),MOD((YEAR(F$3)-YEAR(Bills!$G37))*12+MONTH(F$3)-MONTH(Bills!$G37),Bills!$L37)=0),$B38,0)))</f>
        <v/>
      </c>
      <c r="G38" s="30" t="str">
        <f>IF(OR($A38="",Bills!$G37="",Bills!$L37=""),"",IF(Bills!$L37=0,IF(AND(YEAR(Bills!$G37)=YEAR(G$3),MONTH(Bills!$G37)=MONTH(G$3)),$B38,0),IF(AND(G$3&gt;=DATE(YEAR(Bills!$G37),MONTH(Bills!$G37),1),MOD((YEAR(G$3)-YEAR(Bills!$G37))*12+MONTH(G$3)-MONTH(Bills!$G37),Bills!$L37)=0),$B38,0)))</f>
        <v/>
      </c>
      <c r="H38" s="30" t="str">
        <f>IF(OR($A38="",Bills!$G37="",Bills!$L37=""),"",IF(Bills!$L37=0,IF(AND(YEAR(Bills!$G37)=YEAR(H$3),MONTH(Bills!$G37)=MONTH(H$3)),$B38,0),IF(AND(H$3&gt;=DATE(YEAR(Bills!$G37),MONTH(Bills!$G37),1),MOD((YEAR(H$3)-YEAR(Bills!$G37))*12+MONTH(H$3)-MONTH(Bills!$G37),Bills!$L37)=0),$B38,0)))</f>
        <v/>
      </c>
      <c r="I38" s="30" t="str">
        <f>IF(OR($A38="",Bills!$G37="",Bills!$L37=""),"",IF(Bills!$L37=0,IF(AND(YEAR(Bills!$G37)=YEAR(I$3),MONTH(Bills!$G37)=MONTH(I$3)),$B38,0),IF(AND(I$3&gt;=DATE(YEAR(Bills!$G37),MONTH(Bills!$G37),1),MOD((YEAR(I$3)-YEAR(Bills!$G37))*12+MONTH(I$3)-MONTH(Bills!$G37),Bills!$L37)=0),$B38,0)))</f>
        <v/>
      </c>
      <c r="J38" s="30" t="str">
        <f>IF(OR($A38="",Bills!$G37="",Bills!$L37=""),"",IF(Bills!$L37=0,IF(AND(YEAR(Bills!$G37)=YEAR(J$3),MONTH(Bills!$G37)=MONTH(J$3)),$B38,0),IF(AND(J$3&gt;=DATE(YEAR(Bills!$G37),MONTH(Bills!$G37),1),MOD((YEAR(J$3)-YEAR(Bills!$G37))*12+MONTH(J$3)-MONTH(Bills!$G37),Bills!$L37)=0),$B38,0)))</f>
        <v/>
      </c>
      <c r="K38" s="30" t="str">
        <f>IF(OR($A38="",Bills!$G37="",Bills!$L37=""),"",IF(Bills!$L37=0,IF(AND(YEAR(Bills!$G37)=YEAR(K$3),MONTH(Bills!$G37)=MONTH(K$3)),$B38,0),IF(AND(K$3&gt;=DATE(YEAR(Bills!$G37),MONTH(Bills!$G37),1),MOD((YEAR(K$3)-YEAR(Bills!$G37))*12+MONTH(K$3)-MONTH(Bills!$G37),Bills!$L37)=0),$B38,0)))</f>
        <v/>
      </c>
      <c r="L38" s="30" t="str">
        <f>IF(OR($A38="",Bills!$G37="",Bills!$L37=""),"",IF(Bills!$L37=0,IF(AND(YEAR(Bills!$G37)=YEAR(L$3),MONTH(Bills!$G37)=MONTH(L$3)),$B38,0),IF(AND(L$3&gt;=DATE(YEAR(Bills!$G37),MONTH(Bills!$G37),1),MOD((YEAR(L$3)-YEAR(Bills!$G37))*12+MONTH(L$3)-MONTH(Bills!$G37),Bills!$L37)=0),$B38,0)))</f>
        <v/>
      </c>
      <c r="M38" s="30" t="str">
        <f>IF(OR($A38="",Bills!$G37="",Bills!$L37=""),"",IF(Bills!$L37=0,IF(AND(YEAR(Bills!$G37)=YEAR(M$3),MONTH(Bills!$G37)=MONTH(M$3)),$B38,0),IF(AND(M$3&gt;=DATE(YEAR(Bills!$G37),MONTH(Bills!$G37),1),MOD((YEAR(M$3)-YEAR(Bills!$G37))*12+MONTH(M$3)-MONTH(Bills!$G37),Bills!$L37)=0),$B38,0)))</f>
        <v/>
      </c>
      <c r="N38" s="30" t="str">
        <f>IF(OR($A38="",Bills!$G37="",Bills!$L37=""),"",IF(Bills!$L37=0,IF(AND(YEAR(Bills!$G37)=YEAR(N$3),MONTH(Bills!$G37)=MONTH(N$3)),$B38,0),IF(AND(N$3&gt;=DATE(YEAR(Bills!$G37),MONTH(Bills!$G37),1),MOD((YEAR(N$3)-YEAR(Bills!$G37))*12+MONTH(N$3)-MONTH(Bills!$G37),Bills!$L37)=0),$B38,0)))</f>
        <v/>
      </c>
    </row>
    <row r="39" spans="1:14" x14ac:dyDescent="0.3">
      <c r="A39" s="24" t="str">
        <f>IF(Bills!A38="","",Bills!A38)</f>
        <v/>
      </c>
      <c r="B39" s="23" t="str">
        <f>IF($A39="","",N(Bills!E38))</f>
        <v/>
      </c>
      <c r="C39" s="30" t="str">
        <f>IF(OR($A39="",Bills!$G38="",Bills!$L38=""),"",IF(Bills!$L38=0,IF(AND(YEAR(Bills!$G38)=YEAR(C$3),MONTH(Bills!$G38)=MONTH(C$3)),$B39,0),IF(AND(C$3&gt;=DATE(YEAR(Bills!$G38),MONTH(Bills!$G38),1),MOD((YEAR(C$3)-YEAR(Bills!$G38))*12+MONTH(C$3)-MONTH(Bills!$G38),Bills!$L38)=0),$B39,0)))</f>
        <v/>
      </c>
      <c r="D39" s="30" t="str">
        <f>IF(OR($A39="",Bills!$G38="",Bills!$L38=""),"",IF(Bills!$L38=0,IF(AND(YEAR(Bills!$G38)=YEAR(D$3),MONTH(Bills!$G38)=MONTH(D$3)),$B39,0),IF(AND(D$3&gt;=DATE(YEAR(Bills!$G38),MONTH(Bills!$G38),1),MOD((YEAR(D$3)-YEAR(Bills!$G38))*12+MONTH(D$3)-MONTH(Bills!$G38),Bills!$L38)=0),$B39,0)))</f>
        <v/>
      </c>
      <c r="E39" s="30" t="str">
        <f>IF(OR($A39="",Bills!$G38="",Bills!$L38=""),"",IF(Bills!$L38=0,IF(AND(YEAR(Bills!$G38)=YEAR(E$3),MONTH(Bills!$G38)=MONTH(E$3)),$B39,0),IF(AND(E$3&gt;=DATE(YEAR(Bills!$G38),MONTH(Bills!$G38),1),MOD((YEAR(E$3)-YEAR(Bills!$G38))*12+MONTH(E$3)-MONTH(Bills!$G38),Bills!$L38)=0),$B39,0)))</f>
        <v/>
      </c>
      <c r="F39" s="30" t="str">
        <f>IF(OR($A39="",Bills!$G38="",Bills!$L38=""),"",IF(Bills!$L38=0,IF(AND(YEAR(Bills!$G38)=YEAR(F$3),MONTH(Bills!$G38)=MONTH(F$3)),$B39,0),IF(AND(F$3&gt;=DATE(YEAR(Bills!$G38),MONTH(Bills!$G38),1),MOD((YEAR(F$3)-YEAR(Bills!$G38))*12+MONTH(F$3)-MONTH(Bills!$G38),Bills!$L38)=0),$B39,0)))</f>
        <v/>
      </c>
      <c r="G39" s="30" t="str">
        <f>IF(OR($A39="",Bills!$G38="",Bills!$L38=""),"",IF(Bills!$L38=0,IF(AND(YEAR(Bills!$G38)=YEAR(G$3),MONTH(Bills!$G38)=MONTH(G$3)),$B39,0),IF(AND(G$3&gt;=DATE(YEAR(Bills!$G38),MONTH(Bills!$G38),1),MOD((YEAR(G$3)-YEAR(Bills!$G38))*12+MONTH(G$3)-MONTH(Bills!$G38),Bills!$L38)=0),$B39,0)))</f>
        <v/>
      </c>
      <c r="H39" s="30" t="str">
        <f>IF(OR($A39="",Bills!$G38="",Bills!$L38=""),"",IF(Bills!$L38=0,IF(AND(YEAR(Bills!$G38)=YEAR(H$3),MONTH(Bills!$G38)=MONTH(H$3)),$B39,0),IF(AND(H$3&gt;=DATE(YEAR(Bills!$G38),MONTH(Bills!$G38),1),MOD((YEAR(H$3)-YEAR(Bills!$G38))*12+MONTH(H$3)-MONTH(Bills!$G38),Bills!$L38)=0),$B39,0)))</f>
        <v/>
      </c>
      <c r="I39" s="30" t="str">
        <f>IF(OR($A39="",Bills!$G38="",Bills!$L38=""),"",IF(Bills!$L38=0,IF(AND(YEAR(Bills!$G38)=YEAR(I$3),MONTH(Bills!$G38)=MONTH(I$3)),$B39,0),IF(AND(I$3&gt;=DATE(YEAR(Bills!$G38),MONTH(Bills!$G38),1),MOD((YEAR(I$3)-YEAR(Bills!$G38))*12+MONTH(I$3)-MONTH(Bills!$G38),Bills!$L38)=0),$B39,0)))</f>
        <v/>
      </c>
      <c r="J39" s="30" t="str">
        <f>IF(OR($A39="",Bills!$G38="",Bills!$L38=""),"",IF(Bills!$L38=0,IF(AND(YEAR(Bills!$G38)=YEAR(J$3),MONTH(Bills!$G38)=MONTH(J$3)),$B39,0),IF(AND(J$3&gt;=DATE(YEAR(Bills!$G38),MONTH(Bills!$G38),1),MOD((YEAR(J$3)-YEAR(Bills!$G38))*12+MONTH(J$3)-MONTH(Bills!$G38),Bills!$L38)=0),$B39,0)))</f>
        <v/>
      </c>
      <c r="K39" s="30" t="str">
        <f>IF(OR($A39="",Bills!$G38="",Bills!$L38=""),"",IF(Bills!$L38=0,IF(AND(YEAR(Bills!$G38)=YEAR(K$3),MONTH(Bills!$G38)=MONTH(K$3)),$B39,0),IF(AND(K$3&gt;=DATE(YEAR(Bills!$G38),MONTH(Bills!$G38),1),MOD((YEAR(K$3)-YEAR(Bills!$G38))*12+MONTH(K$3)-MONTH(Bills!$G38),Bills!$L38)=0),$B39,0)))</f>
        <v/>
      </c>
      <c r="L39" s="30" t="str">
        <f>IF(OR($A39="",Bills!$G38="",Bills!$L38=""),"",IF(Bills!$L38=0,IF(AND(YEAR(Bills!$G38)=YEAR(L$3),MONTH(Bills!$G38)=MONTH(L$3)),$B39,0),IF(AND(L$3&gt;=DATE(YEAR(Bills!$G38),MONTH(Bills!$G38),1),MOD((YEAR(L$3)-YEAR(Bills!$G38))*12+MONTH(L$3)-MONTH(Bills!$G38),Bills!$L38)=0),$B39,0)))</f>
        <v/>
      </c>
      <c r="M39" s="30" t="str">
        <f>IF(OR($A39="",Bills!$G38="",Bills!$L38=""),"",IF(Bills!$L38=0,IF(AND(YEAR(Bills!$G38)=YEAR(M$3),MONTH(Bills!$G38)=MONTH(M$3)),$B39,0),IF(AND(M$3&gt;=DATE(YEAR(Bills!$G38),MONTH(Bills!$G38),1),MOD((YEAR(M$3)-YEAR(Bills!$G38))*12+MONTH(M$3)-MONTH(Bills!$G38),Bills!$L38)=0),$B39,0)))</f>
        <v/>
      </c>
      <c r="N39" s="30" t="str">
        <f>IF(OR($A39="",Bills!$G38="",Bills!$L38=""),"",IF(Bills!$L38=0,IF(AND(YEAR(Bills!$G38)=YEAR(N$3),MONTH(Bills!$G38)=MONTH(N$3)),$B39,0),IF(AND(N$3&gt;=DATE(YEAR(Bills!$G38),MONTH(Bills!$G38),1),MOD((YEAR(N$3)-YEAR(Bills!$G38))*12+MONTH(N$3)-MONTH(Bills!$G38),Bills!$L38)=0),$B39,0)))</f>
        <v/>
      </c>
    </row>
    <row r="40" spans="1:14" x14ac:dyDescent="0.3">
      <c r="A40" s="24" t="str">
        <f>IF(Bills!A39="","",Bills!A39)</f>
        <v/>
      </c>
      <c r="B40" s="23" t="str">
        <f>IF($A40="","",N(Bills!E39))</f>
        <v/>
      </c>
      <c r="C40" s="30" t="str">
        <f>IF(OR($A40="",Bills!$G39="",Bills!$L39=""),"",IF(Bills!$L39=0,IF(AND(YEAR(Bills!$G39)=YEAR(C$3),MONTH(Bills!$G39)=MONTH(C$3)),$B40,0),IF(AND(C$3&gt;=DATE(YEAR(Bills!$G39),MONTH(Bills!$G39),1),MOD((YEAR(C$3)-YEAR(Bills!$G39))*12+MONTH(C$3)-MONTH(Bills!$G39),Bills!$L39)=0),$B40,0)))</f>
        <v/>
      </c>
      <c r="D40" s="30" t="str">
        <f>IF(OR($A40="",Bills!$G39="",Bills!$L39=""),"",IF(Bills!$L39=0,IF(AND(YEAR(Bills!$G39)=YEAR(D$3),MONTH(Bills!$G39)=MONTH(D$3)),$B40,0),IF(AND(D$3&gt;=DATE(YEAR(Bills!$G39),MONTH(Bills!$G39),1),MOD((YEAR(D$3)-YEAR(Bills!$G39))*12+MONTH(D$3)-MONTH(Bills!$G39),Bills!$L39)=0),$B40,0)))</f>
        <v/>
      </c>
      <c r="E40" s="30" t="str">
        <f>IF(OR($A40="",Bills!$G39="",Bills!$L39=""),"",IF(Bills!$L39=0,IF(AND(YEAR(Bills!$G39)=YEAR(E$3),MONTH(Bills!$G39)=MONTH(E$3)),$B40,0),IF(AND(E$3&gt;=DATE(YEAR(Bills!$G39),MONTH(Bills!$G39),1),MOD((YEAR(E$3)-YEAR(Bills!$G39))*12+MONTH(E$3)-MONTH(Bills!$G39),Bills!$L39)=0),$B40,0)))</f>
        <v/>
      </c>
      <c r="F40" s="30" t="str">
        <f>IF(OR($A40="",Bills!$G39="",Bills!$L39=""),"",IF(Bills!$L39=0,IF(AND(YEAR(Bills!$G39)=YEAR(F$3),MONTH(Bills!$G39)=MONTH(F$3)),$B40,0),IF(AND(F$3&gt;=DATE(YEAR(Bills!$G39),MONTH(Bills!$G39),1),MOD((YEAR(F$3)-YEAR(Bills!$G39))*12+MONTH(F$3)-MONTH(Bills!$G39),Bills!$L39)=0),$B40,0)))</f>
        <v/>
      </c>
      <c r="G40" s="30" t="str">
        <f>IF(OR($A40="",Bills!$G39="",Bills!$L39=""),"",IF(Bills!$L39=0,IF(AND(YEAR(Bills!$G39)=YEAR(G$3),MONTH(Bills!$G39)=MONTH(G$3)),$B40,0),IF(AND(G$3&gt;=DATE(YEAR(Bills!$G39),MONTH(Bills!$G39),1),MOD((YEAR(G$3)-YEAR(Bills!$G39))*12+MONTH(G$3)-MONTH(Bills!$G39),Bills!$L39)=0),$B40,0)))</f>
        <v/>
      </c>
      <c r="H40" s="30" t="str">
        <f>IF(OR($A40="",Bills!$G39="",Bills!$L39=""),"",IF(Bills!$L39=0,IF(AND(YEAR(Bills!$G39)=YEAR(H$3),MONTH(Bills!$G39)=MONTH(H$3)),$B40,0),IF(AND(H$3&gt;=DATE(YEAR(Bills!$G39),MONTH(Bills!$G39),1),MOD((YEAR(H$3)-YEAR(Bills!$G39))*12+MONTH(H$3)-MONTH(Bills!$G39),Bills!$L39)=0),$B40,0)))</f>
        <v/>
      </c>
      <c r="I40" s="30" t="str">
        <f>IF(OR($A40="",Bills!$G39="",Bills!$L39=""),"",IF(Bills!$L39=0,IF(AND(YEAR(Bills!$G39)=YEAR(I$3),MONTH(Bills!$G39)=MONTH(I$3)),$B40,0),IF(AND(I$3&gt;=DATE(YEAR(Bills!$G39),MONTH(Bills!$G39),1),MOD((YEAR(I$3)-YEAR(Bills!$G39))*12+MONTH(I$3)-MONTH(Bills!$G39),Bills!$L39)=0),$B40,0)))</f>
        <v/>
      </c>
      <c r="J40" s="30" t="str">
        <f>IF(OR($A40="",Bills!$G39="",Bills!$L39=""),"",IF(Bills!$L39=0,IF(AND(YEAR(Bills!$G39)=YEAR(J$3),MONTH(Bills!$G39)=MONTH(J$3)),$B40,0),IF(AND(J$3&gt;=DATE(YEAR(Bills!$G39),MONTH(Bills!$G39),1),MOD((YEAR(J$3)-YEAR(Bills!$G39))*12+MONTH(J$3)-MONTH(Bills!$G39),Bills!$L39)=0),$B40,0)))</f>
        <v/>
      </c>
      <c r="K40" s="30" t="str">
        <f>IF(OR($A40="",Bills!$G39="",Bills!$L39=""),"",IF(Bills!$L39=0,IF(AND(YEAR(Bills!$G39)=YEAR(K$3),MONTH(Bills!$G39)=MONTH(K$3)),$B40,0),IF(AND(K$3&gt;=DATE(YEAR(Bills!$G39),MONTH(Bills!$G39),1),MOD((YEAR(K$3)-YEAR(Bills!$G39))*12+MONTH(K$3)-MONTH(Bills!$G39),Bills!$L39)=0),$B40,0)))</f>
        <v/>
      </c>
      <c r="L40" s="30" t="str">
        <f>IF(OR($A40="",Bills!$G39="",Bills!$L39=""),"",IF(Bills!$L39=0,IF(AND(YEAR(Bills!$G39)=YEAR(L$3),MONTH(Bills!$G39)=MONTH(L$3)),$B40,0),IF(AND(L$3&gt;=DATE(YEAR(Bills!$G39),MONTH(Bills!$G39),1),MOD((YEAR(L$3)-YEAR(Bills!$G39))*12+MONTH(L$3)-MONTH(Bills!$G39),Bills!$L39)=0),$B40,0)))</f>
        <v/>
      </c>
      <c r="M40" s="30" t="str">
        <f>IF(OR($A40="",Bills!$G39="",Bills!$L39=""),"",IF(Bills!$L39=0,IF(AND(YEAR(Bills!$G39)=YEAR(M$3),MONTH(Bills!$G39)=MONTH(M$3)),$B40,0),IF(AND(M$3&gt;=DATE(YEAR(Bills!$G39),MONTH(Bills!$G39),1),MOD((YEAR(M$3)-YEAR(Bills!$G39))*12+MONTH(M$3)-MONTH(Bills!$G39),Bills!$L39)=0),$B40,0)))</f>
        <v/>
      </c>
      <c r="N40" s="30" t="str">
        <f>IF(OR($A40="",Bills!$G39="",Bills!$L39=""),"",IF(Bills!$L39=0,IF(AND(YEAR(Bills!$G39)=YEAR(N$3),MONTH(Bills!$G39)=MONTH(N$3)),$B40,0),IF(AND(N$3&gt;=DATE(YEAR(Bills!$G39),MONTH(Bills!$G39),1),MOD((YEAR(N$3)-YEAR(Bills!$G39))*12+MONTH(N$3)-MONTH(Bills!$G39),Bills!$L39)=0),$B40,0)))</f>
        <v/>
      </c>
    </row>
    <row r="41" spans="1:14" x14ac:dyDescent="0.3">
      <c r="A41" s="24" t="str">
        <f>IF(Bills!A40="","",Bills!A40)</f>
        <v/>
      </c>
      <c r="B41" s="23" t="str">
        <f>IF($A41="","",N(Bills!E40))</f>
        <v/>
      </c>
      <c r="C41" s="30" t="str">
        <f>IF(OR($A41="",Bills!$G40="",Bills!$L40=""),"",IF(Bills!$L40=0,IF(AND(YEAR(Bills!$G40)=YEAR(C$3),MONTH(Bills!$G40)=MONTH(C$3)),$B41,0),IF(AND(C$3&gt;=DATE(YEAR(Bills!$G40),MONTH(Bills!$G40),1),MOD((YEAR(C$3)-YEAR(Bills!$G40))*12+MONTH(C$3)-MONTH(Bills!$G40),Bills!$L40)=0),$B41,0)))</f>
        <v/>
      </c>
      <c r="D41" s="30" t="str">
        <f>IF(OR($A41="",Bills!$G40="",Bills!$L40=""),"",IF(Bills!$L40=0,IF(AND(YEAR(Bills!$G40)=YEAR(D$3),MONTH(Bills!$G40)=MONTH(D$3)),$B41,0),IF(AND(D$3&gt;=DATE(YEAR(Bills!$G40),MONTH(Bills!$G40),1),MOD((YEAR(D$3)-YEAR(Bills!$G40))*12+MONTH(D$3)-MONTH(Bills!$G40),Bills!$L40)=0),$B41,0)))</f>
        <v/>
      </c>
      <c r="E41" s="30" t="str">
        <f>IF(OR($A41="",Bills!$G40="",Bills!$L40=""),"",IF(Bills!$L40=0,IF(AND(YEAR(Bills!$G40)=YEAR(E$3),MONTH(Bills!$G40)=MONTH(E$3)),$B41,0),IF(AND(E$3&gt;=DATE(YEAR(Bills!$G40),MONTH(Bills!$G40),1),MOD((YEAR(E$3)-YEAR(Bills!$G40))*12+MONTH(E$3)-MONTH(Bills!$G40),Bills!$L40)=0),$B41,0)))</f>
        <v/>
      </c>
      <c r="F41" s="30" t="str">
        <f>IF(OR($A41="",Bills!$G40="",Bills!$L40=""),"",IF(Bills!$L40=0,IF(AND(YEAR(Bills!$G40)=YEAR(F$3),MONTH(Bills!$G40)=MONTH(F$3)),$B41,0),IF(AND(F$3&gt;=DATE(YEAR(Bills!$G40),MONTH(Bills!$G40),1),MOD((YEAR(F$3)-YEAR(Bills!$G40))*12+MONTH(F$3)-MONTH(Bills!$G40),Bills!$L40)=0),$B41,0)))</f>
        <v/>
      </c>
      <c r="G41" s="30" t="str">
        <f>IF(OR($A41="",Bills!$G40="",Bills!$L40=""),"",IF(Bills!$L40=0,IF(AND(YEAR(Bills!$G40)=YEAR(G$3),MONTH(Bills!$G40)=MONTH(G$3)),$B41,0),IF(AND(G$3&gt;=DATE(YEAR(Bills!$G40),MONTH(Bills!$G40),1),MOD((YEAR(G$3)-YEAR(Bills!$G40))*12+MONTH(G$3)-MONTH(Bills!$G40),Bills!$L40)=0),$B41,0)))</f>
        <v/>
      </c>
      <c r="H41" s="30" t="str">
        <f>IF(OR($A41="",Bills!$G40="",Bills!$L40=""),"",IF(Bills!$L40=0,IF(AND(YEAR(Bills!$G40)=YEAR(H$3),MONTH(Bills!$G40)=MONTH(H$3)),$B41,0),IF(AND(H$3&gt;=DATE(YEAR(Bills!$G40),MONTH(Bills!$G40),1),MOD((YEAR(H$3)-YEAR(Bills!$G40))*12+MONTH(H$3)-MONTH(Bills!$G40),Bills!$L40)=0),$B41,0)))</f>
        <v/>
      </c>
      <c r="I41" s="30" t="str">
        <f>IF(OR($A41="",Bills!$G40="",Bills!$L40=""),"",IF(Bills!$L40=0,IF(AND(YEAR(Bills!$G40)=YEAR(I$3),MONTH(Bills!$G40)=MONTH(I$3)),$B41,0),IF(AND(I$3&gt;=DATE(YEAR(Bills!$G40),MONTH(Bills!$G40),1),MOD((YEAR(I$3)-YEAR(Bills!$G40))*12+MONTH(I$3)-MONTH(Bills!$G40),Bills!$L40)=0),$B41,0)))</f>
        <v/>
      </c>
      <c r="J41" s="30" t="str">
        <f>IF(OR($A41="",Bills!$G40="",Bills!$L40=""),"",IF(Bills!$L40=0,IF(AND(YEAR(Bills!$G40)=YEAR(J$3),MONTH(Bills!$G40)=MONTH(J$3)),$B41,0),IF(AND(J$3&gt;=DATE(YEAR(Bills!$G40),MONTH(Bills!$G40),1),MOD((YEAR(J$3)-YEAR(Bills!$G40))*12+MONTH(J$3)-MONTH(Bills!$G40),Bills!$L40)=0),$B41,0)))</f>
        <v/>
      </c>
      <c r="K41" s="30" t="str">
        <f>IF(OR($A41="",Bills!$G40="",Bills!$L40=""),"",IF(Bills!$L40=0,IF(AND(YEAR(Bills!$G40)=YEAR(K$3),MONTH(Bills!$G40)=MONTH(K$3)),$B41,0),IF(AND(K$3&gt;=DATE(YEAR(Bills!$G40),MONTH(Bills!$G40),1),MOD((YEAR(K$3)-YEAR(Bills!$G40))*12+MONTH(K$3)-MONTH(Bills!$G40),Bills!$L40)=0),$B41,0)))</f>
        <v/>
      </c>
      <c r="L41" s="30" t="str">
        <f>IF(OR($A41="",Bills!$G40="",Bills!$L40=""),"",IF(Bills!$L40=0,IF(AND(YEAR(Bills!$G40)=YEAR(L$3),MONTH(Bills!$G40)=MONTH(L$3)),$B41,0),IF(AND(L$3&gt;=DATE(YEAR(Bills!$G40),MONTH(Bills!$G40),1),MOD((YEAR(L$3)-YEAR(Bills!$G40))*12+MONTH(L$3)-MONTH(Bills!$G40),Bills!$L40)=0),$B41,0)))</f>
        <v/>
      </c>
      <c r="M41" s="30" t="str">
        <f>IF(OR($A41="",Bills!$G40="",Bills!$L40=""),"",IF(Bills!$L40=0,IF(AND(YEAR(Bills!$G40)=YEAR(M$3),MONTH(Bills!$G40)=MONTH(M$3)),$B41,0),IF(AND(M$3&gt;=DATE(YEAR(Bills!$G40),MONTH(Bills!$G40),1),MOD((YEAR(M$3)-YEAR(Bills!$G40))*12+MONTH(M$3)-MONTH(Bills!$G40),Bills!$L40)=0),$B41,0)))</f>
        <v/>
      </c>
      <c r="N41" s="30" t="str">
        <f>IF(OR($A41="",Bills!$G40="",Bills!$L40=""),"",IF(Bills!$L40=0,IF(AND(YEAR(Bills!$G40)=YEAR(N$3),MONTH(Bills!$G40)=MONTH(N$3)),$B41,0),IF(AND(N$3&gt;=DATE(YEAR(Bills!$G40),MONTH(Bills!$G40),1),MOD((YEAR(N$3)-YEAR(Bills!$G40))*12+MONTH(N$3)-MONTH(Bills!$G40),Bills!$L40)=0),$B41,0)))</f>
        <v/>
      </c>
    </row>
    <row r="42" spans="1:14" x14ac:dyDescent="0.3">
      <c r="A42" s="24" t="str">
        <f>IF(Bills!A41="","",Bills!A41)</f>
        <v/>
      </c>
      <c r="B42" s="23" t="str">
        <f>IF($A42="","",N(Bills!E41))</f>
        <v/>
      </c>
      <c r="C42" s="30" t="str">
        <f>IF(OR($A42="",Bills!$G41="",Bills!$L41=""),"",IF(Bills!$L41=0,IF(AND(YEAR(Bills!$G41)=YEAR(C$3),MONTH(Bills!$G41)=MONTH(C$3)),$B42,0),IF(AND(C$3&gt;=DATE(YEAR(Bills!$G41),MONTH(Bills!$G41),1),MOD((YEAR(C$3)-YEAR(Bills!$G41))*12+MONTH(C$3)-MONTH(Bills!$G41),Bills!$L41)=0),$B42,0)))</f>
        <v/>
      </c>
      <c r="D42" s="30" t="str">
        <f>IF(OR($A42="",Bills!$G41="",Bills!$L41=""),"",IF(Bills!$L41=0,IF(AND(YEAR(Bills!$G41)=YEAR(D$3),MONTH(Bills!$G41)=MONTH(D$3)),$B42,0),IF(AND(D$3&gt;=DATE(YEAR(Bills!$G41),MONTH(Bills!$G41),1),MOD((YEAR(D$3)-YEAR(Bills!$G41))*12+MONTH(D$3)-MONTH(Bills!$G41),Bills!$L41)=0),$B42,0)))</f>
        <v/>
      </c>
      <c r="E42" s="30" t="str">
        <f>IF(OR($A42="",Bills!$G41="",Bills!$L41=""),"",IF(Bills!$L41=0,IF(AND(YEAR(Bills!$G41)=YEAR(E$3),MONTH(Bills!$G41)=MONTH(E$3)),$B42,0),IF(AND(E$3&gt;=DATE(YEAR(Bills!$G41),MONTH(Bills!$G41),1),MOD((YEAR(E$3)-YEAR(Bills!$G41))*12+MONTH(E$3)-MONTH(Bills!$G41),Bills!$L41)=0),$B42,0)))</f>
        <v/>
      </c>
      <c r="F42" s="30" t="str">
        <f>IF(OR($A42="",Bills!$G41="",Bills!$L41=""),"",IF(Bills!$L41=0,IF(AND(YEAR(Bills!$G41)=YEAR(F$3),MONTH(Bills!$G41)=MONTH(F$3)),$B42,0),IF(AND(F$3&gt;=DATE(YEAR(Bills!$G41),MONTH(Bills!$G41),1),MOD((YEAR(F$3)-YEAR(Bills!$G41))*12+MONTH(F$3)-MONTH(Bills!$G41),Bills!$L41)=0),$B42,0)))</f>
        <v/>
      </c>
      <c r="G42" s="30" t="str">
        <f>IF(OR($A42="",Bills!$G41="",Bills!$L41=""),"",IF(Bills!$L41=0,IF(AND(YEAR(Bills!$G41)=YEAR(G$3),MONTH(Bills!$G41)=MONTH(G$3)),$B42,0),IF(AND(G$3&gt;=DATE(YEAR(Bills!$G41),MONTH(Bills!$G41),1),MOD((YEAR(G$3)-YEAR(Bills!$G41))*12+MONTH(G$3)-MONTH(Bills!$G41),Bills!$L41)=0),$B42,0)))</f>
        <v/>
      </c>
      <c r="H42" s="30" t="str">
        <f>IF(OR($A42="",Bills!$G41="",Bills!$L41=""),"",IF(Bills!$L41=0,IF(AND(YEAR(Bills!$G41)=YEAR(H$3),MONTH(Bills!$G41)=MONTH(H$3)),$B42,0),IF(AND(H$3&gt;=DATE(YEAR(Bills!$G41),MONTH(Bills!$G41),1),MOD((YEAR(H$3)-YEAR(Bills!$G41))*12+MONTH(H$3)-MONTH(Bills!$G41),Bills!$L41)=0),$B42,0)))</f>
        <v/>
      </c>
      <c r="I42" s="30" t="str">
        <f>IF(OR($A42="",Bills!$G41="",Bills!$L41=""),"",IF(Bills!$L41=0,IF(AND(YEAR(Bills!$G41)=YEAR(I$3),MONTH(Bills!$G41)=MONTH(I$3)),$B42,0),IF(AND(I$3&gt;=DATE(YEAR(Bills!$G41),MONTH(Bills!$G41),1),MOD((YEAR(I$3)-YEAR(Bills!$G41))*12+MONTH(I$3)-MONTH(Bills!$G41),Bills!$L41)=0),$B42,0)))</f>
        <v/>
      </c>
      <c r="J42" s="30" t="str">
        <f>IF(OR($A42="",Bills!$G41="",Bills!$L41=""),"",IF(Bills!$L41=0,IF(AND(YEAR(Bills!$G41)=YEAR(J$3),MONTH(Bills!$G41)=MONTH(J$3)),$B42,0),IF(AND(J$3&gt;=DATE(YEAR(Bills!$G41),MONTH(Bills!$G41),1),MOD((YEAR(J$3)-YEAR(Bills!$G41))*12+MONTH(J$3)-MONTH(Bills!$G41),Bills!$L41)=0),$B42,0)))</f>
        <v/>
      </c>
      <c r="K42" s="30" t="str">
        <f>IF(OR($A42="",Bills!$G41="",Bills!$L41=""),"",IF(Bills!$L41=0,IF(AND(YEAR(Bills!$G41)=YEAR(K$3),MONTH(Bills!$G41)=MONTH(K$3)),$B42,0),IF(AND(K$3&gt;=DATE(YEAR(Bills!$G41),MONTH(Bills!$G41),1),MOD((YEAR(K$3)-YEAR(Bills!$G41))*12+MONTH(K$3)-MONTH(Bills!$G41),Bills!$L41)=0),$B42,0)))</f>
        <v/>
      </c>
      <c r="L42" s="30" t="str">
        <f>IF(OR($A42="",Bills!$G41="",Bills!$L41=""),"",IF(Bills!$L41=0,IF(AND(YEAR(Bills!$G41)=YEAR(L$3),MONTH(Bills!$G41)=MONTH(L$3)),$B42,0),IF(AND(L$3&gt;=DATE(YEAR(Bills!$G41),MONTH(Bills!$G41),1),MOD((YEAR(L$3)-YEAR(Bills!$G41))*12+MONTH(L$3)-MONTH(Bills!$G41),Bills!$L41)=0),$B42,0)))</f>
        <v/>
      </c>
      <c r="M42" s="30" t="str">
        <f>IF(OR($A42="",Bills!$G41="",Bills!$L41=""),"",IF(Bills!$L41=0,IF(AND(YEAR(Bills!$G41)=YEAR(M$3),MONTH(Bills!$G41)=MONTH(M$3)),$B42,0),IF(AND(M$3&gt;=DATE(YEAR(Bills!$G41),MONTH(Bills!$G41),1),MOD((YEAR(M$3)-YEAR(Bills!$G41))*12+MONTH(M$3)-MONTH(Bills!$G41),Bills!$L41)=0),$B42,0)))</f>
        <v/>
      </c>
      <c r="N42" s="30" t="str">
        <f>IF(OR($A42="",Bills!$G41="",Bills!$L41=""),"",IF(Bills!$L41=0,IF(AND(YEAR(Bills!$G41)=YEAR(N$3),MONTH(Bills!$G41)=MONTH(N$3)),$B42,0),IF(AND(N$3&gt;=DATE(YEAR(Bills!$G41),MONTH(Bills!$G41),1),MOD((YEAR(N$3)-YEAR(Bills!$G41))*12+MONTH(N$3)-MONTH(Bills!$G41),Bills!$L41)=0),$B42,0)))</f>
        <v/>
      </c>
    </row>
    <row r="43" spans="1:14" x14ac:dyDescent="0.3">
      <c r="A43" s="24" t="str">
        <f>IF(Bills!A42="","",Bills!A42)</f>
        <v/>
      </c>
      <c r="B43" s="23" t="str">
        <f>IF($A43="","",N(Bills!E42))</f>
        <v/>
      </c>
      <c r="C43" s="30" t="str">
        <f>IF(OR($A43="",Bills!$G42="",Bills!$L42=""),"",IF(Bills!$L42=0,IF(AND(YEAR(Bills!$G42)=YEAR(C$3),MONTH(Bills!$G42)=MONTH(C$3)),$B43,0),IF(AND(C$3&gt;=DATE(YEAR(Bills!$G42),MONTH(Bills!$G42),1),MOD((YEAR(C$3)-YEAR(Bills!$G42))*12+MONTH(C$3)-MONTH(Bills!$G42),Bills!$L42)=0),$B43,0)))</f>
        <v/>
      </c>
      <c r="D43" s="30" t="str">
        <f>IF(OR($A43="",Bills!$G42="",Bills!$L42=""),"",IF(Bills!$L42=0,IF(AND(YEAR(Bills!$G42)=YEAR(D$3),MONTH(Bills!$G42)=MONTH(D$3)),$B43,0),IF(AND(D$3&gt;=DATE(YEAR(Bills!$G42),MONTH(Bills!$G42),1),MOD((YEAR(D$3)-YEAR(Bills!$G42))*12+MONTH(D$3)-MONTH(Bills!$G42),Bills!$L42)=0),$B43,0)))</f>
        <v/>
      </c>
      <c r="E43" s="30" t="str">
        <f>IF(OR($A43="",Bills!$G42="",Bills!$L42=""),"",IF(Bills!$L42=0,IF(AND(YEAR(Bills!$G42)=YEAR(E$3),MONTH(Bills!$G42)=MONTH(E$3)),$B43,0),IF(AND(E$3&gt;=DATE(YEAR(Bills!$G42),MONTH(Bills!$G42),1),MOD((YEAR(E$3)-YEAR(Bills!$G42))*12+MONTH(E$3)-MONTH(Bills!$G42),Bills!$L42)=0),$B43,0)))</f>
        <v/>
      </c>
      <c r="F43" s="30" t="str">
        <f>IF(OR($A43="",Bills!$G42="",Bills!$L42=""),"",IF(Bills!$L42=0,IF(AND(YEAR(Bills!$G42)=YEAR(F$3),MONTH(Bills!$G42)=MONTH(F$3)),$B43,0),IF(AND(F$3&gt;=DATE(YEAR(Bills!$G42),MONTH(Bills!$G42),1),MOD((YEAR(F$3)-YEAR(Bills!$G42))*12+MONTH(F$3)-MONTH(Bills!$G42),Bills!$L42)=0),$B43,0)))</f>
        <v/>
      </c>
      <c r="G43" s="30" t="str">
        <f>IF(OR($A43="",Bills!$G42="",Bills!$L42=""),"",IF(Bills!$L42=0,IF(AND(YEAR(Bills!$G42)=YEAR(G$3),MONTH(Bills!$G42)=MONTH(G$3)),$B43,0),IF(AND(G$3&gt;=DATE(YEAR(Bills!$G42),MONTH(Bills!$G42),1),MOD((YEAR(G$3)-YEAR(Bills!$G42))*12+MONTH(G$3)-MONTH(Bills!$G42),Bills!$L42)=0),$B43,0)))</f>
        <v/>
      </c>
      <c r="H43" s="30" t="str">
        <f>IF(OR($A43="",Bills!$G42="",Bills!$L42=""),"",IF(Bills!$L42=0,IF(AND(YEAR(Bills!$G42)=YEAR(H$3),MONTH(Bills!$G42)=MONTH(H$3)),$B43,0),IF(AND(H$3&gt;=DATE(YEAR(Bills!$G42),MONTH(Bills!$G42),1),MOD((YEAR(H$3)-YEAR(Bills!$G42))*12+MONTH(H$3)-MONTH(Bills!$G42),Bills!$L42)=0),$B43,0)))</f>
        <v/>
      </c>
      <c r="I43" s="30" t="str">
        <f>IF(OR($A43="",Bills!$G42="",Bills!$L42=""),"",IF(Bills!$L42=0,IF(AND(YEAR(Bills!$G42)=YEAR(I$3),MONTH(Bills!$G42)=MONTH(I$3)),$B43,0),IF(AND(I$3&gt;=DATE(YEAR(Bills!$G42),MONTH(Bills!$G42),1),MOD((YEAR(I$3)-YEAR(Bills!$G42))*12+MONTH(I$3)-MONTH(Bills!$G42),Bills!$L42)=0),$B43,0)))</f>
        <v/>
      </c>
      <c r="J43" s="30" t="str">
        <f>IF(OR($A43="",Bills!$G42="",Bills!$L42=""),"",IF(Bills!$L42=0,IF(AND(YEAR(Bills!$G42)=YEAR(J$3),MONTH(Bills!$G42)=MONTH(J$3)),$B43,0),IF(AND(J$3&gt;=DATE(YEAR(Bills!$G42),MONTH(Bills!$G42),1),MOD((YEAR(J$3)-YEAR(Bills!$G42))*12+MONTH(J$3)-MONTH(Bills!$G42),Bills!$L42)=0),$B43,0)))</f>
        <v/>
      </c>
      <c r="K43" s="30" t="str">
        <f>IF(OR($A43="",Bills!$G42="",Bills!$L42=""),"",IF(Bills!$L42=0,IF(AND(YEAR(Bills!$G42)=YEAR(K$3),MONTH(Bills!$G42)=MONTH(K$3)),$B43,0),IF(AND(K$3&gt;=DATE(YEAR(Bills!$G42),MONTH(Bills!$G42),1),MOD((YEAR(K$3)-YEAR(Bills!$G42))*12+MONTH(K$3)-MONTH(Bills!$G42),Bills!$L42)=0),$B43,0)))</f>
        <v/>
      </c>
      <c r="L43" s="30" t="str">
        <f>IF(OR($A43="",Bills!$G42="",Bills!$L42=""),"",IF(Bills!$L42=0,IF(AND(YEAR(Bills!$G42)=YEAR(L$3),MONTH(Bills!$G42)=MONTH(L$3)),$B43,0),IF(AND(L$3&gt;=DATE(YEAR(Bills!$G42),MONTH(Bills!$G42),1),MOD((YEAR(L$3)-YEAR(Bills!$G42))*12+MONTH(L$3)-MONTH(Bills!$G42),Bills!$L42)=0),$B43,0)))</f>
        <v/>
      </c>
      <c r="M43" s="30" t="str">
        <f>IF(OR($A43="",Bills!$G42="",Bills!$L42=""),"",IF(Bills!$L42=0,IF(AND(YEAR(Bills!$G42)=YEAR(M$3),MONTH(Bills!$G42)=MONTH(M$3)),$B43,0),IF(AND(M$3&gt;=DATE(YEAR(Bills!$G42),MONTH(Bills!$G42),1),MOD((YEAR(M$3)-YEAR(Bills!$G42))*12+MONTH(M$3)-MONTH(Bills!$G42),Bills!$L42)=0),$B43,0)))</f>
        <v/>
      </c>
      <c r="N43" s="30" t="str">
        <f>IF(OR($A43="",Bills!$G42="",Bills!$L42=""),"",IF(Bills!$L42=0,IF(AND(YEAR(Bills!$G42)=YEAR(N$3),MONTH(Bills!$G42)=MONTH(N$3)),$B43,0),IF(AND(N$3&gt;=DATE(YEAR(Bills!$G42),MONTH(Bills!$G42),1),MOD((YEAR(N$3)-YEAR(Bills!$G42))*12+MONTH(N$3)-MONTH(Bills!$G42),Bills!$L42)=0),$B43,0)))</f>
        <v/>
      </c>
    </row>
    <row r="44" spans="1:14" x14ac:dyDescent="0.3">
      <c r="A44" s="24" t="str">
        <f>IF(Bills!A43="","",Bills!A43)</f>
        <v/>
      </c>
      <c r="B44" s="23" t="str">
        <f>IF($A44="","",N(Bills!E43))</f>
        <v/>
      </c>
      <c r="C44" s="30" t="str">
        <f>IF(OR($A44="",Bills!$G43="",Bills!$L43=""),"",IF(Bills!$L43=0,IF(AND(YEAR(Bills!$G43)=YEAR(C$3),MONTH(Bills!$G43)=MONTH(C$3)),$B44,0),IF(AND(C$3&gt;=DATE(YEAR(Bills!$G43),MONTH(Bills!$G43),1),MOD((YEAR(C$3)-YEAR(Bills!$G43))*12+MONTH(C$3)-MONTH(Bills!$G43),Bills!$L43)=0),$B44,0)))</f>
        <v/>
      </c>
      <c r="D44" s="30" t="str">
        <f>IF(OR($A44="",Bills!$G43="",Bills!$L43=""),"",IF(Bills!$L43=0,IF(AND(YEAR(Bills!$G43)=YEAR(D$3),MONTH(Bills!$G43)=MONTH(D$3)),$B44,0),IF(AND(D$3&gt;=DATE(YEAR(Bills!$G43),MONTH(Bills!$G43),1),MOD((YEAR(D$3)-YEAR(Bills!$G43))*12+MONTH(D$3)-MONTH(Bills!$G43),Bills!$L43)=0),$B44,0)))</f>
        <v/>
      </c>
      <c r="E44" s="30" t="str">
        <f>IF(OR($A44="",Bills!$G43="",Bills!$L43=""),"",IF(Bills!$L43=0,IF(AND(YEAR(Bills!$G43)=YEAR(E$3),MONTH(Bills!$G43)=MONTH(E$3)),$B44,0),IF(AND(E$3&gt;=DATE(YEAR(Bills!$G43),MONTH(Bills!$G43),1),MOD((YEAR(E$3)-YEAR(Bills!$G43))*12+MONTH(E$3)-MONTH(Bills!$G43),Bills!$L43)=0),$B44,0)))</f>
        <v/>
      </c>
      <c r="F44" s="30" t="str">
        <f>IF(OR($A44="",Bills!$G43="",Bills!$L43=""),"",IF(Bills!$L43=0,IF(AND(YEAR(Bills!$G43)=YEAR(F$3),MONTH(Bills!$G43)=MONTH(F$3)),$B44,0),IF(AND(F$3&gt;=DATE(YEAR(Bills!$G43),MONTH(Bills!$G43),1),MOD((YEAR(F$3)-YEAR(Bills!$G43))*12+MONTH(F$3)-MONTH(Bills!$G43),Bills!$L43)=0),$B44,0)))</f>
        <v/>
      </c>
      <c r="G44" s="30" t="str">
        <f>IF(OR($A44="",Bills!$G43="",Bills!$L43=""),"",IF(Bills!$L43=0,IF(AND(YEAR(Bills!$G43)=YEAR(G$3),MONTH(Bills!$G43)=MONTH(G$3)),$B44,0),IF(AND(G$3&gt;=DATE(YEAR(Bills!$G43),MONTH(Bills!$G43),1),MOD((YEAR(G$3)-YEAR(Bills!$G43))*12+MONTH(G$3)-MONTH(Bills!$G43),Bills!$L43)=0),$B44,0)))</f>
        <v/>
      </c>
      <c r="H44" s="30" t="str">
        <f>IF(OR($A44="",Bills!$G43="",Bills!$L43=""),"",IF(Bills!$L43=0,IF(AND(YEAR(Bills!$G43)=YEAR(H$3),MONTH(Bills!$G43)=MONTH(H$3)),$B44,0),IF(AND(H$3&gt;=DATE(YEAR(Bills!$G43),MONTH(Bills!$G43),1),MOD((YEAR(H$3)-YEAR(Bills!$G43))*12+MONTH(H$3)-MONTH(Bills!$G43),Bills!$L43)=0),$B44,0)))</f>
        <v/>
      </c>
      <c r="I44" s="30" t="str">
        <f>IF(OR($A44="",Bills!$G43="",Bills!$L43=""),"",IF(Bills!$L43=0,IF(AND(YEAR(Bills!$G43)=YEAR(I$3),MONTH(Bills!$G43)=MONTH(I$3)),$B44,0),IF(AND(I$3&gt;=DATE(YEAR(Bills!$G43),MONTH(Bills!$G43),1),MOD((YEAR(I$3)-YEAR(Bills!$G43))*12+MONTH(I$3)-MONTH(Bills!$G43),Bills!$L43)=0),$B44,0)))</f>
        <v/>
      </c>
      <c r="J44" s="30" t="str">
        <f>IF(OR($A44="",Bills!$G43="",Bills!$L43=""),"",IF(Bills!$L43=0,IF(AND(YEAR(Bills!$G43)=YEAR(J$3),MONTH(Bills!$G43)=MONTH(J$3)),$B44,0),IF(AND(J$3&gt;=DATE(YEAR(Bills!$G43),MONTH(Bills!$G43),1),MOD((YEAR(J$3)-YEAR(Bills!$G43))*12+MONTH(J$3)-MONTH(Bills!$G43),Bills!$L43)=0),$B44,0)))</f>
        <v/>
      </c>
      <c r="K44" s="30" t="str">
        <f>IF(OR($A44="",Bills!$G43="",Bills!$L43=""),"",IF(Bills!$L43=0,IF(AND(YEAR(Bills!$G43)=YEAR(K$3),MONTH(Bills!$G43)=MONTH(K$3)),$B44,0),IF(AND(K$3&gt;=DATE(YEAR(Bills!$G43),MONTH(Bills!$G43),1),MOD((YEAR(K$3)-YEAR(Bills!$G43))*12+MONTH(K$3)-MONTH(Bills!$G43),Bills!$L43)=0),$B44,0)))</f>
        <v/>
      </c>
      <c r="L44" s="30" t="str">
        <f>IF(OR($A44="",Bills!$G43="",Bills!$L43=""),"",IF(Bills!$L43=0,IF(AND(YEAR(Bills!$G43)=YEAR(L$3),MONTH(Bills!$G43)=MONTH(L$3)),$B44,0),IF(AND(L$3&gt;=DATE(YEAR(Bills!$G43),MONTH(Bills!$G43),1),MOD((YEAR(L$3)-YEAR(Bills!$G43))*12+MONTH(L$3)-MONTH(Bills!$G43),Bills!$L43)=0),$B44,0)))</f>
        <v/>
      </c>
      <c r="M44" s="30" t="str">
        <f>IF(OR($A44="",Bills!$G43="",Bills!$L43=""),"",IF(Bills!$L43=0,IF(AND(YEAR(Bills!$G43)=YEAR(M$3),MONTH(Bills!$G43)=MONTH(M$3)),$B44,0),IF(AND(M$3&gt;=DATE(YEAR(Bills!$G43),MONTH(Bills!$G43),1),MOD((YEAR(M$3)-YEAR(Bills!$G43))*12+MONTH(M$3)-MONTH(Bills!$G43),Bills!$L43)=0),$B44,0)))</f>
        <v/>
      </c>
      <c r="N44" s="30" t="str">
        <f>IF(OR($A44="",Bills!$G43="",Bills!$L43=""),"",IF(Bills!$L43=0,IF(AND(YEAR(Bills!$G43)=YEAR(N$3),MONTH(Bills!$G43)=MONTH(N$3)),$B44,0),IF(AND(N$3&gt;=DATE(YEAR(Bills!$G43),MONTH(Bills!$G43),1),MOD((YEAR(N$3)-YEAR(Bills!$G43))*12+MONTH(N$3)-MONTH(Bills!$G43),Bills!$L43)=0),$B44,0)))</f>
        <v/>
      </c>
    </row>
    <row r="45" spans="1:14" x14ac:dyDescent="0.3">
      <c r="A45" s="24" t="str">
        <f>IF(Bills!A44="","",Bills!A44)</f>
        <v/>
      </c>
      <c r="B45" s="23" t="str">
        <f>IF($A45="","",N(Bills!E44))</f>
        <v/>
      </c>
      <c r="C45" s="30" t="str">
        <f>IF(OR($A45="",Bills!$G44="",Bills!$L44=""),"",IF(Bills!$L44=0,IF(AND(YEAR(Bills!$G44)=YEAR(C$3),MONTH(Bills!$G44)=MONTH(C$3)),$B45,0),IF(AND(C$3&gt;=DATE(YEAR(Bills!$G44),MONTH(Bills!$G44),1),MOD((YEAR(C$3)-YEAR(Bills!$G44))*12+MONTH(C$3)-MONTH(Bills!$G44),Bills!$L44)=0),$B45,0)))</f>
        <v/>
      </c>
      <c r="D45" s="30" t="str">
        <f>IF(OR($A45="",Bills!$G44="",Bills!$L44=""),"",IF(Bills!$L44=0,IF(AND(YEAR(Bills!$G44)=YEAR(D$3),MONTH(Bills!$G44)=MONTH(D$3)),$B45,0),IF(AND(D$3&gt;=DATE(YEAR(Bills!$G44),MONTH(Bills!$G44),1),MOD((YEAR(D$3)-YEAR(Bills!$G44))*12+MONTH(D$3)-MONTH(Bills!$G44),Bills!$L44)=0),$B45,0)))</f>
        <v/>
      </c>
      <c r="E45" s="30" t="str">
        <f>IF(OR($A45="",Bills!$G44="",Bills!$L44=""),"",IF(Bills!$L44=0,IF(AND(YEAR(Bills!$G44)=YEAR(E$3),MONTH(Bills!$G44)=MONTH(E$3)),$B45,0),IF(AND(E$3&gt;=DATE(YEAR(Bills!$G44),MONTH(Bills!$G44),1),MOD((YEAR(E$3)-YEAR(Bills!$G44))*12+MONTH(E$3)-MONTH(Bills!$G44),Bills!$L44)=0),$B45,0)))</f>
        <v/>
      </c>
      <c r="F45" s="30" t="str">
        <f>IF(OR($A45="",Bills!$G44="",Bills!$L44=""),"",IF(Bills!$L44=0,IF(AND(YEAR(Bills!$G44)=YEAR(F$3),MONTH(Bills!$G44)=MONTH(F$3)),$B45,0),IF(AND(F$3&gt;=DATE(YEAR(Bills!$G44),MONTH(Bills!$G44),1),MOD((YEAR(F$3)-YEAR(Bills!$G44))*12+MONTH(F$3)-MONTH(Bills!$G44),Bills!$L44)=0),$B45,0)))</f>
        <v/>
      </c>
      <c r="G45" s="30" t="str">
        <f>IF(OR($A45="",Bills!$G44="",Bills!$L44=""),"",IF(Bills!$L44=0,IF(AND(YEAR(Bills!$G44)=YEAR(G$3),MONTH(Bills!$G44)=MONTH(G$3)),$B45,0),IF(AND(G$3&gt;=DATE(YEAR(Bills!$G44),MONTH(Bills!$G44),1),MOD((YEAR(G$3)-YEAR(Bills!$G44))*12+MONTH(G$3)-MONTH(Bills!$G44),Bills!$L44)=0),$B45,0)))</f>
        <v/>
      </c>
      <c r="H45" s="30" t="str">
        <f>IF(OR($A45="",Bills!$G44="",Bills!$L44=""),"",IF(Bills!$L44=0,IF(AND(YEAR(Bills!$G44)=YEAR(H$3),MONTH(Bills!$G44)=MONTH(H$3)),$B45,0),IF(AND(H$3&gt;=DATE(YEAR(Bills!$G44),MONTH(Bills!$G44),1),MOD((YEAR(H$3)-YEAR(Bills!$G44))*12+MONTH(H$3)-MONTH(Bills!$G44),Bills!$L44)=0),$B45,0)))</f>
        <v/>
      </c>
      <c r="I45" s="30" t="str">
        <f>IF(OR($A45="",Bills!$G44="",Bills!$L44=""),"",IF(Bills!$L44=0,IF(AND(YEAR(Bills!$G44)=YEAR(I$3),MONTH(Bills!$G44)=MONTH(I$3)),$B45,0),IF(AND(I$3&gt;=DATE(YEAR(Bills!$G44),MONTH(Bills!$G44),1),MOD((YEAR(I$3)-YEAR(Bills!$G44))*12+MONTH(I$3)-MONTH(Bills!$G44),Bills!$L44)=0),$B45,0)))</f>
        <v/>
      </c>
      <c r="J45" s="30" t="str">
        <f>IF(OR($A45="",Bills!$G44="",Bills!$L44=""),"",IF(Bills!$L44=0,IF(AND(YEAR(Bills!$G44)=YEAR(J$3),MONTH(Bills!$G44)=MONTH(J$3)),$B45,0),IF(AND(J$3&gt;=DATE(YEAR(Bills!$G44),MONTH(Bills!$G44),1),MOD((YEAR(J$3)-YEAR(Bills!$G44))*12+MONTH(J$3)-MONTH(Bills!$G44),Bills!$L44)=0),$B45,0)))</f>
        <v/>
      </c>
      <c r="K45" s="30" t="str">
        <f>IF(OR($A45="",Bills!$G44="",Bills!$L44=""),"",IF(Bills!$L44=0,IF(AND(YEAR(Bills!$G44)=YEAR(K$3),MONTH(Bills!$G44)=MONTH(K$3)),$B45,0),IF(AND(K$3&gt;=DATE(YEAR(Bills!$G44),MONTH(Bills!$G44),1),MOD((YEAR(K$3)-YEAR(Bills!$G44))*12+MONTH(K$3)-MONTH(Bills!$G44),Bills!$L44)=0),$B45,0)))</f>
        <v/>
      </c>
      <c r="L45" s="30" t="str">
        <f>IF(OR($A45="",Bills!$G44="",Bills!$L44=""),"",IF(Bills!$L44=0,IF(AND(YEAR(Bills!$G44)=YEAR(L$3),MONTH(Bills!$G44)=MONTH(L$3)),$B45,0),IF(AND(L$3&gt;=DATE(YEAR(Bills!$G44),MONTH(Bills!$G44),1),MOD((YEAR(L$3)-YEAR(Bills!$G44))*12+MONTH(L$3)-MONTH(Bills!$G44),Bills!$L44)=0),$B45,0)))</f>
        <v/>
      </c>
      <c r="M45" s="30" t="str">
        <f>IF(OR($A45="",Bills!$G44="",Bills!$L44=""),"",IF(Bills!$L44=0,IF(AND(YEAR(Bills!$G44)=YEAR(M$3),MONTH(Bills!$G44)=MONTH(M$3)),$B45,0),IF(AND(M$3&gt;=DATE(YEAR(Bills!$G44),MONTH(Bills!$G44),1),MOD((YEAR(M$3)-YEAR(Bills!$G44))*12+MONTH(M$3)-MONTH(Bills!$G44),Bills!$L44)=0),$B45,0)))</f>
        <v/>
      </c>
      <c r="N45" s="30" t="str">
        <f>IF(OR($A45="",Bills!$G44="",Bills!$L44=""),"",IF(Bills!$L44=0,IF(AND(YEAR(Bills!$G44)=YEAR(N$3),MONTH(Bills!$G44)=MONTH(N$3)),$B45,0),IF(AND(N$3&gt;=DATE(YEAR(Bills!$G44),MONTH(Bills!$G44),1),MOD((YEAR(N$3)-YEAR(Bills!$G44))*12+MONTH(N$3)-MONTH(Bills!$G44),Bills!$L44)=0),$B45,0)))</f>
        <v/>
      </c>
    </row>
    <row r="46" spans="1:14" x14ac:dyDescent="0.3">
      <c r="A46" s="24" t="str">
        <f>IF(Bills!A45="","",Bills!A45)</f>
        <v/>
      </c>
      <c r="B46" s="23" t="str">
        <f>IF($A46="","",N(Bills!E45))</f>
        <v/>
      </c>
      <c r="C46" s="30" t="str">
        <f>IF(OR($A46="",Bills!$G45="",Bills!$L45=""),"",IF(Bills!$L45=0,IF(AND(YEAR(Bills!$G45)=YEAR(C$3),MONTH(Bills!$G45)=MONTH(C$3)),$B46,0),IF(AND(C$3&gt;=DATE(YEAR(Bills!$G45),MONTH(Bills!$G45),1),MOD((YEAR(C$3)-YEAR(Bills!$G45))*12+MONTH(C$3)-MONTH(Bills!$G45),Bills!$L45)=0),$B46,0)))</f>
        <v/>
      </c>
      <c r="D46" s="30" t="str">
        <f>IF(OR($A46="",Bills!$G45="",Bills!$L45=""),"",IF(Bills!$L45=0,IF(AND(YEAR(Bills!$G45)=YEAR(D$3),MONTH(Bills!$G45)=MONTH(D$3)),$B46,0),IF(AND(D$3&gt;=DATE(YEAR(Bills!$G45),MONTH(Bills!$G45),1),MOD((YEAR(D$3)-YEAR(Bills!$G45))*12+MONTH(D$3)-MONTH(Bills!$G45),Bills!$L45)=0),$B46,0)))</f>
        <v/>
      </c>
      <c r="E46" s="30" t="str">
        <f>IF(OR($A46="",Bills!$G45="",Bills!$L45=""),"",IF(Bills!$L45=0,IF(AND(YEAR(Bills!$G45)=YEAR(E$3),MONTH(Bills!$G45)=MONTH(E$3)),$B46,0),IF(AND(E$3&gt;=DATE(YEAR(Bills!$G45),MONTH(Bills!$G45),1),MOD((YEAR(E$3)-YEAR(Bills!$G45))*12+MONTH(E$3)-MONTH(Bills!$G45),Bills!$L45)=0),$B46,0)))</f>
        <v/>
      </c>
      <c r="F46" s="30" t="str">
        <f>IF(OR($A46="",Bills!$G45="",Bills!$L45=""),"",IF(Bills!$L45=0,IF(AND(YEAR(Bills!$G45)=YEAR(F$3),MONTH(Bills!$G45)=MONTH(F$3)),$B46,0),IF(AND(F$3&gt;=DATE(YEAR(Bills!$G45),MONTH(Bills!$G45),1),MOD((YEAR(F$3)-YEAR(Bills!$G45))*12+MONTH(F$3)-MONTH(Bills!$G45),Bills!$L45)=0),$B46,0)))</f>
        <v/>
      </c>
      <c r="G46" s="30" t="str">
        <f>IF(OR($A46="",Bills!$G45="",Bills!$L45=""),"",IF(Bills!$L45=0,IF(AND(YEAR(Bills!$G45)=YEAR(G$3),MONTH(Bills!$G45)=MONTH(G$3)),$B46,0),IF(AND(G$3&gt;=DATE(YEAR(Bills!$G45),MONTH(Bills!$G45),1),MOD((YEAR(G$3)-YEAR(Bills!$G45))*12+MONTH(G$3)-MONTH(Bills!$G45),Bills!$L45)=0),$B46,0)))</f>
        <v/>
      </c>
      <c r="H46" s="30" t="str">
        <f>IF(OR($A46="",Bills!$G45="",Bills!$L45=""),"",IF(Bills!$L45=0,IF(AND(YEAR(Bills!$G45)=YEAR(H$3),MONTH(Bills!$G45)=MONTH(H$3)),$B46,0),IF(AND(H$3&gt;=DATE(YEAR(Bills!$G45),MONTH(Bills!$G45),1),MOD((YEAR(H$3)-YEAR(Bills!$G45))*12+MONTH(H$3)-MONTH(Bills!$G45),Bills!$L45)=0),$B46,0)))</f>
        <v/>
      </c>
      <c r="I46" s="30" t="str">
        <f>IF(OR($A46="",Bills!$G45="",Bills!$L45=""),"",IF(Bills!$L45=0,IF(AND(YEAR(Bills!$G45)=YEAR(I$3),MONTH(Bills!$G45)=MONTH(I$3)),$B46,0),IF(AND(I$3&gt;=DATE(YEAR(Bills!$G45),MONTH(Bills!$G45),1),MOD((YEAR(I$3)-YEAR(Bills!$G45))*12+MONTH(I$3)-MONTH(Bills!$G45),Bills!$L45)=0),$B46,0)))</f>
        <v/>
      </c>
      <c r="J46" s="30" t="str">
        <f>IF(OR($A46="",Bills!$G45="",Bills!$L45=""),"",IF(Bills!$L45=0,IF(AND(YEAR(Bills!$G45)=YEAR(J$3),MONTH(Bills!$G45)=MONTH(J$3)),$B46,0),IF(AND(J$3&gt;=DATE(YEAR(Bills!$G45),MONTH(Bills!$G45),1),MOD((YEAR(J$3)-YEAR(Bills!$G45))*12+MONTH(J$3)-MONTH(Bills!$G45),Bills!$L45)=0),$B46,0)))</f>
        <v/>
      </c>
      <c r="K46" s="30" t="str">
        <f>IF(OR($A46="",Bills!$G45="",Bills!$L45=""),"",IF(Bills!$L45=0,IF(AND(YEAR(Bills!$G45)=YEAR(K$3),MONTH(Bills!$G45)=MONTH(K$3)),$B46,0),IF(AND(K$3&gt;=DATE(YEAR(Bills!$G45),MONTH(Bills!$G45),1),MOD((YEAR(K$3)-YEAR(Bills!$G45))*12+MONTH(K$3)-MONTH(Bills!$G45),Bills!$L45)=0),$B46,0)))</f>
        <v/>
      </c>
      <c r="L46" s="30" t="str">
        <f>IF(OR($A46="",Bills!$G45="",Bills!$L45=""),"",IF(Bills!$L45=0,IF(AND(YEAR(Bills!$G45)=YEAR(L$3),MONTH(Bills!$G45)=MONTH(L$3)),$B46,0),IF(AND(L$3&gt;=DATE(YEAR(Bills!$G45),MONTH(Bills!$G45),1),MOD((YEAR(L$3)-YEAR(Bills!$G45))*12+MONTH(L$3)-MONTH(Bills!$G45),Bills!$L45)=0),$B46,0)))</f>
        <v/>
      </c>
      <c r="M46" s="30" t="str">
        <f>IF(OR($A46="",Bills!$G45="",Bills!$L45=""),"",IF(Bills!$L45=0,IF(AND(YEAR(Bills!$G45)=YEAR(M$3),MONTH(Bills!$G45)=MONTH(M$3)),$B46,0),IF(AND(M$3&gt;=DATE(YEAR(Bills!$G45),MONTH(Bills!$G45),1),MOD((YEAR(M$3)-YEAR(Bills!$G45))*12+MONTH(M$3)-MONTH(Bills!$G45),Bills!$L45)=0),$B46,0)))</f>
        <v/>
      </c>
      <c r="N46" s="30" t="str">
        <f>IF(OR($A46="",Bills!$G45="",Bills!$L45=""),"",IF(Bills!$L45=0,IF(AND(YEAR(Bills!$G45)=YEAR(N$3),MONTH(Bills!$G45)=MONTH(N$3)),$B46,0),IF(AND(N$3&gt;=DATE(YEAR(Bills!$G45),MONTH(Bills!$G45),1),MOD((YEAR(N$3)-YEAR(Bills!$G45))*12+MONTH(N$3)-MONTH(Bills!$G45),Bills!$L45)=0),$B46,0)))</f>
        <v/>
      </c>
    </row>
    <row r="47" spans="1:14" x14ac:dyDescent="0.3">
      <c r="A47" s="24" t="str">
        <f>IF(Bills!A46="","",Bills!A46)</f>
        <v/>
      </c>
      <c r="B47" s="23" t="str">
        <f>IF($A47="","",N(Bills!E46))</f>
        <v/>
      </c>
      <c r="C47" s="30" t="str">
        <f>IF(OR($A47="",Bills!$G46="",Bills!$L46=""),"",IF(Bills!$L46=0,IF(AND(YEAR(Bills!$G46)=YEAR(C$3),MONTH(Bills!$G46)=MONTH(C$3)),$B47,0),IF(AND(C$3&gt;=DATE(YEAR(Bills!$G46),MONTH(Bills!$G46),1),MOD((YEAR(C$3)-YEAR(Bills!$G46))*12+MONTH(C$3)-MONTH(Bills!$G46),Bills!$L46)=0),$B47,0)))</f>
        <v/>
      </c>
      <c r="D47" s="30" t="str">
        <f>IF(OR($A47="",Bills!$G46="",Bills!$L46=""),"",IF(Bills!$L46=0,IF(AND(YEAR(Bills!$G46)=YEAR(D$3),MONTH(Bills!$G46)=MONTH(D$3)),$B47,0),IF(AND(D$3&gt;=DATE(YEAR(Bills!$G46),MONTH(Bills!$G46),1),MOD((YEAR(D$3)-YEAR(Bills!$G46))*12+MONTH(D$3)-MONTH(Bills!$G46),Bills!$L46)=0),$B47,0)))</f>
        <v/>
      </c>
      <c r="E47" s="30" t="str">
        <f>IF(OR($A47="",Bills!$G46="",Bills!$L46=""),"",IF(Bills!$L46=0,IF(AND(YEAR(Bills!$G46)=YEAR(E$3),MONTH(Bills!$G46)=MONTH(E$3)),$B47,0),IF(AND(E$3&gt;=DATE(YEAR(Bills!$G46),MONTH(Bills!$G46),1),MOD((YEAR(E$3)-YEAR(Bills!$G46))*12+MONTH(E$3)-MONTH(Bills!$G46),Bills!$L46)=0),$B47,0)))</f>
        <v/>
      </c>
      <c r="F47" s="30" t="str">
        <f>IF(OR($A47="",Bills!$G46="",Bills!$L46=""),"",IF(Bills!$L46=0,IF(AND(YEAR(Bills!$G46)=YEAR(F$3),MONTH(Bills!$G46)=MONTH(F$3)),$B47,0),IF(AND(F$3&gt;=DATE(YEAR(Bills!$G46),MONTH(Bills!$G46),1),MOD((YEAR(F$3)-YEAR(Bills!$G46))*12+MONTH(F$3)-MONTH(Bills!$G46),Bills!$L46)=0),$B47,0)))</f>
        <v/>
      </c>
      <c r="G47" s="30" t="str">
        <f>IF(OR($A47="",Bills!$G46="",Bills!$L46=""),"",IF(Bills!$L46=0,IF(AND(YEAR(Bills!$G46)=YEAR(G$3),MONTH(Bills!$G46)=MONTH(G$3)),$B47,0),IF(AND(G$3&gt;=DATE(YEAR(Bills!$G46),MONTH(Bills!$G46),1),MOD((YEAR(G$3)-YEAR(Bills!$G46))*12+MONTH(G$3)-MONTH(Bills!$G46),Bills!$L46)=0),$B47,0)))</f>
        <v/>
      </c>
      <c r="H47" s="30" t="str">
        <f>IF(OR($A47="",Bills!$G46="",Bills!$L46=""),"",IF(Bills!$L46=0,IF(AND(YEAR(Bills!$G46)=YEAR(H$3),MONTH(Bills!$G46)=MONTH(H$3)),$B47,0),IF(AND(H$3&gt;=DATE(YEAR(Bills!$G46),MONTH(Bills!$G46),1),MOD((YEAR(H$3)-YEAR(Bills!$G46))*12+MONTH(H$3)-MONTH(Bills!$G46),Bills!$L46)=0),$B47,0)))</f>
        <v/>
      </c>
      <c r="I47" s="30" t="str">
        <f>IF(OR($A47="",Bills!$G46="",Bills!$L46=""),"",IF(Bills!$L46=0,IF(AND(YEAR(Bills!$G46)=YEAR(I$3),MONTH(Bills!$G46)=MONTH(I$3)),$B47,0),IF(AND(I$3&gt;=DATE(YEAR(Bills!$G46),MONTH(Bills!$G46),1),MOD((YEAR(I$3)-YEAR(Bills!$G46))*12+MONTH(I$3)-MONTH(Bills!$G46),Bills!$L46)=0),$B47,0)))</f>
        <v/>
      </c>
      <c r="J47" s="30" t="str">
        <f>IF(OR($A47="",Bills!$G46="",Bills!$L46=""),"",IF(Bills!$L46=0,IF(AND(YEAR(Bills!$G46)=YEAR(J$3),MONTH(Bills!$G46)=MONTH(J$3)),$B47,0),IF(AND(J$3&gt;=DATE(YEAR(Bills!$G46),MONTH(Bills!$G46),1),MOD((YEAR(J$3)-YEAR(Bills!$G46))*12+MONTH(J$3)-MONTH(Bills!$G46),Bills!$L46)=0),$B47,0)))</f>
        <v/>
      </c>
      <c r="K47" s="30" t="str">
        <f>IF(OR($A47="",Bills!$G46="",Bills!$L46=""),"",IF(Bills!$L46=0,IF(AND(YEAR(Bills!$G46)=YEAR(K$3),MONTH(Bills!$G46)=MONTH(K$3)),$B47,0),IF(AND(K$3&gt;=DATE(YEAR(Bills!$G46),MONTH(Bills!$G46),1),MOD((YEAR(K$3)-YEAR(Bills!$G46))*12+MONTH(K$3)-MONTH(Bills!$G46),Bills!$L46)=0),$B47,0)))</f>
        <v/>
      </c>
      <c r="L47" s="30" t="str">
        <f>IF(OR($A47="",Bills!$G46="",Bills!$L46=""),"",IF(Bills!$L46=0,IF(AND(YEAR(Bills!$G46)=YEAR(L$3),MONTH(Bills!$G46)=MONTH(L$3)),$B47,0),IF(AND(L$3&gt;=DATE(YEAR(Bills!$G46),MONTH(Bills!$G46),1),MOD((YEAR(L$3)-YEAR(Bills!$G46))*12+MONTH(L$3)-MONTH(Bills!$G46),Bills!$L46)=0),$B47,0)))</f>
        <v/>
      </c>
      <c r="M47" s="30" t="str">
        <f>IF(OR($A47="",Bills!$G46="",Bills!$L46=""),"",IF(Bills!$L46=0,IF(AND(YEAR(Bills!$G46)=YEAR(M$3),MONTH(Bills!$G46)=MONTH(M$3)),$B47,0),IF(AND(M$3&gt;=DATE(YEAR(Bills!$G46),MONTH(Bills!$G46),1),MOD((YEAR(M$3)-YEAR(Bills!$G46))*12+MONTH(M$3)-MONTH(Bills!$G46),Bills!$L46)=0),$B47,0)))</f>
        <v/>
      </c>
      <c r="N47" s="30" t="str">
        <f>IF(OR($A47="",Bills!$G46="",Bills!$L46=""),"",IF(Bills!$L46=0,IF(AND(YEAR(Bills!$G46)=YEAR(N$3),MONTH(Bills!$G46)=MONTH(N$3)),$B47,0),IF(AND(N$3&gt;=DATE(YEAR(Bills!$G46),MONTH(Bills!$G46),1),MOD((YEAR(N$3)-YEAR(Bills!$G46))*12+MONTH(N$3)-MONTH(Bills!$G46),Bills!$L46)=0),$B47,0)))</f>
        <v/>
      </c>
    </row>
    <row r="48" spans="1:14" x14ac:dyDescent="0.3">
      <c r="A48" s="24" t="str">
        <f>IF(Bills!A47="","",Bills!A47)</f>
        <v/>
      </c>
      <c r="B48" s="23" t="str">
        <f>IF($A48="","",N(Bills!E47))</f>
        <v/>
      </c>
      <c r="C48" s="30" t="str">
        <f>IF(OR($A48="",Bills!$G47="",Bills!$L47=""),"",IF(Bills!$L47=0,IF(AND(YEAR(Bills!$G47)=YEAR(C$3),MONTH(Bills!$G47)=MONTH(C$3)),$B48,0),IF(AND(C$3&gt;=DATE(YEAR(Bills!$G47),MONTH(Bills!$G47),1),MOD((YEAR(C$3)-YEAR(Bills!$G47))*12+MONTH(C$3)-MONTH(Bills!$G47),Bills!$L47)=0),$B48,0)))</f>
        <v/>
      </c>
      <c r="D48" s="30" t="str">
        <f>IF(OR($A48="",Bills!$G47="",Bills!$L47=""),"",IF(Bills!$L47=0,IF(AND(YEAR(Bills!$G47)=YEAR(D$3),MONTH(Bills!$G47)=MONTH(D$3)),$B48,0),IF(AND(D$3&gt;=DATE(YEAR(Bills!$G47),MONTH(Bills!$G47),1),MOD((YEAR(D$3)-YEAR(Bills!$G47))*12+MONTH(D$3)-MONTH(Bills!$G47),Bills!$L47)=0),$B48,0)))</f>
        <v/>
      </c>
      <c r="E48" s="30" t="str">
        <f>IF(OR($A48="",Bills!$G47="",Bills!$L47=""),"",IF(Bills!$L47=0,IF(AND(YEAR(Bills!$G47)=YEAR(E$3),MONTH(Bills!$G47)=MONTH(E$3)),$B48,0),IF(AND(E$3&gt;=DATE(YEAR(Bills!$G47),MONTH(Bills!$G47),1),MOD((YEAR(E$3)-YEAR(Bills!$G47))*12+MONTH(E$3)-MONTH(Bills!$G47),Bills!$L47)=0),$B48,0)))</f>
        <v/>
      </c>
      <c r="F48" s="30" t="str">
        <f>IF(OR($A48="",Bills!$G47="",Bills!$L47=""),"",IF(Bills!$L47=0,IF(AND(YEAR(Bills!$G47)=YEAR(F$3),MONTH(Bills!$G47)=MONTH(F$3)),$B48,0),IF(AND(F$3&gt;=DATE(YEAR(Bills!$G47),MONTH(Bills!$G47),1),MOD((YEAR(F$3)-YEAR(Bills!$G47))*12+MONTH(F$3)-MONTH(Bills!$G47),Bills!$L47)=0),$B48,0)))</f>
        <v/>
      </c>
      <c r="G48" s="30" t="str">
        <f>IF(OR($A48="",Bills!$G47="",Bills!$L47=""),"",IF(Bills!$L47=0,IF(AND(YEAR(Bills!$G47)=YEAR(G$3),MONTH(Bills!$G47)=MONTH(G$3)),$B48,0),IF(AND(G$3&gt;=DATE(YEAR(Bills!$G47),MONTH(Bills!$G47),1),MOD((YEAR(G$3)-YEAR(Bills!$G47))*12+MONTH(G$3)-MONTH(Bills!$G47),Bills!$L47)=0),$B48,0)))</f>
        <v/>
      </c>
      <c r="H48" s="30" t="str">
        <f>IF(OR($A48="",Bills!$G47="",Bills!$L47=""),"",IF(Bills!$L47=0,IF(AND(YEAR(Bills!$G47)=YEAR(H$3),MONTH(Bills!$G47)=MONTH(H$3)),$B48,0),IF(AND(H$3&gt;=DATE(YEAR(Bills!$G47),MONTH(Bills!$G47),1),MOD((YEAR(H$3)-YEAR(Bills!$G47))*12+MONTH(H$3)-MONTH(Bills!$G47),Bills!$L47)=0),$B48,0)))</f>
        <v/>
      </c>
      <c r="I48" s="30" t="str">
        <f>IF(OR($A48="",Bills!$G47="",Bills!$L47=""),"",IF(Bills!$L47=0,IF(AND(YEAR(Bills!$G47)=YEAR(I$3),MONTH(Bills!$G47)=MONTH(I$3)),$B48,0),IF(AND(I$3&gt;=DATE(YEAR(Bills!$G47),MONTH(Bills!$G47),1),MOD((YEAR(I$3)-YEAR(Bills!$G47))*12+MONTH(I$3)-MONTH(Bills!$G47),Bills!$L47)=0),$B48,0)))</f>
        <v/>
      </c>
      <c r="J48" s="30" t="str">
        <f>IF(OR($A48="",Bills!$G47="",Bills!$L47=""),"",IF(Bills!$L47=0,IF(AND(YEAR(Bills!$G47)=YEAR(J$3),MONTH(Bills!$G47)=MONTH(J$3)),$B48,0),IF(AND(J$3&gt;=DATE(YEAR(Bills!$G47),MONTH(Bills!$G47),1),MOD((YEAR(J$3)-YEAR(Bills!$G47))*12+MONTH(J$3)-MONTH(Bills!$G47),Bills!$L47)=0),$B48,0)))</f>
        <v/>
      </c>
      <c r="K48" s="30" t="str">
        <f>IF(OR($A48="",Bills!$G47="",Bills!$L47=""),"",IF(Bills!$L47=0,IF(AND(YEAR(Bills!$G47)=YEAR(K$3),MONTH(Bills!$G47)=MONTH(K$3)),$B48,0),IF(AND(K$3&gt;=DATE(YEAR(Bills!$G47),MONTH(Bills!$G47),1),MOD((YEAR(K$3)-YEAR(Bills!$G47))*12+MONTH(K$3)-MONTH(Bills!$G47),Bills!$L47)=0),$B48,0)))</f>
        <v/>
      </c>
      <c r="L48" s="30" t="str">
        <f>IF(OR($A48="",Bills!$G47="",Bills!$L47=""),"",IF(Bills!$L47=0,IF(AND(YEAR(Bills!$G47)=YEAR(L$3),MONTH(Bills!$G47)=MONTH(L$3)),$B48,0),IF(AND(L$3&gt;=DATE(YEAR(Bills!$G47),MONTH(Bills!$G47),1),MOD((YEAR(L$3)-YEAR(Bills!$G47))*12+MONTH(L$3)-MONTH(Bills!$G47),Bills!$L47)=0),$B48,0)))</f>
        <v/>
      </c>
      <c r="M48" s="30" t="str">
        <f>IF(OR($A48="",Bills!$G47="",Bills!$L47=""),"",IF(Bills!$L47=0,IF(AND(YEAR(Bills!$G47)=YEAR(M$3),MONTH(Bills!$G47)=MONTH(M$3)),$B48,0),IF(AND(M$3&gt;=DATE(YEAR(Bills!$G47),MONTH(Bills!$G47),1),MOD((YEAR(M$3)-YEAR(Bills!$G47))*12+MONTH(M$3)-MONTH(Bills!$G47),Bills!$L47)=0),$B48,0)))</f>
        <v/>
      </c>
      <c r="N48" s="30" t="str">
        <f>IF(OR($A48="",Bills!$G47="",Bills!$L47=""),"",IF(Bills!$L47=0,IF(AND(YEAR(Bills!$G47)=YEAR(N$3),MONTH(Bills!$G47)=MONTH(N$3)),$B48,0),IF(AND(N$3&gt;=DATE(YEAR(Bills!$G47),MONTH(Bills!$G47),1),MOD((YEAR(N$3)-YEAR(Bills!$G47))*12+MONTH(N$3)-MONTH(Bills!$G47),Bills!$L47)=0),$B48,0)))</f>
        <v/>
      </c>
    </row>
    <row r="49" spans="1:14" x14ac:dyDescent="0.3">
      <c r="A49" s="24" t="str">
        <f>IF(Bills!A48="","",Bills!A48)</f>
        <v/>
      </c>
      <c r="B49" s="23" t="str">
        <f>IF($A49="","",N(Bills!E48))</f>
        <v/>
      </c>
      <c r="C49" s="30" t="str">
        <f>IF(OR($A49="",Bills!$G48="",Bills!$L48=""),"",IF(Bills!$L48=0,IF(AND(YEAR(Bills!$G48)=YEAR(C$3),MONTH(Bills!$G48)=MONTH(C$3)),$B49,0),IF(AND(C$3&gt;=DATE(YEAR(Bills!$G48),MONTH(Bills!$G48),1),MOD((YEAR(C$3)-YEAR(Bills!$G48))*12+MONTH(C$3)-MONTH(Bills!$G48),Bills!$L48)=0),$B49,0)))</f>
        <v/>
      </c>
      <c r="D49" s="30" t="str">
        <f>IF(OR($A49="",Bills!$G48="",Bills!$L48=""),"",IF(Bills!$L48=0,IF(AND(YEAR(Bills!$G48)=YEAR(D$3),MONTH(Bills!$G48)=MONTH(D$3)),$B49,0),IF(AND(D$3&gt;=DATE(YEAR(Bills!$G48),MONTH(Bills!$G48),1),MOD((YEAR(D$3)-YEAR(Bills!$G48))*12+MONTH(D$3)-MONTH(Bills!$G48),Bills!$L48)=0),$B49,0)))</f>
        <v/>
      </c>
      <c r="E49" s="30" t="str">
        <f>IF(OR($A49="",Bills!$G48="",Bills!$L48=""),"",IF(Bills!$L48=0,IF(AND(YEAR(Bills!$G48)=YEAR(E$3),MONTH(Bills!$G48)=MONTH(E$3)),$B49,0),IF(AND(E$3&gt;=DATE(YEAR(Bills!$G48),MONTH(Bills!$G48),1),MOD((YEAR(E$3)-YEAR(Bills!$G48))*12+MONTH(E$3)-MONTH(Bills!$G48),Bills!$L48)=0),$B49,0)))</f>
        <v/>
      </c>
      <c r="F49" s="30" t="str">
        <f>IF(OR($A49="",Bills!$G48="",Bills!$L48=""),"",IF(Bills!$L48=0,IF(AND(YEAR(Bills!$G48)=YEAR(F$3),MONTH(Bills!$G48)=MONTH(F$3)),$B49,0),IF(AND(F$3&gt;=DATE(YEAR(Bills!$G48),MONTH(Bills!$G48),1),MOD((YEAR(F$3)-YEAR(Bills!$G48))*12+MONTH(F$3)-MONTH(Bills!$G48),Bills!$L48)=0),$B49,0)))</f>
        <v/>
      </c>
      <c r="G49" s="30" t="str">
        <f>IF(OR($A49="",Bills!$G48="",Bills!$L48=""),"",IF(Bills!$L48=0,IF(AND(YEAR(Bills!$G48)=YEAR(G$3),MONTH(Bills!$G48)=MONTH(G$3)),$B49,0),IF(AND(G$3&gt;=DATE(YEAR(Bills!$G48),MONTH(Bills!$G48),1),MOD((YEAR(G$3)-YEAR(Bills!$G48))*12+MONTH(G$3)-MONTH(Bills!$G48),Bills!$L48)=0),$B49,0)))</f>
        <v/>
      </c>
      <c r="H49" s="30" t="str">
        <f>IF(OR($A49="",Bills!$G48="",Bills!$L48=""),"",IF(Bills!$L48=0,IF(AND(YEAR(Bills!$G48)=YEAR(H$3),MONTH(Bills!$G48)=MONTH(H$3)),$B49,0),IF(AND(H$3&gt;=DATE(YEAR(Bills!$G48),MONTH(Bills!$G48),1),MOD((YEAR(H$3)-YEAR(Bills!$G48))*12+MONTH(H$3)-MONTH(Bills!$G48),Bills!$L48)=0),$B49,0)))</f>
        <v/>
      </c>
      <c r="I49" s="30" t="str">
        <f>IF(OR($A49="",Bills!$G48="",Bills!$L48=""),"",IF(Bills!$L48=0,IF(AND(YEAR(Bills!$G48)=YEAR(I$3),MONTH(Bills!$G48)=MONTH(I$3)),$B49,0),IF(AND(I$3&gt;=DATE(YEAR(Bills!$G48),MONTH(Bills!$G48),1),MOD((YEAR(I$3)-YEAR(Bills!$G48))*12+MONTH(I$3)-MONTH(Bills!$G48),Bills!$L48)=0),$B49,0)))</f>
        <v/>
      </c>
      <c r="J49" s="30" t="str">
        <f>IF(OR($A49="",Bills!$G48="",Bills!$L48=""),"",IF(Bills!$L48=0,IF(AND(YEAR(Bills!$G48)=YEAR(J$3),MONTH(Bills!$G48)=MONTH(J$3)),$B49,0),IF(AND(J$3&gt;=DATE(YEAR(Bills!$G48),MONTH(Bills!$G48),1),MOD((YEAR(J$3)-YEAR(Bills!$G48))*12+MONTH(J$3)-MONTH(Bills!$G48),Bills!$L48)=0),$B49,0)))</f>
        <v/>
      </c>
      <c r="K49" s="30" t="str">
        <f>IF(OR($A49="",Bills!$G48="",Bills!$L48=""),"",IF(Bills!$L48=0,IF(AND(YEAR(Bills!$G48)=YEAR(K$3),MONTH(Bills!$G48)=MONTH(K$3)),$B49,0),IF(AND(K$3&gt;=DATE(YEAR(Bills!$G48),MONTH(Bills!$G48),1),MOD((YEAR(K$3)-YEAR(Bills!$G48))*12+MONTH(K$3)-MONTH(Bills!$G48),Bills!$L48)=0),$B49,0)))</f>
        <v/>
      </c>
      <c r="L49" s="30" t="str">
        <f>IF(OR($A49="",Bills!$G48="",Bills!$L48=""),"",IF(Bills!$L48=0,IF(AND(YEAR(Bills!$G48)=YEAR(L$3),MONTH(Bills!$G48)=MONTH(L$3)),$B49,0),IF(AND(L$3&gt;=DATE(YEAR(Bills!$G48),MONTH(Bills!$G48),1),MOD((YEAR(L$3)-YEAR(Bills!$G48))*12+MONTH(L$3)-MONTH(Bills!$G48),Bills!$L48)=0),$B49,0)))</f>
        <v/>
      </c>
      <c r="M49" s="30" t="str">
        <f>IF(OR($A49="",Bills!$G48="",Bills!$L48=""),"",IF(Bills!$L48=0,IF(AND(YEAR(Bills!$G48)=YEAR(M$3),MONTH(Bills!$G48)=MONTH(M$3)),$B49,0),IF(AND(M$3&gt;=DATE(YEAR(Bills!$G48),MONTH(Bills!$G48),1),MOD((YEAR(M$3)-YEAR(Bills!$G48))*12+MONTH(M$3)-MONTH(Bills!$G48),Bills!$L48)=0),$B49,0)))</f>
        <v/>
      </c>
      <c r="N49" s="30" t="str">
        <f>IF(OR($A49="",Bills!$G48="",Bills!$L48=""),"",IF(Bills!$L48=0,IF(AND(YEAR(Bills!$G48)=YEAR(N$3),MONTH(Bills!$G48)=MONTH(N$3)),$B49,0),IF(AND(N$3&gt;=DATE(YEAR(Bills!$G48),MONTH(Bills!$G48),1),MOD((YEAR(N$3)-YEAR(Bills!$G48))*12+MONTH(N$3)-MONTH(Bills!$G48),Bills!$L48)=0),$B49,0)))</f>
        <v/>
      </c>
    </row>
    <row r="50" spans="1:14" x14ac:dyDescent="0.3">
      <c r="A50" s="24" t="str">
        <f>IF(Bills!A49="","",Bills!A49)</f>
        <v/>
      </c>
      <c r="B50" s="23" t="str">
        <f>IF($A50="","",N(Bills!E49))</f>
        <v/>
      </c>
      <c r="C50" s="30" t="str">
        <f>IF(OR($A50="",Bills!$G49="",Bills!$L49=""),"",IF(Bills!$L49=0,IF(AND(YEAR(Bills!$G49)=YEAR(C$3),MONTH(Bills!$G49)=MONTH(C$3)),$B50,0),IF(AND(C$3&gt;=DATE(YEAR(Bills!$G49),MONTH(Bills!$G49),1),MOD((YEAR(C$3)-YEAR(Bills!$G49))*12+MONTH(C$3)-MONTH(Bills!$G49),Bills!$L49)=0),$B50,0)))</f>
        <v/>
      </c>
      <c r="D50" s="30" t="str">
        <f>IF(OR($A50="",Bills!$G49="",Bills!$L49=""),"",IF(Bills!$L49=0,IF(AND(YEAR(Bills!$G49)=YEAR(D$3),MONTH(Bills!$G49)=MONTH(D$3)),$B50,0),IF(AND(D$3&gt;=DATE(YEAR(Bills!$G49),MONTH(Bills!$G49),1),MOD((YEAR(D$3)-YEAR(Bills!$G49))*12+MONTH(D$3)-MONTH(Bills!$G49),Bills!$L49)=0),$B50,0)))</f>
        <v/>
      </c>
      <c r="E50" s="30" t="str">
        <f>IF(OR($A50="",Bills!$G49="",Bills!$L49=""),"",IF(Bills!$L49=0,IF(AND(YEAR(Bills!$G49)=YEAR(E$3),MONTH(Bills!$G49)=MONTH(E$3)),$B50,0),IF(AND(E$3&gt;=DATE(YEAR(Bills!$G49),MONTH(Bills!$G49),1),MOD((YEAR(E$3)-YEAR(Bills!$G49))*12+MONTH(E$3)-MONTH(Bills!$G49),Bills!$L49)=0),$B50,0)))</f>
        <v/>
      </c>
      <c r="F50" s="30" t="str">
        <f>IF(OR($A50="",Bills!$G49="",Bills!$L49=""),"",IF(Bills!$L49=0,IF(AND(YEAR(Bills!$G49)=YEAR(F$3),MONTH(Bills!$G49)=MONTH(F$3)),$B50,0),IF(AND(F$3&gt;=DATE(YEAR(Bills!$G49),MONTH(Bills!$G49),1),MOD((YEAR(F$3)-YEAR(Bills!$G49))*12+MONTH(F$3)-MONTH(Bills!$G49),Bills!$L49)=0),$B50,0)))</f>
        <v/>
      </c>
      <c r="G50" s="30" t="str">
        <f>IF(OR($A50="",Bills!$G49="",Bills!$L49=""),"",IF(Bills!$L49=0,IF(AND(YEAR(Bills!$G49)=YEAR(G$3),MONTH(Bills!$G49)=MONTH(G$3)),$B50,0),IF(AND(G$3&gt;=DATE(YEAR(Bills!$G49),MONTH(Bills!$G49),1),MOD((YEAR(G$3)-YEAR(Bills!$G49))*12+MONTH(G$3)-MONTH(Bills!$G49),Bills!$L49)=0),$B50,0)))</f>
        <v/>
      </c>
      <c r="H50" s="30" t="str">
        <f>IF(OR($A50="",Bills!$G49="",Bills!$L49=""),"",IF(Bills!$L49=0,IF(AND(YEAR(Bills!$G49)=YEAR(H$3),MONTH(Bills!$G49)=MONTH(H$3)),$B50,0),IF(AND(H$3&gt;=DATE(YEAR(Bills!$G49),MONTH(Bills!$G49),1),MOD((YEAR(H$3)-YEAR(Bills!$G49))*12+MONTH(H$3)-MONTH(Bills!$G49),Bills!$L49)=0),$B50,0)))</f>
        <v/>
      </c>
      <c r="I50" s="30" t="str">
        <f>IF(OR($A50="",Bills!$G49="",Bills!$L49=""),"",IF(Bills!$L49=0,IF(AND(YEAR(Bills!$G49)=YEAR(I$3),MONTH(Bills!$G49)=MONTH(I$3)),$B50,0),IF(AND(I$3&gt;=DATE(YEAR(Bills!$G49),MONTH(Bills!$G49),1),MOD((YEAR(I$3)-YEAR(Bills!$G49))*12+MONTH(I$3)-MONTH(Bills!$G49),Bills!$L49)=0),$B50,0)))</f>
        <v/>
      </c>
      <c r="J50" s="30" t="str">
        <f>IF(OR($A50="",Bills!$G49="",Bills!$L49=""),"",IF(Bills!$L49=0,IF(AND(YEAR(Bills!$G49)=YEAR(J$3),MONTH(Bills!$G49)=MONTH(J$3)),$B50,0),IF(AND(J$3&gt;=DATE(YEAR(Bills!$G49),MONTH(Bills!$G49),1),MOD((YEAR(J$3)-YEAR(Bills!$G49))*12+MONTH(J$3)-MONTH(Bills!$G49),Bills!$L49)=0),$B50,0)))</f>
        <v/>
      </c>
      <c r="K50" s="30" t="str">
        <f>IF(OR($A50="",Bills!$G49="",Bills!$L49=""),"",IF(Bills!$L49=0,IF(AND(YEAR(Bills!$G49)=YEAR(K$3),MONTH(Bills!$G49)=MONTH(K$3)),$B50,0),IF(AND(K$3&gt;=DATE(YEAR(Bills!$G49),MONTH(Bills!$G49),1),MOD((YEAR(K$3)-YEAR(Bills!$G49))*12+MONTH(K$3)-MONTH(Bills!$G49),Bills!$L49)=0),$B50,0)))</f>
        <v/>
      </c>
      <c r="L50" s="30" t="str">
        <f>IF(OR($A50="",Bills!$G49="",Bills!$L49=""),"",IF(Bills!$L49=0,IF(AND(YEAR(Bills!$G49)=YEAR(L$3),MONTH(Bills!$G49)=MONTH(L$3)),$B50,0),IF(AND(L$3&gt;=DATE(YEAR(Bills!$G49),MONTH(Bills!$G49),1),MOD((YEAR(L$3)-YEAR(Bills!$G49))*12+MONTH(L$3)-MONTH(Bills!$G49),Bills!$L49)=0),$B50,0)))</f>
        <v/>
      </c>
      <c r="M50" s="30" t="str">
        <f>IF(OR($A50="",Bills!$G49="",Bills!$L49=""),"",IF(Bills!$L49=0,IF(AND(YEAR(Bills!$G49)=YEAR(M$3),MONTH(Bills!$G49)=MONTH(M$3)),$B50,0),IF(AND(M$3&gt;=DATE(YEAR(Bills!$G49),MONTH(Bills!$G49),1),MOD((YEAR(M$3)-YEAR(Bills!$G49))*12+MONTH(M$3)-MONTH(Bills!$G49),Bills!$L49)=0),$B50,0)))</f>
        <v/>
      </c>
      <c r="N50" s="30" t="str">
        <f>IF(OR($A50="",Bills!$G49="",Bills!$L49=""),"",IF(Bills!$L49=0,IF(AND(YEAR(Bills!$G49)=YEAR(N$3),MONTH(Bills!$G49)=MONTH(N$3)),$B50,0),IF(AND(N$3&gt;=DATE(YEAR(Bills!$G49),MONTH(Bills!$G49),1),MOD((YEAR(N$3)-YEAR(Bills!$G49))*12+MONTH(N$3)-MONTH(Bills!$G49),Bills!$L49)=0),$B50,0)))</f>
        <v/>
      </c>
    </row>
    <row r="51" spans="1:14" x14ac:dyDescent="0.3">
      <c r="A51" s="24" t="str">
        <f>IF(Bills!A50="","",Bills!A50)</f>
        <v/>
      </c>
      <c r="B51" s="23" t="str">
        <f>IF($A51="","",N(Bills!E50))</f>
        <v/>
      </c>
      <c r="C51" s="30" t="str">
        <f>IF(OR($A51="",Bills!$G50="",Bills!$L50=""),"",IF(Bills!$L50=0,IF(AND(YEAR(Bills!$G50)=YEAR(C$3),MONTH(Bills!$G50)=MONTH(C$3)),$B51,0),IF(AND(C$3&gt;=DATE(YEAR(Bills!$G50),MONTH(Bills!$G50),1),MOD((YEAR(C$3)-YEAR(Bills!$G50))*12+MONTH(C$3)-MONTH(Bills!$G50),Bills!$L50)=0),$B51,0)))</f>
        <v/>
      </c>
      <c r="D51" s="30" t="str">
        <f>IF(OR($A51="",Bills!$G50="",Bills!$L50=""),"",IF(Bills!$L50=0,IF(AND(YEAR(Bills!$G50)=YEAR(D$3),MONTH(Bills!$G50)=MONTH(D$3)),$B51,0),IF(AND(D$3&gt;=DATE(YEAR(Bills!$G50),MONTH(Bills!$G50),1),MOD((YEAR(D$3)-YEAR(Bills!$G50))*12+MONTH(D$3)-MONTH(Bills!$G50),Bills!$L50)=0),$B51,0)))</f>
        <v/>
      </c>
      <c r="E51" s="30" t="str">
        <f>IF(OR($A51="",Bills!$G50="",Bills!$L50=""),"",IF(Bills!$L50=0,IF(AND(YEAR(Bills!$G50)=YEAR(E$3),MONTH(Bills!$G50)=MONTH(E$3)),$B51,0),IF(AND(E$3&gt;=DATE(YEAR(Bills!$G50),MONTH(Bills!$G50),1),MOD((YEAR(E$3)-YEAR(Bills!$G50))*12+MONTH(E$3)-MONTH(Bills!$G50),Bills!$L50)=0),$B51,0)))</f>
        <v/>
      </c>
      <c r="F51" s="30" t="str">
        <f>IF(OR($A51="",Bills!$G50="",Bills!$L50=""),"",IF(Bills!$L50=0,IF(AND(YEAR(Bills!$G50)=YEAR(F$3),MONTH(Bills!$G50)=MONTH(F$3)),$B51,0),IF(AND(F$3&gt;=DATE(YEAR(Bills!$G50),MONTH(Bills!$G50),1),MOD((YEAR(F$3)-YEAR(Bills!$G50))*12+MONTH(F$3)-MONTH(Bills!$G50),Bills!$L50)=0),$B51,0)))</f>
        <v/>
      </c>
      <c r="G51" s="30" t="str">
        <f>IF(OR($A51="",Bills!$G50="",Bills!$L50=""),"",IF(Bills!$L50=0,IF(AND(YEAR(Bills!$G50)=YEAR(G$3),MONTH(Bills!$G50)=MONTH(G$3)),$B51,0),IF(AND(G$3&gt;=DATE(YEAR(Bills!$G50),MONTH(Bills!$G50),1),MOD((YEAR(G$3)-YEAR(Bills!$G50))*12+MONTH(G$3)-MONTH(Bills!$G50),Bills!$L50)=0),$B51,0)))</f>
        <v/>
      </c>
      <c r="H51" s="30" t="str">
        <f>IF(OR($A51="",Bills!$G50="",Bills!$L50=""),"",IF(Bills!$L50=0,IF(AND(YEAR(Bills!$G50)=YEAR(H$3),MONTH(Bills!$G50)=MONTH(H$3)),$B51,0),IF(AND(H$3&gt;=DATE(YEAR(Bills!$G50),MONTH(Bills!$G50),1),MOD((YEAR(H$3)-YEAR(Bills!$G50))*12+MONTH(H$3)-MONTH(Bills!$G50),Bills!$L50)=0),$B51,0)))</f>
        <v/>
      </c>
      <c r="I51" s="30" t="str">
        <f>IF(OR($A51="",Bills!$G50="",Bills!$L50=""),"",IF(Bills!$L50=0,IF(AND(YEAR(Bills!$G50)=YEAR(I$3),MONTH(Bills!$G50)=MONTH(I$3)),$B51,0),IF(AND(I$3&gt;=DATE(YEAR(Bills!$G50),MONTH(Bills!$G50),1),MOD((YEAR(I$3)-YEAR(Bills!$G50))*12+MONTH(I$3)-MONTH(Bills!$G50),Bills!$L50)=0),$B51,0)))</f>
        <v/>
      </c>
      <c r="J51" s="30" t="str">
        <f>IF(OR($A51="",Bills!$G50="",Bills!$L50=""),"",IF(Bills!$L50=0,IF(AND(YEAR(Bills!$G50)=YEAR(J$3),MONTH(Bills!$G50)=MONTH(J$3)),$B51,0),IF(AND(J$3&gt;=DATE(YEAR(Bills!$G50),MONTH(Bills!$G50),1),MOD((YEAR(J$3)-YEAR(Bills!$G50))*12+MONTH(J$3)-MONTH(Bills!$G50),Bills!$L50)=0),$B51,0)))</f>
        <v/>
      </c>
      <c r="K51" s="30" t="str">
        <f>IF(OR($A51="",Bills!$G50="",Bills!$L50=""),"",IF(Bills!$L50=0,IF(AND(YEAR(Bills!$G50)=YEAR(K$3),MONTH(Bills!$G50)=MONTH(K$3)),$B51,0),IF(AND(K$3&gt;=DATE(YEAR(Bills!$G50),MONTH(Bills!$G50),1),MOD((YEAR(K$3)-YEAR(Bills!$G50))*12+MONTH(K$3)-MONTH(Bills!$G50),Bills!$L50)=0),$B51,0)))</f>
        <v/>
      </c>
      <c r="L51" s="30" t="str">
        <f>IF(OR($A51="",Bills!$G50="",Bills!$L50=""),"",IF(Bills!$L50=0,IF(AND(YEAR(Bills!$G50)=YEAR(L$3),MONTH(Bills!$G50)=MONTH(L$3)),$B51,0),IF(AND(L$3&gt;=DATE(YEAR(Bills!$G50),MONTH(Bills!$G50),1),MOD((YEAR(L$3)-YEAR(Bills!$G50))*12+MONTH(L$3)-MONTH(Bills!$G50),Bills!$L50)=0),$B51,0)))</f>
        <v/>
      </c>
      <c r="M51" s="30" t="str">
        <f>IF(OR($A51="",Bills!$G50="",Bills!$L50=""),"",IF(Bills!$L50=0,IF(AND(YEAR(Bills!$G50)=YEAR(M$3),MONTH(Bills!$G50)=MONTH(M$3)),$B51,0),IF(AND(M$3&gt;=DATE(YEAR(Bills!$G50),MONTH(Bills!$G50),1),MOD((YEAR(M$3)-YEAR(Bills!$G50))*12+MONTH(M$3)-MONTH(Bills!$G50),Bills!$L50)=0),$B51,0)))</f>
        <v/>
      </c>
      <c r="N51" s="30" t="str">
        <f>IF(OR($A51="",Bills!$G50="",Bills!$L50=""),"",IF(Bills!$L50=0,IF(AND(YEAR(Bills!$G50)=YEAR(N$3),MONTH(Bills!$G50)=MONTH(N$3)),$B51,0),IF(AND(N$3&gt;=DATE(YEAR(Bills!$G50),MONTH(Bills!$G50),1),MOD((YEAR(N$3)-YEAR(Bills!$G50))*12+MONTH(N$3)-MONTH(Bills!$G50),Bills!$L50)=0),$B51,0)))</f>
        <v/>
      </c>
    </row>
    <row r="52" spans="1:14" x14ac:dyDescent="0.3">
      <c r="A52" s="24" t="str">
        <f>IF(Bills!A51="","",Bills!A51)</f>
        <v/>
      </c>
      <c r="B52" s="23" t="str">
        <f>IF($A52="","",N(Bills!E51))</f>
        <v/>
      </c>
      <c r="C52" s="30" t="str">
        <f>IF(OR($A52="",Bills!$G51="",Bills!$L51=""),"",IF(Bills!$L51=0,IF(AND(YEAR(Bills!$G51)=YEAR(C$3),MONTH(Bills!$G51)=MONTH(C$3)),$B52,0),IF(AND(C$3&gt;=DATE(YEAR(Bills!$G51),MONTH(Bills!$G51),1),MOD((YEAR(C$3)-YEAR(Bills!$G51))*12+MONTH(C$3)-MONTH(Bills!$G51),Bills!$L51)=0),$B52,0)))</f>
        <v/>
      </c>
      <c r="D52" s="30" t="str">
        <f>IF(OR($A52="",Bills!$G51="",Bills!$L51=""),"",IF(Bills!$L51=0,IF(AND(YEAR(Bills!$G51)=YEAR(D$3),MONTH(Bills!$G51)=MONTH(D$3)),$B52,0),IF(AND(D$3&gt;=DATE(YEAR(Bills!$G51),MONTH(Bills!$G51),1),MOD((YEAR(D$3)-YEAR(Bills!$G51))*12+MONTH(D$3)-MONTH(Bills!$G51),Bills!$L51)=0),$B52,0)))</f>
        <v/>
      </c>
      <c r="E52" s="30" t="str">
        <f>IF(OR($A52="",Bills!$G51="",Bills!$L51=""),"",IF(Bills!$L51=0,IF(AND(YEAR(Bills!$G51)=YEAR(E$3),MONTH(Bills!$G51)=MONTH(E$3)),$B52,0),IF(AND(E$3&gt;=DATE(YEAR(Bills!$G51),MONTH(Bills!$G51),1),MOD((YEAR(E$3)-YEAR(Bills!$G51))*12+MONTH(E$3)-MONTH(Bills!$G51),Bills!$L51)=0),$B52,0)))</f>
        <v/>
      </c>
      <c r="F52" s="30" t="str">
        <f>IF(OR($A52="",Bills!$G51="",Bills!$L51=""),"",IF(Bills!$L51=0,IF(AND(YEAR(Bills!$G51)=YEAR(F$3),MONTH(Bills!$G51)=MONTH(F$3)),$B52,0),IF(AND(F$3&gt;=DATE(YEAR(Bills!$G51),MONTH(Bills!$G51),1),MOD((YEAR(F$3)-YEAR(Bills!$G51))*12+MONTH(F$3)-MONTH(Bills!$G51),Bills!$L51)=0),$B52,0)))</f>
        <v/>
      </c>
      <c r="G52" s="30" t="str">
        <f>IF(OR($A52="",Bills!$G51="",Bills!$L51=""),"",IF(Bills!$L51=0,IF(AND(YEAR(Bills!$G51)=YEAR(G$3),MONTH(Bills!$G51)=MONTH(G$3)),$B52,0),IF(AND(G$3&gt;=DATE(YEAR(Bills!$G51),MONTH(Bills!$G51),1),MOD((YEAR(G$3)-YEAR(Bills!$G51))*12+MONTH(G$3)-MONTH(Bills!$G51),Bills!$L51)=0),$B52,0)))</f>
        <v/>
      </c>
      <c r="H52" s="30" t="str">
        <f>IF(OR($A52="",Bills!$G51="",Bills!$L51=""),"",IF(Bills!$L51=0,IF(AND(YEAR(Bills!$G51)=YEAR(H$3),MONTH(Bills!$G51)=MONTH(H$3)),$B52,0),IF(AND(H$3&gt;=DATE(YEAR(Bills!$G51),MONTH(Bills!$G51),1),MOD((YEAR(H$3)-YEAR(Bills!$G51))*12+MONTH(H$3)-MONTH(Bills!$G51),Bills!$L51)=0),$B52,0)))</f>
        <v/>
      </c>
      <c r="I52" s="30" t="str">
        <f>IF(OR($A52="",Bills!$G51="",Bills!$L51=""),"",IF(Bills!$L51=0,IF(AND(YEAR(Bills!$G51)=YEAR(I$3),MONTH(Bills!$G51)=MONTH(I$3)),$B52,0),IF(AND(I$3&gt;=DATE(YEAR(Bills!$G51),MONTH(Bills!$G51),1),MOD((YEAR(I$3)-YEAR(Bills!$G51))*12+MONTH(I$3)-MONTH(Bills!$G51),Bills!$L51)=0),$B52,0)))</f>
        <v/>
      </c>
      <c r="J52" s="30" t="str">
        <f>IF(OR($A52="",Bills!$G51="",Bills!$L51=""),"",IF(Bills!$L51=0,IF(AND(YEAR(Bills!$G51)=YEAR(J$3),MONTH(Bills!$G51)=MONTH(J$3)),$B52,0),IF(AND(J$3&gt;=DATE(YEAR(Bills!$G51),MONTH(Bills!$G51),1),MOD((YEAR(J$3)-YEAR(Bills!$G51))*12+MONTH(J$3)-MONTH(Bills!$G51),Bills!$L51)=0),$B52,0)))</f>
        <v/>
      </c>
      <c r="K52" s="30" t="str">
        <f>IF(OR($A52="",Bills!$G51="",Bills!$L51=""),"",IF(Bills!$L51=0,IF(AND(YEAR(Bills!$G51)=YEAR(K$3),MONTH(Bills!$G51)=MONTH(K$3)),$B52,0),IF(AND(K$3&gt;=DATE(YEAR(Bills!$G51),MONTH(Bills!$G51),1),MOD((YEAR(K$3)-YEAR(Bills!$G51))*12+MONTH(K$3)-MONTH(Bills!$G51),Bills!$L51)=0),$B52,0)))</f>
        <v/>
      </c>
      <c r="L52" s="30" t="str">
        <f>IF(OR($A52="",Bills!$G51="",Bills!$L51=""),"",IF(Bills!$L51=0,IF(AND(YEAR(Bills!$G51)=YEAR(L$3),MONTH(Bills!$G51)=MONTH(L$3)),$B52,0),IF(AND(L$3&gt;=DATE(YEAR(Bills!$G51),MONTH(Bills!$G51),1),MOD((YEAR(L$3)-YEAR(Bills!$G51))*12+MONTH(L$3)-MONTH(Bills!$G51),Bills!$L51)=0),$B52,0)))</f>
        <v/>
      </c>
      <c r="M52" s="30" t="str">
        <f>IF(OR($A52="",Bills!$G51="",Bills!$L51=""),"",IF(Bills!$L51=0,IF(AND(YEAR(Bills!$G51)=YEAR(M$3),MONTH(Bills!$G51)=MONTH(M$3)),$B52,0),IF(AND(M$3&gt;=DATE(YEAR(Bills!$G51),MONTH(Bills!$G51),1),MOD((YEAR(M$3)-YEAR(Bills!$G51))*12+MONTH(M$3)-MONTH(Bills!$G51),Bills!$L51)=0),$B52,0)))</f>
        <v/>
      </c>
      <c r="N52" s="30" t="str">
        <f>IF(OR($A52="",Bills!$G51="",Bills!$L51=""),"",IF(Bills!$L51=0,IF(AND(YEAR(Bills!$G51)=YEAR(N$3),MONTH(Bills!$G51)=MONTH(N$3)),$B52,0),IF(AND(N$3&gt;=DATE(YEAR(Bills!$G51),MONTH(Bills!$G51),1),MOD((YEAR(N$3)-YEAR(Bills!$G51))*12+MONTH(N$3)-MONTH(Bills!$G51),Bills!$L51)=0),$B52,0)))</f>
        <v/>
      </c>
    </row>
    <row r="53" spans="1:14" x14ac:dyDescent="0.3">
      <c r="A53" s="24" t="str">
        <f>IF(Bills!A52="","",Bills!A52)</f>
        <v/>
      </c>
      <c r="B53" s="23" t="str">
        <f>IF($A53="","",N(Bills!E52))</f>
        <v/>
      </c>
      <c r="C53" s="30" t="str">
        <f>IF(OR($A53="",Bills!$G52="",Bills!$L52=""),"",IF(Bills!$L52=0,IF(AND(YEAR(Bills!$G52)=YEAR(C$3),MONTH(Bills!$G52)=MONTH(C$3)),$B53,0),IF(AND(C$3&gt;=DATE(YEAR(Bills!$G52),MONTH(Bills!$G52),1),MOD((YEAR(C$3)-YEAR(Bills!$G52))*12+MONTH(C$3)-MONTH(Bills!$G52),Bills!$L52)=0),$B53,0)))</f>
        <v/>
      </c>
      <c r="D53" s="30" t="str">
        <f>IF(OR($A53="",Bills!$G52="",Bills!$L52=""),"",IF(Bills!$L52=0,IF(AND(YEAR(Bills!$G52)=YEAR(D$3),MONTH(Bills!$G52)=MONTH(D$3)),$B53,0),IF(AND(D$3&gt;=DATE(YEAR(Bills!$G52),MONTH(Bills!$G52),1),MOD((YEAR(D$3)-YEAR(Bills!$G52))*12+MONTH(D$3)-MONTH(Bills!$G52),Bills!$L52)=0),$B53,0)))</f>
        <v/>
      </c>
      <c r="E53" s="30" t="str">
        <f>IF(OR($A53="",Bills!$G52="",Bills!$L52=""),"",IF(Bills!$L52=0,IF(AND(YEAR(Bills!$G52)=YEAR(E$3),MONTH(Bills!$G52)=MONTH(E$3)),$B53,0),IF(AND(E$3&gt;=DATE(YEAR(Bills!$G52),MONTH(Bills!$G52),1),MOD((YEAR(E$3)-YEAR(Bills!$G52))*12+MONTH(E$3)-MONTH(Bills!$G52),Bills!$L52)=0),$B53,0)))</f>
        <v/>
      </c>
      <c r="F53" s="30" t="str">
        <f>IF(OR($A53="",Bills!$G52="",Bills!$L52=""),"",IF(Bills!$L52=0,IF(AND(YEAR(Bills!$G52)=YEAR(F$3),MONTH(Bills!$G52)=MONTH(F$3)),$B53,0),IF(AND(F$3&gt;=DATE(YEAR(Bills!$G52),MONTH(Bills!$G52),1),MOD((YEAR(F$3)-YEAR(Bills!$G52))*12+MONTH(F$3)-MONTH(Bills!$G52),Bills!$L52)=0),$B53,0)))</f>
        <v/>
      </c>
      <c r="G53" s="30" t="str">
        <f>IF(OR($A53="",Bills!$G52="",Bills!$L52=""),"",IF(Bills!$L52=0,IF(AND(YEAR(Bills!$G52)=YEAR(G$3),MONTH(Bills!$G52)=MONTH(G$3)),$B53,0),IF(AND(G$3&gt;=DATE(YEAR(Bills!$G52),MONTH(Bills!$G52),1),MOD((YEAR(G$3)-YEAR(Bills!$G52))*12+MONTH(G$3)-MONTH(Bills!$G52),Bills!$L52)=0),$B53,0)))</f>
        <v/>
      </c>
      <c r="H53" s="30" t="str">
        <f>IF(OR($A53="",Bills!$G52="",Bills!$L52=""),"",IF(Bills!$L52=0,IF(AND(YEAR(Bills!$G52)=YEAR(H$3),MONTH(Bills!$G52)=MONTH(H$3)),$B53,0),IF(AND(H$3&gt;=DATE(YEAR(Bills!$G52),MONTH(Bills!$G52),1),MOD((YEAR(H$3)-YEAR(Bills!$G52))*12+MONTH(H$3)-MONTH(Bills!$G52),Bills!$L52)=0),$B53,0)))</f>
        <v/>
      </c>
      <c r="I53" s="30" t="str">
        <f>IF(OR($A53="",Bills!$G52="",Bills!$L52=""),"",IF(Bills!$L52=0,IF(AND(YEAR(Bills!$G52)=YEAR(I$3),MONTH(Bills!$G52)=MONTH(I$3)),$B53,0),IF(AND(I$3&gt;=DATE(YEAR(Bills!$G52),MONTH(Bills!$G52),1),MOD((YEAR(I$3)-YEAR(Bills!$G52))*12+MONTH(I$3)-MONTH(Bills!$G52),Bills!$L52)=0),$B53,0)))</f>
        <v/>
      </c>
      <c r="J53" s="30" t="str">
        <f>IF(OR($A53="",Bills!$G52="",Bills!$L52=""),"",IF(Bills!$L52=0,IF(AND(YEAR(Bills!$G52)=YEAR(J$3),MONTH(Bills!$G52)=MONTH(J$3)),$B53,0),IF(AND(J$3&gt;=DATE(YEAR(Bills!$G52),MONTH(Bills!$G52),1),MOD((YEAR(J$3)-YEAR(Bills!$G52))*12+MONTH(J$3)-MONTH(Bills!$G52),Bills!$L52)=0),$B53,0)))</f>
        <v/>
      </c>
      <c r="K53" s="30" t="str">
        <f>IF(OR($A53="",Bills!$G52="",Bills!$L52=""),"",IF(Bills!$L52=0,IF(AND(YEAR(Bills!$G52)=YEAR(K$3),MONTH(Bills!$G52)=MONTH(K$3)),$B53,0),IF(AND(K$3&gt;=DATE(YEAR(Bills!$G52),MONTH(Bills!$G52),1),MOD((YEAR(K$3)-YEAR(Bills!$G52))*12+MONTH(K$3)-MONTH(Bills!$G52),Bills!$L52)=0),$B53,0)))</f>
        <v/>
      </c>
      <c r="L53" s="30" t="str">
        <f>IF(OR($A53="",Bills!$G52="",Bills!$L52=""),"",IF(Bills!$L52=0,IF(AND(YEAR(Bills!$G52)=YEAR(L$3),MONTH(Bills!$G52)=MONTH(L$3)),$B53,0),IF(AND(L$3&gt;=DATE(YEAR(Bills!$G52),MONTH(Bills!$G52),1),MOD((YEAR(L$3)-YEAR(Bills!$G52))*12+MONTH(L$3)-MONTH(Bills!$G52),Bills!$L52)=0),$B53,0)))</f>
        <v/>
      </c>
      <c r="M53" s="30" t="str">
        <f>IF(OR($A53="",Bills!$G52="",Bills!$L52=""),"",IF(Bills!$L52=0,IF(AND(YEAR(Bills!$G52)=YEAR(M$3),MONTH(Bills!$G52)=MONTH(M$3)),$B53,0),IF(AND(M$3&gt;=DATE(YEAR(Bills!$G52),MONTH(Bills!$G52),1),MOD((YEAR(M$3)-YEAR(Bills!$G52))*12+MONTH(M$3)-MONTH(Bills!$G52),Bills!$L52)=0),$B53,0)))</f>
        <v/>
      </c>
      <c r="N53" s="30" t="str">
        <f>IF(OR($A53="",Bills!$G52="",Bills!$L52=""),"",IF(Bills!$L52=0,IF(AND(YEAR(Bills!$G52)=YEAR(N$3),MONTH(Bills!$G52)=MONTH(N$3)),$B53,0),IF(AND(N$3&gt;=DATE(YEAR(Bills!$G52),MONTH(Bills!$G52),1),MOD((YEAR(N$3)-YEAR(Bills!$G52))*12+MONTH(N$3)-MONTH(Bills!$G52),Bills!$L52)=0),$B53,0)))</f>
        <v/>
      </c>
    </row>
    <row r="54" spans="1:14" x14ac:dyDescent="0.3">
      <c r="A54" s="24" t="str">
        <f>IF(Bills!A53="","",Bills!A53)</f>
        <v/>
      </c>
      <c r="B54" s="23" t="str">
        <f>IF($A54="","",N(Bills!E53))</f>
        <v/>
      </c>
      <c r="C54" s="30" t="str">
        <f>IF(OR($A54="",Bills!$G53="",Bills!$L53=""),"",IF(Bills!$L53=0,IF(AND(YEAR(Bills!$G53)=YEAR(C$3),MONTH(Bills!$G53)=MONTH(C$3)),$B54,0),IF(AND(C$3&gt;=DATE(YEAR(Bills!$G53),MONTH(Bills!$G53),1),MOD((YEAR(C$3)-YEAR(Bills!$G53))*12+MONTH(C$3)-MONTH(Bills!$G53),Bills!$L53)=0),$B54,0)))</f>
        <v/>
      </c>
      <c r="D54" s="30" t="str">
        <f>IF(OR($A54="",Bills!$G53="",Bills!$L53=""),"",IF(Bills!$L53=0,IF(AND(YEAR(Bills!$G53)=YEAR(D$3),MONTH(Bills!$G53)=MONTH(D$3)),$B54,0),IF(AND(D$3&gt;=DATE(YEAR(Bills!$G53),MONTH(Bills!$G53),1),MOD((YEAR(D$3)-YEAR(Bills!$G53))*12+MONTH(D$3)-MONTH(Bills!$G53),Bills!$L53)=0),$B54,0)))</f>
        <v/>
      </c>
      <c r="E54" s="30" t="str">
        <f>IF(OR($A54="",Bills!$G53="",Bills!$L53=""),"",IF(Bills!$L53=0,IF(AND(YEAR(Bills!$G53)=YEAR(E$3),MONTH(Bills!$G53)=MONTH(E$3)),$B54,0),IF(AND(E$3&gt;=DATE(YEAR(Bills!$G53),MONTH(Bills!$G53),1),MOD((YEAR(E$3)-YEAR(Bills!$G53))*12+MONTH(E$3)-MONTH(Bills!$G53),Bills!$L53)=0),$B54,0)))</f>
        <v/>
      </c>
      <c r="F54" s="30" t="str">
        <f>IF(OR($A54="",Bills!$G53="",Bills!$L53=""),"",IF(Bills!$L53=0,IF(AND(YEAR(Bills!$G53)=YEAR(F$3),MONTH(Bills!$G53)=MONTH(F$3)),$B54,0),IF(AND(F$3&gt;=DATE(YEAR(Bills!$G53),MONTH(Bills!$G53),1),MOD((YEAR(F$3)-YEAR(Bills!$G53))*12+MONTH(F$3)-MONTH(Bills!$G53),Bills!$L53)=0),$B54,0)))</f>
        <v/>
      </c>
      <c r="G54" s="30" t="str">
        <f>IF(OR($A54="",Bills!$G53="",Bills!$L53=""),"",IF(Bills!$L53=0,IF(AND(YEAR(Bills!$G53)=YEAR(G$3),MONTH(Bills!$G53)=MONTH(G$3)),$B54,0),IF(AND(G$3&gt;=DATE(YEAR(Bills!$G53),MONTH(Bills!$G53),1),MOD((YEAR(G$3)-YEAR(Bills!$G53))*12+MONTH(G$3)-MONTH(Bills!$G53),Bills!$L53)=0),$B54,0)))</f>
        <v/>
      </c>
      <c r="H54" s="30" t="str">
        <f>IF(OR($A54="",Bills!$G53="",Bills!$L53=""),"",IF(Bills!$L53=0,IF(AND(YEAR(Bills!$G53)=YEAR(H$3),MONTH(Bills!$G53)=MONTH(H$3)),$B54,0),IF(AND(H$3&gt;=DATE(YEAR(Bills!$G53),MONTH(Bills!$G53),1),MOD((YEAR(H$3)-YEAR(Bills!$G53))*12+MONTH(H$3)-MONTH(Bills!$G53),Bills!$L53)=0),$B54,0)))</f>
        <v/>
      </c>
      <c r="I54" s="30" t="str">
        <f>IF(OR($A54="",Bills!$G53="",Bills!$L53=""),"",IF(Bills!$L53=0,IF(AND(YEAR(Bills!$G53)=YEAR(I$3),MONTH(Bills!$G53)=MONTH(I$3)),$B54,0),IF(AND(I$3&gt;=DATE(YEAR(Bills!$G53),MONTH(Bills!$G53),1),MOD((YEAR(I$3)-YEAR(Bills!$G53))*12+MONTH(I$3)-MONTH(Bills!$G53),Bills!$L53)=0),$B54,0)))</f>
        <v/>
      </c>
      <c r="J54" s="30" t="str">
        <f>IF(OR($A54="",Bills!$G53="",Bills!$L53=""),"",IF(Bills!$L53=0,IF(AND(YEAR(Bills!$G53)=YEAR(J$3),MONTH(Bills!$G53)=MONTH(J$3)),$B54,0),IF(AND(J$3&gt;=DATE(YEAR(Bills!$G53),MONTH(Bills!$G53),1),MOD((YEAR(J$3)-YEAR(Bills!$G53))*12+MONTH(J$3)-MONTH(Bills!$G53),Bills!$L53)=0),$B54,0)))</f>
        <v/>
      </c>
      <c r="K54" s="30" t="str">
        <f>IF(OR($A54="",Bills!$G53="",Bills!$L53=""),"",IF(Bills!$L53=0,IF(AND(YEAR(Bills!$G53)=YEAR(K$3),MONTH(Bills!$G53)=MONTH(K$3)),$B54,0),IF(AND(K$3&gt;=DATE(YEAR(Bills!$G53),MONTH(Bills!$G53),1),MOD((YEAR(K$3)-YEAR(Bills!$G53))*12+MONTH(K$3)-MONTH(Bills!$G53),Bills!$L53)=0),$B54,0)))</f>
        <v/>
      </c>
      <c r="L54" s="30" t="str">
        <f>IF(OR($A54="",Bills!$G53="",Bills!$L53=""),"",IF(Bills!$L53=0,IF(AND(YEAR(Bills!$G53)=YEAR(L$3),MONTH(Bills!$G53)=MONTH(L$3)),$B54,0),IF(AND(L$3&gt;=DATE(YEAR(Bills!$G53),MONTH(Bills!$G53),1),MOD((YEAR(L$3)-YEAR(Bills!$G53))*12+MONTH(L$3)-MONTH(Bills!$G53),Bills!$L53)=0),$B54,0)))</f>
        <v/>
      </c>
      <c r="M54" s="30" t="str">
        <f>IF(OR($A54="",Bills!$G53="",Bills!$L53=""),"",IF(Bills!$L53=0,IF(AND(YEAR(Bills!$G53)=YEAR(M$3),MONTH(Bills!$G53)=MONTH(M$3)),$B54,0),IF(AND(M$3&gt;=DATE(YEAR(Bills!$G53),MONTH(Bills!$G53),1),MOD((YEAR(M$3)-YEAR(Bills!$G53))*12+MONTH(M$3)-MONTH(Bills!$G53),Bills!$L53)=0),$B54,0)))</f>
        <v/>
      </c>
      <c r="N54" s="30" t="str">
        <f>IF(OR($A54="",Bills!$G53="",Bills!$L53=""),"",IF(Bills!$L53=0,IF(AND(YEAR(Bills!$G53)=YEAR(N$3),MONTH(Bills!$G53)=MONTH(N$3)),$B54,0),IF(AND(N$3&gt;=DATE(YEAR(Bills!$G53),MONTH(Bills!$G53),1),MOD((YEAR(N$3)-YEAR(Bills!$G53))*12+MONTH(N$3)-MONTH(Bills!$G53),Bills!$L53)=0),$B54,0)))</f>
        <v/>
      </c>
    </row>
    <row r="55" spans="1:14" x14ac:dyDescent="0.3">
      <c r="A55" s="24" t="str">
        <f>IF(Bills!A54="","",Bills!A54)</f>
        <v/>
      </c>
      <c r="B55" s="23" t="str">
        <f>IF($A55="","",N(Bills!E54))</f>
        <v/>
      </c>
      <c r="C55" s="30" t="str">
        <f>IF(OR($A55="",Bills!$G54="",Bills!$L54=""),"",IF(Bills!$L54=0,IF(AND(YEAR(Bills!$G54)=YEAR(C$3),MONTH(Bills!$G54)=MONTH(C$3)),$B55,0),IF(AND(C$3&gt;=DATE(YEAR(Bills!$G54),MONTH(Bills!$G54),1),MOD((YEAR(C$3)-YEAR(Bills!$G54))*12+MONTH(C$3)-MONTH(Bills!$G54),Bills!$L54)=0),$B55,0)))</f>
        <v/>
      </c>
      <c r="D55" s="30" t="str">
        <f>IF(OR($A55="",Bills!$G54="",Bills!$L54=""),"",IF(Bills!$L54=0,IF(AND(YEAR(Bills!$G54)=YEAR(D$3),MONTH(Bills!$G54)=MONTH(D$3)),$B55,0),IF(AND(D$3&gt;=DATE(YEAR(Bills!$G54),MONTH(Bills!$G54),1),MOD((YEAR(D$3)-YEAR(Bills!$G54))*12+MONTH(D$3)-MONTH(Bills!$G54),Bills!$L54)=0),$B55,0)))</f>
        <v/>
      </c>
      <c r="E55" s="30" t="str">
        <f>IF(OR($A55="",Bills!$G54="",Bills!$L54=""),"",IF(Bills!$L54=0,IF(AND(YEAR(Bills!$G54)=YEAR(E$3),MONTH(Bills!$G54)=MONTH(E$3)),$B55,0),IF(AND(E$3&gt;=DATE(YEAR(Bills!$G54),MONTH(Bills!$G54),1),MOD((YEAR(E$3)-YEAR(Bills!$G54))*12+MONTH(E$3)-MONTH(Bills!$G54),Bills!$L54)=0),$B55,0)))</f>
        <v/>
      </c>
      <c r="F55" s="30" t="str">
        <f>IF(OR($A55="",Bills!$G54="",Bills!$L54=""),"",IF(Bills!$L54=0,IF(AND(YEAR(Bills!$G54)=YEAR(F$3),MONTH(Bills!$G54)=MONTH(F$3)),$B55,0),IF(AND(F$3&gt;=DATE(YEAR(Bills!$G54),MONTH(Bills!$G54),1),MOD((YEAR(F$3)-YEAR(Bills!$G54))*12+MONTH(F$3)-MONTH(Bills!$G54),Bills!$L54)=0),$B55,0)))</f>
        <v/>
      </c>
      <c r="G55" s="30" t="str">
        <f>IF(OR($A55="",Bills!$G54="",Bills!$L54=""),"",IF(Bills!$L54=0,IF(AND(YEAR(Bills!$G54)=YEAR(G$3),MONTH(Bills!$G54)=MONTH(G$3)),$B55,0),IF(AND(G$3&gt;=DATE(YEAR(Bills!$G54),MONTH(Bills!$G54),1),MOD((YEAR(G$3)-YEAR(Bills!$G54))*12+MONTH(G$3)-MONTH(Bills!$G54),Bills!$L54)=0),$B55,0)))</f>
        <v/>
      </c>
      <c r="H55" s="30" t="str">
        <f>IF(OR($A55="",Bills!$G54="",Bills!$L54=""),"",IF(Bills!$L54=0,IF(AND(YEAR(Bills!$G54)=YEAR(H$3),MONTH(Bills!$G54)=MONTH(H$3)),$B55,0),IF(AND(H$3&gt;=DATE(YEAR(Bills!$G54),MONTH(Bills!$G54),1),MOD((YEAR(H$3)-YEAR(Bills!$G54))*12+MONTH(H$3)-MONTH(Bills!$G54),Bills!$L54)=0),$B55,0)))</f>
        <v/>
      </c>
      <c r="I55" s="30" t="str">
        <f>IF(OR($A55="",Bills!$G54="",Bills!$L54=""),"",IF(Bills!$L54=0,IF(AND(YEAR(Bills!$G54)=YEAR(I$3),MONTH(Bills!$G54)=MONTH(I$3)),$B55,0),IF(AND(I$3&gt;=DATE(YEAR(Bills!$G54),MONTH(Bills!$G54),1),MOD((YEAR(I$3)-YEAR(Bills!$G54))*12+MONTH(I$3)-MONTH(Bills!$G54),Bills!$L54)=0),$B55,0)))</f>
        <v/>
      </c>
      <c r="J55" s="30" t="str">
        <f>IF(OR($A55="",Bills!$G54="",Bills!$L54=""),"",IF(Bills!$L54=0,IF(AND(YEAR(Bills!$G54)=YEAR(J$3),MONTH(Bills!$G54)=MONTH(J$3)),$B55,0),IF(AND(J$3&gt;=DATE(YEAR(Bills!$G54),MONTH(Bills!$G54),1),MOD((YEAR(J$3)-YEAR(Bills!$G54))*12+MONTH(J$3)-MONTH(Bills!$G54),Bills!$L54)=0),$B55,0)))</f>
        <v/>
      </c>
      <c r="K55" s="30" t="str">
        <f>IF(OR($A55="",Bills!$G54="",Bills!$L54=""),"",IF(Bills!$L54=0,IF(AND(YEAR(Bills!$G54)=YEAR(K$3),MONTH(Bills!$G54)=MONTH(K$3)),$B55,0),IF(AND(K$3&gt;=DATE(YEAR(Bills!$G54),MONTH(Bills!$G54),1),MOD((YEAR(K$3)-YEAR(Bills!$G54))*12+MONTH(K$3)-MONTH(Bills!$G54),Bills!$L54)=0),$B55,0)))</f>
        <v/>
      </c>
      <c r="L55" s="30" t="str">
        <f>IF(OR($A55="",Bills!$G54="",Bills!$L54=""),"",IF(Bills!$L54=0,IF(AND(YEAR(Bills!$G54)=YEAR(L$3),MONTH(Bills!$G54)=MONTH(L$3)),$B55,0),IF(AND(L$3&gt;=DATE(YEAR(Bills!$G54),MONTH(Bills!$G54),1),MOD((YEAR(L$3)-YEAR(Bills!$G54))*12+MONTH(L$3)-MONTH(Bills!$G54),Bills!$L54)=0),$B55,0)))</f>
        <v/>
      </c>
      <c r="M55" s="30" t="str">
        <f>IF(OR($A55="",Bills!$G54="",Bills!$L54=""),"",IF(Bills!$L54=0,IF(AND(YEAR(Bills!$G54)=YEAR(M$3),MONTH(Bills!$G54)=MONTH(M$3)),$B55,0),IF(AND(M$3&gt;=DATE(YEAR(Bills!$G54),MONTH(Bills!$G54),1),MOD((YEAR(M$3)-YEAR(Bills!$G54))*12+MONTH(M$3)-MONTH(Bills!$G54),Bills!$L54)=0),$B55,0)))</f>
        <v/>
      </c>
      <c r="N55" s="30" t="str">
        <f>IF(OR($A55="",Bills!$G54="",Bills!$L54=""),"",IF(Bills!$L54=0,IF(AND(YEAR(Bills!$G54)=YEAR(N$3),MONTH(Bills!$G54)=MONTH(N$3)),$B55,0),IF(AND(N$3&gt;=DATE(YEAR(Bills!$G54),MONTH(Bills!$G54),1),MOD((YEAR(N$3)-YEAR(Bills!$G54))*12+MONTH(N$3)-MONTH(Bills!$G54),Bills!$L54)=0),$B55,0)))</f>
        <v/>
      </c>
    </row>
    <row r="56" spans="1:14" x14ac:dyDescent="0.3">
      <c r="A56" s="24" t="str">
        <f>IF(Bills!A55="","",Bills!A55)</f>
        <v/>
      </c>
      <c r="B56" s="23" t="str">
        <f>IF($A56="","",N(Bills!E55))</f>
        <v/>
      </c>
      <c r="C56" s="30" t="str">
        <f>IF(OR($A56="",Bills!$G55="",Bills!$L55=""),"",IF(Bills!$L55=0,IF(AND(YEAR(Bills!$G55)=YEAR(C$3),MONTH(Bills!$G55)=MONTH(C$3)),$B56,0),IF(AND(C$3&gt;=DATE(YEAR(Bills!$G55),MONTH(Bills!$G55),1),MOD((YEAR(C$3)-YEAR(Bills!$G55))*12+MONTH(C$3)-MONTH(Bills!$G55),Bills!$L55)=0),$B56,0)))</f>
        <v/>
      </c>
      <c r="D56" s="30" t="str">
        <f>IF(OR($A56="",Bills!$G55="",Bills!$L55=""),"",IF(Bills!$L55=0,IF(AND(YEAR(Bills!$G55)=YEAR(D$3),MONTH(Bills!$G55)=MONTH(D$3)),$B56,0),IF(AND(D$3&gt;=DATE(YEAR(Bills!$G55),MONTH(Bills!$G55),1),MOD((YEAR(D$3)-YEAR(Bills!$G55))*12+MONTH(D$3)-MONTH(Bills!$G55),Bills!$L55)=0),$B56,0)))</f>
        <v/>
      </c>
      <c r="E56" s="30" t="str">
        <f>IF(OR($A56="",Bills!$G55="",Bills!$L55=""),"",IF(Bills!$L55=0,IF(AND(YEAR(Bills!$G55)=YEAR(E$3),MONTH(Bills!$G55)=MONTH(E$3)),$B56,0),IF(AND(E$3&gt;=DATE(YEAR(Bills!$G55),MONTH(Bills!$G55),1),MOD((YEAR(E$3)-YEAR(Bills!$G55))*12+MONTH(E$3)-MONTH(Bills!$G55),Bills!$L55)=0),$B56,0)))</f>
        <v/>
      </c>
      <c r="F56" s="30" t="str">
        <f>IF(OR($A56="",Bills!$G55="",Bills!$L55=""),"",IF(Bills!$L55=0,IF(AND(YEAR(Bills!$G55)=YEAR(F$3),MONTH(Bills!$G55)=MONTH(F$3)),$B56,0),IF(AND(F$3&gt;=DATE(YEAR(Bills!$G55),MONTH(Bills!$G55),1),MOD((YEAR(F$3)-YEAR(Bills!$G55))*12+MONTH(F$3)-MONTH(Bills!$G55),Bills!$L55)=0),$B56,0)))</f>
        <v/>
      </c>
      <c r="G56" s="30" t="str">
        <f>IF(OR($A56="",Bills!$G55="",Bills!$L55=""),"",IF(Bills!$L55=0,IF(AND(YEAR(Bills!$G55)=YEAR(G$3),MONTH(Bills!$G55)=MONTH(G$3)),$B56,0),IF(AND(G$3&gt;=DATE(YEAR(Bills!$G55),MONTH(Bills!$G55),1),MOD((YEAR(G$3)-YEAR(Bills!$G55))*12+MONTH(G$3)-MONTH(Bills!$G55),Bills!$L55)=0),$B56,0)))</f>
        <v/>
      </c>
      <c r="H56" s="30" t="str">
        <f>IF(OR($A56="",Bills!$G55="",Bills!$L55=""),"",IF(Bills!$L55=0,IF(AND(YEAR(Bills!$G55)=YEAR(H$3),MONTH(Bills!$G55)=MONTH(H$3)),$B56,0),IF(AND(H$3&gt;=DATE(YEAR(Bills!$G55),MONTH(Bills!$G55),1),MOD((YEAR(H$3)-YEAR(Bills!$G55))*12+MONTH(H$3)-MONTH(Bills!$G55),Bills!$L55)=0),$B56,0)))</f>
        <v/>
      </c>
      <c r="I56" s="30" t="str">
        <f>IF(OR($A56="",Bills!$G55="",Bills!$L55=""),"",IF(Bills!$L55=0,IF(AND(YEAR(Bills!$G55)=YEAR(I$3),MONTH(Bills!$G55)=MONTH(I$3)),$B56,0),IF(AND(I$3&gt;=DATE(YEAR(Bills!$G55),MONTH(Bills!$G55),1),MOD((YEAR(I$3)-YEAR(Bills!$G55))*12+MONTH(I$3)-MONTH(Bills!$G55),Bills!$L55)=0),$B56,0)))</f>
        <v/>
      </c>
      <c r="J56" s="30" t="str">
        <f>IF(OR($A56="",Bills!$G55="",Bills!$L55=""),"",IF(Bills!$L55=0,IF(AND(YEAR(Bills!$G55)=YEAR(J$3),MONTH(Bills!$G55)=MONTH(J$3)),$B56,0),IF(AND(J$3&gt;=DATE(YEAR(Bills!$G55),MONTH(Bills!$G55),1),MOD((YEAR(J$3)-YEAR(Bills!$G55))*12+MONTH(J$3)-MONTH(Bills!$G55),Bills!$L55)=0),$B56,0)))</f>
        <v/>
      </c>
      <c r="K56" s="30" t="str">
        <f>IF(OR($A56="",Bills!$G55="",Bills!$L55=""),"",IF(Bills!$L55=0,IF(AND(YEAR(Bills!$G55)=YEAR(K$3),MONTH(Bills!$G55)=MONTH(K$3)),$B56,0),IF(AND(K$3&gt;=DATE(YEAR(Bills!$G55),MONTH(Bills!$G55),1),MOD((YEAR(K$3)-YEAR(Bills!$G55))*12+MONTH(K$3)-MONTH(Bills!$G55),Bills!$L55)=0),$B56,0)))</f>
        <v/>
      </c>
      <c r="L56" s="30" t="str">
        <f>IF(OR($A56="",Bills!$G55="",Bills!$L55=""),"",IF(Bills!$L55=0,IF(AND(YEAR(Bills!$G55)=YEAR(L$3),MONTH(Bills!$G55)=MONTH(L$3)),$B56,0),IF(AND(L$3&gt;=DATE(YEAR(Bills!$G55),MONTH(Bills!$G55),1),MOD((YEAR(L$3)-YEAR(Bills!$G55))*12+MONTH(L$3)-MONTH(Bills!$G55),Bills!$L55)=0),$B56,0)))</f>
        <v/>
      </c>
      <c r="M56" s="30" t="str">
        <f>IF(OR($A56="",Bills!$G55="",Bills!$L55=""),"",IF(Bills!$L55=0,IF(AND(YEAR(Bills!$G55)=YEAR(M$3),MONTH(Bills!$G55)=MONTH(M$3)),$B56,0),IF(AND(M$3&gt;=DATE(YEAR(Bills!$G55),MONTH(Bills!$G55),1),MOD((YEAR(M$3)-YEAR(Bills!$G55))*12+MONTH(M$3)-MONTH(Bills!$G55),Bills!$L55)=0),$B56,0)))</f>
        <v/>
      </c>
      <c r="N56" s="30" t="str">
        <f>IF(OR($A56="",Bills!$G55="",Bills!$L55=""),"",IF(Bills!$L55=0,IF(AND(YEAR(Bills!$G55)=YEAR(N$3),MONTH(Bills!$G55)=MONTH(N$3)),$B56,0),IF(AND(N$3&gt;=DATE(YEAR(Bills!$G55),MONTH(Bills!$G55),1),MOD((YEAR(N$3)-YEAR(Bills!$G55))*12+MONTH(N$3)-MONTH(Bills!$G55),Bills!$L55)=0),$B56,0)))</f>
        <v/>
      </c>
    </row>
    <row r="57" spans="1:14" x14ac:dyDescent="0.3">
      <c r="A57" s="24" t="str">
        <f>IF(Bills!A56="","",Bills!A56)</f>
        <v/>
      </c>
      <c r="B57" s="23" t="str">
        <f>IF($A57="","",N(Bills!E56))</f>
        <v/>
      </c>
      <c r="C57" s="30" t="str">
        <f>IF(OR($A57="",Bills!$G56="",Bills!$L56=""),"",IF(Bills!$L56=0,IF(AND(YEAR(Bills!$G56)=YEAR(C$3),MONTH(Bills!$G56)=MONTH(C$3)),$B57,0),IF(AND(C$3&gt;=DATE(YEAR(Bills!$G56),MONTH(Bills!$G56),1),MOD((YEAR(C$3)-YEAR(Bills!$G56))*12+MONTH(C$3)-MONTH(Bills!$G56),Bills!$L56)=0),$B57,0)))</f>
        <v/>
      </c>
      <c r="D57" s="30" t="str">
        <f>IF(OR($A57="",Bills!$G56="",Bills!$L56=""),"",IF(Bills!$L56=0,IF(AND(YEAR(Bills!$G56)=YEAR(D$3),MONTH(Bills!$G56)=MONTH(D$3)),$B57,0),IF(AND(D$3&gt;=DATE(YEAR(Bills!$G56),MONTH(Bills!$G56),1),MOD((YEAR(D$3)-YEAR(Bills!$G56))*12+MONTH(D$3)-MONTH(Bills!$G56),Bills!$L56)=0),$B57,0)))</f>
        <v/>
      </c>
      <c r="E57" s="30" t="str">
        <f>IF(OR($A57="",Bills!$G56="",Bills!$L56=""),"",IF(Bills!$L56=0,IF(AND(YEAR(Bills!$G56)=YEAR(E$3),MONTH(Bills!$G56)=MONTH(E$3)),$B57,0),IF(AND(E$3&gt;=DATE(YEAR(Bills!$G56),MONTH(Bills!$G56),1),MOD((YEAR(E$3)-YEAR(Bills!$G56))*12+MONTH(E$3)-MONTH(Bills!$G56),Bills!$L56)=0),$B57,0)))</f>
        <v/>
      </c>
      <c r="F57" s="30" t="str">
        <f>IF(OR($A57="",Bills!$G56="",Bills!$L56=""),"",IF(Bills!$L56=0,IF(AND(YEAR(Bills!$G56)=YEAR(F$3),MONTH(Bills!$G56)=MONTH(F$3)),$B57,0),IF(AND(F$3&gt;=DATE(YEAR(Bills!$G56),MONTH(Bills!$G56),1),MOD((YEAR(F$3)-YEAR(Bills!$G56))*12+MONTH(F$3)-MONTH(Bills!$G56),Bills!$L56)=0),$B57,0)))</f>
        <v/>
      </c>
      <c r="G57" s="30" t="str">
        <f>IF(OR($A57="",Bills!$G56="",Bills!$L56=""),"",IF(Bills!$L56=0,IF(AND(YEAR(Bills!$G56)=YEAR(G$3),MONTH(Bills!$G56)=MONTH(G$3)),$B57,0),IF(AND(G$3&gt;=DATE(YEAR(Bills!$G56),MONTH(Bills!$G56),1),MOD((YEAR(G$3)-YEAR(Bills!$G56))*12+MONTH(G$3)-MONTH(Bills!$G56),Bills!$L56)=0),$B57,0)))</f>
        <v/>
      </c>
      <c r="H57" s="30" t="str">
        <f>IF(OR($A57="",Bills!$G56="",Bills!$L56=""),"",IF(Bills!$L56=0,IF(AND(YEAR(Bills!$G56)=YEAR(H$3),MONTH(Bills!$G56)=MONTH(H$3)),$B57,0),IF(AND(H$3&gt;=DATE(YEAR(Bills!$G56),MONTH(Bills!$G56),1),MOD((YEAR(H$3)-YEAR(Bills!$G56))*12+MONTH(H$3)-MONTH(Bills!$G56),Bills!$L56)=0),$B57,0)))</f>
        <v/>
      </c>
      <c r="I57" s="30" t="str">
        <f>IF(OR($A57="",Bills!$G56="",Bills!$L56=""),"",IF(Bills!$L56=0,IF(AND(YEAR(Bills!$G56)=YEAR(I$3),MONTH(Bills!$G56)=MONTH(I$3)),$B57,0),IF(AND(I$3&gt;=DATE(YEAR(Bills!$G56),MONTH(Bills!$G56),1),MOD((YEAR(I$3)-YEAR(Bills!$G56))*12+MONTH(I$3)-MONTH(Bills!$G56),Bills!$L56)=0),$B57,0)))</f>
        <v/>
      </c>
      <c r="J57" s="30" t="str">
        <f>IF(OR($A57="",Bills!$G56="",Bills!$L56=""),"",IF(Bills!$L56=0,IF(AND(YEAR(Bills!$G56)=YEAR(J$3),MONTH(Bills!$G56)=MONTH(J$3)),$B57,0),IF(AND(J$3&gt;=DATE(YEAR(Bills!$G56),MONTH(Bills!$G56),1),MOD((YEAR(J$3)-YEAR(Bills!$G56))*12+MONTH(J$3)-MONTH(Bills!$G56),Bills!$L56)=0),$B57,0)))</f>
        <v/>
      </c>
      <c r="K57" s="30" t="str">
        <f>IF(OR($A57="",Bills!$G56="",Bills!$L56=""),"",IF(Bills!$L56=0,IF(AND(YEAR(Bills!$G56)=YEAR(K$3),MONTH(Bills!$G56)=MONTH(K$3)),$B57,0),IF(AND(K$3&gt;=DATE(YEAR(Bills!$G56),MONTH(Bills!$G56),1),MOD((YEAR(K$3)-YEAR(Bills!$G56))*12+MONTH(K$3)-MONTH(Bills!$G56),Bills!$L56)=0),$B57,0)))</f>
        <v/>
      </c>
      <c r="L57" s="30" t="str">
        <f>IF(OR($A57="",Bills!$G56="",Bills!$L56=""),"",IF(Bills!$L56=0,IF(AND(YEAR(Bills!$G56)=YEAR(L$3),MONTH(Bills!$G56)=MONTH(L$3)),$B57,0),IF(AND(L$3&gt;=DATE(YEAR(Bills!$G56),MONTH(Bills!$G56),1),MOD((YEAR(L$3)-YEAR(Bills!$G56))*12+MONTH(L$3)-MONTH(Bills!$G56),Bills!$L56)=0),$B57,0)))</f>
        <v/>
      </c>
      <c r="M57" s="30" t="str">
        <f>IF(OR($A57="",Bills!$G56="",Bills!$L56=""),"",IF(Bills!$L56=0,IF(AND(YEAR(Bills!$G56)=YEAR(M$3),MONTH(Bills!$G56)=MONTH(M$3)),$B57,0),IF(AND(M$3&gt;=DATE(YEAR(Bills!$G56),MONTH(Bills!$G56),1),MOD((YEAR(M$3)-YEAR(Bills!$G56))*12+MONTH(M$3)-MONTH(Bills!$G56),Bills!$L56)=0),$B57,0)))</f>
        <v/>
      </c>
      <c r="N57" s="30" t="str">
        <f>IF(OR($A57="",Bills!$G56="",Bills!$L56=""),"",IF(Bills!$L56=0,IF(AND(YEAR(Bills!$G56)=YEAR(N$3),MONTH(Bills!$G56)=MONTH(N$3)),$B57,0),IF(AND(N$3&gt;=DATE(YEAR(Bills!$G56),MONTH(Bills!$G56),1),MOD((YEAR(N$3)-YEAR(Bills!$G56))*12+MONTH(N$3)-MONTH(Bills!$G56),Bills!$L56)=0),$B57,0)))</f>
        <v/>
      </c>
    </row>
    <row r="58" spans="1:14" x14ac:dyDescent="0.3">
      <c r="A58" s="24" t="str">
        <f>IF(Bills!A57="","",Bills!A57)</f>
        <v/>
      </c>
      <c r="B58" s="23" t="str">
        <f>IF($A58="","",N(Bills!E57))</f>
        <v/>
      </c>
      <c r="C58" s="30" t="str">
        <f>IF(OR($A58="",Bills!$G57="",Bills!$L57=""),"",IF(Bills!$L57=0,IF(AND(YEAR(Bills!$G57)=YEAR(C$3),MONTH(Bills!$G57)=MONTH(C$3)),$B58,0),IF(AND(C$3&gt;=DATE(YEAR(Bills!$G57),MONTH(Bills!$G57),1),MOD((YEAR(C$3)-YEAR(Bills!$G57))*12+MONTH(C$3)-MONTH(Bills!$G57),Bills!$L57)=0),$B58,0)))</f>
        <v/>
      </c>
      <c r="D58" s="30" t="str">
        <f>IF(OR($A58="",Bills!$G57="",Bills!$L57=""),"",IF(Bills!$L57=0,IF(AND(YEAR(Bills!$G57)=YEAR(D$3),MONTH(Bills!$G57)=MONTH(D$3)),$B58,0),IF(AND(D$3&gt;=DATE(YEAR(Bills!$G57),MONTH(Bills!$G57),1),MOD((YEAR(D$3)-YEAR(Bills!$G57))*12+MONTH(D$3)-MONTH(Bills!$G57),Bills!$L57)=0),$B58,0)))</f>
        <v/>
      </c>
      <c r="E58" s="30" t="str">
        <f>IF(OR($A58="",Bills!$G57="",Bills!$L57=""),"",IF(Bills!$L57=0,IF(AND(YEAR(Bills!$G57)=YEAR(E$3),MONTH(Bills!$G57)=MONTH(E$3)),$B58,0),IF(AND(E$3&gt;=DATE(YEAR(Bills!$G57),MONTH(Bills!$G57),1),MOD((YEAR(E$3)-YEAR(Bills!$G57))*12+MONTH(E$3)-MONTH(Bills!$G57),Bills!$L57)=0),$B58,0)))</f>
        <v/>
      </c>
      <c r="F58" s="30" t="str">
        <f>IF(OR($A58="",Bills!$G57="",Bills!$L57=""),"",IF(Bills!$L57=0,IF(AND(YEAR(Bills!$G57)=YEAR(F$3),MONTH(Bills!$G57)=MONTH(F$3)),$B58,0),IF(AND(F$3&gt;=DATE(YEAR(Bills!$G57),MONTH(Bills!$G57),1),MOD((YEAR(F$3)-YEAR(Bills!$G57))*12+MONTH(F$3)-MONTH(Bills!$G57),Bills!$L57)=0),$B58,0)))</f>
        <v/>
      </c>
      <c r="G58" s="30" t="str">
        <f>IF(OR($A58="",Bills!$G57="",Bills!$L57=""),"",IF(Bills!$L57=0,IF(AND(YEAR(Bills!$G57)=YEAR(G$3),MONTH(Bills!$G57)=MONTH(G$3)),$B58,0),IF(AND(G$3&gt;=DATE(YEAR(Bills!$G57),MONTH(Bills!$G57),1),MOD((YEAR(G$3)-YEAR(Bills!$G57))*12+MONTH(G$3)-MONTH(Bills!$G57),Bills!$L57)=0),$B58,0)))</f>
        <v/>
      </c>
      <c r="H58" s="30" t="str">
        <f>IF(OR($A58="",Bills!$G57="",Bills!$L57=""),"",IF(Bills!$L57=0,IF(AND(YEAR(Bills!$G57)=YEAR(H$3),MONTH(Bills!$G57)=MONTH(H$3)),$B58,0),IF(AND(H$3&gt;=DATE(YEAR(Bills!$G57),MONTH(Bills!$G57),1),MOD((YEAR(H$3)-YEAR(Bills!$G57))*12+MONTH(H$3)-MONTH(Bills!$G57),Bills!$L57)=0),$B58,0)))</f>
        <v/>
      </c>
      <c r="I58" s="30" t="str">
        <f>IF(OR($A58="",Bills!$G57="",Bills!$L57=""),"",IF(Bills!$L57=0,IF(AND(YEAR(Bills!$G57)=YEAR(I$3),MONTH(Bills!$G57)=MONTH(I$3)),$B58,0),IF(AND(I$3&gt;=DATE(YEAR(Bills!$G57),MONTH(Bills!$G57),1),MOD((YEAR(I$3)-YEAR(Bills!$G57))*12+MONTH(I$3)-MONTH(Bills!$G57),Bills!$L57)=0),$B58,0)))</f>
        <v/>
      </c>
      <c r="J58" s="30" t="str">
        <f>IF(OR($A58="",Bills!$G57="",Bills!$L57=""),"",IF(Bills!$L57=0,IF(AND(YEAR(Bills!$G57)=YEAR(J$3),MONTH(Bills!$G57)=MONTH(J$3)),$B58,0),IF(AND(J$3&gt;=DATE(YEAR(Bills!$G57),MONTH(Bills!$G57),1),MOD((YEAR(J$3)-YEAR(Bills!$G57))*12+MONTH(J$3)-MONTH(Bills!$G57),Bills!$L57)=0),$B58,0)))</f>
        <v/>
      </c>
      <c r="K58" s="30" t="str">
        <f>IF(OR($A58="",Bills!$G57="",Bills!$L57=""),"",IF(Bills!$L57=0,IF(AND(YEAR(Bills!$G57)=YEAR(K$3),MONTH(Bills!$G57)=MONTH(K$3)),$B58,0),IF(AND(K$3&gt;=DATE(YEAR(Bills!$G57),MONTH(Bills!$G57),1),MOD((YEAR(K$3)-YEAR(Bills!$G57))*12+MONTH(K$3)-MONTH(Bills!$G57),Bills!$L57)=0),$B58,0)))</f>
        <v/>
      </c>
      <c r="L58" s="30" t="str">
        <f>IF(OR($A58="",Bills!$G57="",Bills!$L57=""),"",IF(Bills!$L57=0,IF(AND(YEAR(Bills!$G57)=YEAR(L$3),MONTH(Bills!$G57)=MONTH(L$3)),$B58,0),IF(AND(L$3&gt;=DATE(YEAR(Bills!$G57),MONTH(Bills!$G57),1),MOD((YEAR(L$3)-YEAR(Bills!$G57))*12+MONTH(L$3)-MONTH(Bills!$G57),Bills!$L57)=0),$B58,0)))</f>
        <v/>
      </c>
      <c r="M58" s="30" t="str">
        <f>IF(OR($A58="",Bills!$G57="",Bills!$L57=""),"",IF(Bills!$L57=0,IF(AND(YEAR(Bills!$G57)=YEAR(M$3),MONTH(Bills!$G57)=MONTH(M$3)),$B58,0),IF(AND(M$3&gt;=DATE(YEAR(Bills!$G57),MONTH(Bills!$G57),1),MOD((YEAR(M$3)-YEAR(Bills!$G57))*12+MONTH(M$3)-MONTH(Bills!$G57),Bills!$L57)=0),$B58,0)))</f>
        <v/>
      </c>
      <c r="N58" s="30" t="str">
        <f>IF(OR($A58="",Bills!$G57="",Bills!$L57=""),"",IF(Bills!$L57=0,IF(AND(YEAR(Bills!$G57)=YEAR(N$3),MONTH(Bills!$G57)=MONTH(N$3)),$B58,0),IF(AND(N$3&gt;=DATE(YEAR(Bills!$G57),MONTH(Bills!$G57),1),MOD((YEAR(N$3)-YEAR(Bills!$G57))*12+MONTH(N$3)-MONTH(Bills!$G57),Bills!$L57)=0),$B58,0)))</f>
        <v/>
      </c>
    </row>
    <row r="59" spans="1:14" x14ac:dyDescent="0.3">
      <c r="A59" s="24" t="str">
        <f>IF(Bills!A58="","",Bills!A58)</f>
        <v/>
      </c>
      <c r="B59" s="23" t="str">
        <f>IF($A59="","",N(Bills!E58))</f>
        <v/>
      </c>
      <c r="C59" s="30" t="str">
        <f>IF(OR($A59="",Bills!$G58="",Bills!$L58=""),"",IF(Bills!$L58=0,IF(AND(YEAR(Bills!$G58)=YEAR(C$3),MONTH(Bills!$G58)=MONTH(C$3)),$B59,0),IF(AND(C$3&gt;=DATE(YEAR(Bills!$G58),MONTH(Bills!$G58),1),MOD((YEAR(C$3)-YEAR(Bills!$G58))*12+MONTH(C$3)-MONTH(Bills!$G58),Bills!$L58)=0),$B59,0)))</f>
        <v/>
      </c>
      <c r="D59" s="30" t="str">
        <f>IF(OR($A59="",Bills!$G58="",Bills!$L58=""),"",IF(Bills!$L58=0,IF(AND(YEAR(Bills!$G58)=YEAR(D$3),MONTH(Bills!$G58)=MONTH(D$3)),$B59,0),IF(AND(D$3&gt;=DATE(YEAR(Bills!$G58),MONTH(Bills!$G58),1),MOD((YEAR(D$3)-YEAR(Bills!$G58))*12+MONTH(D$3)-MONTH(Bills!$G58),Bills!$L58)=0),$B59,0)))</f>
        <v/>
      </c>
      <c r="E59" s="30" t="str">
        <f>IF(OR($A59="",Bills!$G58="",Bills!$L58=""),"",IF(Bills!$L58=0,IF(AND(YEAR(Bills!$G58)=YEAR(E$3),MONTH(Bills!$G58)=MONTH(E$3)),$B59,0),IF(AND(E$3&gt;=DATE(YEAR(Bills!$G58),MONTH(Bills!$G58),1),MOD((YEAR(E$3)-YEAR(Bills!$G58))*12+MONTH(E$3)-MONTH(Bills!$G58),Bills!$L58)=0),$B59,0)))</f>
        <v/>
      </c>
      <c r="F59" s="30" t="str">
        <f>IF(OR($A59="",Bills!$G58="",Bills!$L58=""),"",IF(Bills!$L58=0,IF(AND(YEAR(Bills!$G58)=YEAR(F$3),MONTH(Bills!$G58)=MONTH(F$3)),$B59,0),IF(AND(F$3&gt;=DATE(YEAR(Bills!$G58),MONTH(Bills!$G58),1),MOD((YEAR(F$3)-YEAR(Bills!$G58))*12+MONTH(F$3)-MONTH(Bills!$G58),Bills!$L58)=0),$B59,0)))</f>
        <v/>
      </c>
      <c r="G59" s="30" t="str">
        <f>IF(OR($A59="",Bills!$G58="",Bills!$L58=""),"",IF(Bills!$L58=0,IF(AND(YEAR(Bills!$G58)=YEAR(G$3),MONTH(Bills!$G58)=MONTH(G$3)),$B59,0),IF(AND(G$3&gt;=DATE(YEAR(Bills!$G58),MONTH(Bills!$G58),1),MOD((YEAR(G$3)-YEAR(Bills!$G58))*12+MONTH(G$3)-MONTH(Bills!$G58),Bills!$L58)=0),$B59,0)))</f>
        <v/>
      </c>
      <c r="H59" s="30" t="str">
        <f>IF(OR($A59="",Bills!$G58="",Bills!$L58=""),"",IF(Bills!$L58=0,IF(AND(YEAR(Bills!$G58)=YEAR(H$3),MONTH(Bills!$G58)=MONTH(H$3)),$B59,0),IF(AND(H$3&gt;=DATE(YEAR(Bills!$G58),MONTH(Bills!$G58),1),MOD((YEAR(H$3)-YEAR(Bills!$G58))*12+MONTH(H$3)-MONTH(Bills!$G58),Bills!$L58)=0),$B59,0)))</f>
        <v/>
      </c>
      <c r="I59" s="30" t="str">
        <f>IF(OR($A59="",Bills!$G58="",Bills!$L58=""),"",IF(Bills!$L58=0,IF(AND(YEAR(Bills!$G58)=YEAR(I$3),MONTH(Bills!$G58)=MONTH(I$3)),$B59,0),IF(AND(I$3&gt;=DATE(YEAR(Bills!$G58),MONTH(Bills!$G58),1),MOD((YEAR(I$3)-YEAR(Bills!$G58))*12+MONTH(I$3)-MONTH(Bills!$G58),Bills!$L58)=0),$B59,0)))</f>
        <v/>
      </c>
      <c r="J59" s="30" t="str">
        <f>IF(OR($A59="",Bills!$G58="",Bills!$L58=""),"",IF(Bills!$L58=0,IF(AND(YEAR(Bills!$G58)=YEAR(J$3),MONTH(Bills!$G58)=MONTH(J$3)),$B59,0),IF(AND(J$3&gt;=DATE(YEAR(Bills!$G58),MONTH(Bills!$G58),1),MOD((YEAR(J$3)-YEAR(Bills!$G58))*12+MONTH(J$3)-MONTH(Bills!$G58),Bills!$L58)=0),$B59,0)))</f>
        <v/>
      </c>
      <c r="K59" s="30" t="str">
        <f>IF(OR($A59="",Bills!$G58="",Bills!$L58=""),"",IF(Bills!$L58=0,IF(AND(YEAR(Bills!$G58)=YEAR(K$3),MONTH(Bills!$G58)=MONTH(K$3)),$B59,0),IF(AND(K$3&gt;=DATE(YEAR(Bills!$G58),MONTH(Bills!$G58),1),MOD((YEAR(K$3)-YEAR(Bills!$G58))*12+MONTH(K$3)-MONTH(Bills!$G58),Bills!$L58)=0),$B59,0)))</f>
        <v/>
      </c>
      <c r="L59" s="30" t="str">
        <f>IF(OR($A59="",Bills!$G58="",Bills!$L58=""),"",IF(Bills!$L58=0,IF(AND(YEAR(Bills!$G58)=YEAR(L$3),MONTH(Bills!$G58)=MONTH(L$3)),$B59,0),IF(AND(L$3&gt;=DATE(YEAR(Bills!$G58),MONTH(Bills!$G58),1),MOD((YEAR(L$3)-YEAR(Bills!$G58))*12+MONTH(L$3)-MONTH(Bills!$G58),Bills!$L58)=0),$B59,0)))</f>
        <v/>
      </c>
      <c r="M59" s="30" t="str">
        <f>IF(OR($A59="",Bills!$G58="",Bills!$L58=""),"",IF(Bills!$L58=0,IF(AND(YEAR(Bills!$G58)=YEAR(M$3),MONTH(Bills!$G58)=MONTH(M$3)),$B59,0),IF(AND(M$3&gt;=DATE(YEAR(Bills!$G58),MONTH(Bills!$G58),1),MOD((YEAR(M$3)-YEAR(Bills!$G58))*12+MONTH(M$3)-MONTH(Bills!$G58),Bills!$L58)=0),$B59,0)))</f>
        <v/>
      </c>
      <c r="N59" s="30" t="str">
        <f>IF(OR($A59="",Bills!$G58="",Bills!$L58=""),"",IF(Bills!$L58=0,IF(AND(YEAR(Bills!$G58)=YEAR(N$3),MONTH(Bills!$G58)=MONTH(N$3)),$B59,0),IF(AND(N$3&gt;=DATE(YEAR(Bills!$G58),MONTH(Bills!$G58),1),MOD((YEAR(N$3)-YEAR(Bills!$G58))*12+MONTH(N$3)-MONTH(Bills!$G58),Bills!$L58)=0),$B59,0)))</f>
        <v/>
      </c>
    </row>
    <row r="60" spans="1:14" x14ac:dyDescent="0.3">
      <c r="A60" s="24" t="str">
        <f>IF(Bills!A59="","",Bills!A59)</f>
        <v/>
      </c>
      <c r="B60" s="23" t="str">
        <f>IF($A60="","",N(Bills!E59))</f>
        <v/>
      </c>
      <c r="C60" s="30" t="str">
        <f>IF(OR($A60="",Bills!$G59="",Bills!$L59=""),"",IF(Bills!$L59=0,IF(AND(YEAR(Bills!$G59)=YEAR(C$3),MONTH(Bills!$G59)=MONTH(C$3)),$B60,0),IF(AND(C$3&gt;=DATE(YEAR(Bills!$G59),MONTH(Bills!$G59),1),MOD((YEAR(C$3)-YEAR(Bills!$G59))*12+MONTH(C$3)-MONTH(Bills!$G59),Bills!$L59)=0),$B60,0)))</f>
        <v/>
      </c>
      <c r="D60" s="30" t="str">
        <f>IF(OR($A60="",Bills!$G59="",Bills!$L59=""),"",IF(Bills!$L59=0,IF(AND(YEAR(Bills!$G59)=YEAR(D$3),MONTH(Bills!$G59)=MONTH(D$3)),$B60,0),IF(AND(D$3&gt;=DATE(YEAR(Bills!$G59),MONTH(Bills!$G59),1),MOD((YEAR(D$3)-YEAR(Bills!$G59))*12+MONTH(D$3)-MONTH(Bills!$G59),Bills!$L59)=0),$B60,0)))</f>
        <v/>
      </c>
      <c r="E60" s="30" t="str">
        <f>IF(OR($A60="",Bills!$G59="",Bills!$L59=""),"",IF(Bills!$L59=0,IF(AND(YEAR(Bills!$G59)=YEAR(E$3),MONTH(Bills!$G59)=MONTH(E$3)),$B60,0),IF(AND(E$3&gt;=DATE(YEAR(Bills!$G59),MONTH(Bills!$G59),1),MOD((YEAR(E$3)-YEAR(Bills!$G59))*12+MONTH(E$3)-MONTH(Bills!$G59),Bills!$L59)=0),$B60,0)))</f>
        <v/>
      </c>
      <c r="F60" s="30" t="str">
        <f>IF(OR($A60="",Bills!$G59="",Bills!$L59=""),"",IF(Bills!$L59=0,IF(AND(YEAR(Bills!$G59)=YEAR(F$3),MONTH(Bills!$G59)=MONTH(F$3)),$B60,0),IF(AND(F$3&gt;=DATE(YEAR(Bills!$G59),MONTH(Bills!$G59),1),MOD((YEAR(F$3)-YEAR(Bills!$G59))*12+MONTH(F$3)-MONTH(Bills!$G59),Bills!$L59)=0),$B60,0)))</f>
        <v/>
      </c>
      <c r="G60" s="30" t="str">
        <f>IF(OR($A60="",Bills!$G59="",Bills!$L59=""),"",IF(Bills!$L59=0,IF(AND(YEAR(Bills!$G59)=YEAR(G$3),MONTH(Bills!$G59)=MONTH(G$3)),$B60,0),IF(AND(G$3&gt;=DATE(YEAR(Bills!$G59),MONTH(Bills!$G59),1),MOD((YEAR(G$3)-YEAR(Bills!$G59))*12+MONTH(G$3)-MONTH(Bills!$G59),Bills!$L59)=0),$B60,0)))</f>
        <v/>
      </c>
      <c r="H60" s="30" t="str">
        <f>IF(OR($A60="",Bills!$G59="",Bills!$L59=""),"",IF(Bills!$L59=0,IF(AND(YEAR(Bills!$G59)=YEAR(H$3),MONTH(Bills!$G59)=MONTH(H$3)),$B60,0),IF(AND(H$3&gt;=DATE(YEAR(Bills!$G59),MONTH(Bills!$G59),1),MOD((YEAR(H$3)-YEAR(Bills!$G59))*12+MONTH(H$3)-MONTH(Bills!$G59),Bills!$L59)=0),$B60,0)))</f>
        <v/>
      </c>
      <c r="I60" s="30" t="str">
        <f>IF(OR($A60="",Bills!$G59="",Bills!$L59=""),"",IF(Bills!$L59=0,IF(AND(YEAR(Bills!$G59)=YEAR(I$3),MONTH(Bills!$G59)=MONTH(I$3)),$B60,0),IF(AND(I$3&gt;=DATE(YEAR(Bills!$G59),MONTH(Bills!$G59),1),MOD((YEAR(I$3)-YEAR(Bills!$G59))*12+MONTH(I$3)-MONTH(Bills!$G59),Bills!$L59)=0),$B60,0)))</f>
        <v/>
      </c>
      <c r="J60" s="30" t="str">
        <f>IF(OR($A60="",Bills!$G59="",Bills!$L59=""),"",IF(Bills!$L59=0,IF(AND(YEAR(Bills!$G59)=YEAR(J$3),MONTH(Bills!$G59)=MONTH(J$3)),$B60,0),IF(AND(J$3&gt;=DATE(YEAR(Bills!$G59),MONTH(Bills!$G59),1),MOD((YEAR(J$3)-YEAR(Bills!$G59))*12+MONTH(J$3)-MONTH(Bills!$G59),Bills!$L59)=0),$B60,0)))</f>
        <v/>
      </c>
      <c r="K60" s="30" t="str">
        <f>IF(OR($A60="",Bills!$G59="",Bills!$L59=""),"",IF(Bills!$L59=0,IF(AND(YEAR(Bills!$G59)=YEAR(K$3),MONTH(Bills!$G59)=MONTH(K$3)),$B60,0),IF(AND(K$3&gt;=DATE(YEAR(Bills!$G59),MONTH(Bills!$G59),1),MOD((YEAR(K$3)-YEAR(Bills!$G59))*12+MONTH(K$3)-MONTH(Bills!$G59),Bills!$L59)=0),$B60,0)))</f>
        <v/>
      </c>
      <c r="L60" s="30" t="str">
        <f>IF(OR($A60="",Bills!$G59="",Bills!$L59=""),"",IF(Bills!$L59=0,IF(AND(YEAR(Bills!$G59)=YEAR(L$3),MONTH(Bills!$G59)=MONTH(L$3)),$B60,0),IF(AND(L$3&gt;=DATE(YEAR(Bills!$G59),MONTH(Bills!$G59),1),MOD((YEAR(L$3)-YEAR(Bills!$G59))*12+MONTH(L$3)-MONTH(Bills!$G59),Bills!$L59)=0),$B60,0)))</f>
        <v/>
      </c>
      <c r="M60" s="30" t="str">
        <f>IF(OR($A60="",Bills!$G59="",Bills!$L59=""),"",IF(Bills!$L59=0,IF(AND(YEAR(Bills!$G59)=YEAR(M$3),MONTH(Bills!$G59)=MONTH(M$3)),$B60,0),IF(AND(M$3&gt;=DATE(YEAR(Bills!$G59),MONTH(Bills!$G59),1),MOD((YEAR(M$3)-YEAR(Bills!$G59))*12+MONTH(M$3)-MONTH(Bills!$G59),Bills!$L59)=0),$B60,0)))</f>
        <v/>
      </c>
      <c r="N60" s="30" t="str">
        <f>IF(OR($A60="",Bills!$G59="",Bills!$L59=""),"",IF(Bills!$L59=0,IF(AND(YEAR(Bills!$G59)=YEAR(N$3),MONTH(Bills!$G59)=MONTH(N$3)),$B60,0),IF(AND(N$3&gt;=DATE(YEAR(Bills!$G59),MONTH(Bills!$G59),1),MOD((YEAR(N$3)-YEAR(Bills!$G59))*12+MONTH(N$3)-MONTH(Bills!$G59),Bills!$L59)=0),$B60,0)))</f>
        <v/>
      </c>
    </row>
    <row r="61" spans="1:14" x14ac:dyDescent="0.3">
      <c r="A61" s="24" t="str">
        <f>IF(Bills!A60="","",Bills!A60)</f>
        <v/>
      </c>
      <c r="B61" s="23" t="str">
        <f>IF($A61="","",N(Bills!E60))</f>
        <v/>
      </c>
      <c r="C61" s="30" t="str">
        <f>IF(OR($A61="",Bills!$G60="",Bills!$L60=""),"",IF(Bills!$L60=0,IF(AND(YEAR(Bills!$G60)=YEAR(C$3),MONTH(Bills!$G60)=MONTH(C$3)),$B61,0),IF(AND(C$3&gt;=DATE(YEAR(Bills!$G60),MONTH(Bills!$G60),1),MOD((YEAR(C$3)-YEAR(Bills!$G60))*12+MONTH(C$3)-MONTH(Bills!$G60),Bills!$L60)=0),$B61,0)))</f>
        <v/>
      </c>
      <c r="D61" s="30" t="str">
        <f>IF(OR($A61="",Bills!$G60="",Bills!$L60=""),"",IF(Bills!$L60=0,IF(AND(YEAR(Bills!$G60)=YEAR(D$3),MONTH(Bills!$G60)=MONTH(D$3)),$B61,0),IF(AND(D$3&gt;=DATE(YEAR(Bills!$G60),MONTH(Bills!$G60),1),MOD((YEAR(D$3)-YEAR(Bills!$G60))*12+MONTH(D$3)-MONTH(Bills!$G60),Bills!$L60)=0),$B61,0)))</f>
        <v/>
      </c>
      <c r="E61" s="30" t="str">
        <f>IF(OR($A61="",Bills!$G60="",Bills!$L60=""),"",IF(Bills!$L60=0,IF(AND(YEAR(Bills!$G60)=YEAR(E$3),MONTH(Bills!$G60)=MONTH(E$3)),$B61,0),IF(AND(E$3&gt;=DATE(YEAR(Bills!$G60),MONTH(Bills!$G60),1),MOD((YEAR(E$3)-YEAR(Bills!$G60))*12+MONTH(E$3)-MONTH(Bills!$G60),Bills!$L60)=0),$B61,0)))</f>
        <v/>
      </c>
      <c r="F61" s="30" t="str">
        <f>IF(OR($A61="",Bills!$G60="",Bills!$L60=""),"",IF(Bills!$L60=0,IF(AND(YEAR(Bills!$G60)=YEAR(F$3),MONTH(Bills!$G60)=MONTH(F$3)),$B61,0),IF(AND(F$3&gt;=DATE(YEAR(Bills!$G60),MONTH(Bills!$G60),1),MOD((YEAR(F$3)-YEAR(Bills!$G60))*12+MONTH(F$3)-MONTH(Bills!$G60),Bills!$L60)=0),$B61,0)))</f>
        <v/>
      </c>
      <c r="G61" s="30" t="str">
        <f>IF(OR($A61="",Bills!$G60="",Bills!$L60=""),"",IF(Bills!$L60=0,IF(AND(YEAR(Bills!$G60)=YEAR(G$3),MONTH(Bills!$G60)=MONTH(G$3)),$B61,0),IF(AND(G$3&gt;=DATE(YEAR(Bills!$G60),MONTH(Bills!$G60),1),MOD((YEAR(G$3)-YEAR(Bills!$G60))*12+MONTH(G$3)-MONTH(Bills!$G60),Bills!$L60)=0),$B61,0)))</f>
        <v/>
      </c>
      <c r="H61" s="30" t="str">
        <f>IF(OR($A61="",Bills!$G60="",Bills!$L60=""),"",IF(Bills!$L60=0,IF(AND(YEAR(Bills!$G60)=YEAR(H$3),MONTH(Bills!$G60)=MONTH(H$3)),$B61,0),IF(AND(H$3&gt;=DATE(YEAR(Bills!$G60),MONTH(Bills!$G60),1),MOD((YEAR(H$3)-YEAR(Bills!$G60))*12+MONTH(H$3)-MONTH(Bills!$G60),Bills!$L60)=0),$B61,0)))</f>
        <v/>
      </c>
      <c r="I61" s="30" t="str">
        <f>IF(OR($A61="",Bills!$G60="",Bills!$L60=""),"",IF(Bills!$L60=0,IF(AND(YEAR(Bills!$G60)=YEAR(I$3),MONTH(Bills!$G60)=MONTH(I$3)),$B61,0),IF(AND(I$3&gt;=DATE(YEAR(Bills!$G60),MONTH(Bills!$G60),1),MOD((YEAR(I$3)-YEAR(Bills!$G60))*12+MONTH(I$3)-MONTH(Bills!$G60),Bills!$L60)=0),$B61,0)))</f>
        <v/>
      </c>
      <c r="J61" s="30" t="str">
        <f>IF(OR($A61="",Bills!$G60="",Bills!$L60=""),"",IF(Bills!$L60=0,IF(AND(YEAR(Bills!$G60)=YEAR(J$3),MONTH(Bills!$G60)=MONTH(J$3)),$B61,0),IF(AND(J$3&gt;=DATE(YEAR(Bills!$G60),MONTH(Bills!$G60),1),MOD((YEAR(J$3)-YEAR(Bills!$G60))*12+MONTH(J$3)-MONTH(Bills!$G60),Bills!$L60)=0),$B61,0)))</f>
        <v/>
      </c>
      <c r="K61" s="30" t="str">
        <f>IF(OR($A61="",Bills!$G60="",Bills!$L60=""),"",IF(Bills!$L60=0,IF(AND(YEAR(Bills!$G60)=YEAR(K$3),MONTH(Bills!$G60)=MONTH(K$3)),$B61,0),IF(AND(K$3&gt;=DATE(YEAR(Bills!$G60),MONTH(Bills!$G60),1),MOD((YEAR(K$3)-YEAR(Bills!$G60))*12+MONTH(K$3)-MONTH(Bills!$G60),Bills!$L60)=0),$B61,0)))</f>
        <v/>
      </c>
      <c r="L61" s="30" t="str">
        <f>IF(OR($A61="",Bills!$G60="",Bills!$L60=""),"",IF(Bills!$L60=0,IF(AND(YEAR(Bills!$G60)=YEAR(L$3),MONTH(Bills!$G60)=MONTH(L$3)),$B61,0),IF(AND(L$3&gt;=DATE(YEAR(Bills!$G60),MONTH(Bills!$G60),1),MOD((YEAR(L$3)-YEAR(Bills!$G60))*12+MONTH(L$3)-MONTH(Bills!$G60),Bills!$L60)=0),$B61,0)))</f>
        <v/>
      </c>
      <c r="M61" s="30" t="str">
        <f>IF(OR($A61="",Bills!$G60="",Bills!$L60=""),"",IF(Bills!$L60=0,IF(AND(YEAR(Bills!$G60)=YEAR(M$3),MONTH(Bills!$G60)=MONTH(M$3)),$B61,0),IF(AND(M$3&gt;=DATE(YEAR(Bills!$G60),MONTH(Bills!$G60),1),MOD((YEAR(M$3)-YEAR(Bills!$G60))*12+MONTH(M$3)-MONTH(Bills!$G60),Bills!$L60)=0),$B61,0)))</f>
        <v/>
      </c>
      <c r="N61" s="30" t="str">
        <f>IF(OR($A61="",Bills!$G60="",Bills!$L60=""),"",IF(Bills!$L60=0,IF(AND(YEAR(Bills!$G60)=YEAR(N$3),MONTH(Bills!$G60)=MONTH(N$3)),$B61,0),IF(AND(N$3&gt;=DATE(YEAR(Bills!$G60),MONTH(Bills!$G60),1),MOD((YEAR(N$3)-YEAR(Bills!$G60))*12+MONTH(N$3)-MONTH(Bills!$G60),Bills!$L60)=0),$B61,0)))</f>
        <v/>
      </c>
    </row>
    <row r="62" spans="1:14" x14ac:dyDescent="0.3">
      <c r="A62" s="24" t="str">
        <f>IF(Bills!A61="","",Bills!A61)</f>
        <v/>
      </c>
      <c r="B62" s="23" t="str">
        <f>IF($A62="","",N(Bills!E61))</f>
        <v/>
      </c>
      <c r="C62" s="30" t="str">
        <f>IF(OR($A62="",Bills!$G61="",Bills!$L61=""),"",IF(Bills!$L61=0,IF(AND(YEAR(Bills!$G61)=YEAR(C$3),MONTH(Bills!$G61)=MONTH(C$3)),$B62,0),IF(AND(C$3&gt;=DATE(YEAR(Bills!$G61),MONTH(Bills!$G61),1),MOD((YEAR(C$3)-YEAR(Bills!$G61))*12+MONTH(C$3)-MONTH(Bills!$G61),Bills!$L61)=0),$B62,0)))</f>
        <v/>
      </c>
      <c r="D62" s="30" t="str">
        <f>IF(OR($A62="",Bills!$G61="",Bills!$L61=""),"",IF(Bills!$L61=0,IF(AND(YEAR(Bills!$G61)=YEAR(D$3),MONTH(Bills!$G61)=MONTH(D$3)),$B62,0),IF(AND(D$3&gt;=DATE(YEAR(Bills!$G61),MONTH(Bills!$G61),1),MOD((YEAR(D$3)-YEAR(Bills!$G61))*12+MONTH(D$3)-MONTH(Bills!$G61),Bills!$L61)=0),$B62,0)))</f>
        <v/>
      </c>
      <c r="E62" s="30" t="str">
        <f>IF(OR($A62="",Bills!$G61="",Bills!$L61=""),"",IF(Bills!$L61=0,IF(AND(YEAR(Bills!$G61)=YEAR(E$3),MONTH(Bills!$G61)=MONTH(E$3)),$B62,0),IF(AND(E$3&gt;=DATE(YEAR(Bills!$G61),MONTH(Bills!$G61),1),MOD((YEAR(E$3)-YEAR(Bills!$G61))*12+MONTH(E$3)-MONTH(Bills!$G61),Bills!$L61)=0),$B62,0)))</f>
        <v/>
      </c>
      <c r="F62" s="30" t="str">
        <f>IF(OR($A62="",Bills!$G61="",Bills!$L61=""),"",IF(Bills!$L61=0,IF(AND(YEAR(Bills!$G61)=YEAR(F$3),MONTH(Bills!$G61)=MONTH(F$3)),$B62,0),IF(AND(F$3&gt;=DATE(YEAR(Bills!$G61),MONTH(Bills!$G61),1),MOD((YEAR(F$3)-YEAR(Bills!$G61))*12+MONTH(F$3)-MONTH(Bills!$G61),Bills!$L61)=0),$B62,0)))</f>
        <v/>
      </c>
      <c r="G62" s="30" t="str">
        <f>IF(OR($A62="",Bills!$G61="",Bills!$L61=""),"",IF(Bills!$L61=0,IF(AND(YEAR(Bills!$G61)=YEAR(G$3),MONTH(Bills!$G61)=MONTH(G$3)),$B62,0),IF(AND(G$3&gt;=DATE(YEAR(Bills!$G61),MONTH(Bills!$G61),1),MOD((YEAR(G$3)-YEAR(Bills!$G61))*12+MONTH(G$3)-MONTH(Bills!$G61),Bills!$L61)=0),$B62,0)))</f>
        <v/>
      </c>
      <c r="H62" s="30" t="str">
        <f>IF(OR($A62="",Bills!$G61="",Bills!$L61=""),"",IF(Bills!$L61=0,IF(AND(YEAR(Bills!$G61)=YEAR(H$3),MONTH(Bills!$G61)=MONTH(H$3)),$B62,0),IF(AND(H$3&gt;=DATE(YEAR(Bills!$G61),MONTH(Bills!$G61),1),MOD((YEAR(H$3)-YEAR(Bills!$G61))*12+MONTH(H$3)-MONTH(Bills!$G61),Bills!$L61)=0),$B62,0)))</f>
        <v/>
      </c>
      <c r="I62" s="30" t="str">
        <f>IF(OR($A62="",Bills!$G61="",Bills!$L61=""),"",IF(Bills!$L61=0,IF(AND(YEAR(Bills!$G61)=YEAR(I$3),MONTH(Bills!$G61)=MONTH(I$3)),$B62,0),IF(AND(I$3&gt;=DATE(YEAR(Bills!$G61),MONTH(Bills!$G61),1),MOD((YEAR(I$3)-YEAR(Bills!$G61))*12+MONTH(I$3)-MONTH(Bills!$G61),Bills!$L61)=0),$B62,0)))</f>
        <v/>
      </c>
      <c r="J62" s="30" t="str">
        <f>IF(OR($A62="",Bills!$G61="",Bills!$L61=""),"",IF(Bills!$L61=0,IF(AND(YEAR(Bills!$G61)=YEAR(J$3),MONTH(Bills!$G61)=MONTH(J$3)),$B62,0),IF(AND(J$3&gt;=DATE(YEAR(Bills!$G61),MONTH(Bills!$G61),1),MOD((YEAR(J$3)-YEAR(Bills!$G61))*12+MONTH(J$3)-MONTH(Bills!$G61),Bills!$L61)=0),$B62,0)))</f>
        <v/>
      </c>
      <c r="K62" s="30" t="str">
        <f>IF(OR($A62="",Bills!$G61="",Bills!$L61=""),"",IF(Bills!$L61=0,IF(AND(YEAR(Bills!$G61)=YEAR(K$3),MONTH(Bills!$G61)=MONTH(K$3)),$B62,0),IF(AND(K$3&gt;=DATE(YEAR(Bills!$G61),MONTH(Bills!$G61),1),MOD((YEAR(K$3)-YEAR(Bills!$G61))*12+MONTH(K$3)-MONTH(Bills!$G61),Bills!$L61)=0),$B62,0)))</f>
        <v/>
      </c>
      <c r="L62" s="30" t="str">
        <f>IF(OR($A62="",Bills!$G61="",Bills!$L61=""),"",IF(Bills!$L61=0,IF(AND(YEAR(Bills!$G61)=YEAR(L$3),MONTH(Bills!$G61)=MONTH(L$3)),$B62,0),IF(AND(L$3&gt;=DATE(YEAR(Bills!$G61),MONTH(Bills!$G61),1),MOD((YEAR(L$3)-YEAR(Bills!$G61))*12+MONTH(L$3)-MONTH(Bills!$G61),Bills!$L61)=0),$B62,0)))</f>
        <v/>
      </c>
      <c r="M62" s="30" t="str">
        <f>IF(OR($A62="",Bills!$G61="",Bills!$L61=""),"",IF(Bills!$L61=0,IF(AND(YEAR(Bills!$G61)=YEAR(M$3),MONTH(Bills!$G61)=MONTH(M$3)),$B62,0),IF(AND(M$3&gt;=DATE(YEAR(Bills!$G61),MONTH(Bills!$G61),1),MOD((YEAR(M$3)-YEAR(Bills!$G61))*12+MONTH(M$3)-MONTH(Bills!$G61),Bills!$L61)=0),$B62,0)))</f>
        <v/>
      </c>
      <c r="N62" s="30" t="str">
        <f>IF(OR($A62="",Bills!$G61="",Bills!$L61=""),"",IF(Bills!$L61=0,IF(AND(YEAR(Bills!$G61)=YEAR(N$3),MONTH(Bills!$G61)=MONTH(N$3)),$B62,0),IF(AND(N$3&gt;=DATE(YEAR(Bills!$G61),MONTH(Bills!$G61),1),MOD((YEAR(N$3)-YEAR(Bills!$G61))*12+MONTH(N$3)-MONTH(Bills!$G61),Bills!$L61)=0),$B62,0)))</f>
        <v/>
      </c>
    </row>
    <row r="63" spans="1:14" x14ac:dyDescent="0.3">
      <c r="A63" s="24" t="str">
        <f>IF(Bills!A62="","",Bills!A62)</f>
        <v/>
      </c>
      <c r="B63" s="23" t="str">
        <f>IF($A63="","",N(Bills!E62))</f>
        <v/>
      </c>
      <c r="C63" s="30" t="str">
        <f>IF(OR($A63="",Bills!$G62="",Bills!$L62=""),"",IF(Bills!$L62=0,IF(AND(YEAR(Bills!$G62)=YEAR(C$3),MONTH(Bills!$G62)=MONTH(C$3)),$B63,0),IF(AND(C$3&gt;=DATE(YEAR(Bills!$G62),MONTH(Bills!$G62),1),MOD((YEAR(C$3)-YEAR(Bills!$G62))*12+MONTH(C$3)-MONTH(Bills!$G62),Bills!$L62)=0),$B63,0)))</f>
        <v/>
      </c>
      <c r="D63" s="30" t="str">
        <f>IF(OR($A63="",Bills!$G62="",Bills!$L62=""),"",IF(Bills!$L62=0,IF(AND(YEAR(Bills!$G62)=YEAR(D$3),MONTH(Bills!$G62)=MONTH(D$3)),$B63,0),IF(AND(D$3&gt;=DATE(YEAR(Bills!$G62),MONTH(Bills!$G62),1),MOD((YEAR(D$3)-YEAR(Bills!$G62))*12+MONTH(D$3)-MONTH(Bills!$G62),Bills!$L62)=0),$B63,0)))</f>
        <v/>
      </c>
      <c r="E63" s="30" t="str">
        <f>IF(OR($A63="",Bills!$G62="",Bills!$L62=""),"",IF(Bills!$L62=0,IF(AND(YEAR(Bills!$G62)=YEAR(E$3),MONTH(Bills!$G62)=MONTH(E$3)),$B63,0),IF(AND(E$3&gt;=DATE(YEAR(Bills!$G62),MONTH(Bills!$G62),1),MOD((YEAR(E$3)-YEAR(Bills!$G62))*12+MONTH(E$3)-MONTH(Bills!$G62),Bills!$L62)=0),$B63,0)))</f>
        <v/>
      </c>
      <c r="F63" s="30" t="str">
        <f>IF(OR($A63="",Bills!$G62="",Bills!$L62=""),"",IF(Bills!$L62=0,IF(AND(YEAR(Bills!$G62)=YEAR(F$3),MONTH(Bills!$G62)=MONTH(F$3)),$B63,0),IF(AND(F$3&gt;=DATE(YEAR(Bills!$G62),MONTH(Bills!$G62),1),MOD((YEAR(F$3)-YEAR(Bills!$G62))*12+MONTH(F$3)-MONTH(Bills!$G62),Bills!$L62)=0),$B63,0)))</f>
        <v/>
      </c>
      <c r="G63" s="30" t="str">
        <f>IF(OR($A63="",Bills!$G62="",Bills!$L62=""),"",IF(Bills!$L62=0,IF(AND(YEAR(Bills!$G62)=YEAR(G$3),MONTH(Bills!$G62)=MONTH(G$3)),$B63,0),IF(AND(G$3&gt;=DATE(YEAR(Bills!$G62),MONTH(Bills!$G62),1),MOD((YEAR(G$3)-YEAR(Bills!$G62))*12+MONTH(G$3)-MONTH(Bills!$G62),Bills!$L62)=0),$B63,0)))</f>
        <v/>
      </c>
      <c r="H63" s="30" t="str">
        <f>IF(OR($A63="",Bills!$G62="",Bills!$L62=""),"",IF(Bills!$L62=0,IF(AND(YEAR(Bills!$G62)=YEAR(H$3),MONTH(Bills!$G62)=MONTH(H$3)),$B63,0),IF(AND(H$3&gt;=DATE(YEAR(Bills!$G62),MONTH(Bills!$G62),1),MOD((YEAR(H$3)-YEAR(Bills!$G62))*12+MONTH(H$3)-MONTH(Bills!$G62),Bills!$L62)=0),$B63,0)))</f>
        <v/>
      </c>
      <c r="I63" s="30" t="str">
        <f>IF(OR($A63="",Bills!$G62="",Bills!$L62=""),"",IF(Bills!$L62=0,IF(AND(YEAR(Bills!$G62)=YEAR(I$3),MONTH(Bills!$G62)=MONTH(I$3)),$B63,0),IF(AND(I$3&gt;=DATE(YEAR(Bills!$G62),MONTH(Bills!$G62),1),MOD((YEAR(I$3)-YEAR(Bills!$G62))*12+MONTH(I$3)-MONTH(Bills!$G62),Bills!$L62)=0),$B63,0)))</f>
        <v/>
      </c>
      <c r="J63" s="30" t="str">
        <f>IF(OR($A63="",Bills!$G62="",Bills!$L62=""),"",IF(Bills!$L62=0,IF(AND(YEAR(Bills!$G62)=YEAR(J$3),MONTH(Bills!$G62)=MONTH(J$3)),$B63,0),IF(AND(J$3&gt;=DATE(YEAR(Bills!$G62),MONTH(Bills!$G62),1),MOD((YEAR(J$3)-YEAR(Bills!$G62))*12+MONTH(J$3)-MONTH(Bills!$G62),Bills!$L62)=0),$B63,0)))</f>
        <v/>
      </c>
      <c r="K63" s="30" t="str">
        <f>IF(OR($A63="",Bills!$G62="",Bills!$L62=""),"",IF(Bills!$L62=0,IF(AND(YEAR(Bills!$G62)=YEAR(K$3),MONTH(Bills!$G62)=MONTH(K$3)),$B63,0),IF(AND(K$3&gt;=DATE(YEAR(Bills!$G62),MONTH(Bills!$G62),1),MOD((YEAR(K$3)-YEAR(Bills!$G62))*12+MONTH(K$3)-MONTH(Bills!$G62),Bills!$L62)=0),$B63,0)))</f>
        <v/>
      </c>
      <c r="L63" s="30" t="str">
        <f>IF(OR($A63="",Bills!$G62="",Bills!$L62=""),"",IF(Bills!$L62=0,IF(AND(YEAR(Bills!$G62)=YEAR(L$3),MONTH(Bills!$G62)=MONTH(L$3)),$B63,0),IF(AND(L$3&gt;=DATE(YEAR(Bills!$G62),MONTH(Bills!$G62),1),MOD((YEAR(L$3)-YEAR(Bills!$G62))*12+MONTH(L$3)-MONTH(Bills!$G62),Bills!$L62)=0),$B63,0)))</f>
        <v/>
      </c>
      <c r="M63" s="30" t="str">
        <f>IF(OR($A63="",Bills!$G62="",Bills!$L62=""),"",IF(Bills!$L62=0,IF(AND(YEAR(Bills!$G62)=YEAR(M$3),MONTH(Bills!$G62)=MONTH(M$3)),$B63,0),IF(AND(M$3&gt;=DATE(YEAR(Bills!$G62),MONTH(Bills!$G62),1),MOD((YEAR(M$3)-YEAR(Bills!$G62))*12+MONTH(M$3)-MONTH(Bills!$G62),Bills!$L62)=0),$B63,0)))</f>
        <v/>
      </c>
      <c r="N63" s="30" t="str">
        <f>IF(OR($A63="",Bills!$G62="",Bills!$L62=""),"",IF(Bills!$L62=0,IF(AND(YEAR(Bills!$G62)=YEAR(N$3),MONTH(Bills!$G62)=MONTH(N$3)),$B63,0),IF(AND(N$3&gt;=DATE(YEAR(Bills!$G62),MONTH(Bills!$G62),1),MOD((YEAR(N$3)-YEAR(Bills!$G62))*12+MONTH(N$3)-MONTH(Bills!$G62),Bills!$L62)=0),$B63,0)))</f>
        <v/>
      </c>
    </row>
    <row r="64" spans="1:14" x14ac:dyDescent="0.3">
      <c r="A64" s="24" t="str">
        <f>IF(Bills!A63="","",Bills!A63)</f>
        <v/>
      </c>
      <c r="B64" s="23" t="str">
        <f>IF($A64="","",N(Bills!E63))</f>
        <v/>
      </c>
      <c r="C64" s="30" t="str">
        <f>IF(OR($A64="",Bills!$G63="",Bills!$L63=""),"",IF(Bills!$L63=0,IF(AND(YEAR(Bills!$G63)=YEAR(C$3),MONTH(Bills!$G63)=MONTH(C$3)),$B64,0),IF(AND(C$3&gt;=DATE(YEAR(Bills!$G63),MONTH(Bills!$G63),1),MOD((YEAR(C$3)-YEAR(Bills!$G63))*12+MONTH(C$3)-MONTH(Bills!$G63),Bills!$L63)=0),$B64,0)))</f>
        <v/>
      </c>
      <c r="D64" s="30" t="str">
        <f>IF(OR($A64="",Bills!$G63="",Bills!$L63=""),"",IF(Bills!$L63=0,IF(AND(YEAR(Bills!$G63)=YEAR(D$3),MONTH(Bills!$G63)=MONTH(D$3)),$B64,0),IF(AND(D$3&gt;=DATE(YEAR(Bills!$G63),MONTH(Bills!$G63),1),MOD((YEAR(D$3)-YEAR(Bills!$G63))*12+MONTH(D$3)-MONTH(Bills!$G63),Bills!$L63)=0),$B64,0)))</f>
        <v/>
      </c>
      <c r="E64" s="30" t="str">
        <f>IF(OR($A64="",Bills!$G63="",Bills!$L63=""),"",IF(Bills!$L63=0,IF(AND(YEAR(Bills!$G63)=YEAR(E$3),MONTH(Bills!$G63)=MONTH(E$3)),$B64,0),IF(AND(E$3&gt;=DATE(YEAR(Bills!$G63),MONTH(Bills!$G63),1),MOD((YEAR(E$3)-YEAR(Bills!$G63))*12+MONTH(E$3)-MONTH(Bills!$G63),Bills!$L63)=0),$B64,0)))</f>
        <v/>
      </c>
      <c r="F64" s="30" t="str">
        <f>IF(OR($A64="",Bills!$G63="",Bills!$L63=""),"",IF(Bills!$L63=0,IF(AND(YEAR(Bills!$G63)=YEAR(F$3),MONTH(Bills!$G63)=MONTH(F$3)),$B64,0),IF(AND(F$3&gt;=DATE(YEAR(Bills!$G63),MONTH(Bills!$G63),1),MOD((YEAR(F$3)-YEAR(Bills!$G63))*12+MONTH(F$3)-MONTH(Bills!$G63),Bills!$L63)=0),$B64,0)))</f>
        <v/>
      </c>
      <c r="G64" s="30" t="str">
        <f>IF(OR($A64="",Bills!$G63="",Bills!$L63=""),"",IF(Bills!$L63=0,IF(AND(YEAR(Bills!$G63)=YEAR(G$3),MONTH(Bills!$G63)=MONTH(G$3)),$B64,0),IF(AND(G$3&gt;=DATE(YEAR(Bills!$G63),MONTH(Bills!$G63),1),MOD((YEAR(G$3)-YEAR(Bills!$G63))*12+MONTH(G$3)-MONTH(Bills!$G63),Bills!$L63)=0),$B64,0)))</f>
        <v/>
      </c>
      <c r="H64" s="30" t="str">
        <f>IF(OR($A64="",Bills!$G63="",Bills!$L63=""),"",IF(Bills!$L63=0,IF(AND(YEAR(Bills!$G63)=YEAR(H$3),MONTH(Bills!$G63)=MONTH(H$3)),$B64,0),IF(AND(H$3&gt;=DATE(YEAR(Bills!$G63),MONTH(Bills!$G63),1),MOD((YEAR(H$3)-YEAR(Bills!$G63))*12+MONTH(H$3)-MONTH(Bills!$G63),Bills!$L63)=0),$B64,0)))</f>
        <v/>
      </c>
      <c r="I64" s="30" t="str">
        <f>IF(OR($A64="",Bills!$G63="",Bills!$L63=""),"",IF(Bills!$L63=0,IF(AND(YEAR(Bills!$G63)=YEAR(I$3),MONTH(Bills!$G63)=MONTH(I$3)),$B64,0),IF(AND(I$3&gt;=DATE(YEAR(Bills!$G63),MONTH(Bills!$G63),1),MOD((YEAR(I$3)-YEAR(Bills!$G63))*12+MONTH(I$3)-MONTH(Bills!$G63),Bills!$L63)=0),$B64,0)))</f>
        <v/>
      </c>
      <c r="J64" s="30" t="str">
        <f>IF(OR($A64="",Bills!$G63="",Bills!$L63=""),"",IF(Bills!$L63=0,IF(AND(YEAR(Bills!$G63)=YEAR(J$3),MONTH(Bills!$G63)=MONTH(J$3)),$B64,0),IF(AND(J$3&gt;=DATE(YEAR(Bills!$G63),MONTH(Bills!$G63),1),MOD((YEAR(J$3)-YEAR(Bills!$G63))*12+MONTH(J$3)-MONTH(Bills!$G63),Bills!$L63)=0),$B64,0)))</f>
        <v/>
      </c>
      <c r="K64" s="30" t="str">
        <f>IF(OR($A64="",Bills!$G63="",Bills!$L63=""),"",IF(Bills!$L63=0,IF(AND(YEAR(Bills!$G63)=YEAR(K$3),MONTH(Bills!$G63)=MONTH(K$3)),$B64,0),IF(AND(K$3&gt;=DATE(YEAR(Bills!$G63),MONTH(Bills!$G63),1),MOD((YEAR(K$3)-YEAR(Bills!$G63))*12+MONTH(K$3)-MONTH(Bills!$G63),Bills!$L63)=0),$B64,0)))</f>
        <v/>
      </c>
      <c r="L64" s="30" t="str">
        <f>IF(OR($A64="",Bills!$G63="",Bills!$L63=""),"",IF(Bills!$L63=0,IF(AND(YEAR(Bills!$G63)=YEAR(L$3),MONTH(Bills!$G63)=MONTH(L$3)),$B64,0),IF(AND(L$3&gt;=DATE(YEAR(Bills!$G63),MONTH(Bills!$G63),1),MOD((YEAR(L$3)-YEAR(Bills!$G63))*12+MONTH(L$3)-MONTH(Bills!$G63),Bills!$L63)=0),$B64,0)))</f>
        <v/>
      </c>
      <c r="M64" s="30" t="str">
        <f>IF(OR($A64="",Bills!$G63="",Bills!$L63=""),"",IF(Bills!$L63=0,IF(AND(YEAR(Bills!$G63)=YEAR(M$3),MONTH(Bills!$G63)=MONTH(M$3)),$B64,0),IF(AND(M$3&gt;=DATE(YEAR(Bills!$G63),MONTH(Bills!$G63),1),MOD((YEAR(M$3)-YEAR(Bills!$G63))*12+MONTH(M$3)-MONTH(Bills!$G63),Bills!$L63)=0),$B64,0)))</f>
        <v/>
      </c>
      <c r="N64" s="30" t="str">
        <f>IF(OR($A64="",Bills!$G63="",Bills!$L63=""),"",IF(Bills!$L63=0,IF(AND(YEAR(Bills!$G63)=YEAR(N$3),MONTH(Bills!$G63)=MONTH(N$3)),$B64,0),IF(AND(N$3&gt;=DATE(YEAR(Bills!$G63),MONTH(Bills!$G63),1),MOD((YEAR(N$3)-YEAR(Bills!$G63))*12+MONTH(N$3)-MONTH(Bills!$G63),Bills!$L63)=0),$B64,0)))</f>
        <v/>
      </c>
    </row>
    <row r="65" spans="1:14" x14ac:dyDescent="0.3">
      <c r="A65" s="24" t="str">
        <f>IF(Bills!A64="","",Bills!A64)</f>
        <v/>
      </c>
      <c r="B65" s="23" t="str">
        <f>IF($A65="","",N(Bills!E64))</f>
        <v/>
      </c>
      <c r="C65" s="30" t="str">
        <f>IF(OR($A65="",Bills!$G64="",Bills!$L64=""),"",IF(Bills!$L64=0,IF(AND(YEAR(Bills!$G64)=YEAR(C$3),MONTH(Bills!$G64)=MONTH(C$3)),$B65,0),IF(AND(C$3&gt;=DATE(YEAR(Bills!$G64),MONTH(Bills!$G64),1),MOD((YEAR(C$3)-YEAR(Bills!$G64))*12+MONTH(C$3)-MONTH(Bills!$G64),Bills!$L64)=0),$B65,0)))</f>
        <v/>
      </c>
      <c r="D65" s="30" t="str">
        <f>IF(OR($A65="",Bills!$G64="",Bills!$L64=""),"",IF(Bills!$L64=0,IF(AND(YEAR(Bills!$G64)=YEAR(D$3),MONTH(Bills!$G64)=MONTH(D$3)),$B65,0),IF(AND(D$3&gt;=DATE(YEAR(Bills!$G64),MONTH(Bills!$G64),1),MOD((YEAR(D$3)-YEAR(Bills!$G64))*12+MONTH(D$3)-MONTH(Bills!$G64),Bills!$L64)=0),$B65,0)))</f>
        <v/>
      </c>
      <c r="E65" s="30" t="str">
        <f>IF(OR($A65="",Bills!$G64="",Bills!$L64=""),"",IF(Bills!$L64=0,IF(AND(YEAR(Bills!$G64)=YEAR(E$3),MONTH(Bills!$G64)=MONTH(E$3)),$B65,0),IF(AND(E$3&gt;=DATE(YEAR(Bills!$G64),MONTH(Bills!$G64),1),MOD((YEAR(E$3)-YEAR(Bills!$G64))*12+MONTH(E$3)-MONTH(Bills!$G64),Bills!$L64)=0),$B65,0)))</f>
        <v/>
      </c>
      <c r="F65" s="30" t="str">
        <f>IF(OR($A65="",Bills!$G64="",Bills!$L64=""),"",IF(Bills!$L64=0,IF(AND(YEAR(Bills!$G64)=YEAR(F$3),MONTH(Bills!$G64)=MONTH(F$3)),$B65,0),IF(AND(F$3&gt;=DATE(YEAR(Bills!$G64),MONTH(Bills!$G64),1),MOD((YEAR(F$3)-YEAR(Bills!$G64))*12+MONTH(F$3)-MONTH(Bills!$G64),Bills!$L64)=0),$B65,0)))</f>
        <v/>
      </c>
      <c r="G65" s="30" t="str">
        <f>IF(OR($A65="",Bills!$G64="",Bills!$L64=""),"",IF(Bills!$L64=0,IF(AND(YEAR(Bills!$G64)=YEAR(G$3),MONTH(Bills!$G64)=MONTH(G$3)),$B65,0),IF(AND(G$3&gt;=DATE(YEAR(Bills!$G64),MONTH(Bills!$G64),1),MOD((YEAR(G$3)-YEAR(Bills!$G64))*12+MONTH(G$3)-MONTH(Bills!$G64),Bills!$L64)=0),$B65,0)))</f>
        <v/>
      </c>
      <c r="H65" s="30" t="str">
        <f>IF(OR($A65="",Bills!$G64="",Bills!$L64=""),"",IF(Bills!$L64=0,IF(AND(YEAR(Bills!$G64)=YEAR(H$3),MONTH(Bills!$G64)=MONTH(H$3)),$B65,0),IF(AND(H$3&gt;=DATE(YEAR(Bills!$G64),MONTH(Bills!$G64),1),MOD((YEAR(H$3)-YEAR(Bills!$G64))*12+MONTH(H$3)-MONTH(Bills!$G64),Bills!$L64)=0),$B65,0)))</f>
        <v/>
      </c>
      <c r="I65" s="30" t="str">
        <f>IF(OR($A65="",Bills!$G64="",Bills!$L64=""),"",IF(Bills!$L64=0,IF(AND(YEAR(Bills!$G64)=YEAR(I$3),MONTH(Bills!$G64)=MONTH(I$3)),$B65,0),IF(AND(I$3&gt;=DATE(YEAR(Bills!$G64),MONTH(Bills!$G64),1),MOD((YEAR(I$3)-YEAR(Bills!$G64))*12+MONTH(I$3)-MONTH(Bills!$G64),Bills!$L64)=0),$B65,0)))</f>
        <v/>
      </c>
      <c r="J65" s="30" t="str">
        <f>IF(OR($A65="",Bills!$G64="",Bills!$L64=""),"",IF(Bills!$L64=0,IF(AND(YEAR(Bills!$G64)=YEAR(J$3),MONTH(Bills!$G64)=MONTH(J$3)),$B65,0),IF(AND(J$3&gt;=DATE(YEAR(Bills!$G64),MONTH(Bills!$G64),1),MOD((YEAR(J$3)-YEAR(Bills!$G64))*12+MONTH(J$3)-MONTH(Bills!$G64),Bills!$L64)=0),$B65,0)))</f>
        <v/>
      </c>
      <c r="K65" s="30" t="str">
        <f>IF(OR($A65="",Bills!$G64="",Bills!$L64=""),"",IF(Bills!$L64=0,IF(AND(YEAR(Bills!$G64)=YEAR(K$3),MONTH(Bills!$G64)=MONTH(K$3)),$B65,0),IF(AND(K$3&gt;=DATE(YEAR(Bills!$G64),MONTH(Bills!$G64),1),MOD((YEAR(K$3)-YEAR(Bills!$G64))*12+MONTH(K$3)-MONTH(Bills!$G64),Bills!$L64)=0),$B65,0)))</f>
        <v/>
      </c>
      <c r="L65" s="30" t="str">
        <f>IF(OR($A65="",Bills!$G64="",Bills!$L64=""),"",IF(Bills!$L64=0,IF(AND(YEAR(Bills!$G64)=YEAR(L$3),MONTH(Bills!$G64)=MONTH(L$3)),$B65,0),IF(AND(L$3&gt;=DATE(YEAR(Bills!$G64),MONTH(Bills!$G64),1),MOD((YEAR(L$3)-YEAR(Bills!$G64))*12+MONTH(L$3)-MONTH(Bills!$G64),Bills!$L64)=0),$B65,0)))</f>
        <v/>
      </c>
      <c r="M65" s="30" t="str">
        <f>IF(OR($A65="",Bills!$G64="",Bills!$L64=""),"",IF(Bills!$L64=0,IF(AND(YEAR(Bills!$G64)=YEAR(M$3),MONTH(Bills!$G64)=MONTH(M$3)),$B65,0),IF(AND(M$3&gt;=DATE(YEAR(Bills!$G64),MONTH(Bills!$G64),1),MOD((YEAR(M$3)-YEAR(Bills!$G64))*12+MONTH(M$3)-MONTH(Bills!$G64),Bills!$L64)=0),$B65,0)))</f>
        <v/>
      </c>
      <c r="N65" s="30" t="str">
        <f>IF(OR($A65="",Bills!$G64="",Bills!$L64=""),"",IF(Bills!$L64=0,IF(AND(YEAR(Bills!$G64)=YEAR(N$3),MONTH(Bills!$G64)=MONTH(N$3)),$B65,0),IF(AND(N$3&gt;=DATE(YEAR(Bills!$G64),MONTH(Bills!$G64),1),MOD((YEAR(N$3)-YEAR(Bills!$G64))*12+MONTH(N$3)-MONTH(Bills!$G64),Bills!$L64)=0),$B65,0)))</f>
        <v/>
      </c>
    </row>
    <row r="66" spans="1:14" x14ac:dyDescent="0.3">
      <c r="A66" s="24" t="str">
        <f>IF(Bills!A65="","",Bills!A65)</f>
        <v/>
      </c>
      <c r="B66" s="23" t="str">
        <f>IF($A66="","",N(Bills!E65))</f>
        <v/>
      </c>
      <c r="C66" s="30" t="str">
        <f>IF(OR($A66="",Bills!$G65="",Bills!$L65=""),"",IF(Bills!$L65=0,IF(AND(YEAR(Bills!$G65)=YEAR(C$3),MONTH(Bills!$G65)=MONTH(C$3)),$B66,0),IF(AND(C$3&gt;=DATE(YEAR(Bills!$G65),MONTH(Bills!$G65),1),MOD((YEAR(C$3)-YEAR(Bills!$G65))*12+MONTH(C$3)-MONTH(Bills!$G65),Bills!$L65)=0),$B66,0)))</f>
        <v/>
      </c>
      <c r="D66" s="30" t="str">
        <f>IF(OR($A66="",Bills!$G65="",Bills!$L65=""),"",IF(Bills!$L65=0,IF(AND(YEAR(Bills!$G65)=YEAR(D$3),MONTH(Bills!$G65)=MONTH(D$3)),$B66,0),IF(AND(D$3&gt;=DATE(YEAR(Bills!$G65),MONTH(Bills!$G65),1),MOD((YEAR(D$3)-YEAR(Bills!$G65))*12+MONTH(D$3)-MONTH(Bills!$G65),Bills!$L65)=0),$B66,0)))</f>
        <v/>
      </c>
      <c r="E66" s="30" t="str">
        <f>IF(OR($A66="",Bills!$G65="",Bills!$L65=""),"",IF(Bills!$L65=0,IF(AND(YEAR(Bills!$G65)=YEAR(E$3),MONTH(Bills!$G65)=MONTH(E$3)),$B66,0),IF(AND(E$3&gt;=DATE(YEAR(Bills!$G65),MONTH(Bills!$G65),1),MOD((YEAR(E$3)-YEAR(Bills!$G65))*12+MONTH(E$3)-MONTH(Bills!$G65),Bills!$L65)=0),$B66,0)))</f>
        <v/>
      </c>
      <c r="F66" s="30" t="str">
        <f>IF(OR($A66="",Bills!$G65="",Bills!$L65=""),"",IF(Bills!$L65=0,IF(AND(YEAR(Bills!$G65)=YEAR(F$3),MONTH(Bills!$G65)=MONTH(F$3)),$B66,0),IF(AND(F$3&gt;=DATE(YEAR(Bills!$G65),MONTH(Bills!$G65),1),MOD((YEAR(F$3)-YEAR(Bills!$G65))*12+MONTH(F$3)-MONTH(Bills!$G65),Bills!$L65)=0),$B66,0)))</f>
        <v/>
      </c>
      <c r="G66" s="30" t="str">
        <f>IF(OR($A66="",Bills!$G65="",Bills!$L65=""),"",IF(Bills!$L65=0,IF(AND(YEAR(Bills!$G65)=YEAR(G$3),MONTH(Bills!$G65)=MONTH(G$3)),$B66,0),IF(AND(G$3&gt;=DATE(YEAR(Bills!$G65),MONTH(Bills!$G65),1),MOD((YEAR(G$3)-YEAR(Bills!$G65))*12+MONTH(G$3)-MONTH(Bills!$G65),Bills!$L65)=0),$B66,0)))</f>
        <v/>
      </c>
      <c r="H66" s="30" t="str">
        <f>IF(OR($A66="",Bills!$G65="",Bills!$L65=""),"",IF(Bills!$L65=0,IF(AND(YEAR(Bills!$G65)=YEAR(H$3),MONTH(Bills!$G65)=MONTH(H$3)),$B66,0),IF(AND(H$3&gt;=DATE(YEAR(Bills!$G65),MONTH(Bills!$G65),1),MOD((YEAR(H$3)-YEAR(Bills!$G65))*12+MONTH(H$3)-MONTH(Bills!$G65),Bills!$L65)=0),$B66,0)))</f>
        <v/>
      </c>
      <c r="I66" s="30" t="str">
        <f>IF(OR($A66="",Bills!$G65="",Bills!$L65=""),"",IF(Bills!$L65=0,IF(AND(YEAR(Bills!$G65)=YEAR(I$3),MONTH(Bills!$G65)=MONTH(I$3)),$B66,0),IF(AND(I$3&gt;=DATE(YEAR(Bills!$G65),MONTH(Bills!$G65),1),MOD((YEAR(I$3)-YEAR(Bills!$G65))*12+MONTH(I$3)-MONTH(Bills!$G65),Bills!$L65)=0),$B66,0)))</f>
        <v/>
      </c>
      <c r="J66" s="30" t="str">
        <f>IF(OR($A66="",Bills!$G65="",Bills!$L65=""),"",IF(Bills!$L65=0,IF(AND(YEAR(Bills!$G65)=YEAR(J$3),MONTH(Bills!$G65)=MONTH(J$3)),$B66,0),IF(AND(J$3&gt;=DATE(YEAR(Bills!$G65),MONTH(Bills!$G65),1),MOD((YEAR(J$3)-YEAR(Bills!$G65))*12+MONTH(J$3)-MONTH(Bills!$G65),Bills!$L65)=0),$B66,0)))</f>
        <v/>
      </c>
      <c r="K66" s="30" t="str">
        <f>IF(OR($A66="",Bills!$G65="",Bills!$L65=""),"",IF(Bills!$L65=0,IF(AND(YEAR(Bills!$G65)=YEAR(K$3),MONTH(Bills!$G65)=MONTH(K$3)),$B66,0),IF(AND(K$3&gt;=DATE(YEAR(Bills!$G65),MONTH(Bills!$G65),1),MOD((YEAR(K$3)-YEAR(Bills!$G65))*12+MONTH(K$3)-MONTH(Bills!$G65),Bills!$L65)=0),$B66,0)))</f>
        <v/>
      </c>
      <c r="L66" s="30" t="str">
        <f>IF(OR($A66="",Bills!$G65="",Bills!$L65=""),"",IF(Bills!$L65=0,IF(AND(YEAR(Bills!$G65)=YEAR(L$3),MONTH(Bills!$G65)=MONTH(L$3)),$B66,0),IF(AND(L$3&gt;=DATE(YEAR(Bills!$G65),MONTH(Bills!$G65),1),MOD((YEAR(L$3)-YEAR(Bills!$G65))*12+MONTH(L$3)-MONTH(Bills!$G65),Bills!$L65)=0),$B66,0)))</f>
        <v/>
      </c>
      <c r="M66" s="30" t="str">
        <f>IF(OR($A66="",Bills!$G65="",Bills!$L65=""),"",IF(Bills!$L65=0,IF(AND(YEAR(Bills!$G65)=YEAR(M$3),MONTH(Bills!$G65)=MONTH(M$3)),$B66,0),IF(AND(M$3&gt;=DATE(YEAR(Bills!$G65),MONTH(Bills!$G65),1),MOD((YEAR(M$3)-YEAR(Bills!$G65))*12+MONTH(M$3)-MONTH(Bills!$G65),Bills!$L65)=0),$B66,0)))</f>
        <v/>
      </c>
      <c r="N66" s="30" t="str">
        <f>IF(OR($A66="",Bills!$G65="",Bills!$L65=""),"",IF(Bills!$L65=0,IF(AND(YEAR(Bills!$G65)=YEAR(N$3),MONTH(Bills!$G65)=MONTH(N$3)),$B66,0),IF(AND(N$3&gt;=DATE(YEAR(Bills!$G65),MONTH(Bills!$G65),1),MOD((YEAR(N$3)-YEAR(Bills!$G65))*12+MONTH(N$3)-MONTH(Bills!$G65),Bills!$L65)=0),$B66,0)))</f>
        <v/>
      </c>
    </row>
    <row r="67" spans="1:14" x14ac:dyDescent="0.3">
      <c r="A67" s="24" t="str">
        <f>IF(Bills!A66="","",Bills!A66)</f>
        <v/>
      </c>
      <c r="B67" s="23" t="str">
        <f>IF($A67="","",N(Bills!E66))</f>
        <v/>
      </c>
      <c r="C67" s="30" t="str">
        <f>IF(OR($A67="",Bills!$G66="",Bills!$L66=""),"",IF(Bills!$L66=0,IF(AND(YEAR(Bills!$G66)=YEAR(C$3),MONTH(Bills!$G66)=MONTH(C$3)),$B67,0),IF(AND(C$3&gt;=DATE(YEAR(Bills!$G66),MONTH(Bills!$G66),1),MOD((YEAR(C$3)-YEAR(Bills!$G66))*12+MONTH(C$3)-MONTH(Bills!$G66),Bills!$L66)=0),$B67,0)))</f>
        <v/>
      </c>
      <c r="D67" s="30" t="str">
        <f>IF(OR($A67="",Bills!$G66="",Bills!$L66=""),"",IF(Bills!$L66=0,IF(AND(YEAR(Bills!$G66)=YEAR(D$3),MONTH(Bills!$G66)=MONTH(D$3)),$B67,0),IF(AND(D$3&gt;=DATE(YEAR(Bills!$G66),MONTH(Bills!$G66),1),MOD((YEAR(D$3)-YEAR(Bills!$G66))*12+MONTH(D$3)-MONTH(Bills!$G66),Bills!$L66)=0),$B67,0)))</f>
        <v/>
      </c>
      <c r="E67" s="30" t="str">
        <f>IF(OR($A67="",Bills!$G66="",Bills!$L66=""),"",IF(Bills!$L66=0,IF(AND(YEAR(Bills!$G66)=YEAR(E$3),MONTH(Bills!$G66)=MONTH(E$3)),$B67,0),IF(AND(E$3&gt;=DATE(YEAR(Bills!$G66),MONTH(Bills!$G66),1),MOD((YEAR(E$3)-YEAR(Bills!$G66))*12+MONTH(E$3)-MONTH(Bills!$G66),Bills!$L66)=0),$B67,0)))</f>
        <v/>
      </c>
      <c r="F67" s="30" t="str">
        <f>IF(OR($A67="",Bills!$G66="",Bills!$L66=""),"",IF(Bills!$L66=0,IF(AND(YEAR(Bills!$G66)=YEAR(F$3),MONTH(Bills!$G66)=MONTH(F$3)),$B67,0),IF(AND(F$3&gt;=DATE(YEAR(Bills!$G66),MONTH(Bills!$G66),1),MOD((YEAR(F$3)-YEAR(Bills!$G66))*12+MONTH(F$3)-MONTH(Bills!$G66),Bills!$L66)=0),$B67,0)))</f>
        <v/>
      </c>
      <c r="G67" s="30" t="str">
        <f>IF(OR($A67="",Bills!$G66="",Bills!$L66=""),"",IF(Bills!$L66=0,IF(AND(YEAR(Bills!$G66)=YEAR(G$3),MONTH(Bills!$G66)=MONTH(G$3)),$B67,0),IF(AND(G$3&gt;=DATE(YEAR(Bills!$G66),MONTH(Bills!$G66),1),MOD((YEAR(G$3)-YEAR(Bills!$G66))*12+MONTH(G$3)-MONTH(Bills!$G66),Bills!$L66)=0),$B67,0)))</f>
        <v/>
      </c>
      <c r="H67" s="30" t="str">
        <f>IF(OR($A67="",Bills!$G66="",Bills!$L66=""),"",IF(Bills!$L66=0,IF(AND(YEAR(Bills!$G66)=YEAR(H$3),MONTH(Bills!$G66)=MONTH(H$3)),$B67,0),IF(AND(H$3&gt;=DATE(YEAR(Bills!$G66),MONTH(Bills!$G66),1),MOD((YEAR(H$3)-YEAR(Bills!$G66))*12+MONTH(H$3)-MONTH(Bills!$G66),Bills!$L66)=0),$B67,0)))</f>
        <v/>
      </c>
      <c r="I67" s="30" t="str">
        <f>IF(OR($A67="",Bills!$G66="",Bills!$L66=""),"",IF(Bills!$L66=0,IF(AND(YEAR(Bills!$G66)=YEAR(I$3),MONTH(Bills!$G66)=MONTH(I$3)),$B67,0),IF(AND(I$3&gt;=DATE(YEAR(Bills!$G66),MONTH(Bills!$G66),1),MOD((YEAR(I$3)-YEAR(Bills!$G66))*12+MONTH(I$3)-MONTH(Bills!$G66),Bills!$L66)=0),$B67,0)))</f>
        <v/>
      </c>
      <c r="J67" s="30" t="str">
        <f>IF(OR($A67="",Bills!$G66="",Bills!$L66=""),"",IF(Bills!$L66=0,IF(AND(YEAR(Bills!$G66)=YEAR(J$3),MONTH(Bills!$G66)=MONTH(J$3)),$B67,0),IF(AND(J$3&gt;=DATE(YEAR(Bills!$G66),MONTH(Bills!$G66),1),MOD((YEAR(J$3)-YEAR(Bills!$G66))*12+MONTH(J$3)-MONTH(Bills!$G66),Bills!$L66)=0),$B67,0)))</f>
        <v/>
      </c>
      <c r="K67" s="30" t="str">
        <f>IF(OR($A67="",Bills!$G66="",Bills!$L66=""),"",IF(Bills!$L66=0,IF(AND(YEAR(Bills!$G66)=YEAR(K$3),MONTH(Bills!$G66)=MONTH(K$3)),$B67,0),IF(AND(K$3&gt;=DATE(YEAR(Bills!$G66),MONTH(Bills!$G66),1),MOD((YEAR(K$3)-YEAR(Bills!$G66))*12+MONTH(K$3)-MONTH(Bills!$G66),Bills!$L66)=0),$B67,0)))</f>
        <v/>
      </c>
      <c r="L67" s="30" t="str">
        <f>IF(OR($A67="",Bills!$G66="",Bills!$L66=""),"",IF(Bills!$L66=0,IF(AND(YEAR(Bills!$G66)=YEAR(L$3),MONTH(Bills!$G66)=MONTH(L$3)),$B67,0),IF(AND(L$3&gt;=DATE(YEAR(Bills!$G66),MONTH(Bills!$G66),1),MOD((YEAR(L$3)-YEAR(Bills!$G66))*12+MONTH(L$3)-MONTH(Bills!$G66),Bills!$L66)=0),$B67,0)))</f>
        <v/>
      </c>
      <c r="M67" s="30" t="str">
        <f>IF(OR($A67="",Bills!$G66="",Bills!$L66=""),"",IF(Bills!$L66=0,IF(AND(YEAR(Bills!$G66)=YEAR(M$3),MONTH(Bills!$G66)=MONTH(M$3)),$B67,0),IF(AND(M$3&gt;=DATE(YEAR(Bills!$G66),MONTH(Bills!$G66),1),MOD((YEAR(M$3)-YEAR(Bills!$G66))*12+MONTH(M$3)-MONTH(Bills!$G66),Bills!$L66)=0),$B67,0)))</f>
        <v/>
      </c>
      <c r="N67" s="30" t="str">
        <f>IF(OR($A67="",Bills!$G66="",Bills!$L66=""),"",IF(Bills!$L66=0,IF(AND(YEAR(Bills!$G66)=YEAR(N$3),MONTH(Bills!$G66)=MONTH(N$3)),$B67,0),IF(AND(N$3&gt;=DATE(YEAR(Bills!$G66),MONTH(Bills!$G66),1),MOD((YEAR(N$3)-YEAR(Bills!$G66))*12+MONTH(N$3)-MONTH(Bills!$G66),Bills!$L66)=0),$B67,0)))</f>
        <v/>
      </c>
    </row>
    <row r="68" spans="1:14" x14ac:dyDescent="0.3">
      <c r="A68" s="24" t="str">
        <f>IF(Bills!A67="","",Bills!A67)</f>
        <v/>
      </c>
      <c r="B68" s="23" t="str">
        <f>IF($A68="","",N(Bills!E67))</f>
        <v/>
      </c>
      <c r="C68" s="30" t="str">
        <f>IF(OR($A68="",Bills!$G67="",Bills!$L67=""),"",IF(Bills!$L67=0,IF(AND(YEAR(Bills!$G67)=YEAR(C$3),MONTH(Bills!$G67)=MONTH(C$3)),$B68,0),IF(AND(C$3&gt;=DATE(YEAR(Bills!$G67),MONTH(Bills!$G67),1),MOD((YEAR(C$3)-YEAR(Bills!$G67))*12+MONTH(C$3)-MONTH(Bills!$G67),Bills!$L67)=0),$B68,0)))</f>
        <v/>
      </c>
      <c r="D68" s="30" t="str">
        <f>IF(OR($A68="",Bills!$G67="",Bills!$L67=""),"",IF(Bills!$L67=0,IF(AND(YEAR(Bills!$G67)=YEAR(D$3),MONTH(Bills!$G67)=MONTH(D$3)),$B68,0),IF(AND(D$3&gt;=DATE(YEAR(Bills!$G67),MONTH(Bills!$G67),1),MOD((YEAR(D$3)-YEAR(Bills!$G67))*12+MONTH(D$3)-MONTH(Bills!$G67),Bills!$L67)=0),$B68,0)))</f>
        <v/>
      </c>
      <c r="E68" s="30" t="str">
        <f>IF(OR($A68="",Bills!$G67="",Bills!$L67=""),"",IF(Bills!$L67=0,IF(AND(YEAR(Bills!$G67)=YEAR(E$3),MONTH(Bills!$G67)=MONTH(E$3)),$B68,0),IF(AND(E$3&gt;=DATE(YEAR(Bills!$G67),MONTH(Bills!$G67),1),MOD((YEAR(E$3)-YEAR(Bills!$G67))*12+MONTH(E$3)-MONTH(Bills!$G67),Bills!$L67)=0),$B68,0)))</f>
        <v/>
      </c>
      <c r="F68" s="30" t="str">
        <f>IF(OR($A68="",Bills!$G67="",Bills!$L67=""),"",IF(Bills!$L67=0,IF(AND(YEAR(Bills!$G67)=YEAR(F$3),MONTH(Bills!$G67)=MONTH(F$3)),$B68,0),IF(AND(F$3&gt;=DATE(YEAR(Bills!$G67),MONTH(Bills!$G67),1),MOD((YEAR(F$3)-YEAR(Bills!$G67))*12+MONTH(F$3)-MONTH(Bills!$G67),Bills!$L67)=0),$B68,0)))</f>
        <v/>
      </c>
      <c r="G68" s="30" t="str">
        <f>IF(OR($A68="",Bills!$G67="",Bills!$L67=""),"",IF(Bills!$L67=0,IF(AND(YEAR(Bills!$G67)=YEAR(G$3),MONTH(Bills!$G67)=MONTH(G$3)),$B68,0),IF(AND(G$3&gt;=DATE(YEAR(Bills!$G67),MONTH(Bills!$G67),1),MOD((YEAR(G$3)-YEAR(Bills!$G67))*12+MONTH(G$3)-MONTH(Bills!$G67),Bills!$L67)=0),$B68,0)))</f>
        <v/>
      </c>
      <c r="H68" s="30" t="str">
        <f>IF(OR($A68="",Bills!$G67="",Bills!$L67=""),"",IF(Bills!$L67=0,IF(AND(YEAR(Bills!$G67)=YEAR(H$3),MONTH(Bills!$G67)=MONTH(H$3)),$B68,0),IF(AND(H$3&gt;=DATE(YEAR(Bills!$G67),MONTH(Bills!$G67),1),MOD((YEAR(H$3)-YEAR(Bills!$G67))*12+MONTH(H$3)-MONTH(Bills!$G67),Bills!$L67)=0),$B68,0)))</f>
        <v/>
      </c>
      <c r="I68" s="30" t="str">
        <f>IF(OR($A68="",Bills!$G67="",Bills!$L67=""),"",IF(Bills!$L67=0,IF(AND(YEAR(Bills!$G67)=YEAR(I$3),MONTH(Bills!$G67)=MONTH(I$3)),$B68,0),IF(AND(I$3&gt;=DATE(YEAR(Bills!$G67),MONTH(Bills!$G67),1),MOD((YEAR(I$3)-YEAR(Bills!$G67))*12+MONTH(I$3)-MONTH(Bills!$G67),Bills!$L67)=0),$B68,0)))</f>
        <v/>
      </c>
      <c r="J68" s="30" t="str">
        <f>IF(OR($A68="",Bills!$G67="",Bills!$L67=""),"",IF(Bills!$L67=0,IF(AND(YEAR(Bills!$G67)=YEAR(J$3),MONTH(Bills!$G67)=MONTH(J$3)),$B68,0),IF(AND(J$3&gt;=DATE(YEAR(Bills!$G67),MONTH(Bills!$G67),1),MOD((YEAR(J$3)-YEAR(Bills!$G67))*12+MONTH(J$3)-MONTH(Bills!$G67),Bills!$L67)=0),$B68,0)))</f>
        <v/>
      </c>
      <c r="K68" s="30" t="str">
        <f>IF(OR($A68="",Bills!$G67="",Bills!$L67=""),"",IF(Bills!$L67=0,IF(AND(YEAR(Bills!$G67)=YEAR(K$3),MONTH(Bills!$G67)=MONTH(K$3)),$B68,0),IF(AND(K$3&gt;=DATE(YEAR(Bills!$G67),MONTH(Bills!$G67),1),MOD((YEAR(K$3)-YEAR(Bills!$G67))*12+MONTH(K$3)-MONTH(Bills!$G67),Bills!$L67)=0),$B68,0)))</f>
        <v/>
      </c>
      <c r="L68" s="30" t="str">
        <f>IF(OR($A68="",Bills!$G67="",Bills!$L67=""),"",IF(Bills!$L67=0,IF(AND(YEAR(Bills!$G67)=YEAR(L$3),MONTH(Bills!$G67)=MONTH(L$3)),$B68,0),IF(AND(L$3&gt;=DATE(YEAR(Bills!$G67),MONTH(Bills!$G67),1),MOD((YEAR(L$3)-YEAR(Bills!$G67))*12+MONTH(L$3)-MONTH(Bills!$G67),Bills!$L67)=0),$B68,0)))</f>
        <v/>
      </c>
      <c r="M68" s="30" t="str">
        <f>IF(OR($A68="",Bills!$G67="",Bills!$L67=""),"",IF(Bills!$L67=0,IF(AND(YEAR(Bills!$G67)=YEAR(M$3),MONTH(Bills!$G67)=MONTH(M$3)),$B68,0),IF(AND(M$3&gt;=DATE(YEAR(Bills!$G67),MONTH(Bills!$G67),1),MOD((YEAR(M$3)-YEAR(Bills!$G67))*12+MONTH(M$3)-MONTH(Bills!$G67),Bills!$L67)=0),$B68,0)))</f>
        <v/>
      </c>
      <c r="N68" s="30" t="str">
        <f>IF(OR($A68="",Bills!$G67="",Bills!$L67=""),"",IF(Bills!$L67=0,IF(AND(YEAR(Bills!$G67)=YEAR(N$3),MONTH(Bills!$G67)=MONTH(N$3)),$B68,0),IF(AND(N$3&gt;=DATE(YEAR(Bills!$G67),MONTH(Bills!$G67),1),MOD((YEAR(N$3)-YEAR(Bills!$G67))*12+MONTH(N$3)-MONTH(Bills!$G67),Bills!$L67)=0),$B68,0)))</f>
        <v/>
      </c>
    </row>
    <row r="69" spans="1:14" x14ac:dyDescent="0.3">
      <c r="A69" s="24" t="str">
        <f>IF(Bills!A68="","",Bills!A68)</f>
        <v/>
      </c>
      <c r="B69" s="23" t="str">
        <f>IF($A69="","",N(Bills!E68))</f>
        <v/>
      </c>
      <c r="C69" s="30" t="str">
        <f>IF(OR($A69="",Bills!$G68="",Bills!$L68=""),"",IF(Bills!$L68=0,IF(AND(YEAR(Bills!$G68)=YEAR(C$3),MONTH(Bills!$G68)=MONTH(C$3)),$B69,0),IF(AND(C$3&gt;=DATE(YEAR(Bills!$G68),MONTH(Bills!$G68),1),MOD((YEAR(C$3)-YEAR(Bills!$G68))*12+MONTH(C$3)-MONTH(Bills!$G68),Bills!$L68)=0),$B69,0)))</f>
        <v/>
      </c>
      <c r="D69" s="30" t="str">
        <f>IF(OR($A69="",Bills!$G68="",Bills!$L68=""),"",IF(Bills!$L68=0,IF(AND(YEAR(Bills!$G68)=YEAR(D$3),MONTH(Bills!$G68)=MONTH(D$3)),$B69,0),IF(AND(D$3&gt;=DATE(YEAR(Bills!$G68),MONTH(Bills!$G68),1),MOD((YEAR(D$3)-YEAR(Bills!$G68))*12+MONTH(D$3)-MONTH(Bills!$G68),Bills!$L68)=0),$B69,0)))</f>
        <v/>
      </c>
      <c r="E69" s="30" t="str">
        <f>IF(OR($A69="",Bills!$G68="",Bills!$L68=""),"",IF(Bills!$L68=0,IF(AND(YEAR(Bills!$G68)=YEAR(E$3),MONTH(Bills!$G68)=MONTH(E$3)),$B69,0),IF(AND(E$3&gt;=DATE(YEAR(Bills!$G68),MONTH(Bills!$G68),1),MOD((YEAR(E$3)-YEAR(Bills!$G68))*12+MONTH(E$3)-MONTH(Bills!$G68),Bills!$L68)=0),$B69,0)))</f>
        <v/>
      </c>
      <c r="F69" s="30" t="str">
        <f>IF(OR($A69="",Bills!$G68="",Bills!$L68=""),"",IF(Bills!$L68=0,IF(AND(YEAR(Bills!$G68)=YEAR(F$3),MONTH(Bills!$G68)=MONTH(F$3)),$B69,0),IF(AND(F$3&gt;=DATE(YEAR(Bills!$G68),MONTH(Bills!$G68),1),MOD((YEAR(F$3)-YEAR(Bills!$G68))*12+MONTH(F$3)-MONTH(Bills!$G68),Bills!$L68)=0),$B69,0)))</f>
        <v/>
      </c>
      <c r="G69" s="30" t="str">
        <f>IF(OR($A69="",Bills!$G68="",Bills!$L68=""),"",IF(Bills!$L68=0,IF(AND(YEAR(Bills!$G68)=YEAR(G$3),MONTH(Bills!$G68)=MONTH(G$3)),$B69,0),IF(AND(G$3&gt;=DATE(YEAR(Bills!$G68),MONTH(Bills!$G68),1),MOD((YEAR(G$3)-YEAR(Bills!$G68))*12+MONTH(G$3)-MONTH(Bills!$G68),Bills!$L68)=0),$B69,0)))</f>
        <v/>
      </c>
      <c r="H69" s="30" t="str">
        <f>IF(OR($A69="",Bills!$G68="",Bills!$L68=""),"",IF(Bills!$L68=0,IF(AND(YEAR(Bills!$G68)=YEAR(H$3),MONTH(Bills!$G68)=MONTH(H$3)),$B69,0),IF(AND(H$3&gt;=DATE(YEAR(Bills!$G68),MONTH(Bills!$G68),1),MOD((YEAR(H$3)-YEAR(Bills!$G68))*12+MONTH(H$3)-MONTH(Bills!$G68),Bills!$L68)=0),$B69,0)))</f>
        <v/>
      </c>
      <c r="I69" s="30" t="str">
        <f>IF(OR($A69="",Bills!$G68="",Bills!$L68=""),"",IF(Bills!$L68=0,IF(AND(YEAR(Bills!$G68)=YEAR(I$3),MONTH(Bills!$G68)=MONTH(I$3)),$B69,0),IF(AND(I$3&gt;=DATE(YEAR(Bills!$G68),MONTH(Bills!$G68),1),MOD((YEAR(I$3)-YEAR(Bills!$G68))*12+MONTH(I$3)-MONTH(Bills!$G68),Bills!$L68)=0),$B69,0)))</f>
        <v/>
      </c>
      <c r="J69" s="30" t="str">
        <f>IF(OR($A69="",Bills!$G68="",Bills!$L68=""),"",IF(Bills!$L68=0,IF(AND(YEAR(Bills!$G68)=YEAR(J$3),MONTH(Bills!$G68)=MONTH(J$3)),$B69,0),IF(AND(J$3&gt;=DATE(YEAR(Bills!$G68),MONTH(Bills!$G68),1),MOD((YEAR(J$3)-YEAR(Bills!$G68))*12+MONTH(J$3)-MONTH(Bills!$G68),Bills!$L68)=0),$B69,0)))</f>
        <v/>
      </c>
      <c r="K69" s="30" t="str">
        <f>IF(OR($A69="",Bills!$G68="",Bills!$L68=""),"",IF(Bills!$L68=0,IF(AND(YEAR(Bills!$G68)=YEAR(K$3),MONTH(Bills!$G68)=MONTH(K$3)),$B69,0),IF(AND(K$3&gt;=DATE(YEAR(Bills!$G68),MONTH(Bills!$G68),1),MOD((YEAR(K$3)-YEAR(Bills!$G68))*12+MONTH(K$3)-MONTH(Bills!$G68),Bills!$L68)=0),$B69,0)))</f>
        <v/>
      </c>
      <c r="L69" s="30" t="str">
        <f>IF(OR($A69="",Bills!$G68="",Bills!$L68=""),"",IF(Bills!$L68=0,IF(AND(YEAR(Bills!$G68)=YEAR(L$3),MONTH(Bills!$G68)=MONTH(L$3)),$B69,0),IF(AND(L$3&gt;=DATE(YEAR(Bills!$G68),MONTH(Bills!$G68),1),MOD((YEAR(L$3)-YEAR(Bills!$G68))*12+MONTH(L$3)-MONTH(Bills!$G68),Bills!$L68)=0),$B69,0)))</f>
        <v/>
      </c>
      <c r="M69" s="30" t="str">
        <f>IF(OR($A69="",Bills!$G68="",Bills!$L68=""),"",IF(Bills!$L68=0,IF(AND(YEAR(Bills!$G68)=YEAR(M$3),MONTH(Bills!$G68)=MONTH(M$3)),$B69,0),IF(AND(M$3&gt;=DATE(YEAR(Bills!$G68),MONTH(Bills!$G68),1),MOD((YEAR(M$3)-YEAR(Bills!$G68))*12+MONTH(M$3)-MONTH(Bills!$G68),Bills!$L68)=0),$B69,0)))</f>
        <v/>
      </c>
      <c r="N69" s="30" t="str">
        <f>IF(OR($A69="",Bills!$G68="",Bills!$L68=""),"",IF(Bills!$L68=0,IF(AND(YEAR(Bills!$G68)=YEAR(N$3),MONTH(Bills!$G68)=MONTH(N$3)),$B69,0),IF(AND(N$3&gt;=DATE(YEAR(Bills!$G68),MONTH(Bills!$G68),1),MOD((YEAR(N$3)-YEAR(Bills!$G68))*12+MONTH(N$3)-MONTH(Bills!$G68),Bills!$L68)=0),$B69,0)))</f>
        <v/>
      </c>
    </row>
    <row r="70" spans="1:14" x14ac:dyDescent="0.3">
      <c r="A70" s="24" t="str">
        <f>IF(Bills!A69="","",Bills!A69)</f>
        <v/>
      </c>
      <c r="B70" s="23" t="str">
        <f>IF($A70="","",N(Bills!E69))</f>
        <v/>
      </c>
      <c r="C70" s="30" t="str">
        <f>IF(OR($A70="",Bills!$G69="",Bills!$L69=""),"",IF(Bills!$L69=0,IF(AND(YEAR(Bills!$G69)=YEAR(C$3),MONTH(Bills!$G69)=MONTH(C$3)),$B70,0),IF(AND(C$3&gt;=DATE(YEAR(Bills!$G69),MONTH(Bills!$G69),1),MOD((YEAR(C$3)-YEAR(Bills!$G69))*12+MONTH(C$3)-MONTH(Bills!$G69),Bills!$L69)=0),$B70,0)))</f>
        <v/>
      </c>
      <c r="D70" s="30" t="str">
        <f>IF(OR($A70="",Bills!$G69="",Bills!$L69=""),"",IF(Bills!$L69=0,IF(AND(YEAR(Bills!$G69)=YEAR(D$3),MONTH(Bills!$G69)=MONTH(D$3)),$B70,0),IF(AND(D$3&gt;=DATE(YEAR(Bills!$G69),MONTH(Bills!$G69),1),MOD((YEAR(D$3)-YEAR(Bills!$G69))*12+MONTH(D$3)-MONTH(Bills!$G69),Bills!$L69)=0),$B70,0)))</f>
        <v/>
      </c>
      <c r="E70" s="30" t="str">
        <f>IF(OR($A70="",Bills!$G69="",Bills!$L69=""),"",IF(Bills!$L69=0,IF(AND(YEAR(Bills!$G69)=YEAR(E$3),MONTH(Bills!$G69)=MONTH(E$3)),$B70,0),IF(AND(E$3&gt;=DATE(YEAR(Bills!$G69),MONTH(Bills!$G69),1),MOD((YEAR(E$3)-YEAR(Bills!$G69))*12+MONTH(E$3)-MONTH(Bills!$G69),Bills!$L69)=0),$B70,0)))</f>
        <v/>
      </c>
      <c r="F70" s="30" t="str">
        <f>IF(OR($A70="",Bills!$G69="",Bills!$L69=""),"",IF(Bills!$L69=0,IF(AND(YEAR(Bills!$G69)=YEAR(F$3),MONTH(Bills!$G69)=MONTH(F$3)),$B70,0),IF(AND(F$3&gt;=DATE(YEAR(Bills!$G69),MONTH(Bills!$G69),1),MOD((YEAR(F$3)-YEAR(Bills!$G69))*12+MONTH(F$3)-MONTH(Bills!$G69),Bills!$L69)=0),$B70,0)))</f>
        <v/>
      </c>
      <c r="G70" s="30" t="str">
        <f>IF(OR($A70="",Bills!$G69="",Bills!$L69=""),"",IF(Bills!$L69=0,IF(AND(YEAR(Bills!$G69)=YEAR(G$3),MONTH(Bills!$G69)=MONTH(G$3)),$B70,0),IF(AND(G$3&gt;=DATE(YEAR(Bills!$G69),MONTH(Bills!$G69),1),MOD((YEAR(G$3)-YEAR(Bills!$G69))*12+MONTH(G$3)-MONTH(Bills!$G69),Bills!$L69)=0),$B70,0)))</f>
        <v/>
      </c>
      <c r="H70" s="30" t="str">
        <f>IF(OR($A70="",Bills!$G69="",Bills!$L69=""),"",IF(Bills!$L69=0,IF(AND(YEAR(Bills!$G69)=YEAR(H$3),MONTH(Bills!$G69)=MONTH(H$3)),$B70,0),IF(AND(H$3&gt;=DATE(YEAR(Bills!$G69),MONTH(Bills!$G69),1),MOD((YEAR(H$3)-YEAR(Bills!$G69))*12+MONTH(H$3)-MONTH(Bills!$G69),Bills!$L69)=0),$B70,0)))</f>
        <v/>
      </c>
      <c r="I70" s="30" t="str">
        <f>IF(OR($A70="",Bills!$G69="",Bills!$L69=""),"",IF(Bills!$L69=0,IF(AND(YEAR(Bills!$G69)=YEAR(I$3),MONTH(Bills!$G69)=MONTH(I$3)),$B70,0),IF(AND(I$3&gt;=DATE(YEAR(Bills!$G69),MONTH(Bills!$G69),1),MOD((YEAR(I$3)-YEAR(Bills!$G69))*12+MONTH(I$3)-MONTH(Bills!$G69),Bills!$L69)=0),$B70,0)))</f>
        <v/>
      </c>
      <c r="J70" s="30" t="str">
        <f>IF(OR($A70="",Bills!$G69="",Bills!$L69=""),"",IF(Bills!$L69=0,IF(AND(YEAR(Bills!$G69)=YEAR(J$3),MONTH(Bills!$G69)=MONTH(J$3)),$B70,0),IF(AND(J$3&gt;=DATE(YEAR(Bills!$G69),MONTH(Bills!$G69),1),MOD((YEAR(J$3)-YEAR(Bills!$G69))*12+MONTH(J$3)-MONTH(Bills!$G69),Bills!$L69)=0),$B70,0)))</f>
        <v/>
      </c>
      <c r="K70" s="30" t="str">
        <f>IF(OR($A70="",Bills!$G69="",Bills!$L69=""),"",IF(Bills!$L69=0,IF(AND(YEAR(Bills!$G69)=YEAR(K$3),MONTH(Bills!$G69)=MONTH(K$3)),$B70,0),IF(AND(K$3&gt;=DATE(YEAR(Bills!$G69),MONTH(Bills!$G69),1),MOD((YEAR(K$3)-YEAR(Bills!$G69))*12+MONTH(K$3)-MONTH(Bills!$G69),Bills!$L69)=0),$B70,0)))</f>
        <v/>
      </c>
      <c r="L70" s="30" t="str">
        <f>IF(OR($A70="",Bills!$G69="",Bills!$L69=""),"",IF(Bills!$L69=0,IF(AND(YEAR(Bills!$G69)=YEAR(L$3),MONTH(Bills!$G69)=MONTH(L$3)),$B70,0),IF(AND(L$3&gt;=DATE(YEAR(Bills!$G69),MONTH(Bills!$G69),1),MOD((YEAR(L$3)-YEAR(Bills!$G69))*12+MONTH(L$3)-MONTH(Bills!$G69),Bills!$L69)=0),$B70,0)))</f>
        <v/>
      </c>
      <c r="M70" s="30" t="str">
        <f>IF(OR($A70="",Bills!$G69="",Bills!$L69=""),"",IF(Bills!$L69=0,IF(AND(YEAR(Bills!$G69)=YEAR(M$3),MONTH(Bills!$G69)=MONTH(M$3)),$B70,0),IF(AND(M$3&gt;=DATE(YEAR(Bills!$G69),MONTH(Bills!$G69),1),MOD((YEAR(M$3)-YEAR(Bills!$G69))*12+MONTH(M$3)-MONTH(Bills!$G69),Bills!$L69)=0),$B70,0)))</f>
        <v/>
      </c>
      <c r="N70" s="30" t="str">
        <f>IF(OR($A70="",Bills!$G69="",Bills!$L69=""),"",IF(Bills!$L69=0,IF(AND(YEAR(Bills!$G69)=YEAR(N$3),MONTH(Bills!$G69)=MONTH(N$3)),$B70,0),IF(AND(N$3&gt;=DATE(YEAR(Bills!$G69),MONTH(Bills!$G69),1),MOD((YEAR(N$3)-YEAR(Bills!$G69))*12+MONTH(N$3)-MONTH(Bills!$G69),Bills!$L69)=0),$B70,0)))</f>
        <v/>
      </c>
    </row>
    <row r="71" spans="1:14" x14ac:dyDescent="0.3">
      <c r="A71" s="24" t="str">
        <f>IF(Bills!A70="","",Bills!A70)</f>
        <v/>
      </c>
      <c r="B71" s="23" t="str">
        <f>IF($A71="","",N(Bills!E70))</f>
        <v/>
      </c>
      <c r="C71" s="30" t="str">
        <f>IF(OR($A71="",Bills!$G70="",Bills!$L70=""),"",IF(Bills!$L70=0,IF(AND(YEAR(Bills!$G70)=YEAR(C$3),MONTH(Bills!$G70)=MONTH(C$3)),$B71,0),IF(AND(C$3&gt;=DATE(YEAR(Bills!$G70),MONTH(Bills!$G70),1),MOD((YEAR(C$3)-YEAR(Bills!$G70))*12+MONTH(C$3)-MONTH(Bills!$G70),Bills!$L70)=0),$B71,0)))</f>
        <v/>
      </c>
      <c r="D71" s="30" t="str">
        <f>IF(OR($A71="",Bills!$G70="",Bills!$L70=""),"",IF(Bills!$L70=0,IF(AND(YEAR(Bills!$G70)=YEAR(D$3),MONTH(Bills!$G70)=MONTH(D$3)),$B71,0),IF(AND(D$3&gt;=DATE(YEAR(Bills!$G70),MONTH(Bills!$G70),1),MOD((YEAR(D$3)-YEAR(Bills!$G70))*12+MONTH(D$3)-MONTH(Bills!$G70),Bills!$L70)=0),$B71,0)))</f>
        <v/>
      </c>
      <c r="E71" s="30" t="str">
        <f>IF(OR($A71="",Bills!$G70="",Bills!$L70=""),"",IF(Bills!$L70=0,IF(AND(YEAR(Bills!$G70)=YEAR(E$3),MONTH(Bills!$G70)=MONTH(E$3)),$B71,0),IF(AND(E$3&gt;=DATE(YEAR(Bills!$G70),MONTH(Bills!$G70),1),MOD((YEAR(E$3)-YEAR(Bills!$G70))*12+MONTH(E$3)-MONTH(Bills!$G70),Bills!$L70)=0),$B71,0)))</f>
        <v/>
      </c>
      <c r="F71" s="30" t="str">
        <f>IF(OR($A71="",Bills!$G70="",Bills!$L70=""),"",IF(Bills!$L70=0,IF(AND(YEAR(Bills!$G70)=YEAR(F$3),MONTH(Bills!$G70)=MONTH(F$3)),$B71,0),IF(AND(F$3&gt;=DATE(YEAR(Bills!$G70),MONTH(Bills!$G70),1),MOD((YEAR(F$3)-YEAR(Bills!$G70))*12+MONTH(F$3)-MONTH(Bills!$G70),Bills!$L70)=0),$B71,0)))</f>
        <v/>
      </c>
      <c r="G71" s="30" t="str">
        <f>IF(OR($A71="",Bills!$G70="",Bills!$L70=""),"",IF(Bills!$L70=0,IF(AND(YEAR(Bills!$G70)=YEAR(G$3),MONTH(Bills!$G70)=MONTH(G$3)),$B71,0),IF(AND(G$3&gt;=DATE(YEAR(Bills!$G70),MONTH(Bills!$G70),1),MOD((YEAR(G$3)-YEAR(Bills!$G70))*12+MONTH(G$3)-MONTH(Bills!$G70),Bills!$L70)=0),$B71,0)))</f>
        <v/>
      </c>
      <c r="H71" s="30" t="str">
        <f>IF(OR($A71="",Bills!$G70="",Bills!$L70=""),"",IF(Bills!$L70=0,IF(AND(YEAR(Bills!$G70)=YEAR(H$3),MONTH(Bills!$G70)=MONTH(H$3)),$B71,0),IF(AND(H$3&gt;=DATE(YEAR(Bills!$G70),MONTH(Bills!$G70),1),MOD((YEAR(H$3)-YEAR(Bills!$G70))*12+MONTH(H$3)-MONTH(Bills!$G70),Bills!$L70)=0),$B71,0)))</f>
        <v/>
      </c>
      <c r="I71" s="30" t="str">
        <f>IF(OR($A71="",Bills!$G70="",Bills!$L70=""),"",IF(Bills!$L70=0,IF(AND(YEAR(Bills!$G70)=YEAR(I$3),MONTH(Bills!$G70)=MONTH(I$3)),$B71,0),IF(AND(I$3&gt;=DATE(YEAR(Bills!$G70),MONTH(Bills!$G70),1),MOD((YEAR(I$3)-YEAR(Bills!$G70))*12+MONTH(I$3)-MONTH(Bills!$G70),Bills!$L70)=0),$B71,0)))</f>
        <v/>
      </c>
      <c r="J71" s="30" t="str">
        <f>IF(OR($A71="",Bills!$G70="",Bills!$L70=""),"",IF(Bills!$L70=0,IF(AND(YEAR(Bills!$G70)=YEAR(J$3),MONTH(Bills!$G70)=MONTH(J$3)),$B71,0),IF(AND(J$3&gt;=DATE(YEAR(Bills!$G70),MONTH(Bills!$G70),1),MOD((YEAR(J$3)-YEAR(Bills!$G70))*12+MONTH(J$3)-MONTH(Bills!$G70),Bills!$L70)=0),$B71,0)))</f>
        <v/>
      </c>
      <c r="K71" s="30" t="str">
        <f>IF(OR($A71="",Bills!$G70="",Bills!$L70=""),"",IF(Bills!$L70=0,IF(AND(YEAR(Bills!$G70)=YEAR(K$3),MONTH(Bills!$G70)=MONTH(K$3)),$B71,0),IF(AND(K$3&gt;=DATE(YEAR(Bills!$G70),MONTH(Bills!$G70),1),MOD((YEAR(K$3)-YEAR(Bills!$G70))*12+MONTH(K$3)-MONTH(Bills!$G70),Bills!$L70)=0),$B71,0)))</f>
        <v/>
      </c>
      <c r="L71" s="30" t="str">
        <f>IF(OR($A71="",Bills!$G70="",Bills!$L70=""),"",IF(Bills!$L70=0,IF(AND(YEAR(Bills!$G70)=YEAR(L$3),MONTH(Bills!$G70)=MONTH(L$3)),$B71,0),IF(AND(L$3&gt;=DATE(YEAR(Bills!$G70),MONTH(Bills!$G70),1),MOD((YEAR(L$3)-YEAR(Bills!$G70))*12+MONTH(L$3)-MONTH(Bills!$G70),Bills!$L70)=0),$B71,0)))</f>
        <v/>
      </c>
      <c r="M71" s="30" t="str">
        <f>IF(OR($A71="",Bills!$G70="",Bills!$L70=""),"",IF(Bills!$L70=0,IF(AND(YEAR(Bills!$G70)=YEAR(M$3),MONTH(Bills!$G70)=MONTH(M$3)),$B71,0),IF(AND(M$3&gt;=DATE(YEAR(Bills!$G70),MONTH(Bills!$G70),1),MOD((YEAR(M$3)-YEAR(Bills!$G70))*12+MONTH(M$3)-MONTH(Bills!$G70),Bills!$L70)=0),$B71,0)))</f>
        <v/>
      </c>
      <c r="N71" s="30" t="str">
        <f>IF(OR($A71="",Bills!$G70="",Bills!$L70=""),"",IF(Bills!$L70=0,IF(AND(YEAR(Bills!$G70)=YEAR(N$3),MONTH(Bills!$G70)=MONTH(N$3)),$B71,0),IF(AND(N$3&gt;=DATE(YEAR(Bills!$G70),MONTH(Bills!$G70),1),MOD((YEAR(N$3)-YEAR(Bills!$G70))*12+MONTH(N$3)-MONTH(Bills!$G70),Bills!$L70)=0),$B71,0)))</f>
        <v/>
      </c>
    </row>
    <row r="72" spans="1:14" x14ac:dyDescent="0.3">
      <c r="A72" s="24" t="str">
        <f>IF(Bills!A71="","",Bills!A71)</f>
        <v/>
      </c>
      <c r="B72" s="23" t="str">
        <f>IF($A72="","",N(Bills!E71))</f>
        <v/>
      </c>
      <c r="C72" s="30" t="str">
        <f>IF(OR($A72="",Bills!$G71="",Bills!$L71=""),"",IF(Bills!$L71=0,IF(AND(YEAR(Bills!$G71)=YEAR(C$3),MONTH(Bills!$G71)=MONTH(C$3)),$B72,0),IF(AND(C$3&gt;=DATE(YEAR(Bills!$G71),MONTH(Bills!$G71),1),MOD((YEAR(C$3)-YEAR(Bills!$G71))*12+MONTH(C$3)-MONTH(Bills!$G71),Bills!$L71)=0),$B72,0)))</f>
        <v/>
      </c>
      <c r="D72" s="30" t="str">
        <f>IF(OR($A72="",Bills!$G71="",Bills!$L71=""),"",IF(Bills!$L71=0,IF(AND(YEAR(Bills!$G71)=YEAR(D$3),MONTH(Bills!$G71)=MONTH(D$3)),$B72,0),IF(AND(D$3&gt;=DATE(YEAR(Bills!$G71),MONTH(Bills!$G71),1),MOD((YEAR(D$3)-YEAR(Bills!$G71))*12+MONTH(D$3)-MONTH(Bills!$G71),Bills!$L71)=0),$B72,0)))</f>
        <v/>
      </c>
      <c r="E72" s="30" t="str">
        <f>IF(OR($A72="",Bills!$G71="",Bills!$L71=""),"",IF(Bills!$L71=0,IF(AND(YEAR(Bills!$G71)=YEAR(E$3),MONTH(Bills!$G71)=MONTH(E$3)),$B72,0),IF(AND(E$3&gt;=DATE(YEAR(Bills!$G71),MONTH(Bills!$G71),1),MOD((YEAR(E$3)-YEAR(Bills!$G71))*12+MONTH(E$3)-MONTH(Bills!$G71),Bills!$L71)=0),$B72,0)))</f>
        <v/>
      </c>
      <c r="F72" s="30" t="str">
        <f>IF(OR($A72="",Bills!$G71="",Bills!$L71=""),"",IF(Bills!$L71=0,IF(AND(YEAR(Bills!$G71)=YEAR(F$3),MONTH(Bills!$G71)=MONTH(F$3)),$B72,0),IF(AND(F$3&gt;=DATE(YEAR(Bills!$G71),MONTH(Bills!$G71),1),MOD((YEAR(F$3)-YEAR(Bills!$G71))*12+MONTH(F$3)-MONTH(Bills!$G71),Bills!$L71)=0),$B72,0)))</f>
        <v/>
      </c>
      <c r="G72" s="30" t="str">
        <f>IF(OR($A72="",Bills!$G71="",Bills!$L71=""),"",IF(Bills!$L71=0,IF(AND(YEAR(Bills!$G71)=YEAR(G$3),MONTH(Bills!$G71)=MONTH(G$3)),$B72,0),IF(AND(G$3&gt;=DATE(YEAR(Bills!$G71),MONTH(Bills!$G71),1),MOD((YEAR(G$3)-YEAR(Bills!$G71))*12+MONTH(G$3)-MONTH(Bills!$G71),Bills!$L71)=0),$B72,0)))</f>
        <v/>
      </c>
      <c r="H72" s="30" t="str">
        <f>IF(OR($A72="",Bills!$G71="",Bills!$L71=""),"",IF(Bills!$L71=0,IF(AND(YEAR(Bills!$G71)=YEAR(H$3),MONTH(Bills!$G71)=MONTH(H$3)),$B72,0),IF(AND(H$3&gt;=DATE(YEAR(Bills!$G71),MONTH(Bills!$G71),1),MOD((YEAR(H$3)-YEAR(Bills!$G71))*12+MONTH(H$3)-MONTH(Bills!$G71),Bills!$L71)=0),$B72,0)))</f>
        <v/>
      </c>
      <c r="I72" s="30" t="str">
        <f>IF(OR($A72="",Bills!$G71="",Bills!$L71=""),"",IF(Bills!$L71=0,IF(AND(YEAR(Bills!$G71)=YEAR(I$3),MONTH(Bills!$G71)=MONTH(I$3)),$B72,0),IF(AND(I$3&gt;=DATE(YEAR(Bills!$G71),MONTH(Bills!$G71),1),MOD((YEAR(I$3)-YEAR(Bills!$G71))*12+MONTH(I$3)-MONTH(Bills!$G71),Bills!$L71)=0),$B72,0)))</f>
        <v/>
      </c>
      <c r="J72" s="30" t="str">
        <f>IF(OR($A72="",Bills!$G71="",Bills!$L71=""),"",IF(Bills!$L71=0,IF(AND(YEAR(Bills!$G71)=YEAR(J$3),MONTH(Bills!$G71)=MONTH(J$3)),$B72,0),IF(AND(J$3&gt;=DATE(YEAR(Bills!$G71),MONTH(Bills!$G71),1),MOD((YEAR(J$3)-YEAR(Bills!$G71))*12+MONTH(J$3)-MONTH(Bills!$G71),Bills!$L71)=0),$B72,0)))</f>
        <v/>
      </c>
      <c r="K72" s="30" t="str">
        <f>IF(OR($A72="",Bills!$G71="",Bills!$L71=""),"",IF(Bills!$L71=0,IF(AND(YEAR(Bills!$G71)=YEAR(K$3),MONTH(Bills!$G71)=MONTH(K$3)),$B72,0),IF(AND(K$3&gt;=DATE(YEAR(Bills!$G71),MONTH(Bills!$G71),1),MOD((YEAR(K$3)-YEAR(Bills!$G71))*12+MONTH(K$3)-MONTH(Bills!$G71),Bills!$L71)=0),$B72,0)))</f>
        <v/>
      </c>
      <c r="L72" s="30" t="str">
        <f>IF(OR($A72="",Bills!$G71="",Bills!$L71=""),"",IF(Bills!$L71=0,IF(AND(YEAR(Bills!$G71)=YEAR(L$3),MONTH(Bills!$G71)=MONTH(L$3)),$B72,0),IF(AND(L$3&gt;=DATE(YEAR(Bills!$G71),MONTH(Bills!$G71),1),MOD((YEAR(L$3)-YEAR(Bills!$G71))*12+MONTH(L$3)-MONTH(Bills!$G71),Bills!$L71)=0),$B72,0)))</f>
        <v/>
      </c>
      <c r="M72" s="30" t="str">
        <f>IF(OR($A72="",Bills!$G71="",Bills!$L71=""),"",IF(Bills!$L71=0,IF(AND(YEAR(Bills!$G71)=YEAR(M$3),MONTH(Bills!$G71)=MONTH(M$3)),$B72,0),IF(AND(M$3&gt;=DATE(YEAR(Bills!$G71),MONTH(Bills!$G71),1),MOD((YEAR(M$3)-YEAR(Bills!$G71))*12+MONTH(M$3)-MONTH(Bills!$G71),Bills!$L71)=0),$B72,0)))</f>
        <v/>
      </c>
      <c r="N72" s="30" t="str">
        <f>IF(OR($A72="",Bills!$G71="",Bills!$L71=""),"",IF(Bills!$L71=0,IF(AND(YEAR(Bills!$G71)=YEAR(N$3),MONTH(Bills!$G71)=MONTH(N$3)),$B72,0),IF(AND(N$3&gt;=DATE(YEAR(Bills!$G71),MONTH(Bills!$G71),1),MOD((YEAR(N$3)-YEAR(Bills!$G71))*12+MONTH(N$3)-MONTH(Bills!$G71),Bills!$L71)=0),$B72,0)))</f>
        <v/>
      </c>
    </row>
    <row r="73" spans="1:14" x14ac:dyDescent="0.3">
      <c r="A73" s="24" t="str">
        <f>IF(Bills!A72="","",Bills!A72)</f>
        <v/>
      </c>
      <c r="B73" s="23" t="str">
        <f>IF($A73="","",N(Bills!E72))</f>
        <v/>
      </c>
      <c r="C73" s="30" t="str">
        <f>IF(OR($A73="",Bills!$G72="",Bills!$L72=""),"",IF(Bills!$L72=0,IF(AND(YEAR(Bills!$G72)=YEAR(C$3),MONTH(Bills!$G72)=MONTH(C$3)),$B73,0),IF(AND(C$3&gt;=DATE(YEAR(Bills!$G72),MONTH(Bills!$G72),1),MOD((YEAR(C$3)-YEAR(Bills!$G72))*12+MONTH(C$3)-MONTH(Bills!$G72),Bills!$L72)=0),$B73,0)))</f>
        <v/>
      </c>
      <c r="D73" s="30" t="str">
        <f>IF(OR($A73="",Bills!$G72="",Bills!$L72=""),"",IF(Bills!$L72=0,IF(AND(YEAR(Bills!$G72)=YEAR(D$3),MONTH(Bills!$G72)=MONTH(D$3)),$B73,0),IF(AND(D$3&gt;=DATE(YEAR(Bills!$G72),MONTH(Bills!$G72),1),MOD((YEAR(D$3)-YEAR(Bills!$G72))*12+MONTH(D$3)-MONTH(Bills!$G72),Bills!$L72)=0),$B73,0)))</f>
        <v/>
      </c>
      <c r="E73" s="30" t="str">
        <f>IF(OR($A73="",Bills!$G72="",Bills!$L72=""),"",IF(Bills!$L72=0,IF(AND(YEAR(Bills!$G72)=YEAR(E$3),MONTH(Bills!$G72)=MONTH(E$3)),$B73,0),IF(AND(E$3&gt;=DATE(YEAR(Bills!$G72),MONTH(Bills!$G72),1),MOD((YEAR(E$3)-YEAR(Bills!$G72))*12+MONTH(E$3)-MONTH(Bills!$G72),Bills!$L72)=0),$B73,0)))</f>
        <v/>
      </c>
      <c r="F73" s="30" t="str">
        <f>IF(OR($A73="",Bills!$G72="",Bills!$L72=""),"",IF(Bills!$L72=0,IF(AND(YEAR(Bills!$G72)=YEAR(F$3),MONTH(Bills!$G72)=MONTH(F$3)),$B73,0),IF(AND(F$3&gt;=DATE(YEAR(Bills!$G72),MONTH(Bills!$G72),1),MOD((YEAR(F$3)-YEAR(Bills!$G72))*12+MONTH(F$3)-MONTH(Bills!$G72),Bills!$L72)=0),$B73,0)))</f>
        <v/>
      </c>
      <c r="G73" s="30" t="str">
        <f>IF(OR($A73="",Bills!$G72="",Bills!$L72=""),"",IF(Bills!$L72=0,IF(AND(YEAR(Bills!$G72)=YEAR(G$3),MONTH(Bills!$G72)=MONTH(G$3)),$B73,0),IF(AND(G$3&gt;=DATE(YEAR(Bills!$G72),MONTH(Bills!$G72),1),MOD((YEAR(G$3)-YEAR(Bills!$G72))*12+MONTH(G$3)-MONTH(Bills!$G72),Bills!$L72)=0),$B73,0)))</f>
        <v/>
      </c>
      <c r="H73" s="30" t="str">
        <f>IF(OR($A73="",Bills!$G72="",Bills!$L72=""),"",IF(Bills!$L72=0,IF(AND(YEAR(Bills!$G72)=YEAR(H$3),MONTH(Bills!$G72)=MONTH(H$3)),$B73,0),IF(AND(H$3&gt;=DATE(YEAR(Bills!$G72),MONTH(Bills!$G72),1),MOD((YEAR(H$3)-YEAR(Bills!$G72))*12+MONTH(H$3)-MONTH(Bills!$G72),Bills!$L72)=0),$B73,0)))</f>
        <v/>
      </c>
      <c r="I73" s="30" t="str">
        <f>IF(OR($A73="",Bills!$G72="",Bills!$L72=""),"",IF(Bills!$L72=0,IF(AND(YEAR(Bills!$G72)=YEAR(I$3),MONTH(Bills!$G72)=MONTH(I$3)),$B73,0),IF(AND(I$3&gt;=DATE(YEAR(Bills!$G72),MONTH(Bills!$G72),1),MOD((YEAR(I$3)-YEAR(Bills!$G72))*12+MONTH(I$3)-MONTH(Bills!$G72),Bills!$L72)=0),$B73,0)))</f>
        <v/>
      </c>
      <c r="J73" s="30" t="str">
        <f>IF(OR($A73="",Bills!$G72="",Bills!$L72=""),"",IF(Bills!$L72=0,IF(AND(YEAR(Bills!$G72)=YEAR(J$3),MONTH(Bills!$G72)=MONTH(J$3)),$B73,0),IF(AND(J$3&gt;=DATE(YEAR(Bills!$G72),MONTH(Bills!$G72),1),MOD((YEAR(J$3)-YEAR(Bills!$G72))*12+MONTH(J$3)-MONTH(Bills!$G72),Bills!$L72)=0),$B73,0)))</f>
        <v/>
      </c>
      <c r="K73" s="30" t="str">
        <f>IF(OR($A73="",Bills!$G72="",Bills!$L72=""),"",IF(Bills!$L72=0,IF(AND(YEAR(Bills!$G72)=YEAR(K$3),MONTH(Bills!$G72)=MONTH(K$3)),$B73,0),IF(AND(K$3&gt;=DATE(YEAR(Bills!$G72),MONTH(Bills!$G72),1),MOD((YEAR(K$3)-YEAR(Bills!$G72))*12+MONTH(K$3)-MONTH(Bills!$G72),Bills!$L72)=0),$B73,0)))</f>
        <v/>
      </c>
      <c r="L73" s="30" t="str">
        <f>IF(OR($A73="",Bills!$G72="",Bills!$L72=""),"",IF(Bills!$L72=0,IF(AND(YEAR(Bills!$G72)=YEAR(L$3),MONTH(Bills!$G72)=MONTH(L$3)),$B73,0),IF(AND(L$3&gt;=DATE(YEAR(Bills!$G72),MONTH(Bills!$G72),1),MOD((YEAR(L$3)-YEAR(Bills!$G72))*12+MONTH(L$3)-MONTH(Bills!$G72),Bills!$L72)=0),$B73,0)))</f>
        <v/>
      </c>
      <c r="M73" s="30" t="str">
        <f>IF(OR($A73="",Bills!$G72="",Bills!$L72=""),"",IF(Bills!$L72=0,IF(AND(YEAR(Bills!$G72)=YEAR(M$3),MONTH(Bills!$G72)=MONTH(M$3)),$B73,0),IF(AND(M$3&gt;=DATE(YEAR(Bills!$G72),MONTH(Bills!$G72),1),MOD((YEAR(M$3)-YEAR(Bills!$G72))*12+MONTH(M$3)-MONTH(Bills!$G72),Bills!$L72)=0),$B73,0)))</f>
        <v/>
      </c>
      <c r="N73" s="30" t="str">
        <f>IF(OR($A73="",Bills!$G72="",Bills!$L72=""),"",IF(Bills!$L72=0,IF(AND(YEAR(Bills!$G72)=YEAR(N$3),MONTH(Bills!$G72)=MONTH(N$3)),$B73,0),IF(AND(N$3&gt;=DATE(YEAR(Bills!$G72),MONTH(Bills!$G72),1),MOD((YEAR(N$3)-YEAR(Bills!$G72))*12+MONTH(N$3)-MONTH(Bills!$G72),Bills!$L72)=0),$B73,0)))</f>
        <v/>
      </c>
    </row>
    <row r="74" spans="1:14" x14ac:dyDescent="0.3">
      <c r="A74" s="24" t="str">
        <f>IF(Bills!A73="","",Bills!A73)</f>
        <v/>
      </c>
      <c r="B74" s="23" t="str">
        <f>IF($A74="","",N(Bills!E73))</f>
        <v/>
      </c>
      <c r="C74" s="30" t="str">
        <f>IF(OR($A74="",Bills!$G73="",Bills!$L73=""),"",IF(Bills!$L73=0,IF(AND(YEAR(Bills!$G73)=YEAR(C$3),MONTH(Bills!$G73)=MONTH(C$3)),$B74,0),IF(AND(C$3&gt;=DATE(YEAR(Bills!$G73),MONTH(Bills!$G73),1),MOD((YEAR(C$3)-YEAR(Bills!$G73))*12+MONTH(C$3)-MONTH(Bills!$G73),Bills!$L73)=0),$B74,0)))</f>
        <v/>
      </c>
      <c r="D74" s="30" t="str">
        <f>IF(OR($A74="",Bills!$G73="",Bills!$L73=""),"",IF(Bills!$L73=0,IF(AND(YEAR(Bills!$G73)=YEAR(D$3),MONTH(Bills!$G73)=MONTH(D$3)),$B74,0),IF(AND(D$3&gt;=DATE(YEAR(Bills!$G73),MONTH(Bills!$G73),1),MOD((YEAR(D$3)-YEAR(Bills!$G73))*12+MONTH(D$3)-MONTH(Bills!$G73),Bills!$L73)=0),$B74,0)))</f>
        <v/>
      </c>
      <c r="E74" s="30" t="str">
        <f>IF(OR($A74="",Bills!$G73="",Bills!$L73=""),"",IF(Bills!$L73=0,IF(AND(YEAR(Bills!$G73)=YEAR(E$3),MONTH(Bills!$G73)=MONTH(E$3)),$B74,0),IF(AND(E$3&gt;=DATE(YEAR(Bills!$G73),MONTH(Bills!$G73),1),MOD((YEAR(E$3)-YEAR(Bills!$G73))*12+MONTH(E$3)-MONTH(Bills!$G73),Bills!$L73)=0),$B74,0)))</f>
        <v/>
      </c>
      <c r="F74" s="30" t="str">
        <f>IF(OR($A74="",Bills!$G73="",Bills!$L73=""),"",IF(Bills!$L73=0,IF(AND(YEAR(Bills!$G73)=YEAR(F$3),MONTH(Bills!$G73)=MONTH(F$3)),$B74,0),IF(AND(F$3&gt;=DATE(YEAR(Bills!$G73),MONTH(Bills!$G73),1),MOD((YEAR(F$3)-YEAR(Bills!$G73))*12+MONTH(F$3)-MONTH(Bills!$G73),Bills!$L73)=0),$B74,0)))</f>
        <v/>
      </c>
      <c r="G74" s="30" t="str">
        <f>IF(OR($A74="",Bills!$G73="",Bills!$L73=""),"",IF(Bills!$L73=0,IF(AND(YEAR(Bills!$G73)=YEAR(G$3),MONTH(Bills!$G73)=MONTH(G$3)),$B74,0),IF(AND(G$3&gt;=DATE(YEAR(Bills!$G73),MONTH(Bills!$G73),1),MOD((YEAR(G$3)-YEAR(Bills!$G73))*12+MONTH(G$3)-MONTH(Bills!$G73),Bills!$L73)=0),$B74,0)))</f>
        <v/>
      </c>
      <c r="H74" s="30" t="str">
        <f>IF(OR($A74="",Bills!$G73="",Bills!$L73=""),"",IF(Bills!$L73=0,IF(AND(YEAR(Bills!$G73)=YEAR(H$3),MONTH(Bills!$G73)=MONTH(H$3)),$B74,0),IF(AND(H$3&gt;=DATE(YEAR(Bills!$G73),MONTH(Bills!$G73),1),MOD((YEAR(H$3)-YEAR(Bills!$G73))*12+MONTH(H$3)-MONTH(Bills!$G73),Bills!$L73)=0),$B74,0)))</f>
        <v/>
      </c>
      <c r="I74" s="30" t="str">
        <f>IF(OR($A74="",Bills!$G73="",Bills!$L73=""),"",IF(Bills!$L73=0,IF(AND(YEAR(Bills!$G73)=YEAR(I$3),MONTH(Bills!$G73)=MONTH(I$3)),$B74,0),IF(AND(I$3&gt;=DATE(YEAR(Bills!$G73),MONTH(Bills!$G73),1),MOD((YEAR(I$3)-YEAR(Bills!$G73))*12+MONTH(I$3)-MONTH(Bills!$G73),Bills!$L73)=0),$B74,0)))</f>
        <v/>
      </c>
      <c r="J74" s="30" t="str">
        <f>IF(OR($A74="",Bills!$G73="",Bills!$L73=""),"",IF(Bills!$L73=0,IF(AND(YEAR(Bills!$G73)=YEAR(J$3),MONTH(Bills!$G73)=MONTH(J$3)),$B74,0),IF(AND(J$3&gt;=DATE(YEAR(Bills!$G73),MONTH(Bills!$G73),1),MOD((YEAR(J$3)-YEAR(Bills!$G73))*12+MONTH(J$3)-MONTH(Bills!$G73),Bills!$L73)=0),$B74,0)))</f>
        <v/>
      </c>
      <c r="K74" s="30" t="str">
        <f>IF(OR($A74="",Bills!$G73="",Bills!$L73=""),"",IF(Bills!$L73=0,IF(AND(YEAR(Bills!$G73)=YEAR(K$3),MONTH(Bills!$G73)=MONTH(K$3)),$B74,0),IF(AND(K$3&gt;=DATE(YEAR(Bills!$G73),MONTH(Bills!$G73),1),MOD((YEAR(K$3)-YEAR(Bills!$G73))*12+MONTH(K$3)-MONTH(Bills!$G73),Bills!$L73)=0),$B74,0)))</f>
        <v/>
      </c>
      <c r="L74" s="30" t="str">
        <f>IF(OR($A74="",Bills!$G73="",Bills!$L73=""),"",IF(Bills!$L73=0,IF(AND(YEAR(Bills!$G73)=YEAR(L$3),MONTH(Bills!$G73)=MONTH(L$3)),$B74,0),IF(AND(L$3&gt;=DATE(YEAR(Bills!$G73),MONTH(Bills!$G73),1),MOD((YEAR(L$3)-YEAR(Bills!$G73))*12+MONTH(L$3)-MONTH(Bills!$G73),Bills!$L73)=0),$B74,0)))</f>
        <v/>
      </c>
      <c r="M74" s="30" t="str">
        <f>IF(OR($A74="",Bills!$G73="",Bills!$L73=""),"",IF(Bills!$L73=0,IF(AND(YEAR(Bills!$G73)=YEAR(M$3),MONTH(Bills!$G73)=MONTH(M$3)),$B74,0),IF(AND(M$3&gt;=DATE(YEAR(Bills!$G73),MONTH(Bills!$G73),1),MOD((YEAR(M$3)-YEAR(Bills!$G73))*12+MONTH(M$3)-MONTH(Bills!$G73),Bills!$L73)=0),$B74,0)))</f>
        <v/>
      </c>
      <c r="N74" s="30" t="str">
        <f>IF(OR($A74="",Bills!$G73="",Bills!$L73=""),"",IF(Bills!$L73=0,IF(AND(YEAR(Bills!$G73)=YEAR(N$3),MONTH(Bills!$G73)=MONTH(N$3)),$B74,0),IF(AND(N$3&gt;=DATE(YEAR(Bills!$G73),MONTH(Bills!$G73),1),MOD((YEAR(N$3)-YEAR(Bills!$G73))*12+MONTH(N$3)-MONTH(Bills!$G73),Bills!$L73)=0),$B74,0)))</f>
        <v/>
      </c>
    </row>
    <row r="75" spans="1:14" x14ac:dyDescent="0.3">
      <c r="A75" s="24" t="str">
        <f>IF(Bills!A74="","",Bills!A74)</f>
        <v/>
      </c>
      <c r="B75" s="23" t="str">
        <f>IF($A75="","",N(Bills!E74))</f>
        <v/>
      </c>
      <c r="C75" s="30" t="str">
        <f>IF(OR($A75="",Bills!$G74="",Bills!$L74=""),"",IF(Bills!$L74=0,IF(AND(YEAR(Bills!$G74)=YEAR(C$3),MONTH(Bills!$G74)=MONTH(C$3)),$B75,0),IF(AND(C$3&gt;=DATE(YEAR(Bills!$G74),MONTH(Bills!$G74),1),MOD((YEAR(C$3)-YEAR(Bills!$G74))*12+MONTH(C$3)-MONTH(Bills!$G74),Bills!$L74)=0),$B75,0)))</f>
        <v/>
      </c>
      <c r="D75" s="30" t="str">
        <f>IF(OR($A75="",Bills!$G74="",Bills!$L74=""),"",IF(Bills!$L74=0,IF(AND(YEAR(Bills!$G74)=YEAR(D$3),MONTH(Bills!$G74)=MONTH(D$3)),$B75,0),IF(AND(D$3&gt;=DATE(YEAR(Bills!$G74),MONTH(Bills!$G74),1),MOD((YEAR(D$3)-YEAR(Bills!$G74))*12+MONTH(D$3)-MONTH(Bills!$G74),Bills!$L74)=0),$B75,0)))</f>
        <v/>
      </c>
      <c r="E75" s="30" t="str">
        <f>IF(OR($A75="",Bills!$G74="",Bills!$L74=""),"",IF(Bills!$L74=0,IF(AND(YEAR(Bills!$G74)=YEAR(E$3),MONTH(Bills!$G74)=MONTH(E$3)),$B75,0),IF(AND(E$3&gt;=DATE(YEAR(Bills!$G74),MONTH(Bills!$G74),1),MOD((YEAR(E$3)-YEAR(Bills!$G74))*12+MONTH(E$3)-MONTH(Bills!$G74),Bills!$L74)=0),$B75,0)))</f>
        <v/>
      </c>
      <c r="F75" s="30" t="str">
        <f>IF(OR($A75="",Bills!$G74="",Bills!$L74=""),"",IF(Bills!$L74=0,IF(AND(YEAR(Bills!$G74)=YEAR(F$3),MONTH(Bills!$G74)=MONTH(F$3)),$B75,0),IF(AND(F$3&gt;=DATE(YEAR(Bills!$G74),MONTH(Bills!$G74),1),MOD((YEAR(F$3)-YEAR(Bills!$G74))*12+MONTH(F$3)-MONTH(Bills!$G74),Bills!$L74)=0),$B75,0)))</f>
        <v/>
      </c>
      <c r="G75" s="30" t="str">
        <f>IF(OR($A75="",Bills!$G74="",Bills!$L74=""),"",IF(Bills!$L74=0,IF(AND(YEAR(Bills!$G74)=YEAR(G$3),MONTH(Bills!$G74)=MONTH(G$3)),$B75,0),IF(AND(G$3&gt;=DATE(YEAR(Bills!$G74),MONTH(Bills!$G74),1),MOD((YEAR(G$3)-YEAR(Bills!$G74))*12+MONTH(G$3)-MONTH(Bills!$G74),Bills!$L74)=0),$B75,0)))</f>
        <v/>
      </c>
      <c r="H75" s="30" t="str">
        <f>IF(OR($A75="",Bills!$G74="",Bills!$L74=""),"",IF(Bills!$L74=0,IF(AND(YEAR(Bills!$G74)=YEAR(H$3),MONTH(Bills!$G74)=MONTH(H$3)),$B75,0),IF(AND(H$3&gt;=DATE(YEAR(Bills!$G74),MONTH(Bills!$G74),1),MOD((YEAR(H$3)-YEAR(Bills!$G74))*12+MONTH(H$3)-MONTH(Bills!$G74),Bills!$L74)=0),$B75,0)))</f>
        <v/>
      </c>
      <c r="I75" s="30" t="str">
        <f>IF(OR($A75="",Bills!$G74="",Bills!$L74=""),"",IF(Bills!$L74=0,IF(AND(YEAR(Bills!$G74)=YEAR(I$3),MONTH(Bills!$G74)=MONTH(I$3)),$B75,0),IF(AND(I$3&gt;=DATE(YEAR(Bills!$G74),MONTH(Bills!$G74),1),MOD((YEAR(I$3)-YEAR(Bills!$G74))*12+MONTH(I$3)-MONTH(Bills!$G74),Bills!$L74)=0),$B75,0)))</f>
        <v/>
      </c>
      <c r="J75" s="30" t="str">
        <f>IF(OR($A75="",Bills!$G74="",Bills!$L74=""),"",IF(Bills!$L74=0,IF(AND(YEAR(Bills!$G74)=YEAR(J$3),MONTH(Bills!$G74)=MONTH(J$3)),$B75,0),IF(AND(J$3&gt;=DATE(YEAR(Bills!$G74),MONTH(Bills!$G74),1),MOD((YEAR(J$3)-YEAR(Bills!$G74))*12+MONTH(J$3)-MONTH(Bills!$G74),Bills!$L74)=0),$B75,0)))</f>
        <v/>
      </c>
      <c r="K75" s="30" t="str">
        <f>IF(OR($A75="",Bills!$G74="",Bills!$L74=""),"",IF(Bills!$L74=0,IF(AND(YEAR(Bills!$G74)=YEAR(K$3),MONTH(Bills!$G74)=MONTH(K$3)),$B75,0),IF(AND(K$3&gt;=DATE(YEAR(Bills!$G74),MONTH(Bills!$G74),1),MOD((YEAR(K$3)-YEAR(Bills!$G74))*12+MONTH(K$3)-MONTH(Bills!$G74),Bills!$L74)=0),$B75,0)))</f>
        <v/>
      </c>
      <c r="L75" s="30" t="str">
        <f>IF(OR($A75="",Bills!$G74="",Bills!$L74=""),"",IF(Bills!$L74=0,IF(AND(YEAR(Bills!$G74)=YEAR(L$3),MONTH(Bills!$G74)=MONTH(L$3)),$B75,0),IF(AND(L$3&gt;=DATE(YEAR(Bills!$G74),MONTH(Bills!$G74),1),MOD((YEAR(L$3)-YEAR(Bills!$G74))*12+MONTH(L$3)-MONTH(Bills!$G74),Bills!$L74)=0),$B75,0)))</f>
        <v/>
      </c>
      <c r="M75" s="30" t="str">
        <f>IF(OR($A75="",Bills!$G74="",Bills!$L74=""),"",IF(Bills!$L74=0,IF(AND(YEAR(Bills!$G74)=YEAR(M$3),MONTH(Bills!$G74)=MONTH(M$3)),$B75,0),IF(AND(M$3&gt;=DATE(YEAR(Bills!$G74),MONTH(Bills!$G74),1),MOD((YEAR(M$3)-YEAR(Bills!$G74))*12+MONTH(M$3)-MONTH(Bills!$G74),Bills!$L74)=0),$B75,0)))</f>
        <v/>
      </c>
      <c r="N75" s="30" t="str">
        <f>IF(OR($A75="",Bills!$G74="",Bills!$L74=""),"",IF(Bills!$L74=0,IF(AND(YEAR(Bills!$G74)=YEAR(N$3),MONTH(Bills!$G74)=MONTH(N$3)),$B75,0),IF(AND(N$3&gt;=DATE(YEAR(Bills!$G74),MONTH(Bills!$G74),1),MOD((YEAR(N$3)-YEAR(Bills!$G74))*12+MONTH(N$3)-MONTH(Bills!$G74),Bills!$L74)=0),$B75,0)))</f>
        <v/>
      </c>
    </row>
    <row r="76" spans="1:14" x14ac:dyDescent="0.3">
      <c r="A76" s="24" t="str">
        <f>IF(Bills!A75="","",Bills!A75)</f>
        <v/>
      </c>
      <c r="B76" s="23" t="str">
        <f>IF($A76="","",N(Bills!E75))</f>
        <v/>
      </c>
      <c r="C76" s="30" t="str">
        <f>IF(OR($A76="",Bills!$G75="",Bills!$L75=""),"",IF(Bills!$L75=0,IF(AND(YEAR(Bills!$G75)=YEAR(C$3),MONTH(Bills!$G75)=MONTH(C$3)),$B76,0),IF(AND(C$3&gt;=DATE(YEAR(Bills!$G75),MONTH(Bills!$G75),1),MOD((YEAR(C$3)-YEAR(Bills!$G75))*12+MONTH(C$3)-MONTH(Bills!$G75),Bills!$L75)=0),$B76,0)))</f>
        <v/>
      </c>
      <c r="D76" s="30" t="str">
        <f>IF(OR($A76="",Bills!$G75="",Bills!$L75=""),"",IF(Bills!$L75=0,IF(AND(YEAR(Bills!$G75)=YEAR(D$3),MONTH(Bills!$G75)=MONTH(D$3)),$B76,0),IF(AND(D$3&gt;=DATE(YEAR(Bills!$G75),MONTH(Bills!$G75),1),MOD((YEAR(D$3)-YEAR(Bills!$G75))*12+MONTH(D$3)-MONTH(Bills!$G75),Bills!$L75)=0),$B76,0)))</f>
        <v/>
      </c>
      <c r="E76" s="30" t="str">
        <f>IF(OR($A76="",Bills!$G75="",Bills!$L75=""),"",IF(Bills!$L75=0,IF(AND(YEAR(Bills!$G75)=YEAR(E$3),MONTH(Bills!$G75)=MONTH(E$3)),$B76,0),IF(AND(E$3&gt;=DATE(YEAR(Bills!$G75),MONTH(Bills!$G75),1),MOD((YEAR(E$3)-YEAR(Bills!$G75))*12+MONTH(E$3)-MONTH(Bills!$G75),Bills!$L75)=0),$B76,0)))</f>
        <v/>
      </c>
      <c r="F76" s="30" t="str">
        <f>IF(OR($A76="",Bills!$G75="",Bills!$L75=""),"",IF(Bills!$L75=0,IF(AND(YEAR(Bills!$G75)=YEAR(F$3),MONTH(Bills!$G75)=MONTH(F$3)),$B76,0),IF(AND(F$3&gt;=DATE(YEAR(Bills!$G75),MONTH(Bills!$G75),1),MOD((YEAR(F$3)-YEAR(Bills!$G75))*12+MONTH(F$3)-MONTH(Bills!$G75),Bills!$L75)=0),$B76,0)))</f>
        <v/>
      </c>
      <c r="G76" s="30" t="str">
        <f>IF(OR($A76="",Bills!$G75="",Bills!$L75=""),"",IF(Bills!$L75=0,IF(AND(YEAR(Bills!$G75)=YEAR(G$3),MONTH(Bills!$G75)=MONTH(G$3)),$B76,0),IF(AND(G$3&gt;=DATE(YEAR(Bills!$G75),MONTH(Bills!$G75),1),MOD((YEAR(G$3)-YEAR(Bills!$G75))*12+MONTH(G$3)-MONTH(Bills!$G75),Bills!$L75)=0),$B76,0)))</f>
        <v/>
      </c>
      <c r="H76" s="30" t="str">
        <f>IF(OR($A76="",Bills!$G75="",Bills!$L75=""),"",IF(Bills!$L75=0,IF(AND(YEAR(Bills!$G75)=YEAR(H$3),MONTH(Bills!$G75)=MONTH(H$3)),$B76,0),IF(AND(H$3&gt;=DATE(YEAR(Bills!$G75),MONTH(Bills!$G75),1),MOD((YEAR(H$3)-YEAR(Bills!$G75))*12+MONTH(H$3)-MONTH(Bills!$G75),Bills!$L75)=0),$B76,0)))</f>
        <v/>
      </c>
      <c r="I76" s="30" t="str">
        <f>IF(OR($A76="",Bills!$G75="",Bills!$L75=""),"",IF(Bills!$L75=0,IF(AND(YEAR(Bills!$G75)=YEAR(I$3),MONTH(Bills!$G75)=MONTH(I$3)),$B76,0),IF(AND(I$3&gt;=DATE(YEAR(Bills!$G75),MONTH(Bills!$G75),1),MOD((YEAR(I$3)-YEAR(Bills!$G75))*12+MONTH(I$3)-MONTH(Bills!$G75),Bills!$L75)=0),$B76,0)))</f>
        <v/>
      </c>
      <c r="J76" s="30" t="str">
        <f>IF(OR($A76="",Bills!$G75="",Bills!$L75=""),"",IF(Bills!$L75=0,IF(AND(YEAR(Bills!$G75)=YEAR(J$3),MONTH(Bills!$G75)=MONTH(J$3)),$B76,0),IF(AND(J$3&gt;=DATE(YEAR(Bills!$G75),MONTH(Bills!$G75),1),MOD((YEAR(J$3)-YEAR(Bills!$G75))*12+MONTH(J$3)-MONTH(Bills!$G75),Bills!$L75)=0),$B76,0)))</f>
        <v/>
      </c>
      <c r="K76" s="30" t="str">
        <f>IF(OR($A76="",Bills!$G75="",Bills!$L75=""),"",IF(Bills!$L75=0,IF(AND(YEAR(Bills!$G75)=YEAR(K$3),MONTH(Bills!$G75)=MONTH(K$3)),$B76,0),IF(AND(K$3&gt;=DATE(YEAR(Bills!$G75),MONTH(Bills!$G75),1),MOD((YEAR(K$3)-YEAR(Bills!$G75))*12+MONTH(K$3)-MONTH(Bills!$G75),Bills!$L75)=0),$B76,0)))</f>
        <v/>
      </c>
      <c r="L76" s="30" t="str">
        <f>IF(OR($A76="",Bills!$G75="",Bills!$L75=""),"",IF(Bills!$L75=0,IF(AND(YEAR(Bills!$G75)=YEAR(L$3),MONTH(Bills!$G75)=MONTH(L$3)),$B76,0),IF(AND(L$3&gt;=DATE(YEAR(Bills!$G75),MONTH(Bills!$G75),1),MOD((YEAR(L$3)-YEAR(Bills!$G75))*12+MONTH(L$3)-MONTH(Bills!$G75),Bills!$L75)=0),$B76,0)))</f>
        <v/>
      </c>
      <c r="M76" s="30" t="str">
        <f>IF(OR($A76="",Bills!$G75="",Bills!$L75=""),"",IF(Bills!$L75=0,IF(AND(YEAR(Bills!$G75)=YEAR(M$3),MONTH(Bills!$G75)=MONTH(M$3)),$B76,0),IF(AND(M$3&gt;=DATE(YEAR(Bills!$G75),MONTH(Bills!$G75),1),MOD((YEAR(M$3)-YEAR(Bills!$G75))*12+MONTH(M$3)-MONTH(Bills!$G75),Bills!$L75)=0),$B76,0)))</f>
        <v/>
      </c>
      <c r="N76" s="30" t="str">
        <f>IF(OR($A76="",Bills!$G75="",Bills!$L75=""),"",IF(Bills!$L75=0,IF(AND(YEAR(Bills!$G75)=YEAR(N$3),MONTH(Bills!$G75)=MONTH(N$3)),$B76,0),IF(AND(N$3&gt;=DATE(YEAR(Bills!$G75),MONTH(Bills!$G75),1),MOD((YEAR(N$3)-YEAR(Bills!$G75))*12+MONTH(N$3)-MONTH(Bills!$G75),Bills!$L75)=0),$B76,0)))</f>
        <v/>
      </c>
    </row>
    <row r="77" spans="1:14" x14ac:dyDescent="0.3">
      <c r="A77" s="24" t="str">
        <f>IF(Bills!A76="","",Bills!A76)</f>
        <v/>
      </c>
      <c r="B77" s="23" t="str">
        <f>IF($A77="","",N(Bills!E76))</f>
        <v/>
      </c>
      <c r="C77" s="30" t="str">
        <f>IF(OR($A77="",Bills!$G76="",Bills!$L76=""),"",IF(Bills!$L76=0,IF(AND(YEAR(Bills!$G76)=YEAR(C$3),MONTH(Bills!$G76)=MONTH(C$3)),$B77,0),IF(AND(C$3&gt;=DATE(YEAR(Bills!$G76),MONTH(Bills!$G76),1),MOD((YEAR(C$3)-YEAR(Bills!$G76))*12+MONTH(C$3)-MONTH(Bills!$G76),Bills!$L76)=0),$B77,0)))</f>
        <v/>
      </c>
      <c r="D77" s="30" t="str">
        <f>IF(OR($A77="",Bills!$G76="",Bills!$L76=""),"",IF(Bills!$L76=0,IF(AND(YEAR(Bills!$G76)=YEAR(D$3),MONTH(Bills!$G76)=MONTH(D$3)),$B77,0),IF(AND(D$3&gt;=DATE(YEAR(Bills!$G76),MONTH(Bills!$G76),1),MOD((YEAR(D$3)-YEAR(Bills!$G76))*12+MONTH(D$3)-MONTH(Bills!$G76),Bills!$L76)=0),$B77,0)))</f>
        <v/>
      </c>
      <c r="E77" s="30" t="str">
        <f>IF(OR($A77="",Bills!$G76="",Bills!$L76=""),"",IF(Bills!$L76=0,IF(AND(YEAR(Bills!$G76)=YEAR(E$3),MONTH(Bills!$G76)=MONTH(E$3)),$B77,0),IF(AND(E$3&gt;=DATE(YEAR(Bills!$G76),MONTH(Bills!$G76),1),MOD((YEAR(E$3)-YEAR(Bills!$G76))*12+MONTH(E$3)-MONTH(Bills!$G76),Bills!$L76)=0),$B77,0)))</f>
        <v/>
      </c>
      <c r="F77" s="30" t="str">
        <f>IF(OR($A77="",Bills!$G76="",Bills!$L76=""),"",IF(Bills!$L76=0,IF(AND(YEAR(Bills!$G76)=YEAR(F$3),MONTH(Bills!$G76)=MONTH(F$3)),$B77,0),IF(AND(F$3&gt;=DATE(YEAR(Bills!$G76),MONTH(Bills!$G76),1),MOD((YEAR(F$3)-YEAR(Bills!$G76))*12+MONTH(F$3)-MONTH(Bills!$G76),Bills!$L76)=0),$B77,0)))</f>
        <v/>
      </c>
      <c r="G77" s="30" t="str">
        <f>IF(OR($A77="",Bills!$G76="",Bills!$L76=""),"",IF(Bills!$L76=0,IF(AND(YEAR(Bills!$G76)=YEAR(G$3),MONTH(Bills!$G76)=MONTH(G$3)),$B77,0),IF(AND(G$3&gt;=DATE(YEAR(Bills!$G76),MONTH(Bills!$G76),1),MOD((YEAR(G$3)-YEAR(Bills!$G76))*12+MONTH(G$3)-MONTH(Bills!$G76),Bills!$L76)=0),$B77,0)))</f>
        <v/>
      </c>
      <c r="H77" s="30" t="str">
        <f>IF(OR($A77="",Bills!$G76="",Bills!$L76=""),"",IF(Bills!$L76=0,IF(AND(YEAR(Bills!$G76)=YEAR(H$3),MONTH(Bills!$G76)=MONTH(H$3)),$B77,0),IF(AND(H$3&gt;=DATE(YEAR(Bills!$G76),MONTH(Bills!$G76),1),MOD((YEAR(H$3)-YEAR(Bills!$G76))*12+MONTH(H$3)-MONTH(Bills!$G76),Bills!$L76)=0),$B77,0)))</f>
        <v/>
      </c>
      <c r="I77" s="30" t="str">
        <f>IF(OR($A77="",Bills!$G76="",Bills!$L76=""),"",IF(Bills!$L76=0,IF(AND(YEAR(Bills!$G76)=YEAR(I$3),MONTH(Bills!$G76)=MONTH(I$3)),$B77,0),IF(AND(I$3&gt;=DATE(YEAR(Bills!$G76),MONTH(Bills!$G76),1),MOD((YEAR(I$3)-YEAR(Bills!$G76))*12+MONTH(I$3)-MONTH(Bills!$G76),Bills!$L76)=0),$B77,0)))</f>
        <v/>
      </c>
      <c r="J77" s="30" t="str">
        <f>IF(OR($A77="",Bills!$G76="",Bills!$L76=""),"",IF(Bills!$L76=0,IF(AND(YEAR(Bills!$G76)=YEAR(J$3),MONTH(Bills!$G76)=MONTH(J$3)),$B77,0),IF(AND(J$3&gt;=DATE(YEAR(Bills!$G76),MONTH(Bills!$G76),1),MOD((YEAR(J$3)-YEAR(Bills!$G76))*12+MONTH(J$3)-MONTH(Bills!$G76),Bills!$L76)=0),$B77,0)))</f>
        <v/>
      </c>
      <c r="K77" s="30" t="str">
        <f>IF(OR($A77="",Bills!$G76="",Bills!$L76=""),"",IF(Bills!$L76=0,IF(AND(YEAR(Bills!$G76)=YEAR(K$3),MONTH(Bills!$G76)=MONTH(K$3)),$B77,0),IF(AND(K$3&gt;=DATE(YEAR(Bills!$G76),MONTH(Bills!$G76),1),MOD((YEAR(K$3)-YEAR(Bills!$G76))*12+MONTH(K$3)-MONTH(Bills!$G76),Bills!$L76)=0),$B77,0)))</f>
        <v/>
      </c>
      <c r="L77" s="30" t="str">
        <f>IF(OR($A77="",Bills!$G76="",Bills!$L76=""),"",IF(Bills!$L76=0,IF(AND(YEAR(Bills!$G76)=YEAR(L$3),MONTH(Bills!$G76)=MONTH(L$3)),$B77,0),IF(AND(L$3&gt;=DATE(YEAR(Bills!$G76),MONTH(Bills!$G76),1),MOD((YEAR(L$3)-YEAR(Bills!$G76))*12+MONTH(L$3)-MONTH(Bills!$G76),Bills!$L76)=0),$B77,0)))</f>
        <v/>
      </c>
      <c r="M77" s="30" t="str">
        <f>IF(OR($A77="",Bills!$G76="",Bills!$L76=""),"",IF(Bills!$L76=0,IF(AND(YEAR(Bills!$G76)=YEAR(M$3),MONTH(Bills!$G76)=MONTH(M$3)),$B77,0),IF(AND(M$3&gt;=DATE(YEAR(Bills!$G76),MONTH(Bills!$G76),1),MOD((YEAR(M$3)-YEAR(Bills!$G76))*12+MONTH(M$3)-MONTH(Bills!$G76),Bills!$L76)=0),$B77,0)))</f>
        <v/>
      </c>
      <c r="N77" s="30" t="str">
        <f>IF(OR($A77="",Bills!$G76="",Bills!$L76=""),"",IF(Bills!$L76=0,IF(AND(YEAR(Bills!$G76)=YEAR(N$3),MONTH(Bills!$G76)=MONTH(N$3)),$B77,0),IF(AND(N$3&gt;=DATE(YEAR(Bills!$G76),MONTH(Bills!$G76),1),MOD((YEAR(N$3)-YEAR(Bills!$G76))*12+MONTH(N$3)-MONTH(Bills!$G76),Bills!$L76)=0),$B77,0)))</f>
        <v/>
      </c>
    </row>
    <row r="78" spans="1:14" x14ac:dyDescent="0.3">
      <c r="A78" s="24" t="str">
        <f>IF(Bills!A77="","",Bills!A77)</f>
        <v/>
      </c>
      <c r="B78" s="23" t="str">
        <f>IF($A78="","",N(Bills!E77))</f>
        <v/>
      </c>
      <c r="C78" s="30" t="str">
        <f>IF(OR($A78="",Bills!$G77="",Bills!$L77=""),"",IF(Bills!$L77=0,IF(AND(YEAR(Bills!$G77)=YEAR(C$3),MONTH(Bills!$G77)=MONTH(C$3)),$B78,0),IF(AND(C$3&gt;=DATE(YEAR(Bills!$G77),MONTH(Bills!$G77),1),MOD((YEAR(C$3)-YEAR(Bills!$G77))*12+MONTH(C$3)-MONTH(Bills!$G77),Bills!$L77)=0),$B78,0)))</f>
        <v/>
      </c>
      <c r="D78" s="30" t="str">
        <f>IF(OR($A78="",Bills!$G77="",Bills!$L77=""),"",IF(Bills!$L77=0,IF(AND(YEAR(Bills!$G77)=YEAR(D$3),MONTH(Bills!$G77)=MONTH(D$3)),$B78,0),IF(AND(D$3&gt;=DATE(YEAR(Bills!$G77),MONTH(Bills!$G77),1),MOD((YEAR(D$3)-YEAR(Bills!$G77))*12+MONTH(D$3)-MONTH(Bills!$G77),Bills!$L77)=0),$B78,0)))</f>
        <v/>
      </c>
      <c r="E78" s="30" t="str">
        <f>IF(OR($A78="",Bills!$G77="",Bills!$L77=""),"",IF(Bills!$L77=0,IF(AND(YEAR(Bills!$G77)=YEAR(E$3),MONTH(Bills!$G77)=MONTH(E$3)),$B78,0),IF(AND(E$3&gt;=DATE(YEAR(Bills!$G77),MONTH(Bills!$G77),1),MOD((YEAR(E$3)-YEAR(Bills!$G77))*12+MONTH(E$3)-MONTH(Bills!$G77),Bills!$L77)=0),$B78,0)))</f>
        <v/>
      </c>
      <c r="F78" s="30" t="str">
        <f>IF(OR($A78="",Bills!$G77="",Bills!$L77=""),"",IF(Bills!$L77=0,IF(AND(YEAR(Bills!$G77)=YEAR(F$3),MONTH(Bills!$G77)=MONTH(F$3)),$B78,0),IF(AND(F$3&gt;=DATE(YEAR(Bills!$G77),MONTH(Bills!$G77),1),MOD((YEAR(F$3)-YEAR(Bills!$G77))*12+MONTH(F$3)-MONTH(Bills!$G77),Bills!$L77)=0),$B78,0)))</f>
        <v/>
      </c>
      <c r="G78" s="30" t="str">
        <f>IF(OR($A78="",Bills!$G77="",Bills!$L77=""),"",IF(Bills!$L77=0,IF(AND(YEAR(Bills!$G77)=YEAR(G$3),MONTH(Bills!$G77)=MONTH(G$3)),$B78,0),IF(AND(G$3&gt;=DATE(YEAR(Bills!$G77),MONTH(Bills!$G77),1),MOD((YEAR(G$3)-YEAR(Bills!$G77))*12+MONTH(G$3)-MONTH(Bills!$G77),Bills!$L77)=0),$B78,0)))</f>
        <v/>
      </c>
      <c r="H78" s="30" t="str">
        <f>IF(OR($A78="",Bills!$G77="",Bills!$L77=""),"",IF(Bills!$L77=0,IF(AND(YEAR(Bills!$G77)=YEAR(H$3),MONTH(Bills!$G77)=MONTH(H$3)),$B78,0),IF(AND(H$3&gt;=DATE(YEAR(Bills!$G77),MONTH(Bills!$G77),1),MOD((YEAR(H$3)-YEAR(Bills!$G77))*12+MONTH(H$3)-MONTH(Bills!$G77),Bills!$L77)=0),$B78,0)))</f>
        <v/>
      </c>
      <c r="I78" s="30" t="str">
        <f>IF(OR($A78="",Bills!$G77="",Bills!$L77=""),"",IF(Bills!$L77=0,IF(AND(YEAR(Bills!$G77)=YEAR(I$3),MONTH(Bills!$G77)=MONTH(I$3)),$B78,0),IF(AND(I$3&gt;=DATE(YEAR(Bills!$G77),MONTH(Bills!$G77),1),MOD((YEAR(I$3)-YEAR(Bills!$G77))*12+MONTH(I$3)-MONTH(Bills!$G77),Bills!$L77)=0),$B78,0)))</f>
        <v/>
      </c>
      <c r="J78" s="30" t="str">
        <f>IF(OR($A78="",Bills!$G77="",Bills!$L77=""),"",IF(Bills!$L77=0,IF(AND(YEAR(Bills!$G77)=YEAR(J$3),MONTH(Bills!$G77)=MONTH(J$3)),$B78,0),IF(AND(J$3&gt;=DATE(YEAR(Bills!$G77),MONTH(Bills!$G77),1),MOD((YEAR(J$3)-YEAR(Bills!$G77))*12+MONTH(J$3)-MONTH(Bills!$G77),Bills!$L77)=0),$B78,0)))</f>
        <v/>
      </c>
      <c r="K78" s="30" t="str">
        <f>IF(OR($A78="",Bills!$G77="",Bills!$L77=""),"",IF(Bills!$L77=0,IF(AND(YEAR(Bills!$G77)=YEAR(K$3),MONTH(Bills!$G77)=MONTH(K$3)),$B78,0),IF(AND(K$3&gt;=DATE(YEAR(Bills!$G77),MONTH(Bills!$G77),1),MOD((YEAR(K$3)-YEAR(Bills!$G77))*12+MONTH(K$3)-MONTH(Bills!$G77),Bills!$L77)=0),$B78,0)))</f>
        <v/>
      </c>
      <c r="L78" s="30" t="str">
        <f>IF(OR($A78="",Bills!$G77="",Bills!$L77=""),"",IF(Bills!$L77=0,IF(AND(YEAR(Bills!$G77)=YEAR(L$3),MONTH(Bills!$G77)=MONTH(L$3)),$B78,0),IF(AND(L$3&gt;=DATE(YEAR(Bills!$G77),MONTH(Bills!$G77),1),MOD((YEAR(L$3)-YEAR(Bills!$G77))*12+MONTH(L$3)-MONTH(Bills!$G77),Bills!$L77)=0),$B78,0)))</f>
        <v/>
      </c>
      <c r="M78" s="30" t="str">
        <f>IF(OR($A78="",Bills!$G77="",Bills!$L77=""),"",IF(Bills!$L77=0,IF(AND(YEAR(Bills!$G77)=YEAR(M$3),MONTH(Bills!$G77)=MONTH(M$3)),$B78,0),IF(AND(M$3&gt;=DATE(YEAR(Bills!$G77),MONTH(Bills!$G77),1),MOD((YEAR(M$3)-YEAR(Bills!$G77))*12+MONTH(M$3)-MONTH(Bills!$G77),Bills!$L77)=0),$B78,0)))</f>
        <v/>
      </c>
      <c r="N78" s="30" t="str">
        <f>IF(OR($A78="",Bills!$G77="",Bills!$L77=""),"",IF(Bills!$L77=0,IF(AND(YEAR(Bills!$G77)=YEAR(N$3),MONTH(Bills!$G77)=MONTH(N$3)),$B78,0),IF(AND(N$3&gt;=DATE(YEAR(Bills!$G77),MONTH(Bills!$G77),1),MOD((YEAR(N$3)-YEAR(Bills!$G77))*12+MONTH(N$3)-MONTH(Bills!$G77),Bills!$L77)=0),$B78,0)))</f>
        <v/>
      </c>
    </row>
    <row r="79" spans="1:14" x14ac:dyDescent="0.3">
      <c r="A79" s="24" t="str">
        <f>IF(Bills!A78="","",Bills!A78)</f>
        <v/>
      </c>
      <c r="B79" s="23" t="str">
        <f>IF($A79="","",N(Bills!E78))</f>
        <v/>
      </c>
      <c r="C79" s="30" t="str">
        <f>IF(OR($A79="",Bills!$G78="",Bills!$L78=""),"",IF(Bills!$L78=0,IF(AND(YEAR(Bills!$G78)=YEAR(C$3),MONTH(Bills!$G78)=MONTH(C$3)),$B79,0),IF(AND(C$3&gt;=DATE(YEAR(Bills!$G78),MONTH(Bills!$G78),1),MOD((YEAR(C$3)-YEAR(Bills!$G78))*12+MONTH(C$3)-MONTH(Bills!$G78),Bills!$L78)=0),$B79,0)))</f>
        <v/>
      </c>
      <c r="D79" s="30" t="str">
        <f>IF(OR($A79="",Bills!$G78="",Bills!$L78=""),"",IF(Bills!$L78=0,IF(AND(YEAR(Bills!$G78)=YEAR(D$3),MONTH(Bills!$G78)=MONTH(D$3)),$B79,0),IF(AND(D$3&gt;=DATE(YEAR(Bills!$G78),MONTH(Bills!$G78),1),MOD((YEAR(D$3)-YEAR(Bills!$G78))*12+MONTH(D$3)-MONTH(Bills!$G78),Bills!$L78)=0),$B79,0)))</f>
        <v/>
      </c>
      <c r="E79" s="30" t="str">
        <f>IF(OR($A79="",Bills!$G78="",Bills!$L78=""),"",IF(Bills!$L78=0,IF(AND(YEAR(Bills!$G78)=YEAR(E$3),MONTH(Bills!$G78)=MONTH(E$3)),$B79,0),IF(AND(E$3&gt;=DATE(YEAR(Bills!$G78),MONTH(Bills!$G78),1),MOD((YEAR(E$3)-YEAR(Bills!$G78))*12+MONTH(E$3)-MONTH(Bills!$G78),Bills!$L78)=0),$B79,0)))</f>
        <v/>
      </c>
      <c r="F79" s="30" t="str">
        <f>IF(OR($A79="",Bills!$G78="",Bills!$L78=""),"",IF(Bills!$L78=0,IF(AND(YEAR(Bills!$G78)=YEAR(F$3),MONTH(Bills!$G78)=MONTH(F$3)),$B79,0),IF(AND(F$3&gt;=DATE(YEAR(Bills!$G78),MONTH(Bills!$G78),1),MOD((YEAR(F$3)-YEAR(Bills!$G78))*12+MONTH(F$3)-MONTH(Bills!$G78),Bills!$L78)=0),$B79,0)))</f>
        <v/>
      </c>
      <c r="G79" s="30" t="str">
        <f>IF(OR($A79="",Bills!$G78="",Bills!$L78=""),"",IF(Bills!$L78=0,IF(AND(YEAR(Bills!$G78)=YEAR(G$3),MONTH(Bills!$G78)=MONTH(G$3)),$B79,0),IF(AND(G$3&gt;=DATE(YEAR(Bills!$G78),MONTH(Bills!$G78),1),MOD((YEAR(G$3)-YEAR(Bills!$G78))*12+MONTH(G$3)-MONTH(Bills!$G78),Bills!$L78)=0),$B79,0)))</f>
        <v/>
      </c>
      <c r="H79" s="30" t="str">
        <f>IF(OR($A79="",Bills!$G78="",Bills!$L78=""),"",IF(Bills!$L78=0,IF(AND(YEAR(Bills!$G78)=YEAR(H$3),MONTH(Bills!$G78)=MONTH(H$3)),$B79,0),IF(AND(H$3&gt;=DATE(YEAR(Bills!$G78),MONTH(Bills!$G78),1),MOD((YEAR(H$3)-YEAR(Bills!$G78))*12+MONTH(H$3)-MONTH(Bills!$G78),Bills!$L78)=0),$B79,0)))</f>
        <v/>
      </c>
      <c r="I79" s="30" t="str">
        <f>IF(OR($A79="",Bills!$G78="",Bills!$L78=""),"",IF(Bills!$L78=0,IF(AND(YEAR(Bills!$G78)=YEAR(I$3),MONTH(Bills!$G78)=MONTH(I$3)),$B79,0),IF(AND(I$3&gt;=DATE(YEAR(Bills!$G78),MONTH(Bills!$G78),1),MOD((YEAR(I$3)-YEAR(Bills!$G78))*12+MONTH(I$3)-MONTH(Bills!$G78),Bills!$L78)=0),$B79,0)))</f>
        <v/>
      </c>
      <c r="J79" s="30" t="str">
        <f>IF(OR($A79="",Bills!$G78="",Bills!$L78=""),"",IF(Bills!$L78=0,IF(AND(YEAR(Bills!$G78)=YEAR(J$3),MONTH(Bills!$G78)=MONTH(J$3)),$B79,0),IF(AND(J$3&gt;=DATE(YEAR(Bills!$G78),MONTH(Bills!$G78),1),MOD((YEAR(J$3)-YEAR(Bills!$G78))*12+MONTH(J$3)-MONTH(Bills!$G78),Bills!$L78)=0),$B79,0)))</f>
        <v/>
      </c>
      <c r="K79" s="30" t="str">
        <f>IF(OR($A79="",Bills!$G78="",Bills!$L78=""),"",IF(Bills!$L78=0,IF(AND(YEAR(Bills!$G78)=YEAR(K$3),MONTH(Bills!$G78)=MONTH(K$3)),$B79,0),IF(AND(K$3&gt;=DATE(YEAR(Bills!$G78),MONTH(Bills!$G78),1),MOD((YEAR(K$3)-YEAR(Bills!$G78))*12+MONTH(K$3)-MONTH(Bills!$G78),Bills!$L78)=0),$B79,0)))</f>
        <v/>
      </c>
      <c r="L79" s="30" t="str">
        <f>IF(OR($A79="",Bills!$G78="",Bills!$L78=""),"",IF(Bills!$L78=0,IF(AND(YEAR(Bills!$G78)=YEAR(L$3),MONTH(Bills!$G78)=MONTH(L$3)),$B79,0),IF(AND(L$3&gt;=DATE(YEAR(Bills!$G78),MONTH(Bills!$G78),1),MOD((YEAR(L$3)-YEAR(Bills!$G78))*12+MONTH(L$3)-MONTH(Bills!$G78),Bills!$L78)=0),$B79,0)))</f>
        <v/>
      </c>
      <c r="M79" s="30" t="str">
        <f>IF(OR($A79="",Bills!$G78="",Bills!$L78=""),"",IF(Bills!$L78=0,IF(AND(YEAR(Bills!$G78)=YEAR(M$3),MONTH(Bills!$G78)=MONTH(M$3)),$B79,0),IF(AND(M$3&gt;=DATE(YEAR(Bills!$G78),MONTH(Bills!$G78),1),MOD((YEAR(M$3)-YEAR(Bills!$G78))*12+MONTH(M$3)-MONTH(Bills!$G78),Bills!$L78)=0),$B79,0)))</f>
        <v/>
      </c>
      <c r="N79" s="30" t="str">
        <f>IF(OR($A79="",Bills!$G78="",Bills!$L78=""),"",IF(Bills!$L78=0,IF(AND(YEAR(Bills!$G78)=YEAR(N$3),MONTH(Bills!$G78)=MONTH(N$3)),$B79,0),IF(AND(N$3&gt;=DATE(YEAR(Bills!$G78),MONTH(Bills!$G78),1),MOD((YEAR(N$3)-YEAR(Bills!$G78))*12+MONTH(N$3)-MONTH(Bills!$G78),Bills!$L78)=0),$B79,0)))</f>
        <v/>
      </c>
    </row>
    <row r="80" spans="1:14" x14ac:dyDescent="0.3">
      <c r="A80" s="24" t="str">
        <f>IF(Bills!A79="","",Bills!A79)</f>
        <v/>
      </c>
      <c r="B80" s="23" t="str">
        <f>IF($A80="","",N(Bills!E79))</f>
        <v/>
      </c>
      <c r="C80" s="30" t="str">
        <f>IF(OR($A80="",Bills!$G79="",Bills!$L79=""),"",IF(Bills!$L79=0,IF(AND(YEAR(Bills!$G79)=YEAR(C$3),MONTH(Bills!$G79)=MONTH(C$3)),$B80,0),IF(AND(C$3&gt;=DATE(YEAR(Bills!$G79),MONTH(Bills!$G79),1),MOD((YEAR(C$3)-YEAR(Bills!$G79))*12+MONTH(C$3)-MONTH(Bills!$G79),Bills!$L79)=0),$B80,0)))</f>
        <v/>
      </c>
      <c r="D80" s="30" t="str">
        <f>IF(OR($A80="",Bills!$G79="",Bills!$L79=""),"",IF(Bills!$L79=0,IF(AND(YEAR(Bills!$G79)=YEAR(D$3),MONTH(Bills!$G79)=MONTH(D$3)),$B80,0),IF(AND(D$3&gt;=DATE(YEAR(Bills!$G79),MONTH(Bills!$G79),1),MOD((YEAR(D$3)-YEAR(Bills!$G79))*12+MONTH(D$3)-MONTH(Bills!$G79),Bills!$L79)=0),$B80,0)))</f>
        <v/>
      </c>
      <c r="E80" s="30" t="str">
        <f>IF(OR($A80="",Bills!$G79="",Bills!$L79=""),"",IF(Bills!$L79=0,IF(AND(YEAR(Bills!$G79)=YEAR(E$3),MONTH(Bills!$G79)=MONTH(E$3)),$B80,0),IF(AND(E$3&gt;=DATE(YEAR(Bills!$G79),MONTH(Bills!$G79),1),MOD((YEAR(E$3)-YEAR(Bills!$G79))*12+MONTH(E$3)-MONTH(Bills!$G79),Bills!$L79)=0),$B80,0)))</f>
        <v/>
      </c>
      <c r="F80" s="30" t="str">
        <f>IF(OR($A80="",Bills!$G79="",Bills!$L79=""),"",IF(Bills!$L79=0,IF(AND(YEAR(Bills!$G79)=YEAR(F$3),MONTH(Bills!$G79)=MONTH(F$3)),$B80,0),IF(AND(F$3&gt;=DATE(YEAR(Bills!$G79),MONTH(Bills!$G79),1),MOD((YEAR(F$3)-YEAR(Bills!$G79))*12+MONTH(F$3)-MONTH(Bills!$G79),Bills!$L79)=0),$B80,0)))</f>
        <v/>
      </c>
      <c r="G80" s="30" t="str">
        <f>IF(OR($A80="",Bills!$G79="",Bills!$L79=""),"",IF(Bills!$L79=0,IF(AND(YEAR(Bills!$G79)=YEAR(G$3),MONTH(Bills!$G79)=MONTH(G$3)),$B80,0),IF(AND(G$3&gt;=DATE(YEAR(Bills!$G79),MONTH(Bills!$G79),1),MOD((YEAR(G$3)-YEAR(Bills!$G79))*12+MONTH(G$3)-MONTH(Bills!$G79),Bills!$L79)=0),$B80,0)))</f>
        <v/>
      </c>
      <c r="H80" s="30" t="str">
        <f>IF(OR($A80="",Bills!$G79="",Bills!$L79=""),"",IF(Bills!$L79=0,IF(AND(YEAR(Bills!$G79)=YEAR(H$3),MONTH(Bills!$G79)=MONTH(H$3)),$B80,0),IF(AND(H$3&gt;=DATE(YEAR(Bills!$G79),MONTH(Bills!$G79),1),MOD((YEAR(H$3)-YEAR(Bills!$G79))*12+MONTH(H$3)-MONTH(Bills!$G79),Bills!$L79)=0),$B80,0)))</f>
        <v/>
      </c>
      <c r="I80" s="30" t="str">
        <f>IF(OR($A80="",Bills!$G79="",Bills!$L79=""),"",IF(Bills!$L79=0,IF(AND(YEAR(Bills!$G79)=YEAR(I$3),MONTH(Bills!$G79)=MONTH(I$3)),$B80,0),IF(AND(I$3&gt;=DATE(YEAR(Bills!$G79),MONTH(Bills!$G79),1),MOD((YEAR(I$3)-YEAR(Bills!$G79))*12+MONTH(I$3)-MONTH(Bills!$G79),Bills!$L79)=0),$B80,0)))</f>
        <v/>
      </c>
      <c r="J80" s="30" t="str">
        <f>IF(OR($A80="",Bills!$G79="",Bills!$L79=""),"",IF(Bills!$L79=0,IF(AND(YEAR(Bills!$G79)=YEAR(J$3),MONTH(Bills!$G79)=MONTH(J$3)),$B80,0),IF(AND(J$3&gt;=DATE(YEAR(Bills!$G79),MONTH(Bills!$G79),1),MOD((YEAR(J$3)-YEAR(Bills!$G79))*12+MONTH(J$3)-MONTH(Bills!$G79),Bills!$L79)=0),$B80,0)))</f>
        <v/>
      </c>
      <c r="K80" s="30" t="str">
        <f>IF(OR($A80="",Bills!$G79="",Bills!$L79=""),"",IF(Bills!$L79=0,IF(AND(YEAR(Bills!$G79)=YEAR(K$3),MONTH(Bills!$G79)=MONTH(K$3)),$B80,0),IF(AND(K$3&gt;=DATE(YEAR(Bills!$G79),MONTH(Bills!$G79),1),MOD((YEAR(K$3)-YEAR(Bills!$G79))*12+MONTH(K$3)-MONTH(Bills!$G79),Bills!$L79)=0),$B80,0)))</f>
        <v/>
      </c>
      <c r="L80" s="30" t="str">
        <f>IF(OR($A80="",Bills!$G79="",Bills!$L79=""),"",IF(Bills!$L79=0,IF(AND(YEAR(Bills!$G79)=YEAR(L$3),MONTH(Bills!$G79)=MONTH(L$3)),$B80,0),IF(AND(L$3&gt;=DATE(YEAR(Bills!$G79),MONTH(Bills!$G79),1),MOD((YEAR(L$3)-YEAR(Bills!$G79))*12+MONTH(L$3)-MONTH(Bills!$G79),Bills!$L79)=0),$B80,0)))</f>
        <v/>
      </c>
      <c r="M80" s="30" t="str">
        <f>IF(OR($A80="",Bills!$G79="",Bills!$L79=""),"",IF(Bills!$L79=0,IF(AND(YEAR(Bills!$G79)=YEAR(M$3),MONTH(Bills!$G79)=MONTH(M$3)),$B80,0),IF(AND(M$3&gt;=DATE(YEAR(Bills!$G79),MONTH(Bills!$G79),1),MOD((YEAR(M$3)-YEAR(Bills!$G79))*12+MONTH(M$3)-MONTH(Bills!$G79),Bills!$L79)=0),$B80,0)))</f>
        <v/>
      </c>
      <c r="N80" s="30" t="str">
        <f>IF(OR($A80="",Bills!$G79="",Bills!$L79=""),"",IF(Bills!$L79=0,IF(AND(YEAR(Bills!$G79)=YEAR(N$3),MONTH(Bills!$G79)=MONTH(N$3)),$B80,0),IF(AND(N$3&gt;=DATE(YEAR(Bills!$G79),MONTH(Bills!$G79),1),MOD((YEAR(N$3)-YEAR(Bills!$G79))*12+MONTH(N$3)-MONTH(Bills!$G79),Bills!$L79)=0),$B80,0)))</f>
        <v/>
      </c>
    </row>
    <row r="81" spans="1:14" x14ac:dyDescent="0.3">
      <c r="A81" s="24" t="str">
        <f>IF(Bills!A80="","",Bills!A80)</f>
        <v/>
      </c>
      <c r="B81" s="23" t="str">
        <f>IF($A81="","",N(Bills!E80))</f>
        <v/>
      </c>
      <c r="C81" s="30" t="str">
        <f>IF(OR($A81="",Bills!$G80="",Bills!$L80=""),"",IF(Bills!$L80=0,IF(AND(YEAR(Bills!$G80)=YEAR(C$3),MONTH(Bills!$G80)=MONTH(C$3)),$B81,0),IF(AND(C$3&gt;=DATE(YEAR(Bills!$G80),MONTH(Bills!$G80),1),MOD((YEAR(C$3)-YEAR(Bills!$G80))*12+MONTH(C$3)-MONTH(Bills!$G80),Bills!$L80)=0),$B81,0)))</f>
        <v/>
      </c>
      <c r="D81" s="30" t="str">
        <f>IF(OR($A81="",Bills!$G80="",Bills!$L80=""),"",IF(Bills!$L80=0,IF(AND(YEAR(Bills!$G80)=YEAR(D$3),MONTH(Bills!$G80)=MONTH(D$3)),$B81,0),IF(AND(D$3&gt;=DATE(YEAR(Bills!$G80),MONTH(Bills!$G80),1),MOD((YEAR(D$3)-YEAR(Bills!$G80))*12+MONTH(D$3)-MONTH(Bills!$G80),Bills!$L80)=0),$B81,0)))</f>
        <v/>
      </c>
      <c r="E81" s="30" t="str">
        <f>IF(OR($A81="",Bills!$G80="",Bills!$L80=""),"",IF(Bills!$L80=0,IF(AND(YEAR(Bills!$G80)=YEAR(E$3),MONTH(Bills!$G80)=MONTH(E$3)),$B81,0),IF(AND(E$3&gt;=DATE(YEAR(Bills!$G80),MONTH(Bills!$G80),1),MOD((YEAR(E$3)-YEAR(Bills!$G80))*12+MONTH(E$3)-MONTH(Bills!$G80),Bills!$L80)=0),$B81,0)))</f>
        <v/>
      </c>
      <c r="F81" s="30" t="str">
        <f>IF(OR($A81="",Bills!$G80="",Bills!$L80=""),"",IF(Bills!$L80=0,IF(AND(YEAR(Bills!$G80)=YEAR(F$3),MONTH(Bills!$G80)=MONTH(F$3)),$B81,0),IF(AND(F$3&gt;=DATE(YEAR(Bills!$G80),MONTH(Bills!$G80),1),MOD((YEAR(F$3)-YEAR(Bills!$G80))*12+MONTH(F$3)-MONTH(Bills!$G80),Bills!$L80)=0),$B81,0)))</f>
        <v/>
      </c>
      <c r="G81" s="30" t="str">
        <f>IF(OR($A81="",Bills!$G80="",Bills!$L80=""),"",IF(Bills!$L80=0,IF(AND(YEAR(Bills!$G80)=YEAR(G$3),MONTH(Bills!$G80)=MONTH(G$3)),$B81,0),IF(AND(G$3&gt;=DATE(YEAR(Bills!$G80),MONTH(Bills!$G80),1),MOD((YEAR(G$3)-YEAR(Bills!$G80))*12+MONTH(G$3)-MONTH(Bills!$G80),Bills!$L80)=0),$B81,0)))</f>
        <v/>
      </c>
      <c r="H81" s="30" t="str">
        <f>IF(OR($A81="",Bills!$G80="",Bills!$L80=""),"",IF(Bills!$L80=0,IF(AND(YEAR(Bills!$G80)=YEAR(H$3),MONTH(Bills!$G80)=MONTH(H$3)),$B81,0),IF(AND(H$3&gt;=DATE(YEAR(Bills!$G80),MONTH(Bills!$G80),1),MOD((YEAR(H$3)-YEAR(Bills!$G80))*12+MONTH(H$3)-MONTH(Bills!$G80),Bills!$L80)=0),$B81,0)))</f>
        <v/>
      </c>
      <c r="I81" s="30" t="str">
        <f>IF(OR($A81="",Bills!$G80="",Bills!$L80=""),"",IF(Bills!$L80=0,IF(AND(YEAR(Bills!$G80)=YEAR(I$3),MONTH(Bills!$G80)=MONTH(I$3)),$B81,0),IF(AND(I$3&gt;=DATE(YEAR(Bills!$G80),MONTH(Bills!$G80),1),MOD((YEAR(I$3)-YEAR(Bills!$G80))*12+MONTH(I$3)-MONTH(Bills!$G80),Bills!$L80)=0),$B81,0)))</f>
        <v/>
      </c>
      <c r="J81" s="30" t="str">
        <f>IF(OR($A81="",Bills!$G80="",Bills!$L80=""),"",IF(Bills!$L80=0,IF(AND(YEAR(Bills!$G80)=YEAR(J$3),MONTH(Bills!$G80)=MONTH(J$3)),$B81,0),IF(AND(J$3&gt;=DATE(YEAR(Bills!$G80),MONTH(Bills!$G80),1),MOD((YEAR(J$3)-YEAR(Bills!$G80))*12+MONTH(J$3)-MONTH(Bills!$G80),Bills!$L80)=0),$B81,0)))</f>
        <v/>
      </c>
      <c r="K81" s="30" t="str">
        <f>IF(OR($A81="",Bills!$G80="",Bills!$L80=""),"",IF(Bills!$L80=0,IF(AND(YEAR(Bills!$G80)=YEAR(K$3),MONTH(Bills!$G80)=MONTH(K$3)),$B81,0),IF(AND(K$3&gt;=DATE(YEAR(Bills!$G80),MONTH(Bills!$G80),1),MOD((YEAR(K$3)-YEAR(Bills!$G80))*12+MONTH(K$3)-MONTH(Bills!$G80),Bills!$L80)=0),$B81,0)))</f>
        <v/>
      </c>
      <c r="L81" s="30" t="str">
        <f>IF(OR($A81="",Bills!$G80="",Bills!$L80=""),"",IF(Bills!$L80=0,IF(AND(YEAR(Bills!$G80)=YEAR(L$3),MONTH(Bills!$G80)=MONTH(L$3)),$B81,0),IF(AND(L$3&gt;=DATE(YEAR(Bills!$G80),MONTH(Bills!$G80),1),MOD((YEAR(L$3)-YEAR(Bills!$G80))*12+MONTH(L$3)-MONTH(Bills!$G80),Bills!$L80)=0),$B81,0)))</f>
        <v/>
      </c>
      <c r="M81" s="30" t="str">
        <f>IF(OR($A81="",Bills!$G80="",Bills!$L80=""),"",IF(Bills!$L80=0,IF(AND(YEAR(Bills!$G80)=YEAR(M$3),MONTH(Bills!$G80)=MONTH(M$3)),$B81,0),IF(AND(M$3&gt;=DATE(YEAR(Bills!$G80),MONTH(Bills!$G80),1),MOD((YEAR(M$3)-YEAR(Bills!$G80))*12+MONTH(M$3)-MONTH(Bills!$G80),Bills!$L80)=0),$B81,0)))</f>
        <v/>
      </c>
      <c r="N81" s="30" t="str">
        <f>IF(OR($A81="",Bills!$G80="",Bills!$L80=""),"",IF(Bills!$L80=0,IF(AND(YEAR(Bills!$G80)=YEAR(N$3),MONTH(Bills!$G80)=MONTH(N$3)),$B81,0),IF(AND(N$3&gt;=DATE(YEAR(Bills!$G80),MONTH(Bills!$G80),1),MOD((YEAR(N$3)-YEAR(Bills!$G80))*12+MONTH(N$3)-MONTH(Bills!$G80),Bills!$L80)=0),$B81,0)))</f>
        <v/>
      </c>
    </row>
    <row r="82" spans="1:14" x14ac:dyDescent="0.3">
      <c r="A82" s="24" t="str">
        <f>IF(Bills!A81="","",Bills!A81)</f>
        <v/>
      </c>
      <c r="B82" s="23" t="str">
        <f>IF($A82="","",N(Bills!E81))</f>
        <v/>
      </c>
      <c r="C82" s="30" t="str">
        <f>IF(OR($A82="",Bills!$G81="",Bills!$L81=""),"",IF(Bills!$L81=0,IF(AND(YEAR(Bills!$G81)=YEAR(C$3),MONTH(Bills!$G81)=MONTH(C$3)),$B82,0),IF(AND(C$3&gt;=DATE(YEAR(Bills!$G81),MONTH(Bills!$G81),1),MOD((YEAR(C$3)-YEAR(Bills!$G81))*12+MONTH(C$3)-MONTH(Bills!$G81),Bills!$L81)=0),$B82,0)))</f>
        <v/>
      </c>
      <c r="D82" s="30" t="str">
        <f>IF(OR($A82="",Bills!$G81="",Bills!$L81=""),"",IF(Bills!$L81=0,IF(AND(YEAR(Bills!$G81)=YEAR(D$3),MONTH(Bills!$G81)=MONTH(D$3)),$B82,0),IF(AND(D$3&gt;=DATE(YEAR(Bills!$G81),MONTH(Bills!$G81),1),MOD((YEAR(D$3)-YEAR(Bills!$G81))*12+MONTH(D$3)-MONTH(Bills!$G81),Bills!$L81)=0),$B82,0)))</f>
        <v/>
      </c>
      <c r="E82" s="30" t="str">
        <f>IF(OR($A82="",Bills!$G81="",Bills!$L81=""),"",IF(Bills!$L81=0,IF(AND(YEAR(Bills!$G81)=YEAR(E$3),MONTH(Bills!$G81)=MONTH(E$3)),$B82,0),IF(AND(E$3&gt;=DATE(YEAR(Bills!$G81),MONTH(Bills!$G81),1),MOD((YEAR(E$3)-YEAR(Bills!$G81))*12+MONTH(E$3)-MONTH(Bills!$G81),Bills!$L81)=0),$B82,0)))</f>
        <v/>
      </c>
      <c r="F82" s="30" t="str">
        <f>IF(OR($A82="",Bills!$G81="",Bills!$L81=""),"",IF(Bills!$L81=0,IF(AND(YEAR(Bills!$G81)=YEAR(F$3),MONTH(Bills!$G81)=MONTH(F$3)),$B82,0),IF(AND(F$3&gt;=DATE(YEAR(Bills!$G81),MONTH(Bills!$G81),1),MOD((YEAR(F$3)-YEAR(Bills!$G81))*12+MONTH(F$3)-MONTH(Bills!$G81),Bills!$L81)=0),$B82,0)))</f>
        <v/>
      </c>
      <c r="G82" s="30" t="str">
        <f>IF(OR($A82="",Bills!$G81="",Bills!$L81=""),"",IF(Bills!$L81=0,IF(AND(YEAR(Bills!$G81)=YEAR(G$3),MONTH(Bills!$G81)=MONTH(G$3)),$B82,0),IF(AND(G$3&gt;=DATE(YEAR(Bills!$G81),MONTH(Bills!$G81),1),MOD((YEAR(G$3)-YEAR(Bills!$G81))*12+MONTH(G$3)-MONTH(Bills!$G81),Bills!$L81)=0),$B82,0)))</f>
        <v/>
      </c>
      <c r="H82" s="30" t="str">
        <f>IF(OR($A82="",Bills!$G81="",Bills!$L81=""),"",IF(Bills!$L81=0,IF(AND(YEAR(Bills!$G81)=YEAR(H$3),MONTH(Bills!$G81)=MONTH(H$3)),$B82,0),IF(AND(H$3&gt;=DATE(YEAR(Bills!$G81),MONTH(Bills!$G81),1),MOD((YEAR(H$3)-YEAR(Bills!$G81))*12+MONTH(H$3)-MONTH(Bills!$G81),Bills!$L81)=0),$B82,0)))</f>
        <v/>
      </c>
      <c r="I82" s="30" t="str">
        <f>IF(OR($A82="",Bills!$G81="",Bills!$L81=""),"",IF(Bills!$L81=0,IF(AND(YEAR(Bills!$G81)=YEAR(I$3),MONTH(Bills!$G81)=MONTH(I$3)),$B82,0),IF(AND(I$3&gt;=DATE(YEAR(Bills!$G81),MONTH(Bills!$G81),1),MOD((YEAR(I$3)-YEAR(Bills!$G81))*12+MONTH(I$3)-MONTH(Bills!$G81),Bills!$L81)=0),$B82,0)))</f>
        <v/>
      </c>
      <c r="J82" s="30" t="str">
        <f>IF(OR($A82="",Bills!$G81="",Bills!$L81=""),"",IF(Bills!$L81=0,IF(AND(YEAR(Bills!$G81)=YEAR(J$3),MONTH(Bills!$G81)=MONTH(J$3)),$B82,0),IF(AND(J$3&gt;=DATE(YEAR(Bills!$G81),MONTH(Bills!$G81),1),MOD((YEAR(J$3)-YEAR(Bills!$G81))*12+MONTH(J$3)-MONTH(Bills!$G81),Bills!$L81)=0),$B82,0)))</f>
        <v/>
      </c>
      <c r="K82" s="30" t="str">
        <f>IF(OR($A82="",Bills!$G81="",Bills!$L81=""),"",IF(Bills!$L81=0,IF(AND(YEAR(Bills!$G81)=YEAR(K$3),MONTH(Bills!$G81)=MONTH(K$3)),$B82,0),IF(AND(K$3&gt;=DATE(YEAR(Bills!$G81),MONTH(Bills!$G81),1),MOD((YEAR(K$3)-YEAR(Bills!$G81))*12+MONTH(K$3)-MONTH(Bills!$G81),Bills!$L81)=0),$B82,0)))</f>
        <v/>
      </c>
      <c r="L82" s="30" t="str">
        <f>IF(OR($A82="",Bills!$G81="",Bills!$L81=""),"",IF(Bills!$L81=0,IF(AND(YEAR(Bills!$G81)=YEAR(L$3),MONTH(Bills!$G81)=MONTH(L$3)),$B82,0),IF(AND(L$3&gt;=DATE(YEAR(Bills!$G81),MONTH(Bills!$G81),1),MOD((YEAR(L$3)-YEAR(Bills!$G81))*12+MONTH(L$3)-MONTH(Bills!$G81),Bills!$L81)=0),$B82,0)))</f>
        <v/>
      </c>
      <c r="M82" s="30" t="str">
        <f>IF(OR($A82="",Bills!$G81="",Bills!$L81=""),"",IF(Bills!$L81=0,IF(AND(YEAR(Bills!$G81)=YEAR(M$3),MONTH(Bills!$G81)=MONTH(M$3)),$B82,0),IF(AND(M$3&gt;=DATE(YEAR(Bills!$G81),MONTH(Bills!$G81),1),MOD((YEAR(M$3)-YEAR(Bills!$G81))*12+MONTH(M$3)-MONTH(Bills!$G81),Bills!$L81)=0),$B82,0)))</f>
        <v/>
      </c>
      <c r="N82" s="30" t="str">
        <f>IF(OR($A82="",Bills!$G81="",Bills!$L81=""),"",IF(Bills!$L81=0,IF(AND(YEAR(Bills!$G81)=YEAR(N$3),MONTH(Bills!$G81)=MONTH(N$3)),$B82,0),IF(AND(N$3&gt;=DATE(YEAR(Bills!$G81),MONTH(Bills!$G81),1),MOD((YEAR(N$3)-YEAR(Bills!$G81))*12+MONTH(N$3)-MONTH(Bills!$G81),Bills!$L81)=0),$B82,0)))</f>
        <v/>
      </c>
    </row>
    <row r="83" spans="1:14" x14ac:dyDescent="0.3">
      <c r="A83" s="24" t="str">
        <f>IF(Bills!A82="","",Bills!A82)</f>
        <v/>
      </c>
      <c r="B83" s="23" t="str">
        <f>IF($A83="","",N(Bills!E82))</f>
        <v/>
      </c>
      <c r="C83" s="30" t="str">
        <f>IF(OR($A83="",Bills!$G82="",Bills!$L82=""),"",IF(Bills!$L82=0,IF(AND(YEAR(Bills!$G82)=YEAR(C$3),MONTH(Bills!$G82)=MONTH(C$3)),$B83,0),IF(AND(C$3&gt;=DATE(YEAR(Bills!$G82),MONTH(Bills!$G82),1),MOD((YEAR(C$3)-YEAR(Bills!$G82))*12+MONTH(C$3)-MONTH(Bills!$G82),Bills!$L82)=0),$B83,0)))</f>
        <v/>
      </c>
      <c r="D83" s="30" t="str">
        <f>IF(OR($A83="",Bills!$G82="",Bills!$L82=""),"",IF(Bills!$L82=0,IF(AND(YEAR(Bills!$G82)=YEAR(D$3),MONTH(Bills!$G82)=MONTH(D$3)),$B83,0),IF(AND(D$3&gt;=DATE(YEAR(Bills!$G82),MONTH(Bills!$G82),1),MOD((YEAR(D$3)-YEAR(Bills!$G82))*12+MONTH(D$3)-MONTH(Bills!$G82),Bills!$L82)=0),$B83,0)))</f>
        <v/>
      </c>
      <c r="E83" s="30" t="str">
        <f>IF(OR($A83="",Bills!$G82="",Bills!$L82=""),"",IF(Bills!$L82=0,IF(AND(YEAR(Bills!$G82)=YEAR(E$3),MONTH(Bills!$G82)=MONTH(E$3)),$B83,0),IF(AND(E$3&gt;=DATE(YEAR(Bills!$G82),MONTH(Bills!$G82),1),MOD((YEAR(E$3)-YEAR(Bills!$G82))*12+MONTH(E$3)-MONTH(Bills!$G82),Bills!$L82)=0),$B83,0)))</f>
        <v/>
      </c>
      <c r="F83" s="30" t="str">
        <f>IF(OR($A83="",Bills!$G82="",Bills!$L82=""),"",IF(Bills!$L82=0,IF(AND(YEAR(Bills!$G82)=YEAR(F$3),MONTH(Bills!$G82)=MONTH(F$3)),$B83,0),IF(AND(F$3&gt;=DATE(YEAR(Bills!$G82),MONTH(Bills!$G82),1),MOD((YEAR(F$3)-YEAR(Bills!$G82))*12+MONTH(F$3)-MONTH(Bills!$G82),Bills!$L82)=0),$B83,0)))</f>
        <v/>
      </c>
      <c r="G83" s="30" t="str">
        <f>IF(OR($A83="",Bills!$G82="",Bills!$L82=""),"",IF(Bills!$L82=0,IF(AND(YEAR(Bills!$G82)=YEAR(G$3),MONTH(Bills!$G82)=MONTH(G$3)),$B83,0),IF(AND(G$3&gt;=DATE(YEAR(Bills!$G82),MONTH(Bills!$G82),1),MOD((YEAR(G$3)-YEAR(Bills!$G82))*12+MONTH(G$3)-MONTH(Bills!$G82),Bills!$L82)=0),$B83,0)))</f>
        <v/>
      </c>
      <c r="H83" s="30" t="str">
        <f>IF(OR($A83="",Bills!$G82="",Bills!$L82=""),"",IF(Bills!$L82=0,IF(AND(YEAR(Bills!$G82)=YEAR(H$3),MONTH(Bills!$G82)=MONTH(H$3)),$B83,0),IF(AND(H$3&gt;=DATE(YEAR(Bills!$G82),MONTH(Bills!$G82),1),MOD((YEAR(H$3)-YEAR(Bills!$G82))*12+MONTH(H$3)-MONTH(Bills!$G82),Bills!$L82)=0),$B83,0)))</f>
        <v/>
      </c>
      <c r="I83" s="30" t="str">
        <f>IF(OR($A83="",Bills!$G82="",Bills!$L82=""),"",IF(Bills!$L82=0,IF(AND(YEAR(Bills!$G82)=YEAR(I$3),MONTH(Bills!$G82)=MONTH(I$3)),$B83,0),IF(AND(I$3&gt;=DATE(YEAR(Bills!$G82),MONTH(Bills!$G82),1),MOD((YEAR(I$3)-YEAR(Bills!$G82))*12+MONTH(I$3)-MONTH(Bills!$G82),Bills!$L82)=0),$B83,0)))</f>
        <v/>
      </c>
      <c r="J83" s="30" t="str">
        <f>IF(OR($A83="",Bills!$G82="",Bills!$L82=""),"",IF(Bills!$L82=0,IF(AND(YEAR(Bills!$G82)=YEAR(J$3),MONTH(Bills!$G82)=MONTH(J$3)),$B83,0),IF(AND(J$3&gt;=DATE(YEAR(Bills!$G82),MONTH(Bills!$G82),1),MOD((YEAR(J$3)-YEAR(Bills!$G82))*12+MONTH(J$3)-MONTH(Bills!$G82),Bills!$L82)=0),$B83,0)))</f>
        <v/>
      </c>
      <c r="K83" s="30" t="str">
        <f>IF(OR($A83="",Bills!$G82="",Bills!$L82=""),"",IF(Bills!$L82=0,IF(AND(YEAR(Bills!$G82)=YEAR(K$3),MONTH(Bills!$G82)=MONTH(K$3)),$B83,0),IF(AND(K$3&gt;=DATE(YEAR(Bills!$G82),MONTH(Bills!$G82),1),MOD((YEAR(K$3)-YEAR(Bills!$G82))*12+MONTH(K$3)-MONTH(Bills!$G82),Bills!$L82)=0),$B83,0)))</f>
        <v/>
      </c>
      <c r="L83" s="30" t="str">
        <f>IF(OR($A83="",Bills!$G82="",Bills!$L82=""),"",IF(Bills!$L82=0,IF(AND(YEAR(Bills!$G82)=YEAR(L$3),MONTH(Bills!$G82)=MONTH(L$3)),$B83,0),IF(AND(L$3&gt;=DATE(YEAR(Bills!$G82),MONTH(Bills!$G82),1),MOD((YEAR(L$3)-YEAR(Bills!$G82))*12+MONTH(L$3)-MONTH(Bills!$G82),Bills!$L82)=0),$B83,0)))</f>
        <v/>
      </c>
      <c r="M83" s="30" t="str">
        <f>IF(OR($A83="",Bills!$G82="",Bills!$L82=""),"",IF(Bills!$L82=0,IF(AND(YEAR(Bills!$G82)=YEAR(M$3),MONTH(Bills!$G82)=MONTH(M$3)),$B83,0),IF(AND(M$3&gt;=DATE(YEAR(Bills!$G82),MONTH(Bills!$G82),1),MOD((YEAR(M$3)-YEAR(Bills!$G82))*12+MONTH(M$3)-MONTH(Bills!$G82),Bills!$L82)=0),$B83,0)))</f>
        <v/>
      </c>
      <c r="N83" s="30" t="str">
        <f>IF(OR($A83="",Bills!$G82="",Bills!$L82=""),"",IF(Bills!$L82=0,IF(AND(YEAR(Bills!$G82)=YEAR(N$3),MONTH(Bills!$G82)=MONTH(N$3)),$B83,0),IF(AND(N$3&gt;=DATE(YEAR(Bills!$G82),MONTH(Bills!$G82),1),MOD((YEAR(N$3)-YEAR(Bills!$G82))*12+MONTH(N$3)-MONTH(Bills!$G82),Bills!$L82)=0),$B83,0)))</f>
        <v/>
      </c>
    </row>
    <row r="84" spans="1:14" x14ac:dyDescent="0.3">
      <c r="A84" s="24" t="str">
        <f>IF(Bills!A83="","",Bills!A83)</f>
        <v/>
      </c>
      <c r="B84" s="23" t="str">
        <f>IF($A84="","",N(Bills!E83))</f>
        <v/>
      </c>
      <c r="C84" s="30" t="str">
        <f>IF(OR($A84="",Bills!$G83="",Bills!$L83=""),"",IF(Bills!$L83=0,IF(AND(YEAR(Bills!$G83)=YEAR(C$3),MONTH(Bills!$G83)=MONTH(C$3)),$B84,0),IF(AND(C$3&gt;=DATE(YEAR(Bills!$G83),MONTH(Bills!$G83),1),MOD((YEAR(C$3)-YEAR(Bills!$G83))*12+MONTH(C$3)-MONTH(Bills!$G83),Bills!$L83)=0),$B84,0)))</f>
        <v/>
      </c>
      <c r="D84" s="30" t="str">
        <f>IF(OR($A84="",Bills!$G83="",Bills!$L83=""),"",IF(Bills!$L83=0,IF(AND(YEAR(Bills!$G83)=YEAR(D$3),MONTH(Bills!$G83)=MONTH(D$3)),$B84,0),IF(AND(D$3&gt;=DATE(YEAR(Bills!$G83),MONTH(Bills!$G83),1),MOD((YEAR(D$3)-YEAR(Bills!$G83))*12+MONTH(D$3)-MONTH(Bills!$G83),Bills!$L83)=0),$B84,0)))</f>
        <v/>
      </c>
      <c r="E84" s="30" t="str">
        <f>IF(OR($A84="",Bills!$G83="",Bills!$L83=""),"",IF(Bills!$L83=0,IF(AND(YEAR(Bills!$G83)=YEAR(E$3),MONTH(Bills!$G83)=MONTH(E$3)),$B84,0),IF(AND(E$3&gt;=DATE(YEAR(Bills!$G83),MONTH(Bills!$G83),1),MOD((YEAR(E$3)-YEAR(Bills!$G83))*12+MONTH(E$3)-MONTH(Bills!$G83),Bills!$L83)=0),$B84,0)))</f>
        <v/>
      </c>
      <c r="F84" s="30" t="str">
        <f>IF(OR($A84="",Bills!$G83="",Bills!$L83=""),"",IF(Bills!$L83=0,IF(AND(YEAR(Bills!$G83)=YEAR(F$3),MONTH(Bills!$G83)=MONTH(F$3)),$B84,0),IF(AND(F$3&gt;=DATE(YEAR(Bills!$G83),MONTH(Bills!$G83),1),MOD((YEAR(F$3)-YEAR(Bills!$G83))*12+MONTH(F$3)-MONTH(Bills!$G83),Bills!$L83)=0),$B84,0)))</f>
        <v/>
      </c>
      <c r="G84" s="30" t="str">
        <f>IF(OR($A84="",Bills!$G83="",Bills!$L83=""),"",IF(Bills!$L83=0,IF(AND(YEAR(Bills!$G83)=YEAR(G$3),MONTH(Bills!$G83)=MONTH(G$3)),$B84,0),IF(AND(G$3&gt;=DATE(YEAR(Bills!$G83),MONTH(Bills!$G83),1),MOD((YEAR(G$3)-YEAR(Bills!$G83))*12+MONTH(G$3)-MONTH(Bills!$G83),Bills!$L83)=0),$B84,0)))</f>
        <v/>
      </c>
      <c r="H84" s="30" t="str">
        <f>IF(OR($A84="",Bills!$G83="",Bills!$L83=""),"",IF(Bills!$L83=0,IF(AND(YEAR(Bills!$G83)=YEAR(H$3),MONTH(Bills!$G83)=MONTH(H$3)),$B84,0),IF(AND(H$3&gt;=DATE(YEAR(Bills!$G83),MONTH(Bills!$G83),1),MOD((YEAR(H$3)-YEAR(Bills!$G83))*12+MONTH(H$3)-MONTH(Bills!$G83),Bills!$L83)=0),$B84,0)))</f>
        <v/>
      </c>
      <c r="I84" s="30" t="str">
        <f>IF(OR($A84="",Bills!$G83="",Bills!$L83=""),"",IF(Bills!$L83=0,IF(AND(YEAR(Bills!$G83)=YEAR(I$3),MONTH(Bills!$G83)=MONTH(I$3)),$B84,0),IF(AND(I$3&gt;=DATE(YEAR(Bills!$G83),MONTH(Bills!$G83),1),MOD((YEAR(I$3)-YEAR(Bills!$G83))*12+MONTH(I$3)-MONTH(Bills!$G83),Bills!$L83)=0),$B84,0)))</f>
        <v/>
      </c>
      <c r="J84" s="30" t="str">
        <f>IF(OR($A84="",Bills!$G83="",Bills!$L83=""),"",IF(Bills!$L83=0,IF(AND(YEAR(Bills!$G83)=YEAR(J$3),MONTH(Bills!$G83)=MONTH(J$3)),$B84,0),IF(AND(J$3&gt;=DATE(YEAR(Bills!$G83),MONTH(Bills!$G83),1),MOD((YEAR(J$3)-YEAR(Bills!$G83))*12+MONTH(J$3)-MONTH(Bills!$G83),Bills!$L83)=0),$B84,0)))</f>
        <v/>
      </c>
      <c r="K84" s="30" t="str">
        <f>IF(OR($A84="",Bills!$G83="",Bills!$L83=""),"",IF(Bills!$L83=0,IF(AND(YEAR(Bills!$G83)=YEAR(K$3),MONTH(Bills!$G83)=MONTH(K$3)),$B84,0),IF(AND(K$3&gt;=DATE(YEAR(Bills!$G83),MONTH(Bills!$G83),1),MOD((YEAR(K$3)-YEAR(Bills!$G83))*12+MONTH(K$3)-MONTH(Bills!$G83),Bills!$L83)=0),$B84,0)))</f>
        <v/>
      </c>
      <c r="L84" s="30" t="str">
        <f>IF(OR($A84="",Bills!$G83="",Bills!$L83=""),"",IF(Bills!$L83=0,IF(AND(YEAR(Bills!$G83)=YEAR(L$3),MONTH(Bills!$G83)=MONTH(L$3)),$B84,0),IF(AND(L$3&gt;=DATE(YEAR(Bills!$G83),MONTH(Bills!$G83),1),MOD((YEAR(L$3)-YEAR(Bills!$G83))*12+MONTH(L$3)-MONTH(Bills!$G83),Bills!$L83)=0),$B84,0)))</f>
        <v/>
      </c>
      <c r="M84" s="30" t="str">
        <f>IF(OR($A84="",Bills!$G83="",Bills!$L83=""),"",IF(Bills!$L83=0,IF(AND(YEAR(Bills!$G83)=YEAR(M$3),MONTH(Bills!$G83)=MONTH(M$3)),$B84,0),IF(AND(M$3&gt;=DATE(YEAR(Bills!$G83),MONTH(Bills!$G83),1),MOD((YEAR(M$3)-YEAR(Bills!$G83))*12+MONTH(M$3)-MONTH(Bills!$G83),Bills!$L83)=0),$B84,0)))</f>
        <v/>
      </c>
      <c r="N84" s="30" t="str">
        <f>IF(OR($A84="",Bills!$G83="",Bills!$L83=""),"",IF(Bills!$L83=0,IF(AND(YEAR(Bills!$G83)=YEAR(N$3),MONTH(Bills!$G83)=MONTH(N$3)),$B84,0),IF(AND(N$3&gt;=DATE(YEAR(Bills!$G83),MONTH(Bills!$G83),1),MOD((YEAR(N$3)-YEAR(Bills!$G83))*12+MONTH(N$3)-MONTH(Bills!$G83),Bills!$L83)=0),$B84,0)))</f>
        <v/>
      </c>
    </row>
    <row r="85" spans="1:14" x14ac:dyDescent="0.3">
      <c r="A85" s="24" t="str">
        <f>IF(Bills!A84="","",Bills!A84)</f>
        <v/>
      </c>
      <c r="B85" s="23" t="str">
        <f>IF($A85="","",N(Bills!E84))</f>
        <v/>
      </c>
      <c r="C85" s="30" t="str">
        <f>IF(OR($A85="",Bills!$G84="",Bills!$L84=""),"",IF(Bills!$L84=0,IF(AND(YEAR(Bills!$G84)=YEAR(C$3),MONTH(Bills!$G84)=MONTH(C$3)),$B85,0),IF(AND(C$3&gt;=DATE(YEAR(Bills!$G84),MONTH(Bills!$G84),1),MOD((YEAR(C$3)-YEAR(Bills!$G84))*12+MONTH(C$3)-MONTH(Bills!$G84),Bills!$L84)=0),$B85,0)))</f>
        <v/>
      </c>
      <c r="D85" s="30" t="str">
        <f>IF(OR($A85="",Bills!$G84="",Bills!$L84=""),"",IF(Bills!$L84=0,IF(AND(YEAR(Bills!$G84)=YEAR(D$3),MONTH(Bills!$G84)=MONTH(D$3)),$B85,0),IF(AND(D$3&gt;=DATE(YEAR(Bills!$G84),MONTH(Bills!$G84),1),MOD((YEAR(D$3)-YEAR(Bills!$G84))*12+MONTH(D$3)-MONTH(Bills!$G84),Bills!$L84)=0),$B85,0)))</f>
        <v/>
      </c>
      <c r="E85" s="30" t="str">
        <f>IF(OR($A85="",Bills!$G84="",Bills!$L84=""),"",IF(Bills!$L84=0,IF(AND(YEAR(Bills!$G84)=YEAR(E$3),MONTH(Bills!$G84)=MONTH(E$3)),$B85,0),IF(AND(E$3&gt;=DATE(YEAR(Bills!$G84),MONTH(Bills!$G84),1),MOD((YEAR(E$3)-YEAR(Bills!$G84))*12+MONTH(E$3)-MONTH(Bills!$G84),Bills!$L84)=0),$B85,0)))</f>
        <v/>
      </c>
      <c r="F85" s="30" t="str">
        <f>IF(OR($A85="",Bills!$G84="",Bills!$L84=""),"",IF(Bills!$L84=0,IF(AND(YEAR(Bills!$G84)=YEAR(F$3),MONTH(Bills!$G84)=MONTH(F$3)),$B85,0),IF(AND(F$3&gt;=DATE(YEAR(Bills!$G84),MONTH(Bills!$G84),1),MOD((YEAR(F$3)-YEAR(Bills!$G84))*12+MONTH(F$3)-MONTH(Bills!$G84),Bills!$L84)=0),$B85,0)))</f>
        <v/>
      </c>
      <c r="G85" s="30" t="str">
        <f>IF(OR($A85="",Bills!$G84="",Bills!$L84=""),"",IF(Bills!$L84=0,IF(AND(YEAR(Bills!$G84)=YEAR(G$3),MONTH(Bills!$G84)=MONTH(G$3)),$B85,0),IF(AND(G$3&gt;=DATE(YEAR(Bills!$G84),MONTH(Bills!$G84),1),MOD((YEAR(G$3)-YEAR(Bills!$G84))*12+MONTH(G$3)-MONTH(Bills!$G84),Bills!$L84)=0),$B85,0)))</f>
        <v/>
      </c>
      <c r="H85" s="30" t="str">
        <f>IF(OR($A85="",Bills!$G84="",Bills!$L84=""),"",IF(Bills!$L84=0,IF(AND(YEAR(Bills!$G84)=YEAR(H$3),MONTH(Bills!$G84)=MONTH(H$3)),$B85,0),IF(AND(H$3&gt;=DATE(YEAR(Bills!$G84),MONTH(Bills!$G84),1),MOD((YEAR(H$3)-YEAR(Bills!$G84))*12+MONTH(H$3)-MONTH(Bills!$G84),Bills!$L84)=0),$B85,0)))</f>
        <v/>
      </c>
      <c r="I85" s="30" t="str">
        <f>IF(OR($A85="",Bills!$G84="",Bills!$L84=""),"",IF(Bills!$L84=0,IF(AND(YEAR(Bills!$G84)=YEAR(I$3),MONTH(Bills!$G84)=MONTH(I$3)),$B85,0),IF(AND(I$3&gt;=DATE(YEAR(Bills!$G84),MONTH(Bills!$G84),1),MOD((YEAR(I$3)-YEAR(Bills!$G84))*12+MONTH(I$3)-MONTH(Bills!$G84),Bills!$L84)=0),$B85,0)))</f>
        <v/>
      </c>
      <c r="J85" s="30" t="str">
        <f>IF(OR($A85="",Bills!$G84="",Bills!$L84=""),"",IF(Bills!$L84=0,IF(AND(YEAR(Bills!$G84)=YEAR(J$3),MONTH(Bills!$G84)=MONTH(J$3)),$B85,0),IF(AND(J$3&gt;=DATE(YEAR(Bills!$G84),MONTH(Bills!$G84),1),MOD((YEAR(J$3)-YEAR(Bills!$G84))*12+MONTH(J$3)-MONTH(Bills!$G84),Bills!$L84)=0),$B85,0)))</f>
        <v/>
      </c>
      <c r="K85" s="30" t="str">
        <f>IF(OR($A85="",Bills!$G84="",Bills!$L84=""),"",IF(Bills!$L84=0,IF(AND(YEAR(Bills!$G84)=YEAR(K$3),MONTH(Bills!$G84)=MONTH(K$3)),$B85,0),IF(AND(K$3&gt;=DATE(YEAR(Bills!$G84),MONTH(Bills!$G84),1),MOD((YEAR(K$3)-YEAR(Bills!$G84))*12+MONTH(K$3)-MONTH(Bills!$G84),Bills!$L84)=0),$B85,0)))</f>
        <v/>
      </c>
      <c r="L85" s="30" t="str">
        <f>IF(OR($A85="",Bills!$G84="",Bills!$L84=""),"",IF(Bills!$L84=0,IF(AND(YEAR(Bills!$G84)=YEAR(L$3),MONTH(Bills!$G84)=MONTH(L$3)),$B85,0),IF(AND(L$3&gt;=DATE(YEAR(Bills!$G84),MONTH(Bills!$G84),1),MOD((YEAR(L$3)-YEAR(Bills!$G84))*12+MONTH(L$3)-MONTH(Bills!$G84),Bills!$L84)=0),$B85,0)))</f>
        <v/>
      </c>
      <c r="M85" s="30" t="str">
        <f>IF(OR($A85="",Bills!$G84="",Bills!$L84=""),"",IF(Bills!$L84=0,IF(AND(YEAR(Bills!$G84)=YEAR(M$3),MONTH(Bills!$G84)=MONTH(M$3)),$B85,0),IF(AND(M$3&gt;=DATE(YEAR(Bills!$G84),MONTH(Bills!$G84),1),MOD((YEAR(M$3)-YEAR(Bills!$G84))*12+MONTH(M$3)-MONTH(Bills!$G84),Bills!$L84)=0),$B85,0)))</f>
        <v/>
      </c>
      <c r="N85" s="30" t="str">
        <f>IF(OR($A85="",Bills!$G84="",Bills!$L84=""),"",IF(Bills!$L84=0,IF(AND(YEAR(Bills!$G84)=YEAR(N$3),MONTH(Bills!$G84)=MONTH(N$3)),$B85,0),IF(AND(N$3&gt;=DATE(YEAR(Bills!$G84),MONTH(Bills!$G84),1),MOD((YEAR(N$3)-YEAR(Bills!$G84))*12+MONTH(N$3)-MONTH(Bills!$G84),Bills!$L84)=0),$B85,0)))</f>
        <v/>
      </c>
    </row>
    <row r="86" spans="1:14" x14ac:dyDescent="0.3">
      <c r="A86" s="24" t="str">
        <f>IF(Bills!A85="","",Bills!A85)</f>
        <v/>
      </c>
      <c r="B86" s="23" t="str">
        <f>IF($A86="","",N(Bills!E85))</f>
        <v/>
      </c>
      <c r="C86" s="30" t="str">
        <f>IF(OR($A86="",Bills!$G85="",Bills!$L85=""),"",IF(Bills!$L85=0,IF(AND(YEAR(Bills!$G85)=YEAR(C$3),MONTH(Bills!$G85)=MONTH(C$3)),$B86,0),IF(AND(C$3&gt;=DATE(YEAR(Bills!$G85),MONTH(Bills!$G85),1),MOD((YEAR(C$3)-YEAR(Bills!$G85))*12+MONTH(C$3)-MONTH(Bills!$G85),Bills!$L85)=0),$B86,0)))</f>
        <v/>
      </c>
      <c r="D86" s="30" t="str">
        <f>IF(OR($A86="",Bills!$G85="",Bills!$L85=""),"",IF(Bills!$L85=0,IF(AND(YEAR(Bills!$G85)=YEAR(D$3),MONTH(Bills!$G85)=MONTH(D$3)),$B86,0),IF(AND(D$3&gt;=DATE(YEAR(Bills!$G85),MONTH(Bills!$G85),1),MOD((YEAR(D$3)-YEAR(Bills!$G85))*12+MONTH(D$3)-MONTH(Bills!$G85),Bills!$L85)=0),$B86,0)))</f>
        <v/>
      </c>
      <c r="E86" s="30" t="str">
        <f>IF(OR($A86="",Bills!$G85="",Bills!$L85=""),"",IF(Bills!$L85=0,IF(AND(YEAR(Bills!$G85)=YEAR(E$3),MONTH(Bills!$G85)=MONTH(E$3)),$B86,0),IF(AND(E$3&gt;=DATE(YEAR(Bills!$G85),MONTH(Bills!$G85),1),MOD((YEAR(E$3)-YEAR(Bills!$G85))*12+MONTH(E$3)-MONTH(Bills!$G85),Bills!$L85)=0),$B86,0)))</f>
        <v/>
      </c>
      <c r="F86" s="30" t="str">
        <f>IF(OR($A86="",Bills!$G85="",Bills!$L85=""),"",IF(Bills!$L85=0,IF(AND(YEAR(Bills!$G85)=YEAR(F$3),MONTH(Bills!$G85)=MONTH(F$3)),$B86,0),IF(AND(F$3&gt;=DATE(YEAR(Bills!$G85),MONTH(Bills!$G85),1),MOD((YEAR(F$3)-YEAR(Bills!$G85))*12+MONTH(F$3)-MONTH(Bills!$G85),Bills!$L85)=0),$B86,0)))</f>
        <v/>
      </c>
      <c r="G86" s="30" t="str">
        <f>IF(OR($A86="",Bills!$G85="",Bills!$L85=""),"",IF(Bills!$L85=0,IF(AND(YEAR(Bills!$G85)=YEAR(G$3),MONTH(Bills!$G85)=MONTH(G$3)),$B86,0),IF(AND(G$3&gt;=DATE(YEAR(Bills!$G85),MONTH(Bills!$G85),1),MOD((YEAR(G$3)-YEAR(Bills!$G85))*12+MONTH(G$3)-MONTH(Bills!$G85),Bills!$L85)=0),$B86,0)))</f>
        <v/>
      </c>
      <c r="H86" s="30" t="str">
        <f>IF(OR($A86="",Bills!$G85="",Bills!$L85=""),"",IF(Bills!$L85=0,IF(AND(YEAR(Bills!$G85)=YEAR(H$3),MONTH(Bills!$G85)=MONTH(H$3)),$B86,0),IF(AND(H$3&gt;=DATE(YEAR(Bills!$G85),MONTH(Bills!$G85),1),MOD((YEAR(H$3)-YEAR(Bills!$G85))*12+MONTH(H$3)-MONTH(Bills!$G85),Bills!$L85)=0),$B86,0)))</f>
        <v/>
      </c>
      <c r="I86" s="30" t="str">
        <f>IF(OR($A86="",Bills!$G85="",Bills!$L85=""),"",IF(Bills!$L85=0,IF(AND(YEAR(Bills!$G85)=YEAR(I$3),MONTH(Bills!$G85)=MONTH(I$3)),$B86,0),IF(AND(I$3&gt;=DATE(YEAR(Bills!$G85),MONTH(Bills!$G85),1),MOD((YEAR(I$3)-YEAR(Bills!$G85))*12+MONTH(I$3)-MONTH(Bills!$G85),Bills!$L85)=0),$B86,0)))</f>
        <v/>
      </c>
      <c r="J86" s="30" t="str">
        <f>IF(OR($A86="",Bills!$G85="",Bills!$L85=""),"",IF(Bills!$L85=0,IF(AND(YEAR(Bills!$G85)=YEAR(J$3),MONTH(Bills!$G85)=MONTH(J$3)),$B86,0),IF(AND(J$3&gt;=DATE(YEAR(Bills!$G85),MONTH(Bills!$G85),1),MOD((YEAR(J$3)-YEAR(Bills!$G85))*12+MONTH(J$3)-MONTH(Bills!$G85),Bills!$L85)=0),$B86,0)))</f>
        <v/>
      </c>
      <c r="K86" s="30" t="str">
        <f>IF(OR($A86="",Bills!$G85="",Bills!$L85=""),"",IF(Bills!$L85=0,IF(AND(YEAR(Bills!$G85)=YEAR(K$3),MONTH(Bills!$G85)=MONTH(K$3)),$B86,0),IF(AND(K$3&gt;=DATE(YEAR(Bills!$G85),MONTH(Bills!$G85),1),MOD((YEAR(K$3)-YEAR(Bills!$G85))*12+MONTH(K$3)-MONTH(Bills!$G85),Bills!$L85)=0),$B86,0)))</f>
        <v/>
      </c>
      <c r="L86" s="30" t="str">
        <f>IF(OR($A86="",Bills!$G85="",Bills!$L85=""),"",IF(Bills!$L85=0,IF(AND(YEAR(Bills!$G85)=YEAR(L$3),MONTH(Bills!$G85)=MONTH(L$3)),$B86,0),IF(AND(L$3&gt;=DATE(YEAR(Bills!$G85),MONTH(Bills!$G85),1),MOD((YEAR(L$3)-YEAR(Bills!$G85))*12+MONTH(L$3)-MONTH(Bills!$G85),Bills!$L85)=0),$B86,0)))</f>
        <v/>
      </c>
      <c r="M86" s="30" t="str">
        <f>IF(OR($A86="",Bills!$G85="",Bills!$L85=""),"",IF(Bills!$L85=0,IF(AND(YEAR(Bills!$G85)=YEAR(M$3),MONTH(Bills!$G85)=MONTH(M$3)),$B86,0),IF(AND(M$3&gt;=DATE(YEAR(Bills!$G85),MONTH(Bills!$G85),1),MOD((YEAR(M$3)-YEAR(Bills!$G85))*12+MONTH(M$3)-MONTH(Bills!$G85),Bills!$L85)=0),$B86,0)))</f>
        <v/>
      </c>
      <c r="N86" s="30" t="str">
        <f>IF(OR($A86="",Bills!$G85="",Bills!$L85=""),"",IF(Bills!$L85=0,IF(AND(YEAR(Bills!$G85)=YEAR(N$3),MONTH(Bills!$G85)=MONTH(N$3)),$B86,0),IF(AND(N$3&gt;=DATE(YEAR(Bills!$G85),MONTH(Bills!$G85),1),MOD((YEAR(N$3)-YEAR(Bills!$G85))*12+MONTH(N$3)-MONTH(Bills!$G85),Bills!$L85)=0),$B86,0)))</f>
        <v/>
      </c>
    </row>
    <row r="87" spans="1:14" x14ac:dyDescent="0.3">
      <c r="A87" s="24" t="str">
        <f>IF(Bills!A86="","",Bills!A86)</f>
        <v/>
      </c>
      <c r="B87" s="23" t="str">
        <f>IF($A87="","",N(Bills!E86))</f>
        <v/>
      </c>
      <c r="C87" s="30" t="str">
        <f>IF(OR($A87="",Bills!$G86="",Bills!$L86=""),"",IF(Bills!$L86=0,IF(AND(YEAR(Bills!$G86)=YEAR(C$3),MONTH(Bills!$G86)=MONTH(C$3)),$B87,0),IF(AND(C$3&gt;=DATE(YEAR(Bills!$G86),MONTH(Bills!$G86),1),MOD((YEAR(C$3)-YEAR(Bills!$G86))*12+MONTH(C$3)-MONTH(Bills!$G86),Bills!$L86)=0),$B87,0)))</f>
        <v/>
      </c>
      <c r="D87" s="30" t="str">
        <f>IF(OR($A87="",Bills!$G86="",Bills!$L86=""),"",IF(Bills!$L86=0,IF(AND(YEAR(Bills!$G86)=YEAR(D$3),MONTH(Bills!$G86)=MONTH(D$3)),$B87,0),IF(AND(D$3&gt;=DATE(YEAR(Bills!$G86),MONTH(Bills!$G86),1),MOD((YEAR(D$3)-YEAR(Bills!$G86))*12+MONTH(D$3)-MONTH(Bills!$G86),Bills!$L86)=0),$B87,0)))</f>
        <v/>
      </c>
      <c r="E87" s="30" t="str">
        <f>IF(OR($A87="",Bills!$G86="",Bills!$L86=""),"",IF(Bills!$L86=0,IF(AND(YEAR(Bills!$G86)=YEAR(E$3),MONTH(Bills!$G86)=MONTH(E$3)),$B87,0),IF(AND(E$3&gt;=DATE(YEAR(Bills!$G86),MONTH(Bills!$G86),1),MOD((YEAR(E$3)-YEAR(Bills!$G86))*12+MONTH(E$3)-MONTH(Bills!$G86),Bills!$L86)=0),$B87,0)))</f>
        <v/>
      </c>
      <c r="F87" s="30" t="str">
        <f>IF(OR($A87="",Bills!$G86="",Bills!$L86=""),"",IF(Bills!$L86=0,IF(AND(YEAR(Bills!$G86)=YEAR(F$3),MONTH(Bills!$G86)=MONTH(F$3)),$B87,0),IF(AND(F$3&gt;=DATE(YEAR(Bills!$G86),MONTH(Bills!$G86),1),MOD((YEAR(F$3)-YEAR(Bills!$G86))*12+MONTH(F$3)-MONTH(Bills!$G86),Bills!$L86)=0),$B87,0)))</f>
        <v/>
      </c>
      <c r="G87" s="30" t="str">
        <f>IF(OR($A87="",Bills!$G86="",Bills!$L86=""),"",IF(Bills!$L86=0,IF(AND(YEAR(Bills!$G86)=YEAR(G$3),MONTH(Bills!$G86)=MONTH(G$3)),$B87,0),IF(AND(G$3&gt;=DATE(YEAR(Bills!$G86),MONTH(Bills!$G86),1),MOD((YEAR(G$3)-YEAR(Bills!$G86))*12+MONTH(G$3)-MONTH(Bills!$G86),Bills!$L86)=0),$B87,0)))</f>
        <v/>
      </c>
      <c r="H87" s="30" t="str">
        <f>IF(OR($A87="",Bills!$G86="",Bills!$L86=""),"",IF(Bills!$L86=0,IF(AND(YEAR(Bills!$G86)=YEAR(H$3),MONTH(Bills!$G86)=MONTH(H$3)),$B87,0),IF(AND(H$3&gt;=DATE(YEAR(Bills!$G86),MONTH(Bills!$G86),1),MOD((YEAR(H$3)-YEAR(Bills!$G86))*12+MONTH(H$3)-MONTH(Bills!$G86),Bills!$L86)=0),$B87,0)))</f>
        <v/>
      </c>
      <c r="I87" s="30" t="str">
        <f>IF(OR($A87="",Bills!$G86="",Bills!$L86=""),"",IF(Bills!$L86=0,IF(AND(YEAR(Bills!$G86)=YEAR(I$3),MONTH(Bills!$G86)=MONTH(I$3)),$B87,0),IF(AND(I$3&gt;=DATE(YEAR(Bills!$G86),MONTH(Bills!$G86),1),MOD((YEAR(I$3)-YEAR(Bills!$G86))*12+MONTH(I$3)-MONTH(Bills!$G86),Bills!$L86)=0),$B87,0)))</f>
        <v/>
      </c>
      <c r="J87" s="30" t="str">
        <f>IF(OR($A87="",Bills!$G86="",Bills!$L86=""),"",IF(Bills!$L86=0,IF(AND(YEAR(Bills!$G86)=YEAR(J$3),MONTH(Bills!$G86)=MONTH(J$3)),$B87,0),IF(AND(J$3&gt;=DATE(YEAR(Bills!$G86),MONTH(Bills!$G86),1),MOD((YEAR(J$3)-YEAR(Bills!$G86))*12+MONTH(J$3)-MONTH(Bills!$G86),Bills!$L86)=0),$B87,0)))</f>
        <v/>
      </c>
      <c r="K87" s="30" t="str">
        <f>IF(OR($A87="",Bills!$G86="",Bills!$L86=""),"",IF(Bills!$L86=0,IF(AND(YEAR(Bills!$G86)=YEAR(K$3),MONTH(Bills!$G86)=MONTH(K$3)),$B87,0),IF(AND(K$3&gt;=DATE(YEAR(Bills!$G86),MONTH(Bills!$G86),1),MOD((YEAR(K$3)-YEAR(Bills!$G86))*12+MONTH(K$3)-MONTH(Bills!$G86),Bills!$L86)=0),$B87,0)))</f>
        <v/>
      </c>
      <c r="L87" s="30" t="str">
        <f>IF(OR($A87="",Bills!$G86="",Bills!$L86=""),"",IF(Bills!$L86=0,IF(AND(YEAR(Bills!$G86)=YEAR(L$3),MONTH(Bills!$G86)=MONTH(L$3)),$B87,0),IF(AND(L$3&gt;=DATE(YEAR(Bills!$G86),MONTH(Bills!$G86),1),MOD((YEAR(L$3)-YEAR(Bills!$G86))*12+MONTH(L$3)-MONTH(Bills!$G86),Bills!$L86)=0),$B87,0)))</f>
        <v/>
      </c>
      <c r="M87" s="30" t="str">
        <f>IF(OR($A87="",Bills!$G86="",Bills!$L86=""),"",IF(Bills!$L86=0,IF(AND(YEAR(Bills!$G86)=YEAR(M$3),MONTH(Bills!$G86)=MONTH(M$3)),$B87,0),IF(AND(M$3&gt;=DATE(YEAR(Bills!$G86),MONTH(Bills!$G86),1),MOD((YEAR(M$3)-YEAR(Bills!$G86))*12+MONTH(M$3)-MONTH(Bills!$G86),Bills!$L86)=0),$B87,0)))</f>
        <v/>
      </c>
      <c r="N87" s="30" t="str">
        <f>IF(OR($A87="",Bills!$G86="",Bills!$L86=""),"",IF(Bills!$L86=0,IF(AND(YEAR(Bills!$G86)=YEAR(N$3),MONTH(Bills!$G86)=MONTH(N$3)),$B87,0),IF(AND(N$3&gt;=DATE(YEAR(Bills!$G86),MONTH(Bills!$G86),1),MOD((YEAR(N$3)-YEAR(Bills!$G86))*12+MONTH(N$3)-MONTH(Bills!$G86),Bills!$L86)=0),$B87,0)))</f>
        <v/>
      </c>
    </row>
    <row r="88" spans="1:14" x14ac:dyDescent="0.3">
      <c r="A88" s="24" t="str">
        <f>IF(Bills!A87="","",Bills!A87)</f>
        <v/>
      </c>
      <c r="B88" s="23" t="str">
        <f>IF($A88="","",N(Bills!E87))</f>
        <v/>
      </c>
      <c r="C88" s="30" t="str">
        <f>IF(OR($A88="",Bills!$G87="",Bills!$L87=""),"",IF(Bills!$L87=0,IF(AND(YEAR(Bills!$G87)=YEAR(C$3),MONTH(Bills!$G87)=MONTH(C$3)),$B88,0),IF(AND(C$3&gt;=DATE(YEAR(Bills!$G87),MONTH(Bills!$G87),1),MOD((YEAR(C$3)-YEAR(Bills!$G87))*12+MONTH(C$3)-MONTH(Bills!$G87),Bills!$L87)=0),$B88,0)))</f>
        <v/>
      </c>
      <c r="D88" s="30" t="str">
        <f>IF(OR($A88="",Bills!$G87="",Bills!$L87=""),"",IF(Bills!$L87=0,IF(AND(YEAR(Bills!$G87)=YEAR(D$3),MONTH(Bills!$G87)=MONTH(D$3)),$B88,0),IF(AND(D$3&gt;=DATE(YEAR(Bills!$G87),MONTH(Bills!$G87),1),MOD((YEAR(D$3)-YEAR(Bills!$G87))*12+MONTH(D$3)-MONTH(Bills!$G87),Bills!$L87)=0),$B88,0)))</f>
        <v/>
      </c>
      <c r="E88" s="30" t="str">
        <f>IF(OR($A88="",Bills!$G87="",Bills!$L87=""),"",IF(Bills!$L87=0,IF(AND(YEAR(Bills!$G87)=YEAR(E$3),MONTH(Bills!$G87)=MONTH(E$3)),$B88,0),IF(AND(E$3&gt;=DATE(YEAR(Bills!$G87),MONTH(Bills!$G87),1),MOD((YEAR(E$3)-YEAR(Bills!$G87))*12+MONTH(E$3)-MONTH(Bills!$G87),Bills!$L87)=0),$B88,0)))</f>
        <v/>
      </c>
      <c r="F88" s="30" t="str">
        <f>IF(OR($A88="",Bills!$G87="",Bills!$L87=""),"",IF(Bills!$L87=0,IF(AND(YEAR(Bills!$G87)=YEAR(F$3),MONTH(Bills!$G87)=MONTH(F$3)),$B88,0),IF(AND(F$3&gt;=DATE(YEAR(Bills!$G87),MONTH(Bills!$G87),1),MOD((YEAR(F$3)-YEAR(Bills!$G87))*12+MONTH(F$3)-MONTH(Bills!$G87),Bills!$L87)=0),$B88,0)))</f>
        <v/>
      </c>
      <c r="G88" s="30" t="str">
        <f>IF(OR($A88="",Bills!$G87="",Bills!$L87=""),"",IF(Bills!$L87=0,IF(AND(YEAR(Bills!$G87)=YEAR(G$3),MONTH(Bills!$G87)=MONTH(G$3)),$B88,0),IF(AND(G$3&gt;=DATE(YEAR(Bills!$G87),MONTH(Bills!$G87),1),MOD((YEAR(G$3)-YEAR(Bills!$G87))*12+MONTH(G$3)-MONTH(Bills!$G87),Bills!$L87)=0),$B88,0)))</f>
        <v/>
      </c>
      <c r="H88" s="30" t="str">
        <f>IF(OR($A88="",Bills!$G87="",Bills!$L87=""),"",IF(Bills!$L87=0,IF(AND(YEAR(Bills!$G87)=YEAR(H$3),MONTH(Bills!$G87)=MONTH(H$3)),$B88,0),IF(AND(H$3&gt;=DATE(YEAR(Bills!$G87),MONTH(Bills!$G87),1),MOD((YEAR(H$3)-YEAR(Bills!$G87))*12+MONTH(H$3)-MONTH(Bills!$G87),Bills!$L87)=0),$B88,0)))</f>
        <v/>
      </c>
      <c r="I88" s="30" t="str">
        <f>IF(OR($A88="",Bills!$G87="",Bills!$L87=""),"",IF(Bills!$L87=0,IF(AND(YEAR(Bills!$G87)=YEAR(I$3),MONTH(Bills!$G87)=MONTH(I$3)),$B88,0),IF(AND(I$3&gt;=DATE(YEAR(Bills!$G87),MONTH(Bills!$G87),1),MOD((YEAR(I$3)-YEAR(Bills!$G87))*12+MONTH(I$3)-MONTH(Bills!$G87),Bills!$L87)=0),$B88,0)))</f>
        <v/>
      </c>
      <c r="J88" s="30" t="str">
        <f>IF(OR($A88="",Bills!$G87="",Bills!$L87=""),"",IF(Bills!$L87=0,IF(AND(YEAR(Bills!$G87)=YEAR(J$3),MONTH(Bills!$G87)=MONTH(J$3)),$B88,0),IF(AND(J$3&gt;=DATE(YEAR(Bills!$G87),MONTH(Bills!$G87),1),MOD((YEAR(J$3)-YEAR(Bills!$G87))*12+MONTH(J$3)-MONTH(Bills!$G87),Bills!$L87)=0),$B88,0)))</f>
        <v/>
      </c>
      <c r="K88" s="30" t="str">
        <f>IF(OR($A88="",Bills!$G87="",Bills!$L87=""),"",IF(Bills!$L87=0,IF(AND(YEAR(Bills!$G87)=YEAR(K$3),MONTH(Bills!$G87)=MONTH(K$3)),$B88,0),IF(AND(K$3&gt;=DATE(YEAR(Bills!$G87),MONTH(Bills!$G87),1),MOD((YEAR(K$3)-YEAR(Bills!$G87))*12+MONTH(K$3)-MONTH(Bills!$G87),Bills!$L87)=0),$B88,0)))</f>
        <v/>
      </c>
      <c r="L88" s="30" t="str">
        <f>IF(OR($A88="",Bills!$G87="",Bills!$L87=""),"",IF(Bills!$L87=0,IF(AND(YEAR(Bills!$G87)=YEAR(L$3),MONTH(Bills!$G87)=MONTH(L$3)),$B88,0),IF(AND(L$3&gt;=DATE(YEAR(Bills!$G87),MONTH(Bills!$G87),1),MOD((YEAR(L$3)-YEAR(Bills!$G87))*12+MONTH(L$3)-MONTH(Bills!$G87),Bills!$L87)=0),$B88,0)))</f>
        <v/>
      </c>
      <c r="M88" s="30" t="str">
        <f>IF(OR($A88="",Bills!$G87="",Bills!$L87=""),"",IF(Bills!$L87=0,IF(AND(YEAR(Bills!$G87)=YEAR(M$3),MONTH(Bills!$G87)=MONTH(M$3)),$B88,0),IF(AND(M$3&gt;=DATE(YEAR(Bills!$G87),MONTH(Bills!$G87),1),MOD((YEAR(M$3)-YEAR(Bills!$G87))*12+MONTH(M$3)-MONTH(Bills!$G87),Bills!$L87)=0),$B88,0)))</f>
        <v/>
      </c>
      <c r="N88" s="30" t="str">
        <f>IF(OR($A88="",Bills!$G87="",Bills!$L87=""),"",IF(Bills!$L87=0,IF(AND(YEAR(Bills!$G87)=YEAR(N$3),MONTH(Bills!$G87)=MONTH(N$3)),$B88,0),IF(AND(N$3&gt;=DATE(YEAR(Bills!$G87),MONTH(Bills!$G87),1),MOD((YEAR(N$3)-YEAR(Bills!$G87))*12+MONTH(N$3)-MONTH(Bills!$G87),Bills!$L87)=0),$B88,0)))</f>
        <v/>
      </c>
    </row>
    <row r="89" spans="1:14" x14ac:dyDescent="0.3">
      <c r="A89" s="24" t="str">
        <f>IF(Bills!A88="","",Bills!A88)</f>
        <v/>
      </c>
      <c r="B89" s="23" t="str">
        <f>IF($A89="","",N(Bills!E88))</f>
        <v/>
      </c>
      <c r="C89" s="30" t="str">
        <f>IF(OR($A89="",Bills!$G88="",Bills!$L88=""),"",IF(Bills!$L88=0,IF(AND(YEAR(Bills!$G88)=YEAR(C$3),MONTH(Bills!$G88)=MONTH(C$3)),$B89,0),IF(AND(C$3&gt;=DATE(YEAR(Bills!$G88),MONTH(Bills!$G88),1),MOD((YEAR(C$3)-YEAR(Bills!$G88))*12+MONTH(C$3)-MONTH(Bills!$G88),Bills!$L88)=0),$B89,0)))</f>
        <v/>
      </c>
      <c r="D89" s="30" t="str">
        <f>IF(OR($A89="",Bills!$G88="",Bills!$L88=""),"",IF(Bills!$L88=0,IF(AND(YEAR(Bills!$G88)=YEAR(D$3),MONTH(Bills!$G88)=MONTH(D$3)),$B89,0),IF(AND(D$3&gt;=DATE(YEAR(Bills!$G88),MONTH(Bills!$G88),1),MOD((YEAR(D$3)-YEAR(Bills!$G88))*12+MONTH(D$3)-MONTH(Bills!$G88),Bills!$L88)=0),$B89,0)))</f>
        <v/>
      </c>
      <c r="E89" s="30" t="str">
        <f>IF(OR($A89="",Bills!$G88="",Bills!$L88=""),"",IF(Bills!$L88=0,IF(AND(YEAR(Bills!$G88)=YEAR(E$3),MONTH(Bills!$G88)=MONTH(E$3)),$B89,0),IF(AND(E$3&gt;=DATE(YEAR(Bills!$G88),MONTH(Bills!$G88),1),MOD((YEAR(E$3)-YEAR(Bills!$G88))*12+MONTH(E$3)-MONTH(Bills!$G88),Bills!$L88)=0),$B89,0)))</f>
        <v/>
      </c>
      <c r="F89" s="30" t="str">
        <f>IF(OR($A89="",Bills!$G88="",Bills!$L88=""),"",IF(Bills!$L88=0,IF(AND(YEAR(Bills!$G88)=YEAR(F$3),MONTH(Bills!$G88)=MONTH(F$3)),$B89,0),IF(AND(F$3&gt;=DATE(YEAR(Bills!$G88),MONTH(Bills!$G88),1),MOD((YEAR(F$3)-YEAR(Bills!$G88))*12+MONTH(F$3)-MONTH(Bills!$G88),Bills!$L88)=0),$B89,0)))</f>
        <v/>
      </c>
      <c r="G89" s="30" t="str">
        <f>IF(OR($A89="",Bills!$G88="",Bills!$L88=""),"",IF(Bills!$L88=0,IF(AND(YEAR(Bills!$G88)=YEAR(G$3),MONTH(Bills!$G88)=MONTH(G$3)),$B89,0),IF(AND(G$3&gt;=DATE(YEAR(Bills!$G88),MONTH(Bills!$G88),1),MOD((YEAR(G$3)-YEAR(Bills!$G88))*12+MONTH(G$3)-MONTH(Bills!$G88),Bills!$L88)=0),$B89,0)))</f>
        <v/>
      </c>
      <c r="H89" s="30" t="str">
        <f>IF(OR($A89="",Bills!$G88="",Bills!$L88=""),"",IF(Bills!$L88=0,IF(AND(YEAR(Bills!$G88)=YEAR(H$3),MONTH(Bills!$G88)=MONTH(H$3)),$B89,0),IF(AND(H$3&gt;=DATE(YEAR(Bills!$G88),MONTH(Bills!$G88),1),MOD((YEAR(H$3)-YEAR(Bills!$G88))*12+MONTH(H$3)-MONTH(Bills!$G88),Bills!$L88)=0),$B89,0)))</f>
        <v/>
      </c>
      <c r="I89" s="30" t="str">
        <f>IF(OR($A89="",Bills!$G88="",Bills!$L88=""),"",IF(Bills!$L88=0,IF(AND(YEAR(Bills!$G88)=YEAR(I$3),MONTH(Bills!$G88)=MONTH(I$3)),$B89,0),IF(AND(I$3&gt;=DATE(YEAR(Bills!$G88),MONTH(Bills!$G88),1),MOD((YEAR(I$3)-YEAR(Bills!$G88))*12+MONTH(I$3)-MONTH(Bills!$G88),Bills!$L88)=0),$B89,0)))</f>
        <v/>
      </c>
      <c r="J89" s="30" t="str">
        <f>IF(OR($A89="",Bills!$G88="",Bills!$L88=""),"",IF(Bills!$L88=0,IF(AND(YEAR(Bills!$G88)=YEAR(J$3),MONTH(Bills!$G88)=MONTH(J$3)),$B89,0),IF(AND(J$3&gt;=DATE(YEAR(Bills!$G88),MONTH(Bills!$G88),1),MOD((YEAR(J$3)-YEAR(Bills!$G88))*12+MONTH(J$3)-MONTH(Bills!$G88),Bills!$L88)=0),$B89,0)))</f>
        <v/>
      </c>
      <c r="K89" s="30" t="str">
        <f>IF(OR($A89="",Bills!$G88="",Bills!$L88=""),"",IF(Bills!$L88=0,IF(AND(YEAR(Bills!$G88)=YEAR(K$3),MONTH(Bills!$G88)=MONTH(K$3)),$B89,0),IF(AND(K$3&gt;=DATE(YEAR(Bills!$G88),MONTH(Bills!$G88),1),MOD((YEAR(K$3)-YEAR(Bills!$G88))*12+MONTH(K$3)-MONTH(Bills!$G88),Bills!$L88)=0),$B89,0)))</f>
        <v/>
      </c>
      <c r="L89" s="30" t="str">
        <f>IF(OR($A89="",Bills!$G88="",Bills!$L88=""),"",IF(Bills!$L88=0,IF(AND(YEAR(Bills!$G88)=YEAR(L$3),MONTH(Bills!$G88)=MONTH(L$3)),$B89,0),IF(AND(L$3&gt;=DATE(YEAR(Bills!$G88),MONTH(Bills!$G88),1),MOD((YEAR(L$3)-YEAR(Bills!$G88))*12+MONTH(L$3)-MONTH(Bills!$G88),Bills!$L88)=0),$B89,0)))</f>
        <v/>
      </c>
      <c r="M89" s="30" t="str">
        <f>IF(OR($A89="",Bills!$G88="",Bills!$L88=""),"",IF(Bills!$L88=0,IF(AND(YEAR(Bills!$G88)=YEAR(M$3),MONTH(Bills!$G88)=MONTH(M$3)),$B89,0),IF(AND(M$3&gt;=DATE(YEAR(Bills!$G88),MONTH(Bills!$G88),1),MOD((YEAR(M$3)-YEAR(Bills!$G88))*12+MONTH(M$3)-MONTH(Bills!$G88),Bills!$L88)=0),$B89,0)))</f>
        <v/>
      </c>
      <c r="N89" s="30" t="str">
        <f>IF(OR($A89="",Bills!$G88="",Bills!$L88=""),"",IF(Bills!$L88=0,IF(AND(YEAR(Bills!$G88)=YEAR(N$3),MONTH(Bills!$G88)=MONTH(N$3)),$B89,0),IF(AND(N$3&gt;=DATE(YEAR(Bills!$G88),MONTH(Bills!$G88),1),MOD((YEAR(N$3)-YEAR(Bills!$G88))*12+MONTH(N$3)-MONTH(Bills!$G88),Bills!$L88)=0),$B89,0)))</f>
        <v/>
      </c>
    </row>
    <row r="90" spans="1:14" x14ac:dyDescent="0.3">
      <c r="A90" s="24" t="str">
        <f>IF(Bills!A89="","",Bills!A89)</f>
        <v/>
      </c>
      <c r="B90" s="23" t="str">
        <f>IF($A90="","",N(Bills!E89))</f>
        <v/>
      </c>
      <c r="C90" s="30" t="str">
        <f>IF(OR($A90="",Bills!$G89="",Bills!$L89=""),"",IF(Bills!$L89=0,IF(AND(YEAR(Bills!$G89)=YEAR(C$3),MONTH(Bills!$G89)=MONTH(C$3)),$B90,0),IF(AND(C$3&gt;=DATE(YEAR(Bills!$G89),MONTH(Bills!$G89),1),MOD((YEAR(C$3)-YEAR(Bills!$G89))*12+MONTH(C$3)-MONTH(Bills!$G89),Bills!$L89)=0),$B90,0)))</f>
        <v/>
      </c>
      <c r="D90" s="30" t="str">
        <f>IF(OR($A90="",Bills!$G89="",Bills!$L89=""),"",IF(Bills!$L89=0,IF(AND(YEAR(Bills!$G89)=YEAR(D$3),MONTH(Bills!$G89)=MONTH(D$3)),$B90,0),IF(AND(D$3&gt;=DATE(YEAR(Bills!$G89),MONTH(Bills!$G89),1),MOD((YEAR(D$3)-YEAR(Bills!$G89))*12+MONTH(D$3)-MONTH(Bills!$G89),Bills!$L89)=0),$B90,0)))</f>
        <v/>
      </c>
      <c r="E90" s="30" t="str">
        <f>IF(OR($A90="",Bills!$G89="",Bills!$L89=""),"",IF(Bills!$L89=0,IF(AND(YEAR(Bills!$G89)=YEAR(E$3),MONTH(Bills!$G89)=MONTH(E$3)),$B90,0),IF(AND(E$3&gt;=DATE(YEAR(Bills!$G89),MONTH(Bills!$G89),1),MOD((YEAR(E$3)-YEAR(Bills!$G89))*12+MONTH(E$3)-MONTH(Bills!$G89),Bills!$L89)=0),$B90,0)))</f>
        <v/>
      </c>
      <c r="F90" s="30" t="str">
        <f>IF(OR($A90="",Bills!$G89="",Bills!$L89=""),"",IF(Bills!$L89=0,IF(AND(YEAR(Bills!$G89)=YEAR(F$3),MONTH(Bills!$G89)=MONTH(F$3)),$B90,0),IF(AND(F$3&gt;=DATE(YEAR(Bills!$G89),MONTH(Bills!$G89),1),MOD((YEAR(F$3)-YEAR(Bills!$G89))*12+MONTH(F$3)-MONTH(Bills!$G89),Bills!$L89)=0),$B90,0)))</f>
        <v/>
      </c>
      <c r="G90" s="30" t="str">
        <f>IF(OR($A90="",Bills!$G89="",Bills!$L89=""),"",IF(Bills!$L89=0,IF(AND(YEAR(Bills!$G89)=YEAR(G$3),MONTH(Bills!$G89)=MONTH(G$3)),$B90,0),IF(AND(G$3&gt;=DATE(YEAR(Bills!$G89),MONTH(Bills!$G89),1),MOD((YEAR(G$3)-YEAR(Bills!$G89))*12+MONTH(G$3)-MONTH(Bills!$G89),Bills!$L89)=0),$B90,0)))</f>
        <v/>
      </c>
      <c r="H90" s="30" t="str">
        <f>IF(OR($A90="",Bills!$G89="",Bills!$L89=""),"",IF(Bills!$L89=0,IF(AND(YEAR(Bills!$G89)=YEAR(H$3),MONTH(Bills!$G89)=MONTH(H$3)),$B90,0),IF(AND(H$3&gt;=DATE(YEAR(Bills!$G89),MONTH(Bills!$G89),1),MOD((YEAR(H$3)-YEAR(Bills!$G89))*12+MONTH(H$3)-MONTH(Bills!$G89),Bills!$L89)=0),$B90,0)))</f>
        <v/>
      </c>
      <c r="I90" s="30" t="str">
        <f>IF(OR($A90="",Bills!$G89="",Bills!$L89=""),"",IF(Bills!$L89=0,IF(AND(YEAR(Bills!$G89)=YEAR(I$3),MONTH(Bills!$G89)=MONTH(I$3)),$B90,0),IF(AND(I$3&gt;=DATE(YEAR(Bills!$G89),MONTH(Bills!$G89),1),MOD((YEAR(I$3)-YEAR(Bills!$G89))*12+MONTH(I$3)-MONTH(Bills!$G89),Bills!$L89)=0),$B90,0)))</f>
        <v/>
      </c>
      <c r="J90" s="30" t="str">
        <f>IF(OR($A90="",Bills!$G89="",Bills!$L89=""),"",IF(Bills!$L89=0,IF(AND(YEAR(Bills!$G89)=YEAR(J$3),MONTH(Bills!$G89)=MONTH(J$3)),$B90,0),IF(AND(J$3&gt;=DATE(YEAR(Bills!$G89),MONTH(Bills!$G89),1),MOD((YEAR(J$3)-YEAR(Bills!$G89))*12+MONTH(J$3)-MONTH(Bills!$G89),Bills!$L89)=0),$B90,0)))</f>
        <v/>
      </c>
      <c r="K90" s="30" t="str">
        <f>IF(OR($A90="",Bills!$G89="",Bills!$L89=""),"",IF(Bills!$L89=0,IF(AND(YEAR(Bills!$G89)=YEAR(K$3),MONTH(Bills!$G89)=MONTH(K$3)),$B90,0),IF(AND(K$3&gt;=DATE(YEAR(Bills!$G89),MONTH(Bills!$G89),1),MOD((YEAR(K$3)-YEAR(Bills!$G89))*12+MONTH(K$3)-MONTH(Bills!$G89),Bills!$L89)=0),$B90,0)))</f>
        <v/>
      </c>
      <c r="L90" s="30" t="str">
        <f>IF(OR($A90="",Bills!$G89="",Bills!$L89=""),"",IF(Bills!$L89=0,IF(AND(YEAR(Bills!$G89)=YEAR(L$3),MONTH(Bills!$G89)=MONTH(L$3)),$B90,0),IF(AND(L$3&gt;=DATE(YEAR(Bills!$G89),MONTH(Bills!$G89),1),MOD((YEAR(L$3)-YEAR(Bills!$G89))*12+MONTH(L$3)-MONTH(Bills!$G89),Bills!$L89)=0),$B90,0)))</f>
        <v/>
      </c>
      <c r="M90" s="30" t="str">
        <f>IF(OR($A90="",Bills!$G89="",Bills!$L89=""),"",IF(Bills!$L89=0,IF(AND(YEAR(Bills!$G89)=YEAR(M$3),MONTH(Bills!$G89)=MONTH(M$3)),$B90,0),IF(AND(M$3&gt;=DATE(YEAR(Bills!$G89),MONTH(Bills!$G89),1),MOD((YEAR(M$3)-YEAR(Bills!$G89))*12+MONTH(M$3)-MONTH(Bills!$G89),Bills!$L89)=0),$B90,0)))</f>
        <v/>
      </c>
      <c r="N90" s="30" t="str">
        <f>IF(OR($A90="",Bills!$G89="",Bills!$L89=""),"",IF(Bills!$L89=0,IF(AND(YEAR(Bills!$G89)=YEAR(N$3),MONTH(Bills!$G89)=MONTH(N$3)),$B90,0),IF(AND(N$3&gt;=DATE(YEAR(Bills!$G89),MONTH(Bills!$G89),1),MOD((YEAR(N$3)-YEAR(Bills!$G89))*12+MONTH(N$3)-MONTH(Bills!$G89),Bills!$L89)=0),$B90,0)))</f>
        <v/>
      </c>
    </row>
    <row r="91" spans="1:14" x14ac:dyDescent="0.3">
      <c r="A91" s="24" t="str">
        <f>IF(Bills!A90="","",Bills!A90)</f>
        <v/>
      </c>
      <c r="B91" s="23" t="str">
        <f>IF($A91="","",N(Bills!E90))</f>
        <v/>
      </c>
      <c r="C91" s="30" t="str">
        <f>IF(OR($A91="",Bills!$G90="",Bills!$L90=""),"",IF(Bills!$L90=0,IF(AND(YEAR(Bills!$G90)=YEAR(C$3),MONTH(Bills!$G90)=MONTH(C$3)),$B91,0),IF(AND(C$3&gt;=DATE(YEAR(Bills!$G90),MONTH(Bills!$G90),1),MOD((YEAR(C$3)-YEAR(Bills!$G90))*12+MONTH(C$3)-MONTH(Bills!$G90),Bills!$L90)=0),$B91,0)))</f>
        <v/>
      </c>
      <c r="D91" s="30" t="str">
        <f>IF(OR($A91="",Bills!$G90="",Bills!$L90=""),"",IF(Bills!$L90=0,IF(AND(YEAR(Bills!$G90)=YEAR(D$3),MONTH(Bills!$G90)=MONTH(D$3)),$B91,0),IF(AND(D$3&gt;=DATE(YEAR(Bills!$G90),MONTH(Bills!$G90),1),MOD((YEAR(D$3)-YEAR(Bills!$G90))*12+MONTH(D$3)-MONTH(Bills!$G90),Bills!$L90)=0),$B91,0)))</f>
        <v/>
      </c>
      <c r="E91" s="30" t="str">
        <f>IF(OR($A91="",Bills!$G90="",Bills!$L90=""),"",IF(Bills!$L90=0,IF(AND(YEAR(Bills!$G90)=YEAR(E$3),MONTH(Bills!$G90)=MONTH(E$3)),$B91,0),IF(AND(E$3&gt;=DATE(YEAR(Bills!$G90),MONTH(Bills!$G90),1),MOD((YEAR(E$3)-YEAR(Bills!$G90))*12+MONTH(E$3)-MONTH(Bills!$G90),Bills!$L90)=0),$B91,0)))</f>
        <v/>
      </c>
      <c r="F91" s="30" t="str">
        <f>IF(OR($A91="",Bills!$G90="",Bills!$L90=""),"",IF(Bills!$L90=0,IF(AND(YEAR(Bills!$G90)=YEAR(F$3),MONTH(Bills!$G90)=MONTH(F$3)),$B91,0),IF(AND(F$3&gt;=DATE(YEAR(Bills!$G90),MONTH(Bills!$G90),1),MOD((YEAR(F$3)-YEAR(Bills!$G90))*12+MONTH(F$3)-MONTH(Bills!$G90),Bills!$L90)=0),$B91,0)))</f>
        <v/>
      </c>
      <c r="G91" s="30" t="str">
        <f>IF(OR($A91="",Bills!$G90="",Bills!$L90=""),"",IF(Bills!$L90=0,IF(AND(YEAR(Bills!$G90)=YEAR(G$3),MONTH(Bills!$G90)=MONTH(G$3)),$B91,0),IF(AND(G$3&gt;=DATE(YEAR(Bills!$G90),MONTH(Bills!$G90),1),MOD((YEAR(G$3)-YEAR(Bills!$G90))*12+MONTH(G$3)-MONTH(Bills!$G90),Bills!$L90)=0),$B91,0)))</f>
        <v/>
      </c>
      <c r="H91" s="30" t="str">
        <f>IF(OR($A91="",Bills!$G90="",Bills!$L90=""),"",IF(Bills!$L90=0,IF(AND(YEAR(Bills!$G90)=YEAR(H$3),MONTH(Bills!$G90)=MONTH(H$3)),$B91,0),IF(AND(H$3&gt;=DATE(YEAR(Bills!$G90),MONTH(Bills!$G90),1),MOD((YEAR(H$3)-YEAR(Bills!$G90))*12+MONTH(H$3)-MONTH(Bills!$G90),Bills!$L90)=0),$B91,0)))</f>
        <v/>
      </c>
      <c r="I91" s="30" t="str">
        <f>IF(OR($A91="",Bills!$G90="",Bills!$L90=""),"",IF(Bills!$L90=0,IF(AND(YEAR(Bills!$G90)=YEAR(I$3),MONTH(Bills!$G90)=MONTH(I$3)),$B91,0),IF(AND(I$3&gt;=DATE(YEAR(Bills!$G90),MONTH(Bills!$G90),1),MOD((YEAR(I$3)-YEAR(Bills!$G90))*12+MONTH(I$3)-MONTH(Bills!$G90),Bills!$L90)=0),$B91,0)))</f>
        <v/>
      </c>
      <c r="J91" s="30" t="str">
        <f>IF(OR($A91="",Bills!$G90="",Bills!$L90=""),"",IF(Bills!$L90=0,IF(AND(YEAR(Bills!$G90)=YEAR(J$3),MONTH(Bills!$G90)=MONTH(J$3)),$B91,0),IF(AND(J$3&gt;=DATE(YEAR(Bills!$G90),MONTH(Bills!$G90),1),MOD((YEAR(J$3)-YEAR(Bills!$G90))*12+MONTH(J$3)-MONTH(Bills!$G90),Bills!$L90)=0),$B91,0)))</f>
        <v/>
      </c>
      <c r="K91" s="30" t="str">
        <f>IF(OR($A91="",Bills!$G90="",Bills!$L90=""),"",IF(Bills!$L90=0,IF(AND(YEAR(Bills!$G90)=YEAR(K$3),MONTH(Bills!$G90)=MONTH(K$3)),$B91,0),IF(AND(K$3&gt;=DATE(YEAR(Bills!$G90),MONTH(Bills!$G90),1),MOD((YEAR(K$3)-YEAR(Bills!$G90))*12+MONTH(K$3)-MONTH(Bills!$G90),Bills!$L90)=0),$B91,0)))</f>
        <v/>
      </c>
      <c r="L91" s="30" t="str">
        <f>IF(OR($A91="",Bills!$G90="",Bills!$L90=""),"",IF(Bills!$L90=0,IF(AND(YEAR(Bills!$G90)=YEAR(L$3),MONTH(Bills!$G90)=MONTH(L$3)),$B91,0),IF(AND(L$3&gt;=DATE(YEAR(Bills!$G90),MONTH(Bills!$G90),1),MOD((YEAR(L$3)-YEAR(Bills!$G90))*12+MONTH(L$3)-MONTH(Bills!$G90),Bills!$L90)=0),$B91,0)))</f>
        <v/>
      </c>
      <c r="M91" s="30" t="str">
        <f>IF(OR($A91="",Bills!$G90="",Bills!$L90=""),"",IF(Bills!$L90=0,IF(AND(YEAR(Bills!$G90)=YEAR(M$3),MONTH(Bills!$G90)=MONTH(M$3)),$B91,0),IF(AND(M$3&gt;=DATE(YEAR(Bills!$G90),MONTH(Bills!$G90),1),MOD((YEAR(M$3)-YEAR(Bills!$G90))*12+MONTH(M$3)-MONTH(Bills!$G90),Bills!$L90)=0),$B91,0)))</f>
        <v/>
      </c>
      <c r="N91" s="30" t="str">
        <f>IF(OR($A91="",Bills!$G90="",Bills!$L90=""),"",IF(Bills!$L90=0,IF(AND(YEAR(Bills!$G90)=YEAR(N$3),MONTH(Bills!$G90)=MONTH(N$3)),$B91,0),IF(AND(N$3&gt;=DATE(YEAR(Bills!$G90),MONTH(Bills!$G90),1),MOD((YEAR(N$3)-YEAR(Bills!$G90))*12+MONTH(N$3)-MONTH(Bills!$G90),Bills!$L90)=0),$B91,0)))</f>
        <v/>
      </c>
    </row>
    <row r="92" spans="1:14" x14ac:dyDescent="0.3">
      <c r="A92" s="24" t="str">
        <f>IF(Bills!A91="","",Bills!A91)</f>
        <v/>
      </c>
      <c r="B92" s="23" t="str">
        <f>IF($A92="","",N(Bills!E91))</f>
        <v/>
      </c>
      <c r="C92" s="30" t="str">
        <f>IF(OR($A92="",Bills!$G91="",Bills!$L91=""),"",IF(Bills!$L91=0,IF(AND(YEAR(Bills!$G91)=YEAR(C$3),MONTH(Bills!$G91)=MONTH(C$3)),$B92,0),IF(AND(C$3&gt;=DATE(YEAR(Bills!$G91),MONTH(Bills!$G91),1),MOD((YEAR(C$3)-YEAR(Bills!$G91))*12+MONTH(C$3)-MONTH(Bills!$G91),Bills!$L91)=0),$B92,0)))</f>
        <v/>
      </c>
      <c r="D92" s="30" t="str">
        <f>IF(OR($A92="",Bills!$G91="",Bills!$L91=""),"",IF(Bills!$L91=0,IF(AND(YEAR(Bills!$G91)=YEAR(D$3),MONTH(Bills!$G91)=MONTH(D$3)),$B92,0),IF(AND(D$3&gt;=DATE(YEAR(Bills!$G91),MONTH(Bills!$G91),1),MOD((YEAR(D$3)-YEAR(Bills!$G91))*12+MONTH(D$3)-MONTH(Bills!$G91),Bills!$L91)=0),$B92,0)))</f>
        <v/>
      </c>
      <c r="E92" s="30" t="str">
        <f>IF(OR($A92="",Bills!$G91="",Bills!$L91=""),"",IF(Bills!$L91=0,IF(AND(YEAR(Bills!$G91)=YEAR(E$3),MONTH(Bills!$G91)=MONTH(E$3)),$B92,0),IF(AND(E$3&gt;=DATE(YEAR(Bills!$G91),MONTH(Bills!$G91),1),MOD((YEAR(E$3)-YEAR(Bills!$G91))*12+MONTH(E$3)-MONTH(Bills!$G91),Bills!$L91)=0),$B92,0)))</f>
        <v/>
      </c>
      <c r="F92" s="30" t="str">
        <f>IF(OR($A92="",Bills!$G91="",Bills!$L91=""),"",IF(Bills!$L91=0,IF(AND(YEAR(Bills!$G91)=YEAR(F$3),MONTH(Bills!$G91)=MONTH(F$3)),$B92,0),IF(AND(F$3&gt;=DATE(YEAR(Bills!$G91),MONTH(Bills!$G91),1),MOD((YEAR(F$3)-YEAR(Bills!$G91))*12+MONTH(F$3)-MONTH(Bills!$G91),Bills!$L91)=0),$B92,0)))</f>
        <v/>
      </c>
      <c r="G92" s="30" t="str">
        <f>IF(OR($A92="",Bills!$G91="",Bills!$L91=""),"",IF(Bills!$L91=0,IF(AND(YEAR(Bills!$G91)=YEAR(G$3),MONTH(Bills!$G91)=MONTH(G$3)),$B92,0),IF(AND(G$3&gt;=DATE(YEAR(Bills!$G91),MONTH(Bills!$G91),1),MOD((YEAR(G$3)-YEAR(Bills!$G91))*12+MONTH(G$3)-MONTH(Bills!$G91),Bills!$L91)=0),$B92,0)))</f>
        <v/>
      </c>
      <c r="H92" s="30" t="str">
        <f>IF(OR($A92="",Bills!$G91="",Bills!$L91=""),"",IF(Bills!$L91=0,IF(AND(YEAR(Bills!$G91)=YEAR(H$3),MONTH(Bills!$G91)=MONTH(H$3)),$B92,0),IF(AND(H$3&gt;=DATE(YEAR(Bills!$G91),MONTH(Bills!$G91),1),MOD((YEAR(H$3)-YEAR(Bills!$G91))*12+MONTH(H$3)-MONTH(Bills!$G91),Bills!$L91)=0),$B92,0)))</f>
        <v/>
      </c>
      <c r="I92" s="30" t="str">
        <f>IF(OR($A92="",Bills!$G91="",Bills!$L91=""),"",IF(Bills!$L91=0,IF(AND(YEAR(Bills!$G91)=YEAR(I$3),MONTH(Bills!$G91)=MONTH(I$3)),$B92,0),IF(AND(I$3&gt;=DATE(YEAR(Bills!$G91),MONTH(Bills!$G91),1),MOD((YEAR(I$3)-YEAR(Bills!$G91))*12+MONTH(I$3)-MONTH(Bills!$G91),Bills!$L91)=0),$B92,0)))</f>
        <v/>
      </c>
      <c r="J92" s="30" t="str">
        <f>IF(OR($A92="",Bills!$G91="",Bills!$L91=""),"",IF(Bills!$L91=0,IF(AND(YEAR(Bills!$G91)=YEAR(J$3),MONTH(Bills!$G91)=MONTH(J$3)),$B92,0),IF(AND(J$3&gt;=DATE(YEAR(Bills!$G91),MONTH(Bills!$G91),1),MOD((YEAR(J$3)-YEAR(Bills!$G91))*12+MONTH(J$3)-MONTH(Bills!$G91),Bills!$L91)=0),$B92,0)))</f>
        <v/>
      </c>
      <c r="K92" s="30" t="str">
        <f>IF(OR($A92="",Bills!$G91="",Bills!$L91=""),"",IF(Bills!$L91=0,IF(AND(YEAR(Bills!$G91)=YEAR(K$3),MONTH(Bills!$G91)=MONTH(K$3)),$B92,0),IF(AND(K$3&gt;=DATE(YEAR(Bills!$G91),MONTH(Bills!$G91),1),MOD((YEAR(K$3)-YEAR(Bills!$G91))*12+MONTH(K$3)-MONTH(Bills!$G91),Bills!$L91)=0),$B92,0)))</f>
        <v/>
      </c>
      <c r="L92" s="30" t="str">
        <f>IF(OR($A92="",Bills!$G91="",Bills!$L91=""),"",IF(Bills!$L91=0,IF(AND(YEAR(Bills!$G91)=YEAR(L$3),MONTH(Bills!$G91)=MONTH(L$3)),$B92,0),IF(AND(L$3&gt;=DATE(YEAR(Bills!$G91),MONTH(Bills!$G91),1),MOD((YEAR(L$3)-YEAR(Bills!$G91))*12+MONTH(L$3)-MONTH(Bills!$G91),Bills!$L91)=0),$B92,0)))</f>
        <v/>
      </c>
      <c r="M92" s="30" t="str">
        <f>IF(OR($A92="",Bills!$G91="",Bills!$L91=""),"",IF(Bills!$L91=0,IF(AND(YEAR(Bills!$G91)=YEAR(M$3),MONTH(Bills!$G91)=MONTH(M$3)),$B92,0),IF(AND(M$3&gt;=DATE(YEAR(Bills!$G91),MONTH(Bills!$G91),1),MOD((YEAR(M$3)-YEAR(Bills!$G91))*12+MONTH(M$3)-MONTH(Bills!$G91),Bills!$L91)=0),$B92,0)))</f>
        <v/>
      </c>
      <c r="N92" s="30" t="str">
        <f>IF(OR($A92="",Bills!$G91="",Bills!$L91=""),"",IF(Bills!$L91=0,IF(AND(YEAR(Bills!$G91)=YEAR(N$3),MONTH(Bills!$G91)=MONTH(N$3)),$B92,0),IF(AND(N$3&gt;=DATE(YEAR(Bills!$G91),MONTH(Bills!$G91),1),MOD((YEAR(N$3)-YEAR(Bills!$G91))*12+MONTH(N$3)-MONTH(Bills!$G91),Bills!$L91)=0),$B92,0)))</f>
        <v/>
      </c>
    </row>
    <row r="93" spans="1:14" x14ac:dyDescent="0.3">
      <c r="A93" s="24" t="str">
        <f>IF(Bills!A92="","",Bills!A92)</f>
        <v/>
      </c>
      <c r="B93" s="23" t="str">
        <f>IF($A93="","",N(Bills!E92))</f>
        <v/>
      </c>
      <c r="C93" s="30" t="str">
        <f>IF(OR($A93="",Bills!$G92="",Bills!$L92=""),"",IF(Bills!$L92=0,IF(AND(YEAR(Bills!$G92)=YEAR(C$3),MONTH(Bills!$G92)=MONTH(C$3)),$B93,0),IF(AND(C$3&gt;=DATE(YEAR(Bills!$G92),MONTH(Bills!$G92),1),MOD((YEAR(C$3)-YEAR(Bills!$G92))*12+MONTH(C$3)-MONTH(Bills!$G92),Bills!$L92)=0),$B93,0)))</f>
        <v/>
      </c>
      <c r="D93" s="30" t="str">
        <f>IF(OR($A93="",Bills!$G92="",Bills!$L92=""),"",IF(Bills!$L92=0,IF(AND(YEAR(Bills!$G92)=YEAR(D$3),MONTH(Bills!$G92)=MONTH(D$3)),$B93,0),IF(AND(D$3&gt;=DATE(YEAR(Bills!$G92),MONTH(Bills!$G92),1),MOD((YEAR(D$3)-YEAR(Bills!$G92))*12+MONTH(D$3)-MONTH(Bills!$G92),Bills!$L92)=0),$B93,0)))</f>
        <v/>
      </c>
      <c r="E93" s="30" t="str">
        <f>IF(OR($A93="",Bills!$G92="",Bills!$L92=""),"",IF(Bills!$L92=0,IF(AND(YEAR(Bills!$G92)=YEAR(E$3),MONTH(Bills!$G92)=MONTH(E$3)),$B93,0),IF(AND(E$3&gt;=DATE(YEAR(Bills!$G92),MONTH(Bills!$G92),1),MOD((YEAR(E$3)-YEAR(Bills!$G92))*12+MONTH(E$3)-MONTH(Bills!$G92),Bills!$L92)=0),$B93,0)))</f>
        <v/>
      </c>
      <c r="F93" s="30" t="str">
        <f>IF(OR($A93="",Bills!$G92="",Bills!$L92=""),"",IF(Bills!$L92=0,IF(AND(YEAR(Bills!$G92)=YEAR(F$3),MONTH(Bills!$G92)=MONTH(F$3)),$B93,0),IF(AND(F$3&gt;=DATE(YEAR(Bills!$G92),MONTH(Bills!$G92),1),MOD((YEAR(F$3)-YEAR(Bills!$G92))*12+MONTH(F$3)-MONTH(Bills!$G92),Bills!$L92)=0),$B93,0)))</f>
        <v/>
      </c>
      <c r="G93" s="30" t="str">
        <f>IF(OR($A93="",Bills!$G92="",Bills!$L92=""),"",IF(Bills!$L92=0,IF(AND(YEAR(Bills!$G92)=YEAR(G$3),MONTH(Bills!$G92)=MONTH(G$3)),$B93,0),IF(AND(G$3&gt;=DATE(YEAR(Bills!$G92),MONTH(Bills!$G92),1),MOD((YEAR(G$3)-YEAR(Bills!$G92))*12+MONTH(G$3)-MONTH(Bills!$G92),Bills!$L92)=0),$B93,0)))</f>
        <v/>
      </c>
      <c r="H93" s="30" t="str">
        <f>IF(OR($A93="",Bills!$G92="",Bills!$L92=""),"",IF(Bills!$L92=0,IF(AND(YEAR(Bills!$G92)=YEAR(H$3),MONTH(Bills!$G92)=MONTH(H$3)),$B93,0),IF(AND(H$3&gt;=DATE(YEAR(Bills!$G92),MONTH(Bills!$G92),1),MOD((YEAR(H$3)-YEAR(Bills!$G92))*12+MONTH(H$3)-MONTH(Bills!$G92),Bills!$L92)=0),$B93,0)))</f>
        <v/>
      </c>
      <c r="I93" s="30" t="str">
        <f>IF(OR($A93="",Bills!$G92="",Bills!$L92=""),"",IF(Bills!$L92=0,IF(AND(YEAR(Bills!$G92)=YEAR(I$3),MONTH(Bills!$G92)=MONTH(I$3)),$B93,0),IF(AND(I$3&gt;=DATE(YEAR(Bills!$G92),MONTH(Bills!$G92),1),MOD((YEAR(I$3)-YEAR(Bills!$G92))*12+MONTH(I$3)-MONTH(Bills!$G92),Bills!$L92)=0),$B93,0)))</f>
        <v/>
      </c>
      <c r="J93" s="30" t="str">
        <f>IF(OR($A93="",Bills!$G92="",Bills!$L92=""),"",IF(Bills!$L92=0,IF(AND(YEAR(Bills!$G92)=YEAR(J$3),MONTH(Bills!$G92)=MONTH(J$3)),$B93,0),IF(AND(J$3&gt;=DATE(YEAR(Bills!$G92),MONTH(Bills!$G92),1),MOD((YEAR(J$3)-YEAR(Bills!$G92))*12+MONTH(J$3)-MONTH(Bills!$G92),Bills!$L92)=0),$B93,0)))</f>
        <v/>
      </c>
      <c r="K93" s="30" t="str">
        <f>IF(OR($A93="",Bills!$G92="",Bills!$L92=""),"",IF(Bills!$L92=0,IF(AND(YEAR(Bills!$G92)=YEAR(K$3),MONTH(Bills!$G92)=MONTH(K$3)),$B93,0),IF(AND(K$3&gt;=DATE(YEAR(Bills!$G92),MONTH(Bills!$G92),1),MOD((YEAR(K$3)-YEAR(Bills!$G92))*12+MONTH(K$3)-MONTH(Bills!$G92),Bills!$L92)=0),$B93,0)))</f>
        <v/>
      </c>
      <c r="L93" s="30" t="str">
        <f>IF(OR($A93="",Bills!$G92="",Bills!$L92=""),"",IF(Bills!$L92=0,IF(AND(YEAR(Bills!$G92)=YEAR(L$3),MONTH(Bills!$G92)=MONTH(L$3)),$B93,0),IF(AND(L$3&gt;=DATE(YEAR(Bills!$G92),MONTH(Bills!$G92),1),MOD((YEAR(L$3)-YEAR(Bills!$G92))*12+MONTH(L$3)-MONTH(Bills!$G92),Bills!$L92)=0),$B93,0)))</f>
        <v/>
      </c>
      <c r="M93" s="30" t="str">
        <f>IF(OR($A93="",Bills!$G92="",Bills!$L92=""),"",IF(Bills!$L92=0,IF(AND(YEAR(Bills!$G92)=YEAR(M$3),MONTH(Bills!$G92)=MONTH(M$3)),$B93,0),IF(AND(M$3&gt;=DATE(YEAR(Bills!$G92),MONTH(Bills!$G92),1),MOD((YEAR(M$3)-YEAR(Bills!$G92))*12+MONTH(M$3)-MONTH(Bills!$G92),Bills!$L92)=0),$B93,0)))</f>
        <v/>
      </c>
      <c r="N93" s="30" t="str">
        <f>IF(OR($A93="",Bills!$G92="",Bills!$L92=""),"",IF(Bills!$L92=0,IF(AND(YEAR(Bills!$G92)=YEAR(N$3),MONTH(Bills!$G92)=MONTH(N$3)),$B93,0),IF(AND(N$3&gt;=DATE(YEAR(Bills!$G92),MONTH(Bills!$G92),1),MOD((YEAR(N$3)-YEAR(Bills!$G92))*12+MONTH(N$3)-MONTH(Bills!$G92),Bills!$L92)=0),$B93,0)))</f>
        <v/>
      </c>
    </row>
    <row r="94" spans="1:14" x14ac:dyDescent="0.3">
      <c r="A94" s="24" t="str">
        <f>IF(Bills!A93="","",Bills!A93)</f>
        <v/>
      </c>
      <c r="B94" s="23" t="str">
        <f>IF($A94="","",N(Bills!E93))</f>
        <v/>
      </c>
      <c r="C94" s="30" t="str">
        <f>IF(OR($A94="",Bills!$G93="",Bills!$L93=""),"",IF(Bills!$L93=0,IF(AND(YEAR(Bills!$G93)=YEAR(C$3),MONTH(Bills!$G93)=MONTH(C$3)),$B94,0),IF(AND(C$3&gt;=DATE(YEAR(Bills!$G93),MONTH(Bills!$G93),1),MOD((YEAR(C$3)-YEAR(Bills!$G93))*12+MONTH(C$3)-MONTH(Bills!$G93),Bills!$L93)=0),$B94,0)))</f>
        <v/>
      </c>
      <c r="D94" s="30" t="str">
        <f>IF(OR($A94="",Bills!$G93="",Bills!$L93=""),"",IF(Bills!$L93=0,IF(AND(YEAR(Bills!$G93)=YEAR(D$3),MONTH(Bills!$G93)=MONTH(D$3)),$B94,0),IF(AND(D$3&gt;=DATE(YEAR(Bills!$G93),MONTH(Bills!$G93),1),MOD((YEAR(D$3)-YEAR(Bills!$G93))*12+MONTH(D$3)-MONTH(Bills!$G93),Bills!$L93)=0),$B94,0)))</f>
        <v/>
      </c>
      <c r="E94" s="30" t="str">
        <f>IF(OR($A94="",Bills!$G93="",Bills!$L93=""),"",IF(Bills!$L93=0,IF(AND(YEAR(Bills!$G93)=YEAR(E$3),MONTH(Bills!$G93)=MONTH(E$3)),$B94,0),IF(AND(E$3&gt;=DATE(YEAR(Bills!$G93),MONTH(Bills!$G93),1),MOD((YEAR(E$3)-YEAR(Bills!$G93))*12+MONTH(E$3)-MONTH(Bills!$G93),Bills!$L93)=0),$B94,0)))</f>
        <v/>
      </c>
      <c r="F94" s="30" t="str">
        <f>IF(OR($A94="",Bills!$G93="",Bills!$L93=""),"",IF(Bills!$L93=0,IF(AND(YEAR(Bills!$G93)=YEAR(F$3),MONTH(Bills!$G93)=MONTH(F$3)),$B94,0),IF(AND(F$3&gt;=DATE(YEAR(Bills!$G93),MONTH(Bills!$G93),1),MOD((YEAR(F$3)-YEAR(Bills!$G93))*12+MONTH(F$3)-MONTH(Bills!$G93),Bills!$L93)=0),$B94,0)))</f>
        <v/>
      </c>
      <c r="G94" s="30" t="str">
        <f>IF(OR($A94="",Bills!$G93="",Bills!$L93=""),"",IF(Bills!$L93=0,IF(AND(YEAR(Bills!$G93)=YEAR(G$3),MONTH(Bills!$G93)=MONTH(G$3)),$B94,0),IF(AND(G$3&gt;=DATE(YEAR(Bills!$G93),MONTH(Bills!$G93),1),MOD((YEAR(G$3)-YEAR(Bills!$G93))*12+MONTH(G$3)-MONTH(Bills!$G93),Bills!$L93)=0),$B94,0)))</f>
        <v/>
      </c>
      <c r="H94" s="30" t="str">
        <f>IF(OR($A94="",Bills!$G93="",Bills!$L93=""),"",IF(Bills!$L93=0,IF(AND(YEAR(Bills!$G93)=YEAR(H$3),MONTH(Bills!$G93)=MONTH(H$3)),$B94,0),IF(AND(H$3&gt;=DATE(YEAR(Bills!$G93),MONTH(Bills!$G93),1),MOD((YEAR(H$3)-YEAR(Bills!$G93))*12+MONTH(H$3)-MONTH(Bills!$G93),Bills!$L93)=0),$B94,0)))</f>
        <v/>
      </c>
      <c r="I94" s="30" t="str">
        <f>IF(OR($A94="",Bills!$G93="",Bills!$L93=""),"",IF(Bills!$L93=0,IF(AND(YEAR(Bills!$G93)=YEAR(I$3),MONTH(Bills!$G93)=MONTH(I$3)),$B94,0),IF(AND(I$3&gt;=DATE(YEAR(Bills!$G93),MONTH(Bills!$G93),1),MOD((YEAR(I$3)-YEAR(Bills!$G93))*12+MONTH(I$3)-MONTH(Bills!$G93),Bills!$L93)=0),$B94,0)))</f>
        <v/>
      </c>
      <c r="J94" s="30" t="str">
        <f>IF(OR($A94="",Bills!$G93="",Bills!$L93=""),"",IF(Bills!$L93=0,IF(AND(YEAR(Bills!$G93)=YEAR(J$3),MONTH(Bills!$G93)=MONTH(J$3)),$B94,0),IF(AND(J$3&gt;=DATE(YEAR(Bills!$G93),MONTH(Bills!$G93),1),MOD((YEAR(J$3)-YEAR(Bills!$G93))*12+MONTH(J$3)-MONTH(Bills!$G93),Bills!$L93)=0),$B94,0)))</f>
        <v/>
      </c>
      <c r="K94" s="30" t="str">
        <f>IF(OR($A94="",Bills!$G93="",Bills!$L93=""),"",IF(Bills!$L93=0,IF(AND(YEAR(Bills!$G93)=YEAR(K$3),MONTH(Bills!$G93)=MONTH(K$3)),$B94,0),IF(AND(K$3&gt;=DATE(YEAR(Bills!$G93),MONTH(Bills!$G93),1),MOD((YEAR(K$3)-YEAR(Bills!$G93))*12+MONTH(K$3)-MONTH(Bills!$G93),Bills!$L93)=0),$B94,0)))</f>
        <v/>
      </c>
      <c r="L94" s="30" t="str">
        <f>IF(OR($A94="",Bills!$G93="",Bills!$L93=""),"",IF(Bills!$L93=0,IF(AND(YEAR(Bills!$G93)=YEAR(L$3),MONTH(Bills!$G93)=MONTH(L$3)),$B94,0),IF(AND(L$3&gt;=DATE(YEAR(Bills!$G93),MONTH(Bills!$G93),1),MOD((YEAR(L$3)-YEAR(Bills!$G93))*12+MONTH(L$3)-MONTH(Bills!$G93),Bills!$L93)=0),$B94,0)))</f>
        <v/>
      </c>
      <c r="M94" s="30" t="str">
        <f>IF(OR($A94="",Bills!$G93="",Bills!$L93=""),"",IF(Bills!$L93=0,IF(AND(YEAR(Bills!$G93)=YEAR(M$3),MONTH(Bills!$G93)=MONTH(M$3)),$B94,0),IF(AND(M$3&gt;=DATE(YEAR(Bills!$G93),MONTH(Bills!$G93),1),MOD((YEAR(M$3)-YEAR(Bills!$G93))*12+MONTH(M$3)-MONTH(Bills!$G93),Bills!$L93)=0),$B94,0)))</f>
        <v/>
      </c>
      <c r="N94" s="30" t="str">
        <f>IF(OR($A94="",Bills!$G93="",Bills!$L93=""),"",IF(Bills!$L93=0,IF(AND(YEAR(Bills!$G93)=YEAR(N$3),MONTH(Bills!$G93)=MONTH(N$3)),$B94,0),IF(AND(N$3&gt;=DATE(YEAR(Bills!$G93),MONTH(Bills!$G93),1),MOD((YEAR(N$3)-YEAR(Bills!$G93))*12+MONTH(N$3)-MONTH(Bills!$G93),Bills!$L93)=0),$B94,0)))</f>
        <v/>
      </c>
    </row>
    <row r="95" spans="1:14" x14ac:dyDescent="0.3">
      <c r="A95" s="24" t="str">
        <f>IF(Bills!A94="","",Bills!A94)</f>
        <v/>
      </c>
      <c r="B95" s="23" t="str">
        <f>IF($A95="","",N(Bills!E94))</f>
        <v/>
      </c>
      <c r="C95" s="30" t="str">
        <f>IF(OR($A95="",Bills!$G94="",Bills!$L94=""),"",IF(Bills!$L94=0,IF(AND(YEAR(Bills!$G94)=YEAR(C$3),MONTH(Bills!$G94)=MONTH(C$3)),$B95,0),IF(AND(C$3&gt;=DATE(YEAR(Bills!$G94),MONTH(Bills!$G94),1),MOD((YEAR(C$3)-YEAR(Bills!$G94))*12+MONTH(C$3)-MONTH(Bills!$G94),Bills!$L94)=0),$B95,0)))</f>
        <v/>
      </c>
      <c r="D95" s="30" t="str">
        <f>IF(OR($A95="",Bills!$G94="",Bills!$L94=""),"",IF(Bills!$L94=0,IF(AND(YEAR(Bills!$G94)=YEAR(D$3),MONTH(Bills!$G94)=MONTH(D$3)),$B95,0),IF(AND(D$3&gt;=DATE(YEAR(Bills!$G94),MONTH(Bills!$G94),1),MOD((YEAR(D$3)-YEAR(Bills!$G94))*12+MONTH(D$3)-MONTH(Bills!$G94),Bills!$L94)=0),$B95,0)))</f>
        <v/>
      </c>
      <c r="E95" s="30" t="str">
        <f>IF(OR($A95="",Bills!$G94="",Bills!$L94=""),"",IF(Bills!$L94=0,IF(AND(YEAR(Bills!$G94)=YEAR(E$3),MONTH(Bills!$G94)=MONTH(E$3)),$B95,0),IF(AND(E$3&gt;=DATE(YEAR(Bills!$G94),MONTH(Bills!$G94),1),MOD((YEAR(E$3)-YEAR(Bills!$G94))*12+MONTH(E$3)-MONTH(Bills!$G94),Bills!$L94)=0),$B95,0)))</f>
        <v/>
      </c>
      <c r="F95" s="30" t="str">
        <f>IF(OR($A95="",Bills!$G94="",Bills!$L94=""),"",IF(Bills!$L94=0,IF(AND(YEAR(Bills!$G94)=YEAR(F$3),MONTH(Bills!$G94)=MONTH(F$3)),$B95,0),IF(AND(F$3&gt;=DATE(YEAR(Bills!$G94),MONTH(Bills!$G94),1),MOD((YEAR(F$3)-YEAR(Bills!$G94))*12+MONTH(F$3)-MONTH(Bills!$G94),Bills!$L94)=0),$B95,0)))</f>
        <v/>
      </c>
      <c r="G95" s="30" t="str">
        <f>IF(OR($A95="",Bills!$G94="",Bills!$L94=""),"",IF(Bills!$L94=0,IF(AND(YEAR(Bills!$G94)=YEAR(G$3),MONTH(Bills!$G94)=MONTH(G$3)),$B95,0),IF(AND(G$3&gt;=DATE(YEAR(Bills!$G94),MONTH(Bills!$G94),1),MOD((YEAR(G$3)-YEAR(Bills!$G94))*12+MONTH(G$3)-MONTH(Bills!$G94),Bills!$L94)=0),$B95,0)))</f>
        <v/>
      </c>
      <c r="H95" s="30" t="str">
        <f>IF(OR($A95="",Bills!$G94="",Bills!$L94=""),"",IF(Bills!$L94=0,IF(AND(YEAR(Bills!$G94)=YEAR(H$3),MONTH(Bills!$G94)=MONTH(H$3)),$B95,0),IF(AND(H$3&gt;=DATE(YEAR(Bills!$G94),MONTH(Bills!$G94),1),MOD((YEAR(H$3)-YEAR(Bills!$G94))*12+MONTH(H$3)-MONTH(Bills!$G94),Bills!$L94)=0),$B95,0)))</f>
        <v/>
      </c>
      <c r="I95" s="30" t="str">
        <f>IF(OR($A95="",Bills!$G94="",Bills!$L94=""),"",IF(Bills!$L94=0,IF(AND(YEAR(Bills!$G94)=YEAR(I$3),MONTH(Bills!$G94)=MONTH(I$3)),$B95,0),IF(AND(I$3&gt;=DATE(YEAR(Bills!$G94),MONTH(Bills!$G94),1),MOD((YEAR(I$3)-YEAR(Bills!$G94))*12+MONTH(I$3)-MONTH(Bills!$G94),Bills!$L94)=0),$B95,0)))</f>
        <v/>
      </c>
      <c r="J95" s="30" t="str">
        <f>IF(OR($A95="",Bills!$G94="",Bills!$L94=""),"",IF(Bills!$L94=0,IF(AND(YEAR(Bills!$G94)=YEAR(J$3),MONTH(Bills!$G94)=MONTH(J$3)),$B95,0),IF(AND(J$3&gt;=DATE(YEAR(Bills!$G94),MONTH(Bills!$G94),1),MOD((YEAR(J$3)-YEAR(Bills!$G94))*12+MONTH(J$3)-MONTH(Bills!$G94),Bills!$L94)=0),$B95,0)))</f>
        <v/>
      </c>
      <c r="K95" s="30" t="str">
        <f>IF(OR($A95="",Bills!$G94="",Bills!$L94=""),"",IF(Bills!$L94=0,IF(AND(YEAR(Bills!$G94)=YEAR(K$3),MONTH(Bills!$G94)=MONTH(K$3)),$B95,0),IF(AND(K$3&gt;=DATE(YEAR(Bills!$G94),MONTH(Bills!$G94),1),MOD((YEAR(K$3)-YEAR(Bills!$G94))*12+MONTH(K$3)-MONTH(Bills!$G94),Bills!$L94)=0),$B95,0)))</f>
        <v/>
      </c>
      <c r="L95" s="30" t="str">
        <f>IF(OR($A95="",Bills!$G94="",Bills!$L94=""),"",IF(Bills!$L94=0,IF(AND(YEAR(Bills!$G94)=YEAR(L$3),MONTH(Bills!$G94)=MONTH(L$3)),$B95,0),IF(AND(L$3&gt;=DATE(YEAR(Bills!$G94),MONTH(Bills!$G94),1),MOD((YEAR(L$3)-YEAR(Bills!$G94))*12+MONTH(L$3)-MONTH(Bills!$G94),Bills!$L94)=0),$B95,0)))</f>
        <v/>
      </c>
      <c r="M95" s="30" t="str">
        <f>IF(OR($A95="",Bills!$G94="",Bills!$L94=""),"",IF(Bills!$L94=0,IF(AND(YEAR(Bills!$G94)=YEAR(M$3),MONTH(Bills!$G94)=MONTH(M$3)),$B95,0),IF(AND(M$3&gt;=DATE(YEAR(Bills!$G94),MONTH(Bills!$G94),1),MOD((YEAR(M$3)-YEAR(Bills!$G94))*12+MONTH(M$3)-MONTH(Bills!$G94),Bills!$L94)=0),$B95,0)))</f>
        <v/>
      </c>
      <c r="N95" s="30" t="str">
        <f>IF(OR($A95="",Bills!$G94="",Bills!$L94=""),"",IF(Bills!$L94=0,IF(AND(YEAR(Bills!$G94)=YEAR(N$3),MONTH(Bills!$G94)=MONTH(N$3)),$B95,0),IF(AND(N$3&gt;=DATE(YEAR(Bills!$G94),MONTH(Bills!$G94),1),MOD((YEAR(N$3)-YEAR(Bills!$G94))*12+MONTH(N$3)-MONTH(Bills!$G94),Bills!$L94)=0),$B95,0)))</f>
        <v/>
      </c>
    </row>
    <row r="96" spans="1:14" x14ac:dyDescent="0.3">
      <c r="A96" s="24" t="str">
        <f>IF(Bills!A95="","",Bills!A95)</f>
        <v/>
      </c>
      <c r="B96" s="23" t="str">
        <f>IF($A96="","",N(Bills!E95))</f>
        <v/>
      </c>
      <c r="C96" s="30" t="str">
        <f>IF(OR($A96="",Bills!$G95="",Bills!$L95=""),"",IF(Bills!$L95=0,IF(AND(YEAR(Bills!$G95)=YEAR(C$3),MONTH(Bills!$G95)=MONTH(C$3)),$B96,0),IF(AND(C$3&gt;=DATE(YEAR(Bills!$G95),MONTH(Bills!$G95),1),MOD((YEAR(C$3)-YEAR(Bills!$G95))*12+MONTH(C$3)-MONTH(Bills!$G95),Bills!$L95)=0),$B96,0)))</f>
        <v/>
      </c>
      <c r="D96" s="30" t="str">
        <f>IF(OR($A96="",Bills!$G95="",Bills!$L95=""),"",IF(Bills!$L95=0,IF(AND(YEAR(Bills!$G95)=YEAR(D$3),MONTH(Bills!$G95)=MONTH(D$3)),$B96,0),IF(AND(D$3&gt;=DATE(YEAR(Bills!$G95),MONTH(Bills!$G95),1),MOD((YEAR(D$3)-YEAR(Bills!$G95))*12+MONTH(D$3)-MONTH(Bills!$G95),Bills!$L95)=0),$B96,0)))</f>
        <v/>
      </c>
      <c r="E96" s="30" t="str">
        <f>IF(OR($A96="",Bills!$G95="",Bills!$L95=""),"",IF(Bills!$L95=0,IF(AND(YEAR(Bills!$G95)=YEAR(E$3),MONTH(Bills!$G95)=MONTH(E$3)),$B96,0),IF(AND(E$3&gt;=DATE(YEAR(Bills!$G95),MONTH(Bills!$G95),1),MOD((YEAR(E$3)-YEAR(Bills!$G95))*12+MONTH(E$3)-MONTH(Bills!$G95),Bills!$L95)=0),$B96,0)))</f>
        <v/>
      </c>
      <c r="F96" s="30" t="str">
        <f>IF(OR($A96="",Bills!$G95="",Bills!$L95=""),"",IF(Bills!$L95=0,IF(AND(YEAR(Bills!$G95)=YEAR(F$3),MONTH(Bills!$G95)=MONTH(F$3)),$B96,0),IF(AND(F$3&gt;=DATE(YEAR(Bills!$G95),MONTH(Bills!$G95),1),MOD((YEAR(F$3)-YEAR(Bills!$G95))*12+MONTH(F$3)-MONTH(Bills!$G95),Bills!$L95)=0),$B96,0)))</f>
        <v/>
      </c>
      <c r="G96" s="30" t="str">
        <f>IF(OR($A96="",Bills!$G95="",Bills!$L95=""),"",IF(Bills!$L95=0,IF(AND(YEAR(Bills!$G95)=YEAR(G$3),MONTH(Bills!$G95)=MONTH(G$3)),$B96,0),IF(AND(G$3&gt;=DATE(YEAR(Bills!$G95),MONTH(Bills!$G95),1),MOD((YEAR(G$3)-YEAR(Bills!$G95))*12+MONTH(G$3)-MONTH(Bills!$G95),Bills!$L95)=0),$B96,0)))</f>
        <v/>
      </c>
      <c r="H96" s="30" t="str">
        <f>IF(OR($A96="",Bills!$G95="",Bills!$L95=""),"",IF(Bills!$L95=0,IF(AND(YEAR(Bills!$G95)=YEAR(H$3),MONTH(Bills!$G95)=MONTH(H$3)),$B96,0),IF(AND(H$3&gt;=DATE(YEAR(Bills!$G95),MONTH(Bills!$G95),1),MOD((YEAR(H$3)-YEAR(Bills!$G95))*12+MONTH(H$3)-MONTH(Bills!$G95),Bills!$L95)=0),$B96,0)))</f>
        <v/>
      </c>
      <c r="I96" s="30" t="str">
        <f>IF(OR($A96="",Bills!$G95="",Bills!$L95=""),"",IF(Bills!$L95=0,IF(AND(YEAR(Bills!$G95)=YEAR(I$3),MONTH(Bills!$G95)=MONTH(I$3)),$B96,0),IF(AND(I$3&gt;=DATE(YEAR(Bills!$G95),MONTH(Bills!$G95),1),MOD((YEAR(I$3)-YEAR(Bills!$G95))*12+MONTH(I$3)-MONTH(Bills!$G95),Bills!$L95)=0),$B96,0)))</f>
        <v/>
      </c>
      <c r="J96" s="30" t="str">
        <f>IF(OR($A96="",Bills!$G95="",Bills!$L95=""),"",IF(Bills!$L95=0,IF(AND(YEAR(Bills!$G95)=YEAR(J$3),MONTH(Bills!$G95)=MONTH(J$3)),$B96,0),IF(AND(J$3&gt;=DATE(YEAR(Bills!$G95),MONTH(Bills!$G95),1),MOD((YEAR(J$3)-YEAR(Bills!$G95))*12+MONTH(J$3)-MONTH(Bills!$G95),Bills!$L95)=0),$B96,0)))</f>
        <v/>
      </c>
      <c r="K96" s="30" t="str">
        <f>IF(OR($A96="",Bills!$G95="",Bills!$L95=""),"",IF(Bills!$L95=0,IF(AND(YEAR(Bills!$G95)=YEAR(K$3),MONTH(Bills!$G95)=MONTH(K$3)),$B96,0),IF(AND(K$3&gt;=DATE(YEAR(Bills!$G95),MONTH(Bills!$G95),1),MOD((YEAR(K$3)-YEAR(Bills!$G95))*12+MONTH(K$3)-MONTH(Bills!$G95),Bills!$L95)=0),$B96,0)))</f>
        <v/>
      </c>
      <c r="L96" s="30" t="str">
        <f>IF(OR($A96="",Bills!$G95="",Bills!$L95=""),"",IF(Bills!$L95=0,IF(AND(YEAR(Bills!$G95)=YEAR(L$3),MONTH(Bills!$G95)=MONTH(L$3)),$B96,0),IF(AND(L$3&gt;=DATE(YEAR(Bills!$G95),MONTH(Bills!$G95),1),MOD((YEAR(L$3)-YEAR(Bills!$G95))*12+MONTH(L$3)-MONTH(Bills!$G95),Bills!$L95)=0),$B96,0)))</f>
        <v/>
      </c>
      <c r="M96" s="30" t="str">
        <f>IF(OR($A96="",Bills!$G95="",Bills!$L95=""),"",IF(Bills!$L95=0,IF(AND(YEAR(Bills!$G95)=YEAR(M$3),MONTH(Bills!$G95)=MONTH(M$3)),$B96,0),IF(AND(M$3&gt;=DATE(YEAR(Bills!$G95),MONTH(Bills!$G95),1),MOD((YEAR(M$3)-YEAR(Bills!$G95))*12+MONTH(M$3)-MONTH(Bills!$G95),Bills!$L95)=0),$B96,0)))</f>
        <v/>
      </c>
      <c r="N96" s="30" t="str">
        <f>IF(OR($A96="",Bills!$G95="",Bills!$L95=""),"",IF(Bills!$L95=0,IF(AND(YEAR(Bills!$G95)=YEAR(N$3),MONTH(Bills!$G95)=MONTH(N$3)),$B96,0),IF(AND(N$3&gt;=DATE(YEAR(Bills!$G95),MONTH(Bills!$G95),1),MOD((YEAR(N$3)-YEAR(Bills!$G95))*12+MONTH(N$3)-MONTH(Bills!$G95),Bills!$L95)=0),$B96,0)))</f>
        <v/>
      </c>
    </row>
    <row r="97" spans="1:14" x14ac:dyDescent="0.3">
      <c r="A97" s="24" t="str">
        <f>IF(Bills!A96="","",Bills!A96)</f>
        <v/>
      </c>
      <c r="B97" s="23" t="str">
        <f>IF($A97="","",N(Bills!E96))</f>
        <v/>
      </c>
      <c r="C97" s="30" t="str">
        <f>IF(OR($A97="",Bills!$G96="",Bills!$L96=""),"",IF(Bills!$L96=0,IF(AND(YEAR(Bills!$G96)=YEAR(C$3),MONTH(Bills!$G96)=MONTH(C$3)),$B97,0),IF(AND(C$3&gt;=DATE(YEAR(Bills!$G96),MONTH(Bills!$G96),1),MOD((YEAR(C$3)-YEAR(Bills!$G96))*12+MONTH(C$3)-MONTH(Bills!$G96),Bills!$L96)=0),$B97,0)))</f>
        <v/>
      </c>
      <c r="D97" s="30" t="str">
        <f>IF(OR($A97="",Bills!$G96="",Bills!$L96=""),"",IF(Bills!$L96=0,IF(AND(YEAR(Bills!$G96)=YEAR(D$3),MONTH(Bills!$G96)=MONTH(D$3)),$B97,0),IF(AND(D$3&gt;=DATE(YEAR(Bills!$G96),MONTH(Bills!$G96),1),MOD((YEAR(D$3)-YEAR(Bills!$G96))*12+MONTH(D$3)-MONTH(Bills!$G96),Bills!$L96)=0),$B97,0)))</f>
        <v/>
      </c>
      <c r="E97" s="30" t="str">
        <f>IF(OR($A97="",Bills!$G96="",Bills!$L96=""),"",IF(Bills!$L96=0,IF(AND(YEAR(Bills!$G96)=YEAR(E$3),MONTH(Bills!$G96)=MONTH(E$3)),$B97,0),IF(AND(E$3&gt;=DATE(YEAR(Bills!$G96),MONTH(Bills!$G96),1),MOD((YEAR(E$3)-YEAR(Bills!$G96))*12+MONTH(E$3)-MONTH(Bills!$G96),Bills!$L96)=0),$B97,0)))</f>
        <v/>
      </c>
      <c r="F97" s="30" t="str">
        <f>IF(OR($A97="",Bills!$G96="",Bills!$L96=""),"",IF(Bills!$L96=0,IF(AND(YEAR(Bills!$G96)=YEAR(F$3),MONTH(Bills!$G96)=MONTH(F$3)),$B97,0),IF(AND(F$3&gt;=DATE(YEAR(Bills!$G96),MONTH(Bills!$G96),1),MOD((YEAR(F$3)-YEAR(Bills!$G96))*12+MONTH(F$3)-MONTH(Bills!$G96),Bills!$L96)=0),$B97,0)))</f>
        <v/>
      </c>
      <c r="G97" s="30" t="str">
        <f>IF(OR($A97="",Bills!$G96="",Bills!$L96=""),"",IF(Bills!$L96=0,IF(AND(YEAR(Bills!$G96)=YEAR(G$3),MONTH(Bills!$G96)=MONTH(G$3)),$B97,0),IF(AND(G$3&gt;=DATE(YEAR(Bills!$G96),MONTH(Bills!$G96),1),MOD((YEAR(G$3)-YEAR(Bills!$G96))*12+MONTH(G$3)-MONTH(Bills!$G96),Bills!$L96)=0),$B97,0)))</f>
        <v/>
      </c>
      <c r="H97" s="30" t="str">
        <f>IF(OR($A97="",Bills!$G96="",Bills!$L96=""),"",IF(Bills!$L96=0,IF(AND(YEAR(Bills!$G96)=YEAR(H$3),MONTH(Bills!$G96)=MONTH(H$3)),$B97,0),IF(AND(H$3&gt;=DATE(YEAR(Bills!$G96),MONTH(Bills!$G96),1),MOD((YEAR(H$3)-YEAR(Bills!$G96))*12+MONTH(H$3)-MONTH(Bills!$G96),Bills!$L96)=0),$B97,0)))</f>
        <v/>
      </c>
      <c r="I97" s="30" t="str">
        <f>IF(OR($A97="",Bills!$G96="",Bills!$L96=""),"",IF(Bills!$L96=0,IF(AND(YEAR(Bills!$G96)=YEAR(I$3),MONTH(Bills!$G96)=MONTH(I$3)),$B97,0),IF(AND(I$3&gt;=DATE(YEAR(Bills!$G96),MONTH(Bills!$G96),1),MOD((YEAR(I$3)-YEAR(Bills!$G96))*12+MONTH(I$3)-MONTH(Bills!$G96),Bills!$L96)=0),$B97,0)))</f>
        <v/>
      </c>
      <c r="J97" s="30" t="str">
        <f>IF(OR($A97="",Bills!$G96="",Bills!$L96=""),"",IF(Bills!$L96=0,IF(AND(YEAR(Bills!$G96)=YEAR(J$3),MONTH(Bills!$G96)=MONTH(J$3)),$B97,0),IF(AND(J$3&gt;=DATE(YEAR(Bills!$G96),MONTH(Bills!$G96),1),MOD((YEAR(J$3)-YEAR(Bills!$G96))*12+MONTH(J$3)-MONTH(Bills!$G96),Bills!$L96)=0),$B97,0)))</f>
        <v/>
      </c>
      <c r="K97" s="30" t="str">
        <f>IF(OR($A97="",Bills!$G96="",Bills!$L96=""),"",IF(Bills!$L96=0,IF(AND(YEAR(Bills!$G96)=YEAR(K$3),MONTH(Bills!$G96)=MONTH(K$3)),$B97,0),IF(AND(K$3&gt;=DATE(YEAR(Bills!$G96),MONTH(Bills!$G96),1),MOD((YEAR(K$3)-YEAR(Bills!$G96))*12+MONTH(K$3)-MONTH(Bills!$G96),Bills!$L96)=0),$B97,0)))</f>
        <v/>
      </c>
      <c r="L97" s="30" t="str">
        <f>IF(OR($A97="",Bills!$G96="",Bills!$L96=""),"",IF(Bills!$L96=0,IF(AND(YEAR(Bills!$G96)=YEAR(L$3),MONTH(Bills!$G96)=MONTH(L$3)),$B97,0),IF(AND(L$3&gt;=DATE(YEAR(Bills!$G96),MONTH(Bills!$G96),1),MOD((YEAR(L$3)-YEAR(Bills!$G96))*12+MONTH(L$3)-MONTH(Bills!$G96),Bills!$L96)=0),$B97,0)))</f>
        <v/>
      </c>
      <c r="M97" s="30" t="str">
        <f>IF(OR($A97="",Bills!$G96="",Bills!$L96=""),"",IF(Bills!$L96=0,IF(AND(YEAR(Bills!$G96)=YEAR(M$3),MONTH(Bills!$G96)=MONTH(M$3)),$B97,0),IF(AND(M$3&gt;=DATE(YEAR(Bills!$G96),MONTH(Bills!$G96),1),MOD((YEAR(M$3)-YEAR(Bills!$G96))*12+MONTH(M$3)-MONTH(Bills!$G96),Bills!$L96)=0),$B97,0)))</f>
        <v/>
      </c>
      <c r="N97" s="30" t="str">
        <f>IF(OR($A97="",Bills!$G96="",Bills!$L96=""),"",IF(Bills!$L96=0,IF(AND(YEAR(Bills!$G96)=YEAR(N$3),MONTH(Bills!$G96)=MONTH(N$3)),$B97,0),IF(AND(N$3&gt;=DATE(YEAR(Bills!$G96),MONTH(Bills!$G96),1),MOD((YEAR(N$3)-YEAR(Bills!$G96))*12+MONTH(N$3)-MONTH(Bills!$G96),Bills!$L96)=0),$B97,0)))</f>
        <v/>
      </c>
    </row>
    <row r="98" spans="1:14" x14ac:dyDescent="0.3">
      <c r="A98" s="24" t="str">
        <f>IF(Bills!A97="","",Bills!A97)</f>
        <v/>
      </c>
      <c r="B98" s="23" t="str">
        <f>IF($A98="","",N(Bills!E97))</f>
        <v/>
      </c>
      <c r="C98" s="30" t="str">
        <f>IF(OR($A98="",Bills!$G97="",Bills!$L97=""),"",IF(Bills!$L97=0,IF(AND(YEAR(Bills!$G97)=YEAR(C$3),MONTH(Bills!$G97)=MONTH(C$3)),$B98,0),IF(AND(C$3&gt;=DATE(YEAR(Bills!$G97),MONTH(Bills!$G97),1),MOD((YEAR(C$3)-YEAR(Bills!$G97))*12+MONTH(C$3)-MONTH(Bills!$G97),Bills!$L97)=0),$B98,0)))</f>
        <v/>
      </c>
      <c r="D98" s="30" t="str">
        <f>IF(OR($A98="",Bills!$G97="",Bills!$L97=""),"",IF(Bills!$L97=0,IF(AND(YEAR(Bills!$G97)=YEAR(D$3),MONTH(Bills!$G97)=MONTH(D$3)),$B98,0),IF(AND(D$3&gt;=DATE(YEAR(Bills!$G97),MONTH(Bills!$G97),1),MOD((YEAR(D$3)-YEAR(Bills!$G97))*12+MONTH(D$3)-MONTH(Bills!$G97),Bills!$L97)=0),$B98,0)))</f>
        <v/>
      </c>
      <c r="E98" s="30" t="str">
        <f>IF(OR($A98="",Bills!$G97="",Bills!$L97=""),"",IF(Bills!$L97=0,IF(AND(YEAR(Bills!$G97)=YEAR(E$3),MONTH(Bills!$G97)=MONTH(E$3)),$B98,0),IF(AND(E$3&gt;=DATE(YEAR(Bills!$G97),MONTH(Bills!$G97),1),MOD((YEAR(E$3)-YEAR(Bills!$G97))*12+MONTH(E$3)-MONTH(Bills!$G97),Bills!$L97)=0),$B98,0)))</f>
        <v/>
      </c>
      <c r="F98" s="30" t="str">
        <f>IF(OR($A98="",Bills!$G97="",Bills!$L97=""),"",IF(Bills!$L97=0,IF(AND(YEAR(Bills!$G97)=YEAR(F$3),MONTH(Bills!$G97)=MONTH(F$3)),$B98,0),IF(AND(F$3&gt;=DATE(YEAR(Bills!$G97),MONTH(Bills!$G97),1),MOD((YEAR(F$3)-YEAR(Bills!$G97))*12+MONTH(F$3)-MONTH(Bills!$G97),Bills!$L97)=0),$B98,0)))</f>
        <v/>
      </c>
      <c r="G98" s="30" t="str">
        <f>IF(OR($A98="",Bills!$G97="",Bills!$L97=""),"",IF(Bills!$L97=0,IF(AND(YEAR(Bills!$G97)=YEAR(G$3),MONTH(Bills!$G97)=MONTH(G$3)),$B98,0),IF(AND(G$3&gt;=DATE(YEAR(Bills!$G97),MONTH(Bills!$G97),1),MOD((YEAR(G$3)-YEAR(Bills!$G97))*12+MONTH(G$3)-MONTH(Bills!$G97),Bills!$L97)=0),$B98,0)))</f>
        <v/>
      </c>
      <c r="H98" s="30" t="str">
        <f>IF(OR($A98="",Bills!$G97="",Bills!$L97=""),"",IF(Bills!$L97=0,IF(AND(YEAR(Bills!$G97)=YEAR(H$3),MONTH(Bills!$G97)=MONTH(H$3)),$B98,0),IF(AND(H$3&gt;=DATE(YEAR(Bills!$G97),MONTH(Bills!$G97),1),MOD((YEAR(H$3)-YEAR(Bills!$G97))*12+MONTH(H$3)-MONTH(Bills!$G97),Bills!$L97)=0),$B98,0)))</f>
        <v/>
      </c>
      <c r="I98" s="30" t="str">
        <f>IF(OR($A98="",Bills!$G97="",Bills!$L97=""),"",IF(Bills!$L97=0,IF(AND(YEAR(Bills!$G97)=YEAR(I$3),MONTH(Bills!$G97)=MONTH(I$3)),$B98,0),IF(AND(I$3&gt;=DATE(YEAR(Bills!$G97),MONTH(Bills!$G97),1),MOD((YEAR(I$3)-YEAR(Bills!$G97))*12+MONTH(I$3)-MONTH(Bills!$G97),Bills!$L97)=0),$B98,0)))</f>
        <v/>
      </c>
      <c r="J98" s="30" t="str">
        <f>IF(OR($A98="",Bills!$G97="",Bills!$L97=""),"",IF(Bills!$L97=0,IF(AND(YEAR(Bills!$G97)=YEAR(J$3),MONTH(Bills!$G97)=MONTH(J$3)),$B98,0),IF(AND(J$3&gt;=DATE(YEAR(Bills!$G97),MONTH(Bills!$G97),1),MOD((YEAR(J$3)-YEAR(Bills!$G97))*12+MONTH(J$3)-MONTH(Bills!$G97),Bills!$L97)=0),$B98,0)))</f>
        <v/>
      </c>
      <c r="K98" s="30" t="str">
        <f>IF(OR($A98="",Bills!$G97="",Bills!$L97=""),"",IF(Bills!$L97=0,IF(AND(YEAR(Bills!$G97)=YEAR(K$3),MONTH(Bills!$G97)=MONTH(K$3)),$B98,0),IF(AND(K$3&gt;=DATE(YEAR(Bills!$G97),MONTH(Bills!$G97),1),MOD((YEAR(K$3)-YEAR(Bills!$G97))*12+MONTH(K$3)-MONTH(Bills!$G97),Bills!$L97)=0),$B98,0)))</f>
        <v/>
      </c>
      <c r="L98" s="30" t="str">
        <f>IF(OR($A98="",Bills!$G97="",Bills!$L97=""),"",IF(Bills!$L97=0,IF(AND(YEAR(Bills!$G97)=YEAR(L$3),MONTH(Bills!$G97)=MONTH(L$3)),$B98,0),IF(AND(L$3&gt;=DATE(YEAR(Bills!$G97),MONTH(Bills!$G97),1),MOD((YEAR(L$3)-YEAR(Bills!$G97))*12+MONTH(L$3)-MONTH(Bills!$G97),Bills!$L97)=0),$B98,0)))</f>
        <v/>
      </c>
      <c r="M98" s="30" t="str">
        <f>IF(OR($A98="",Bills!$G97="",Bills!$L97=""),"",IF(Bills!$L97=0,IF(AND(YEAR(Bills!$G97)=YEAR(M$3),MONTH(Bills!$G97)=MONTH(M$3)),$B98,0),IF(AND(M$3&gt;=DATE(YEAR(Bills!$G97),MONTH(Bills!$G97),1),MOD((YEAR(M$3)-YEAR(Bills!$G97))*12+MONTH(M$3)-MONTH(Bills!$G97),Bills!$L97)=0),$B98,0)))</f>
        <v/>
      </c>
      <c r="N98" s="30" t="str">
        <f>IF(OR($A98="",Bills!$G97="",Bills!$L97=""),"",IF(Bills!$L97=0,IF(AND(YEAR(Bills!$G97)=YEAR(N$3),MONTH(Bills!$G97)=MONTH(N$3)),$B98,0),IF(AND(N$3&gt;=DATE(YEAR(Bills!$G97),MONTH(Bills!$G97),1),MOD((YEAR(N$3)-YEAR(Bills!$G97))*12+MONTH(N$3)-MONTH(Bills!$G97),Bills!$L97)=0),$B98,0)))</f>
        <v/>
      </c>
    </row>
    <row r="99" spans="1:14" x14ac:dyDescent="0.3">
      <c r="A99" s="24" t="str">
        <f>IF(Bills!A98="","",Bills!A98)</f>
        <v/>
      </c>
      <c r="B99" s="23" t="str">
        <f>IF($A99="","",N(Bills!E98))</f>
        <v/>
      </c>
      <c r="C99" s="30" t="str">
        <f>IF(OR($A99="",Bills!$G98="",Bills!$L98=""),"",IF(Bills!$L98=0,IF(AND(YEAR(Bills!$G98)=YEAR(C$3),MONTH(Bills!$G98)=MONTH(C$3)),$B99,0),IF(AND(C$3&gt;=DATE(YEAR(Bills!$G98),MONTH(Bills!$G98),1),MOD((YEAR(C$3)-YEAR(Bills!$G98))*12+MONTH(C$3)-MONTH(Bills!$G98),Bills!$L98)=0),$B99,0)))</f>
        <v/>
      </c>
      <c r="D99" s="30" t="str">
        <f>IF(OR($A99="",Bills!$G98="",Bills!$L98=""),"",IF(Bills!$L98=0,IF(AND(YEAR(Bills!$G98)=YEAR(D$3),MONTH(Bills!$G98)=MONTH(D$3)),$B99,0),IF(AND(D$3&gt;=DATE(YEAR(Bills!$G98),MONTH(Bills!$G98),1),MOD((YEAR(D$3)-YEAR(Bills!$G98))*12+MONTH(D$3)-MONTH(Bills!$G98),Bills!$L98)=0),$B99,0)))</f>
        <v/>
      </c>
      <c r="E99" s="30" t="str">
        <f>IF(OR($A99="",Bills!$G98="",Bills!$L98=""),"",IF(Bills!$L98=0,IF(AND(YEAR(Bills!$G98)=YEAR(E$3),MONTH(Bills!$G98)=MONTH(E$3)),$B99,0),IF(AND(E$3&gt;=DATE(YEAR(Bills!$G98),MONTH(Bills!$G98),1),MOD((YEAR(E$3)-YEAR(Bills!$G98))*12+MONTH(E$3)-MONTH(Bills!$G98),Bills!$L98)=0),$B99,0)))</f>
        <v/>
      </c>
      <c r="F99" s="30" t="str">
        <f>IF(OR($A99="",Bills!$G98="",Bills!$L98=""),"",IF(Bills!$L98=0,IF(AND(YEAR(Bills!$G98)=YEAR(F$3),MONTH(Bills!$G98)=MONTH(F$3)),$B99,0),IF(AND(F$3&gt;=DATE(YEAR(Bills!$G98),MONTH(Bills!$G98),1),MOD((YEAR(F$3)-YEAR(Bills!$G98))*12+MONTH(F$3)-MONTH(Bills!$G98),Bills!$L98)=0),$B99,0)))</f>
        <v/>
      </c>
      <c r="G99" s="30" t="str">
        <f>IF(OR($A99="",Bills!$G98="",Bills!$L98=""),"",IF(Bills!$L98=0,IF(AND(YEAR(Bills!$G98)=YEAR(G$3),MONTH(Bills!$G98)=MONTH(G$3)),$B99,0),IF(AND(G$3&gt;=DATE(YEAR(Bills!$G98),MONTH(Bills!$G98),1),MOD((YEAR(G$3)-YEAR(Bills!$G98))*12+MONTH(G$3)-MONTH(Bills!$G98),Bills!$L98)=0),$B99,0)))</f>
        <v/>
      </c>
      <c r="H99" s="30" t="str">
        <f>IF(OR($A99="",Bills!$G98="",Bills!$L98=""),"",IF(Bills!$L98=0,IF(AND(YEAR(Bills!$G98)=YEAR(H$3),MONTH(Bills!$G98)=MONTH(H$3)),$B99,0),IF(AND(H$3&gt;=DATE(YEAR(Bills!$G98),MONTH(Bills!$G98),1),MOD((YEAR(H$3)-YEAR(Bills!$G98))*12+MONTH(H$3)-MONTH(Bills!$G98),Bills!$L98)=0),$B99,0)))</f>
        <v/>
      </c>
      <c r="I99" s="30" t="str">
        <f>IF(OR($A99="",Bills!$G98="",Bills!$L98=""),"",IF(Bills!$L98=0,IF(AND(YEAR(Bills!$G98)=YEAR(I$3),MONTH(Bills!$G98)=MONTH(I$3)),$B99,0),IF(AND(I$3&gt;=DATE(YEAR(Bills!$G98),MONTH(Bills!$G98),1),MOD((YEAR(I$3)-YEAR(Bills!$G98))*12+MONTH(I$3)-MONTH(Bills!$G98),Bills!$L98)=0),$B99,0)))</f>
        <v/>
      </c>
      <c r="J99" s="30" t="str">
        <f>IF(OR($A99="",Bills!$G98="",Bills!$L98=""),"",IF(Bills!$L98=0,IF(AND(YEAR(Bills!$G98)=YEAR(J$3),MONTH(Bills!$G98)=MONTH(J$3)),$B99,0),IF(AND(J$3&gt;=DATE(YEAR(Bills!$G98),MONTH(Bills!$G98),1),MOD((YEAR(J$3)-YEAR(Bills!$G98))*12+MONTH(J$3)-MONTH(Bills!$G98),Bills!$L98)=0),$B99,0)))</f>
        <v/>
      </c>
      <c r="K99" s="30" t="str">
        <f>IF(OR($A99="",Bills!$G98="",Bills!$L98=""),"",IF(Bills!$L98=0,IF(AND(YEAR(Bills!$G98)=YEAR(K$3),MONTH(Bills!$G98)=MONTH(K$3)),$B99,0),IF(AND(K$3&gt;=DATE(YEAR(Bills!$G98),MONTH(Bills!$G98),1),MOD((YEAR(K$3)-YEAR(Bills!$G98))*12+MONTH(K$3)-MONTH(Bills!$G98),Bills!$L98)=0),$B99,0)))</f>
        <v/>
      </c>
      <c r="L99" s="30" t="str">
        <f>IF(OR($A99="",Bills!$G98="",Bills!$L98=""),"",IF(Bills!$L98=0,IF(AND(YEAR(Bills!$G98)=YEAR(L$3),MONTH(Bills!$G98)=MONTH(L$3)),$B99,0),IF(AND(L$3&gt;=DATE(YEAR(Bills!$G98),MONTH(Bills!$G98),1),MOD((YEAR(L$3)-YEAR(Bills!$G98))*12+MONTH(L$3)-MONTH(Bills!$G98),Bills!$L98)=0),$B99,0)))</f>
        <v/>
      </c>
      <c r="M99" s="30" t="str">
        <f>IF(OR($A99="",Bills!$G98="",Bills!$L98=""),"",IF(Bills!$L98=0,IF(AND(YEAR(Bills!$G98)=YEAR(M$3),MONTH(Bills!$G98)=MONTH(M$3)),$B99,0),IF(AND(M$3&gt;=DATE(YEAR(Bills!$G98),MONTH(Bills!$G98),1),MOD((YEAR(M$3)-YEAR(Bills!$G98))*12+MONTH(M$3)-MONTH(Bills!$G98),Bills!$L98)=0),$B99,0)))</f>
        <v/>
      </c>
      <c r="N99" s="30" t="str">
        <f>IF(OR($A99="",Bills!$G98="",Bills!$L98=""),"",IF(Bills!$L98=0,IF(AND(YEAR(Bills!$G98)=YEAR(N$3),MONTH(Bills!$G98)=MONTH(N$3)),$B99,0),IF(AND(N$3&gt;=DATE(YEAR(Bills!$G98),MONTH(Bills!$G98),1),MOD((YEAR(N$3)-YEAR(Bills!$G98))*12+MONTH(N$3)-MONTH(Bills!$G98),Bills!$L98)=0),$B99,0)))</f>
        <v/>
      </c>
    </row>
    <row r="100" spans="1:14" x14ac:dyDescent="0.3">
      <c r="A100" s="24" t="str">
        <f>IF(Bills!A99="","",Bills!A99)</f>
        <v/>
      </c>
      <c r="B100" s="23" t="str">
        <f>IF($A100="","",N(Bills!E99))</f>
        <v/>
      </c>
      <c r="C100" s="30" t="str">
        <f>IF(OR($A100="",Bills!$G99="",Bills!$L99=""),"",IF(Bills!$L99=0,IF(AND(YEAR(Bills!$G99)=YEAR(C$3),MONTH(Bills!$G99)=MONTH(C$3)),$B100,0),IF(AND(C$3&gt;=DATE(YEAR(Bills!$G99),MONTH(Bills!$G99),1),MOD((YEAR(C$3)-YEAR(Bills!$G99))*12+MONTH(C$3)-MONTH(Bills!$G99),Bills!$L99)=0),$B100,0)))</f>
        <v/>
      </c>
      <c r="D100" s="30" t="str">
        <f>IF(OR($A100="",Bills!$G99="",Bills!$L99=""),"",IF(Bills!$L99=0,IF(AND(YEAR(Bills!$G99)=YEAR(D$3),MONTH(Bills!$G99)=MONTH(D$3)),$B100,0),IF(AND(D$3&gt;=DATE(YEAR(Bills!$G99),MONTH(Bills!$G99),1),MOD((YEAR(D$3)-YEAR(Bills!$G99))*12+MONTH(D$3)-MONTH(Bills!$G99),Bills!$L99)=0),$B100,0)))</f>
        <v/>
      </c>
      <c r="E100" s="30" t="str">
        <f>IF(OR($A100="",Bills!$G99="",Bills!$L99=""),"",IF(Bills!$L99=0,IF(AND(YEAR(Bills!$G99)=YEAR(E$3),MONTH(Bills!$G99)=MONTH(E$3)),$B100,0),IF(AND(E$3&gt;=DATE(YEAR(Bills!$G99),MONTH(Bills!$G99),1),MOD((YEAR(E$3)-YEAR(Bills!$G99))*12+MONTH(E$3)-MONTH(Bills!$G99),Bills!$L99)=0),$B100,0)))</f>
        <v/>
      </c>
      <c r="F100" s="30" t="str">
        <f>IF(OR($A100="",Bills!$G99="",Bills!$L99=""),"",IF(Bills!$L99=0,IF(AND(YEAR(Bills!$G99)=YEAR(F$3),MONTH(Bills!$G99)=MONTH(F$3)),$B100,0),IF(AND(F$3&gt;=DATE(YEAR(Bills!$G99),MONTH(Bills!$G99),1),MOD((YEAR(F$3)-YEAR(Bills!$G99))*12+MONTH(F$3)-MONTH(Bills!$G99),Bills!$L99)=0),$B100,0)))</f>
        <v/>
      </c>
      <c r="G100" s="30" t="str">
        <f>IF(OR($A100="",Bills!$G99="",Bills!$L99=""),"",IF(Bills!$L99=0,IF(AND(YEAR(Bills!$G99)=YEAR(G$3),MONTH(Bills!$G99)=MONTH(G$3)),$B100,0),IF(AND(G$3&gt;=DATE(YEAR(Bills!$G99),MONTH(Bills!$G99),1),MOD((YEAR(G$3)-YEAR(Bills!$G99))*12+MONTH(G$3)-MONTH(Bills!$G99),Bills!$L99)=0),$B100,0)))</f>
        <v/>
      </c>
      <c r="H100" s="30" t="str">
        <f>IF(OR($A100="",Bills!$G99="",Bills!$L99=""),"",IF(Bills!$L99=0,IF(AND(YEAR(Bills!$G99)=YEAR(H$3),MONTH(Bills!$G99)=MONTH(H$3)),$B100,0),IF(AND(H$3&gt;=DATE(YEAR(Bills!$G99),MONTH(Bills!$G99),1),MOD((YEAR(H$3)-YEAR(Bills!$G99))*12+MONTH(H$3)-MONTH(Bills!$G99),Bills!$L99)=0),$B100,0)))</f>
        <v/>
      </c>
      <c r="I100" s="30" t="str">
        <f>IF(OR($A100="",Bills!$G99="",Bills!$L99=""),"",IF(Bills!$L99=0,IF(AND(YEAR(Bills!$G99)=YEAR(I$3),MONTH(Bills!$G99)=MONTH(I$3)),$B100,0),IF(AND(I$3&gt;=DATE(YEAR(Bills!$G99),MONTH(Bills!$G99),1),MOD((YEAR(I$3)-YEAR(Bills!$G99))*12+MONTH(I$3)-MONTH(Bills!$G99),Bills!$L99)=0),$B100,0)))</f>
        <v/>
      </c>
      <c r="J100" s="30" t="str">
        <f>IF(OR($A100="",Bills!$G99="",Bills!$L99=""),"",IF(Bills!$L99=0,IF(AND(YEAR(Bills!$G99)=YEAR(J$3),MONTH(Bills!$G99)=MONTH(J$3)),$B100,0),IF(AND(J$3&gt;=DATE(YEAR(Bills!$G99),MONTH(Bills!$G99),1),MOD((YEAR(J$3)-YEAR(Bills!$G99))*12+MONTH(J$3)-MONTH(Bills!$G99),Bills!$L99)=0),$B100,0)))</f>
        <v/>
      </c>
      <c r="K100" s="30" t="str">
        <f>IF(OR($A100="",Bills!$G99="",Bills!$L99=""),"",IF(Bills!$L99=0,IF(AND(YEAR(Bills!$G99)=YEAR(K$3),MONTH(Bills!$G99)=MONTH(K$3)),$B100,0),IF(AND(K$3&gt;=DATE(YEAR(Bills!$G99),MONTH(Bills!$G99),1),MOD((YEAR(K$3)-YEAR(Bills!$G99))*12+MONTH(K$3)-MONTH(Bills!$G99),Bills!$L99)=0),$B100,0)))</f>
        <v/>
      </c>
      <c r="L100" s="30" t="str">
        <f>IF(OR($A100="",Bills!$G99="",Bills!$L99=""),"",IF(Bills!$L99=0,IF(AND(YEAR(Bills!$G99)=YEAR(L$3),MONTH(Bills!$G99)=MONTH(L$3)),$B100,0),IF(AND(L$3&gt;=DATE(YEAR(Bills!$G99),MONTH(Bills!$G99),1),MOD((YEAR(L$3)-YEAR(Bills!$G99))*12+MONTH(L$3)-MONTH(Bills!$G99),Bills!$L99)=0),$B100,0)))</f>
        <v/>
      </c>
      <c r="M100" s="30" t="str">
        <f>IF(OR($A100="",Bills!$G99="",Bills!$L99=""),"",IF(Bills!$L99=0,IF(AND(YEAR(Bills!$G99)=YEAR(M$3),MONTH(Bills!$G99)=MONTH(M$3)),$B100,0),IF(AND(M$3&gt;=DATE(YEAR(Bills!$G99),MONTH(Bills!$G99),1),MOD((YEAR(M$3)-YEAR(Bills!$G99))*12+MONTH(M$3)-MONTH(Bills!$G99),Bills!$L99)=0),$B100,0)))</f>
        <v/>
      </c>
      <c r="N100" s="30" t="str">
        <f>IF(OR($A100="",Bills!$G99="",Bills!$L99=""),"",IF(Bills!$L99=0,IF(AND(YEAR(Bills!$G99)=YEAR(N$3),MONTH(Bills!$G99)=MONTH(N$3)),$B100,0),IF(AND(N$3&gt;=DATE(YEAR(Bills!$G99),MONTH(Bills!$G99),1),MOD((YEAR(N$3)-YEAR(Bills!$G99))*12+MONTH(N$3)-MONTH(Bills!$G99),Bills!$L99)=0),$B100,0)))</f>
        <v/>
      </c>
    </row>
    <row r="101" spans="1:14" x14ac:dyDescent="0.3">
      <c r="A101" s="24" t="str">
        <f>IF(Bills!A100="","",Bills!A100)</f>
        <v/>
      </c>
      <c r="B101" s="23" t="str">
        <f>IF($A101="","",N(Bills!E100))</f>
        <v/>
      </c>
      <c r="C101" s="30" t="str">
        <f>IF(OR($A101="",Bills!$G100="",Bills!$L100=""),"",IF(Bills!$L100=0,IF(AND(YEAR(Bills!$G100)=YEAR(C$3),MONTH(Bills!$G100)=MONTH(C$3)),$B101,0),IF(AND(C$3&gt;=DATE(YEAR(Bills!$G100),MONTH(Bills!$G100),1),MOD((YEAR(C$3)-YEAR(Bills!$G100))*12+MONTH(C$3)-MONTH(Bills!$G100),Bills!$L100)=0),$B101,0)))</f>
        <v/>
      </c>
      <c r="D101" s="30" t="str">
        <f>IF(OR($A101="",Bills!$G100="",Bills!$L100=""),"",IF(Bills!$L100=0,IF(AND(YEAR(Bills!$G100)=YEAR(D$3),MONTH(Bills!$G100)=MONTH(D$3)),$B101,0),IF(AND(D$3&gt;=DATE(YEAR(Bills!$G100),MONTH(Bills!$G100),1),MOD((YEAR(D$3)-YEAR(Bills!$G100))*12+MONTH(D$3)-MONTH(Bills!$G100),Bills!$L100)=0),$B101,0)))</f>
        <v/>
      </c>
      <c r="E101" s="30" t="str">
        <f>IF(OR($A101="",Bills!$G100="",Bills!$L100=""),"",IF(Bills!$L100=0,IF(AND(YEAR(Bills!$G100)=YEAR(E$3),MONTH(Bills!$G100)=MONTH(E$3)),$B101,0),IF(AND(E$3&gt;=DATE(YEAR(Bills!$G100),MONTH(Bills!$G100),1),MOD((YEAR(E$3)-YEAR(Bills!$G100))*12+MONTH(E$3)-MONTH(Bills!$G100),Bills!$L100)=0),$B101,0)))</f>
        <v/>
      </c>
      <c r="F101" s="30" t="str">
        <f>IF(OR($A101="",Bills!$G100="",Bills!$L100=""),"",IF(Bills!$L100=0,IF(AND(YEAR(Bills!$G100)=YEAR(F$3),MONTH(Bills!$G100)=MONTH(F$3)),$B101,0),IF(AND(F$3&gt;=DATE(YEAR(Bills!$G100),MONTH(Bills!$G100),1),MOD((YEAR(F$3)-YEAR(Bills!$G100))*12+MONTH(F$3)-MONTH(Bills!$G100),Bills!$L100)=0),$B101,0)))</f>
        <v/>
      </c>
      <c r="G101" s="30" t="str">
        <f>IF(OR($A101="",Bills!$G100="",Bills!$L100=""),"",IF(Bills!$L100=0,IF(AND(YEAR(Bills!$G100)=YEAR(G$3),MONTH(Bills!$G100)=MONTH(G$3)),$B101,0),IF(AND(G$3&gt;=DATE(YEAR(Bills!$G100),MONTH(Bills!$G100),1),MOD((YEAR(G$3)-YEAR(Bills!$G100))*12+MONTH(G$3)-MONTH(Bills!$G100),Bills!$L100)=0),$B101,0)))</f>
        <v/>
      </c>
      <c r="H101" s="30" t="str">
        <f>IF(OR($A101="",Bills!$G100="",Bills!$L100=""),"",IF(Bills!$L100=0,IF(AND(YEAR(Bills!$G100)=YEAR(H$3),MONTH(Bills!$G100)=MONTH(H$3)),$B101,0),IF(AND(H$3&gt;=DATE(YEAR(Bills!$G100),MONTH(Bills!$G100),1),MOD((YEAR(H$3)-YEAR(Bills!$G100))*12+MONTH(H$3)-MONTH(Bills!$G100),Bills!$L100)=0),$B101,0)))</f>
        <v/>
      </c>
      <c r="I101" s="30" t="str">
        <f>IF(OR($A101="",Bills!$G100="",Bills!$L100=""),"",IF(Bills!$L100=0,IF(AND(YEAR(Bills!$G100)=YEAR(I$3),MONTH(Bills!$G100)=MONTH(I$3)),$B101,0),IF(AND(I$3&gt;=DATE(YEAR(Bills!$G100),MONTH(Bills!$G100),1),MOD((YEAR(I$3)-YEAR(Bills!$G100))*12+MONTH(I$3)-MONTH(Bills!$G100),Bills!$L100)=0),$B101,0)))</f>
        <v/>
      </c>
      <c r="J101" s="30" t="str">
        <f>IF(OR($A101="",Bills!$G100="",Bills!$L100=""),"",IF(Bills!$L100=0,IF(AND(YEAR(Bills!$G100)=YEAR(J$3),MONTH(Bills!$G100)=MONTH(J$3)),$B101,0),IF(AND(J$3&gt;=DATE(YEAR(Bills!$G100),MONTH(Bills!$G100),1),MOD((YEAR(J$3)-YEAR(Bills!$G100))*12+MONTH(J$3)-MONTH(Bills!$G100),Bills!$L100)=0),$B101,0)))</f>
        <v/>
      </c>
      <c r="K101" s="30" t="str">
        <f>IF(OR($A101="",Bills!$G100="",Bills!$L100=""),"",IF(Bills!$L100=0,IF(AND(YEAR(Bills!$G100)=YEAR(K$3),MONTH(Bills!$G100)=MONTH(K$3)),$B101,0),IF(AND(K$3&gt;=DATE(YEAR(Bills!$G100),MONTH(Bills!$G100),1),MOD((YEAR(K$3)-YEAR(Bills!$G100))*12+MONTH(K$3)-MONTH(Bills!$G100),Bills!$L100)=0),$B101,0)))</f>
        <v/>
      </c>
      <c r="L101" s="30" t="str">
        <f>IF(OR($A101="",Bills!$G100="",Bills!$L100=""),"",IF(Bills!$L100=0,IF(AND(YEAR(Bills!$G100)=YEAR(L$3),MONTH(Bills!$G100)=MONTH(L$3)),$B101,0),IF(AND(L$3&gt;=DATE(YEAR(Bills!$G100),MONTH(Bills!$G100),1),MOD((YEAR(L$3)-YEAR(Bills!$G100))*12+MONTH(L$3)-MONTH(Bills!$G100),Bills!$L100)=0),$B101,0)))</f>
        <v/>
      </c>
      <c r="M101" s="30" t="str">
        <f>IF(OR($A101="",Bills!$G100="",Bills!$L100=""),"",IF(Bills!$L100=0,IF(AND(YEAR(Bills!$G100)=YEAR(M$3),MONTH(Bills!$G100)=MONTH(M$3)),$B101,0),IF(AND(M$3&gt;=DATE(YEAR(Bills!$G100),MONTH(Bills!$G100),1),MOD((YEAR(M$3)-YEAR(Bills!$G100))*12+MONTH(M$3)-MONTH(Bills!$G100),Bills!$L100)=0),$B101,0)))</f>
        <v/>
      </c>
      <c r="N101" s="30" t="str">
        <f>IF(OR($A101="",Bills!$G100="",Bills!$L100=""),"",IF(Bills!$L100=0,IF(AND(YEAR(Bills!$G100)=YEAR(N$3),MONTH(Bills!$G100)=MONTH(N$3)),$B101,0),IF(AND(N$3&gt;=DATE(YEAR(Bills!$G100),MONTH(Bills!$G100),1),MOD((YEAR(N$3)-YEAR(Bills!$G100))*12+MONTH(N$3)-MONTH(Bills!$G100),Bills!$L100)=0),$B101,0)))</f>
        <v/>
      </c>
    </row>
    <row r="102" spans="1:14" x14ac:dyDescent="0.3">
      <c r="A102" s="24" t="str">
        <f>IF(Bills!A101="","",Bills!A101)</f>
        <v/>
      </c>
      <c r="B102" s="23" t="str">
        <f>IF($A102="","",N(Bills!E101))</f>
        <v/>
      </c>
      <c r="C102" s="30" t="str">
        <f>IF(OR($A102="",Bills!$G101="",Bills!$L101=""),"",IF(Bills!$L101=0,IF(AND(YEAR(Bills!$G101)=YEAR(C$3),MONTH(Bills!$G101)=MONTH(C$3)),$B102,0),IF(AND(C$3&gt;=DATE(YEAR(Bills!$G101),MONTH(Bills!$G101),1),MOD((YEAR(C$3)-YEAR(Bills!$G101))*12+MONTH(C$3)-MONTH(Bills!$G101),Bills!$L101)=0),$B102,0)))</f>
        <v/>
      </c>
      <c r="D102" s="30" t="str">
        <f>IF(OR($A102="",Bills!$G101="",Bills!$L101=""),"",IF(Bills!$L101=0,IF(AND(YEAR(Bills!$G101)=YEAR(D$3),MONTH(Bills!$G101)=MONTH(D$3)),$B102,0),IF(AND(D$3&gt;=DATE(YEAR(Bills!$G101),MONTH(Bills!$G101),1),MOD((YEAR(D$3)-YEAR(Bills!$G101))*12+MONTH(D$3)-MONTH(Bills!$G101),Bills!$L101)=0),$B102,0)))</f>
        <v/>
      </c>
      <c r="E102" s="30" t="str">
        <f>IF(OR($A102="",Bills!$G101="",Bills!$L101=""),"",IF(Bills!$L101=0,IF(AND(YEAR(Bills!$G101)=YEAR(E$3),MONTH(Bills!$G101)=MONTH(E$3)),$B102,0),IF(AND(E$3&gt;=DATE(YEAR(Bills!$G101),MONTH(Bills!$G101),1),MOD((YEAR(E$3)-YEAR(Bills!$G101))*12+MONTH(E$3)-MONTH(Bills!$G101),Bills!$L101)=0),$B102,0)))</f>
        <v/>
      </c>
      <c r="F102" s="30" t="str">
        <f>IF(OR($A102="",Bills!$G101="",Bills!$L101=""),"",IF(Bills!$L101=0,IF(AND(YEAR(Bills!$G101)=YEAR(F$3),MONTH(Bills!$G101)=MONTH(F$3)),$B102,0),IF(AND(F$3&gt;=DATE(YEAR(Bills!$G101),MONTH(Bills!$G101),1),MOD((YEAR(F$3)-YEAR(Bills!$G101))*12+MONTH(F$3)-MONTH(Bills!$G101),Bills!$L101)=0),$B102,0)))</f>
        <v/>
      </c>
      <c r="G102" s="30" t="str">
        <f>IF(OR($A102="",Bills!$G101="",Bills!$L101=""),"",IF(Bills!$L101=0,IF(AND(YEAR(Bills!$G101)=YEAR(G$3),MONTH(Bills!$G101)=MONTH(G$3)),$B102,0),IF(AND(G$3&gt;=DATE(YEAR(Bills!$G101),MONTH(Bills!$G101),1),MOD((YEAR(G$3)-YEAR(Bills!$G101))*12+MONTH(G$3)-MONTH(Bills!$G101),Bills!$L101)=0),$B102,0)))</f>
        <v/>
      </c>
      <c r="H102" s="30" t="str">
        <f>IF(OR($A102="",Bills!$G101="",Bills!$L101=""),"",IF(Bills!$L101=0,IF(AND(YEAR(Bills!$G101)=YEAR(H$3),MONTH(Bills!$G101)=MONTH(H$3)),$B102,0),IF(AND(H$3&gt;=DATE(YEAR(Bills!$G101),MONTH(Bills!$G101),1),MOD((YEAR(H$3)-YEAR(Bills!$G101))*12+MONTH(H$3)-MONTH(Bills!$G101),Bills!$L101)=0),$B102,0)))</f>
        <v/>
      </c>
      <c r="I102" s="30" t="str">
        <f>IF(OR($A102="",Bills!$G101="",Bills!$L101=""),"",IF(Bills!$L101=0,IF(AND(YEAR(Bills!$G101)=YEAR(I$3),MONTH(Bills!$G101)=MONTH(I$3)),$B102,0),IF(AND(I$3&gt;=DATE(YEAR(Bills!$G101),MONTH(Bills!$G101),1),MOD((YEAR(I$3)-YEAR(Bills!$G101))*12+MONTH(I$3)-MONTH(Bills!$G101),Bills!$L101)=0),$B102,0)))</f>
        <v/>
      </c>
      <c r="J102" s="30" t="str">
        <f>IF(OR($A102="",Bills!$G101="",Bills!$L101=""),"",IF(Bills!$L101=0,IF(AND(YEAR(Bills!$G101)=YEAR(J$3),MONTH(Bills!$G101)=MONTH(J$3)),$B102,0),IF(AND(J$3&gt;=DATE(YEAR(Bills!$G101),MONTH(Bills!$G101),1),MOD((YEAR(J$3)-YEAR(Bills!$G101))*12+MONTH(J$3)-MONTH(Bills!$G101),Bills!$L101)=0),$B102,0)))</f>
        <v/>
      </c>
      <c r="K102" s="30" t="str">
        <f>IF(OR($A102="",Bills!$G101="",Bills!$L101=""),"",IF(Bills!$L101=0,IF(AND(YEAR(Bills!$G101)=YEAR(K$3),MONTH(Bills!$G101)=MONTH(K$3)),$B102,0),IF(AND(K$3&gt;=DATE(YEAR(Bills!$G101),MONTH(Bills!$G101),1),MOD((YEAR(K$3)-YEAR(Bills!$G101))*12+MONTH(K$3)-MONTH(Bills!$G101),Bills!$L101)=0),$B102,0)))</f>
        <v/>
      </c>
      <c r="L102" s="30" t="str">
        <f>IF(OR($A102="",Bills!$G101="",Bills!$L101=""),"",IF(Bills!$L101=0,IF(AND(YEAR(Bills!$G101)=YEAR(L$3),MONTH(Bills!$G101)=MONTH(L$3)),$B102,0),IF(AND(L$3&gt;=DATE(YEAR(Bills!$G101),MONTH(Bills!$G101),1),MOD((YEAR(L$3)-YEAR(Bills!$G101))*12+MONTH(L$3)-MONTH(Bills!$G101),Bills!$L101)=0),$B102,0)))</f>
        <v/>
      </c>
      <c r="M102" s="30" t="str">
        <f>IF(OR($A102="",Bills!$G101="",Bills!$L101=""),"",IF(Bills!$L101=0,IF(AND(YEAR(Bills!$G101)=YEAR(M$3),MONTH(Bills!$G101)=MONTH(M$3)),$B102,0),IF(AND(M$3&gt;=DATE(YEAR(Bills!$G101),MONTH(Bills!$G101),1),MOD((YEAR(M$3)-YEAR(Bills!$G101))*12+MONTH(M$3)-MONTH(Bills!$G101),Bills!$L101)=0),$B102,0)))</f>
        <v/>
      </c>
      <c r="N102" s="30" t="str">
        <f>IF(OR($A102="",Bills!$G101="",Bills!$L101=""),"",IF(Bills!$L101=0,IF(AND(YEAR(Bills!$G101)=YEAR(N$3),MONTH(Bills!$G101)=MONTH(N$3)),$B102,0),IF(AND(N$3&gt;=DATE(YEAR(Bills!$G101),MONTH(Bills!$G101),1),MOD((YEAR(N$3)-YEAR(Bills!$G101))*12+MONTH(N$3)-MONTH(Bills!$G101),Bills!$L101)=0),$B102,0)))</f>
        <v/>
      </c>
    </row>
    <row r="103" spans="1:14" x14ac:dyDescent="0.3">
      <c r="A103" s="24" t="str">
        <f>IF(Bills!A102="","",Bills!A102)</f>
        <v/>
      </c>
      <c r="B103" s="23" t="str">
        <f>IF($A103="","",N(Bills!E102))</f>
        <v/>
      </c>
      <c r="C103" s="30" t="str">
        <f>IF(OR($A103="",Bills!$G102="",Bills!$L102=""),"",IF(Bills!$L102=0,IF(AND(YEAR(Bills!$G102)=YEAR(C$3),MONTH(Bills!$G102)=MONTH(C$3)),$B103,0),IF(AND(C$3&gt;=DATE(YEAR(Bills!$G102),MONTH(Bills!$G102),1),MOD((YEAR(C$3)-YEAR(Bills!$G102))*12+MONTH(C$3)-MONTH(Bills!$G102),Bills!$L102)=0),$B103,0)))</f>
        <v/>
      </c>
      <c r="D103" s="30" t="str">
        <f>IF(OR($A103="",Bills!$G102="",Bills!$L102=""),"",IF(Bills!$L102=0,IF(AND(YEAR(Bills!$G102)=YEAR(D$3),MONTH(Bills!$G102)=MONTH(D$3)),$B103,0),IF(AND(D$3&gt;=DATE(YEAR(Bills!$G102),MONTH(Bills!$G102),1),MOD((YEAR(D$3)-YEAR(Bills!$G102))*12+MONTH(D$3)-MONTH(Bills!$G102),Bills!$L102)=0),$B103,0)))</f>
        <v/>
      </c>
      <c r="E103" s="30" t="str">
        <f>IF(OR($A103="",Bills!$G102="",Bills!$L102=""),"",IF(Bills!$L102=0,IF(AND(YEAR(Bills!$G102)=YEAR(E$3),MONTH(Bills!$G102)=MONTH(E$3)),$B103,0),IF(AND(E$3&gt;=DATE(YEAR(Bills!$G102),MONTH(Bills!$G102),1),MOD((YEAR(E$3)-YEAR(Bills!$G102))*12+MONTH(E$3)-MONTH(Bills!$G102),Bills!$L102)=0),$B103,0)))</f>
        <v/>
      </c>
      <c r="F103" s="30" t="str">
        <f>IF(OR($A103="",Bills!$G102="",Bills!$L102=""),"",IF(Bills!$L102=0,IF(AND(YEAR(Bills!$G102)=YEAR(F$3),MONTH(Bills!$G102)=MONTH(F$3)),$B103,0),IF(AND(F$3&gt;=DATE(YEAR(Bills!$G102),MONTH(Bills!$G102),1),MOD((YEAR(F$3)-YEAR(Bills!$G102))*12+MONTH(F$3)-MONTH(Bills!$G102),Bills!$L102)=0),$B103,0)))</f>
        <v/>
      </c>
      <c r="G103" s="30" t="str">
        <f>IF(OR($A103="",Bills!$G102="",Bills!$L102=""),"",IF(Bills!$L102=0,IF(AND(YEAR(Bills!$G102)=YEAR(G$3),MONTH(Bills!$G102)=MONTH(G$3)),$B103,0),IF(AND(G$3&gt;=DATE(YEAR(Bills!$G102),MONTH(Bills!$G102),1),MOD((YEAR(G$3)-YEAR(Bills!$G102))*12+MONTH(G$3)-MONTH(Bills!$G102),Bills!$L102)=0),$B103,0)))</f>
        <v/>
      </c>
      <c r="H103" s="30" t="str">
        <f>IF(OR($A103="",Bills!$G102="",Bills!$L102=""),"",IF(Bills!$L102=0,IF(AND(YEAR(Bills!$G102)=YEAR(H$3),MONTH(Bills!$G102)=MONTH(H$3)),$B103,0),IF(AND(H$3&gt;=DATE(YEAR(Bills!$G102),MONTH(Bills!$G102),1),MOD((YEAR(H$3)-YEAR(Bills!$G102))*12+MONTH(H$3)-MONTH(Bills!$G102),Bills!$L102)=0),$B103,0)))</f>
        <v/>
      </c>
      <c r="I103" s="30" t="str">
        <f>IF(OR($A103="",Bills!$G102="",Bills!$L102=""),"",IF(Bills!$L102=0,IF(AND(YEAR(Bills!$G102)=YEAR(I$3),MONTH(Bills!$G102)=MONTH(I$3)),$B103,0),IF(AND(I$3&gt;=DATE(YEAR(Bills!$G102),MONTH(Bills!$G102),1),MOD((YEAR(I$3)-YEAR(Bills!$G102))*12+MONTH(I$3)-MONTH(Bills!$G102),Bills!$L102)=0),$B103,0)))</f>
        <v/>
      </c>
      <c r="J103" s="30" t="str">
        <f>IF(OR($A103="",Bills!$G102="",Bills!$L102=""),"",IF(Bills!$L102=0,IF(AND(YEAR(Bills!$G102)=YEAR(J$3),MONTH(Bills!$G102)=MONTH(J$3)),$B103,0),IF(AND(J$3&gt;=DATE(YEAR(Bills!$G102),MONTH(Bills!$G102),1),MOD((YEAR(J$3)-YEAR(Bills!$G102))*12+MONTH(J$3)-MONTH(Bills!$G102),Bills!$L102)=0),$B103,0)))</f>
        <v/>
      </c>
      <c r="K103" s="30" t="str">
        <f>IF(OR($A103="",Bills!$G102="",Bills!$L102=""),"",IF(Bills!$L102=0,IF(AND(YEAR(Bills!$G102)=YEAR(K$3),MONTH(Bills!$G102)=MONTH(K$3)),$B103,0),IF(AND(K$3&gt;=DATE(YEAR(Bills!$G102),MONTH(Bills!$G102),1),MOD((YEAR(K$3)-YEAR(Bills!$G102))*12+MONTH(K$3)-MONTH(Bills!$G102),Bills!$L102)=0),$B103,0)))</f>
        <v/>
      </c>
      <c r="L103" s="30" t="str">
        <f>IF(OR($A103="",Bills!$G102="",Bills!$L102=""),"",IF(Bills!$L102=0,IF(AND(YEAR(Bills!$G102)=YEAR(L$3),MONTH(Bills!$G102)=MONTH(L$3)),$B103,0),IF(AND(L$3&gt;=DATE(YEAR(Bills!$G102),MONTH(Bills!$G102),1),MOD((YEAR(L$3)-YEAR(Bills!$G102))*12+MONTH(L$3)-MONTH(Bills!$G102),Bills!$L102)=0),$B103,0)))</f>
        <v/>
      </c>
      <c r="M103" s="30" t="str">
        <f>IF(OR($A103="",Bills!$G102="",Bills!$L102=""),"",IF(Bills!$L102=0,IF(AND(YEAR(Bills!$G102)=YEAR(M$3),MONTH(Bills!$G102)=MONTH(M$3)),$B103,0),IF(AND(M$3&gt;=DATE(YEAR(Bills!$G102),MONTH(Bills!$G102),1),MOD((YEAR(M$3)-YEAR(Bills!$G102))*12+MONTH(M$3)-MONTH(Bills!$G102),Bills!$L102)=0),$B103,0)))</f>
        <v/>
      </c>
      <c r="N103" s="30" t="str">
        <f>IF(OR($A103="",Bills!$G102="",Bills!$L102=""),"",IF(Bills!$L102=0,IF(AND(YEAR(Bills!$G102)=YEAR(N$3),MONTH(Bills!$G102)=MONTH(N$3)),$B103,0),IF(AND(N$3&gt;=DATE(YEAR(Bills!$G102),MONTH(Bills!$G102),1),MOD((YEAR(N$3)-YEAR(Bills!$G102))*12+MONTH(N$3)-MONTH(Bills!$G102),Bills!$L102)=0),$B103,0)))</f>
        <v/>
      </c>
    </row>
    <row r="104" spans="1:14" x14ac:dyDescent="0.3">
      <c r="A104" s="24" t="str">
        <f>IF(Bills!A103="","",Bills!A103)</f>
        <v/>
      </c>
      <c r="B104" s="23" t="str">
        <f>IF($A104="","",N(Bills!E103))</f>
        <v/>
      </c>
      <c r="C104" s="30" t="str">
        <f>IF(OR($A104="",Bills!$G103="",Bills!$L103=""),"",IF(Bills!$L103=0,IF(AND(YEAR(Bills!$G103)=YEAR(C$3),MONTH(Bills!$G103)=MONTH(C$3)),$B104,0),IF(AND(C$3&gt;=DATE(YEAR(Bills!$G103),MONTH(Bills!$G103),1),MOD((YEAR(C$3)-YEAR(Bills!$G103))*12+MONTH(C$3)-MONTH(Bills!$G103),Bills!$L103)=0),$B104,0)))</f>
        <v/>
      </c>
      <c r="D104" s="30" t="str">
        <f>IF(OR($A104="",Bills!$G103="",Bills!$L103=""),"",IF(Bills!$L103=0,IF(AND(YEAR(Bills!$G103)=YEAR(D$3),MONTH(Bills!$G103)=MONTH(D$3)),$B104,0),IF(AND(D$3&gt;=DATE(YEAR(Bills!$G103),MONTH(Bills!$G103),1),MOD((YEAR(D$3)-YEAR(Bills!$G103))*12+MONTH(D$3)-MONTH(Bills!$G103),Bills!$L103)=0),$B104,0)))</f>
        <v/>
      </c>
      <c r="E104" s="30" t="str">
        <f>IF(OR($A104="",Bills!$G103="",Bills!$L103=""),"",IF(Bills!$L103=0,IF(AND(YEAR(Bills!$G103)=YEAR(E$3),MONTH(Bills!$G103)=MONTH(E$3)),$B104,0),IF(AND(E$3&gt;=DATE(YEAR(Bills!$G103),MONTH(Bills!$G103),1),MOD((YEAR(E$3)-YEAR(Bills!$G103))*12+MONTH(E$3)-MONTH(Bills!$G103),Bills!$L103)=0),$B104,0)))</f>
        <v/>
      </c>
      <c r="F104" s="30" t="str">
        <f>IF(OR($A104="",Bills!$G103="",Bills!$L103=""),"",IF(Bills!$L103=0,IF(AND(YEAR(Bills!$G103)=YEAR(F$3),MONTH(Bills!$G103)=MONTH(F$3)),$B104,0),IF(AND(F$3&gt;=DATE(YEAR(Bills!$G103),MONTH(Bills!$G103),1),MOD((YEAR(F$3)-YEAR(Bills!$G103))*12+MONTH(F$3)-MONTH(Bills!$G103),Bills!$L103)=0),$B104,0)))</f>
        <v/>
      </c>
      <c r="G104" s="30" t="str">
        <f>IF(OR($A104="",Bills!$G103="",Bills!$L103=""),"",IF(Bills!$L103=0,IF(AND(YEAR(Bills!$G103)=YEAR(G$3),MONTH(Bills!$G103)=MONTH(G$3)),$B104,0),IF(AND(G$3&gt;=DATE(YEAR(Bills!$G103),MONTH(Bills!$G103),1),MOD((YEAR(G$3)-YEAR(Bills!$G103))*12+MONTH(G$3)-MONTH(Bills!$G103),Bills!$L103)=0),$B104,0)))</f>
        <v/>
      </c>
      <c r="H104" s="30" t="str">
        <f>IF(OR($A104="",Bills!$G103="",Bills!$L103=""),"",IF(Bills!$L103=0,IF(AND(YEAR(Bills!$G103)=YEAR(H$3),MONTH(Bills!$G103)=MONTH(H$3)),$B104,0),IF(AND(H$3&gt;=DATE(YEAR(Bills!$G103),MONTH(Bills!$G103),1),MOD((YEAR(H$3)-YEAR(Bills!$G103))*12+MONTH(H$3)-MONTH(Bills!$G103),Bills!$L103)=0),$B104,0)))</f>
        <v/>
      </c>
      <c r="I104" s="30" t="str">
        <f>IF(OR($A104="",Bills!$G103="",Bills!$L103=""),"",IF(Bills!$L103=0,IF(AND(YEAR(Bills!$G103)=YEAR(I$3),MONTH(Bills!$G103)=MONTH(I$3)),$B104,0),IF(AND(I$3&gt;=DATE(YEAR(Bills!$G103),MONTH(Bills!$G103),1),MOD((YEAR(I$3)-YEAR(Bills!$G103))*12+MONTH(I$3)-MONTH(Bills!$G103),Bills!$L103)=0),$B104,0)))</f>
        <v/>
      </c>
      <c r="J104" s="30" t="str">
        <f>IF(OR($A104="",Bills!$G103="",Bills!$L103=""),"",IF(Bills!$L103=0,IF(AND(YEAR(Bills!$G103)=YEAR(J$3),MONTH(Bills!$G103)=MONTH(J$3)),$B104,0),IF(AND(J$3&gt;=DATE(YEAR(Bills!$G103),MONTH(Bills!$G103),1),MOD((YEAR(J$3)-YEAR(Bills!$G103))*12+MONTH(J$3)-MONTH(Bills!$G103),Bills!$L103)=0),$B104,0)))</f>
        <v/>
      </c>
      <c r="K104" s="30" t="str">
        <f>IF(OR($A104="",Bills!$G103="",Bills!$L103=""),"",IF(Bills!$L103=0,IF(AND(YEAR(Bills!$G103)=YEAR(K$3),MONTH(Bills!$G103)=MONTH(K$3)),$B104,0),IF(AND(K$3&gt;=DATE(YEAR(Bills!$G103),MONTH(Bills!$G103),1),MOD((YEAR(K$3)-YEAR(Bills!$G103))*12+MONTH(K$3)-MONTH(Bills!$G103),Bills!$L103)=0),$B104,0)))</f>
        <v/>
      </c>
      <c r="L104" s="30" t="str">
        <f>IF(OR($A104="",Bills!$G103="",Bills!$L103=""),"",IF(Bills!$L103=0,IF(AND(YEAR(Bills!$G103)=YEAR(L$3),MONTH(Bills!$G103)=MONTH(L$3)),$B104,0),IF(AND(L$3&gt;=DATE(YEAR(Bills!$G103),MONTH(Bills!$G103),1),MOD((YEAR(L$3)-YEAR(Bills!$G103))*12+MONTH(L$3)-MONTH(Bills!$G103),Bills!$L103)=0),$B104,0)))</f>
        <v/>
      </c>
      <c r="M104" s="30" t="str">
        <f>IF(OR($A104="",Bills!$G103="",Bills!$L103=""),"",IF(Bills!$L103=0,IF(AND(YEAR(Bills!$G103)=YEAR(M$3),MONTH(Bills!$G103)=MONTH(M$3)),$B104,0),IF(AND(M$3&gt;=DATE(YEAR(Bills!$G103),MONTH(Bills!$G103),1),MOD((YEAR(M$3)-YEAR(Bills!$G103))*12+MONTH(M$3)-MONTH(Bills!$G103),Bills!$L103)=0),$B104,0)))</f>
        <v/>
      </c>
      <c r="N104" s="30" t="str">
        <f>IF(OR($A104="",Bills!$G103="",Bills!$L103=""),"",IF(Bills!$L103=0,IF(AND(YEAR(Bills!$G103)=YEAR(N$3),MONTH(Bills!$G103)=MONTH(N$3)),$B104,0),IF(AND(N$3&gt;=DATE(YEAR(Bills!$G103),MONTH(Bills!$G103),1),MOD((YEAR(N$3)-YEAR(Bills!$G103))*12+MONTH(N$3)-MONTH(Bills!$G103),Bills!$L103)=0),$B104,0)))</f>
        <v/>
      </c>
    </row>
    <row r="105" spans="1:14" x14ac:dyDescent="0.3">
      <c r="A105" s="24" t="str">
        <f>IF(Bills!A104="","",Bills!A104)</f>
        <v/>
      </c>
      <c r="B105" s="23" t="str">
        <f>IF($A105="","",N(Bills!E104))</f>
        <v/>
      </c>
      <c r="C105" s="30" t="str">
        <f>IF(OR($A105="",Bills!$G104="",Bills!$L104=""),"",IF(Bills!$L104=0,IF(AND(YEAR(Bills!$G104)=YEAR(C$3),MONTH(Bills!$G104)=MONTH(C$3)),$B105,0),IF(AND(C$3&gt;=DATE(YEAR(Bills!$G104),MONTH(Bills!$G104),1),MOD((YEAR(C$3)-YEAR(Bills!$G104))*12+MONTH(C$3)-MONTH(Bills!$G104),Bills!$L104)=0),$B105,0)))</f>
        <v/>
      </c>
      <c r="D105" s="30" t="str">
        <f>IF(OR($A105="",Bills!$G104="",Bills!$L104=""),"",IF(Bills!$L104=0,IF(AND(YEAR(Bills!$G104)=YEAR(D$3),MONTH(Bills!$G104)=MONTH(D$3)),$B105,0),IF(AND(D$3&gt;=DATE(YEAR(Bills!$G104),MONTH(Bills!$G104),1),MOD((YEAR(D$3)-YEAR(Bills!$G104))*12+MONTH(D$3)-MONTH(Bills!$G104),Bills!$L104)=0),$B105,0)))</f>
        <v/>
      </c>
      <c r="E105" s="30" t="str">
        <f>IF(OR($A105="",Bills!$G104="",Bills!$L104=""),"",IF(Bills!$L104=0,IF(AND(YEAR(Bills!$G104)=YEAR(E$3),MONTH(Bills!$G104)=MONTH(E$3)),$B105,0),IF(AND(E$3&gt;=DATE(YEAR(Bills!$G104),MONTH(Bills!$G104),1),MOD((YEAR(E$3)-YEAR(Bills!$G104))*12+MONTH(E$3)-MONTH(Bills!$G104),Bills!$L104)=0),$B105,0)))</f>
        <v/>
      </c>
      <c r="F105" s="30" t="str">
        <f>IF(OR($A105="",Bills!$G104="",Bills!$L104=""),"",IF(Bills!$L104=0,IF(AND(YEAR(Bills!$G104)=YEAR(F$3),MONTH(Bills!$G104)=MONTH(F$3)),$B105,0),IF(AND(F$3&gt;=DATE(YEAR(Bills!$G104),MONTH(Bills!$G104),1),MOD((YEAR(F$3)-YEAR(Bills!$G104))*12+MONTH(F$3)-MONTH(Bills!$G104),Bills!$L104)=0),$B105,0)))</f>
        <v/>
      </c>
      <c r="G105" s="30" t="str">
        <f>IF(OR($A105="",Bills!$G104="",Bills!$L104=""),"",IF(Bills!$L104=0,IF(AND(YEAR(Bills!$G104)=YEAR(G$3),MONTH(Bills!$G104)=MONTH(G$3)),$B105,0),IF(AND(G$3&gt;=DATE(YEAR(Bills!$G104),MONTH(Bills!$G104),1),MOD((YEAR(G$3)-YEAR(Bills!$G104))*12+MONTH(G$3)-MONTH(Bills!$G104),Bills!$L104)=0),$B105,0)))</f>
        <v/>
      </c>
      <c r="H105" s="30" t="str">
        <f>IF(OR($A105="",Bills!$G104="",Bills!$L104=""),"",IF(Bills!$L104=0,IF(AND(YEAR(Bills!$G104)=YEAR(H$3),MONTH(Bills!$G104)=MONTH(H$3)),$B105,0),IF(AND(H$3&gt;=DATE(YEAR(Bills!$G104),MONTH(Bills!$G104),1),MOD((YEAR(H$3)-YEAR(Bills!$G104))*12+MONTH(H$3)-MONTH(Bills!$G104),Bills!$L104)=0),$B105,0)))</f>
        <v/>
      </c>
      <c r="I105" s="30" t="str">
        <f>IF(OR($A105="",Bills!$G104="",Bills!$L104=""),"",IF(Bills!$L104=0,IF(AND(YEAR(Bills!$G104)=YEAR(I$3),MONTH(Bills!$G104)=MONTH(I$3)),$B105,0),IF(AND(I$3&gt;=DATE(YEAR(Bills!$G104),MONTH(Bills!$G104),1),MOD((YEAR(I$3)-YEAR(Bills!$G104))*12+MONTH(I$3)-MONTH(Bills!$G104),Bills!$L104)=0),$B105,0)))</f>
        <v/>
      </c>
      <c r="J105" s="30" t="str">
        <f>IF(OR($A105="",Bills!$G104="",Bills!$L104=""),"",IF(Bills!$L104=0,IF(AND(YEAR(Bills!$G104)=YEAR(J$3),MONTH(Bills!$G104)=MONTH(J$3)),$B105,0),IF(AND(J$3&gt;=DATE(YEAR(Bills!$G104),MONTH(Bills!$G104),1),MOD((YEAR(J$3)-YEAR(Bills!$G104))*12+MONTH(J$3)-MONTH(Bills!$G104),Bills!$L104)=0),$B105,0)))</f>
        <v/>
      </c>
      <c r="K105" s="30" t="str">
        <f>IF(OR($A105="",Bills!$G104="",Bills!$L104=""),"",IF(Bills!$L104=0,IF(AND(YEAR(Bills!$G104)=YEAR(K$3),MONTH(Bills!$G104)=MONTH(K$3)),$B105,0),IF(AND(K$3&gt;=DATE(YEAR(Bills!$G104),MONTH(Bills!$G104),1),MOD((YEAR(K$3)-YEAR(Bills!$G104))*12+MONTH(K$3)-MONTH(Bills!$G104),Bills!$L104)=0),$B105,0)))</f>
        <v/>
      </c>
      <c r="L105" s="30" t="str">
        <f>IF(OR($A105="",Bills!$G104="",Bills!$L104=""),"",IF(Bills!$L104=0,IF(AND(YEAR(Bills!$G104)=YEAR(L$3),MONTH(Bills!$G104)=MONTH(L$3)),$B105,0),IF(AND(L$3&gt;=DATE(YEAR(Bills!$G104),MONTH(Bills!$G104),1),MOD((YEAR(L$3)-YEAR(Bills!$G104))*12+MONTH(L$3)-MONTH(Bills!$G104),Bills!$L104)=0),$B105,0)))</f>
        <v/>
      </c>
      <c r="M105" s="30" t="str">
        <f>IF(OR($A105="",Bills!$G104="",Bills!$L104=""),"",IF(Bills!$L104=0,IF(AND(YEAR(Bills!$G104)=YEAR(M$3),MONTH(Bills!$G104)=MONTH(M$3)),$B105,0),IF(AND(M$3&gt;=DATE(YEAR(Bills!$G104),MONTH(Bills!$G104),1),MOD((YEAR(M$3)-YEAR(Bills!$G104))*12+MONTH(M$3)-MONTH(Bills!$G104),Bills!$L104)=0),$B105,0)))</f>
        <v/>
      </c>
      <c r="N105" s="30" t="str">
        <f>IF(OR($A105="",Bills!$G104="",Bills!$L104=""),"",IF(Bills!$L104=0,IF(AND(YEAR(Bills!$G104)=YEAR(N$3),MONTH(Bills!$G104)=MONTH(N$3)),$B105,0),IF(AND(N$3&gt;=DATE(YEAR(Bills!$G104),MONTH(Bills!$G104),1),MOD((YEAR(N$3)-YEAR(Bills!$G104))*12+MONTH(N$3)-MONTH(Bills!$G104),Bills!$L104)=0),$B105,0)))</f>
        <v/>
      </c>
    </row>
    <row r="106" spans="1:14" x14ac:dyDescent="0.3">
      <c r="A106" s="24" t="str">
        <f>IF(Bills!A105="","",Bills!A105)</f>
        <v/>
      </c>
      <c r="B106" s="23" t="str">
        <f>IF($A106="","",N(Bills!E105))</f>
        <v/>
      </c>
      <c r="C106" s="30" t="str">
        <f>IF(OR($A106="",Bills!$G105="",Bills!$L105=""),"",IF(Bills!$L105=0,IF(AND(YEAR(Bills!$G105)=YEAR(C$3),MONTH(Bills!$G105)=MONTH(C$3)),$B106,0),IF(AND(C$3&gt;=DATE(YEAR(Bills!$G105),MONTH(Bills!$G105),1),MOD((YEAR(C$3)-YEAR(Bills!$G105))*12+MONTH(C$3)-MONTH(Bills!$G105),Bills!$L105)=0),$B106,0)))</f>
        <v/>
      </c>
      <c r="D106" s="30" t="str">
        <f>IF(OR($A106="",Bills!$G105="",Bills!$L105=""),"",IF(Bills!$L105=0,IF(AND(YEAR(Bills!$G105)=YEAR(D$3),MONTH(Bills!$G105)=MONTH(D$3)),$B106,0),IF(AND(D$3&gt;=DATE(YEAR(Bills!$G105),MONTH(Bills!$G105),1),MOD((YEAR(D$3)-YEAR(Bills!$G105))*12+MONTH(D$3)-MONTH(Bills!$G105),Bills!$L105)=0),$B106,0)))</f>
        <v/>
      </c>
      <c r="E106" s="30" t="str">
        <f>IF(OR($A106="",Bills!$G105="",Bills!$L105=""),"",IF(Bills!$L105=0,IF(AND(YEAR(Bills!$G105)=YEAR(E$3),MONTH(Bills!$G105)=MONTH(E$3)),$B106,0),IF(AND(E$3&gt;=DATE(YEAR(Bills!$G105),MONTH(Bills!$G105),1),MOD((YEAR(E$3)-YEAR(Bills!$G105))*12+MONTH(E$3)-MONTH(Bills!$G105),Bills!$L105)=0),$B106,0)))</f>
        <v/>
      </c>
      <c r="F106" s="30" t="str">
        <f>IF(OR($A106="",Bills!$G105="",Bills!$L105=""),"",IF(Bills!$L105=0,IF(AND(YEAR(Bills!$G105)=YEAR(F$3),MONTH(Bills!$G105)=MONTH(F$3)),$B106,0),IF(AND(F$3&gt;=DATE(YEAR(Bills!$G105),MONTH(Bills!$G105),1),MOD((YEAR(F$3)-YEAR(Bills!$G105))*12+MONTH(F$3)-MONTH(Bills!$G105),Bills!$L105)=0),$B106,0)))</f>
        <v/>
      </c>
      <c r="G106" s="30" t="str">
        <f>IF(OR($A106="",Bills!$G105="",Bills!$L105=""),"",IF(Bills!$L105=0,IF(AND(YEAR(Bills!$G105)=YEAR(G$3),MONTH(Bills!$G105)=MONTH(G$3)),$B106,0),IF(AND(G$3&gt;=DATE(YEAR(Bills!$G105),MONTH(Bills!$G105),1),MOD((YEAR(G$3)-YEAR(Bills!$G105))*12+MONTH(G$3)-MONTH(Bills!$G105),Bills!$L105)=0),$B106,0)))</f>
        <v/>
      </c>
      <c r="H106" s="30" t="str">
        <f>IF(OR($A106="",Bills!$G105="",Bills!$L105=""),"",IF(Bills!$L105=0,IF(AND(YEAR(Bills!$G105)=YEAR(H$3),MONTH(Bills!$G105)=MONTH(H$3)),$B106,0),IF(AND(H$3&gt;=DATE(YEAR(Bills!$G105),MONTH(Bills!$G105),1),MOD((YEAR(H$3)-YEAR(Bills!$G105))*12+MONTH(H$3)-MONTH(Bills!$G105),Bills!$L105)=0),$B106,0)))</f>
        <v/>
      </c>
      <c r="I106" s="30" t="str">
        <f>IF(OR($A106="",Bills!$G105="",Bills!$L105=""),"",IF(Bills!$L105=0,IF(AND(YEAR(Bills!$G105)=YEAR(I$3),MONTH(Bills!$G105)=MONTH(I$3)),$B106,0),IF(AND(I$3&gt;=DATE(YEAR(Bills!$G105),MONTH(Bills!$G105),1),MOD((YEAR(I$3)-YEAR(Bills!$G105))*12+MONTH(I$3)-MONTH(Bills!$G105),Bills!$L105)=0),$B106,0)))</f>
        <v/>
      </c>
      <c r="J106" s="30" t="str">
        <f>IF(OR($A106="",Bills!$G105="",Bills!$L105=""),"",IF(Bills!$L105=0,IF(AND(YEAR(Bills!$G105)=YEAR(J$3),MONTH(Bills!$G105)=MONTH(J$3)),$B106,0),IF(AND(J$3&gt;=DATE(YEAR(Bills!$G105),MONTH(Bills!$G105),1),MOD((YEAR(J$3)-YEAR(Bills!$G105))*12+MONTH(J$3)-MONTH(Bills!$G105),Bills!$L105)=0),$B106,0)))</f>
        <v/>
      </c>
      <c r="K106" s="30" t="str">
        <f>IF(OR($A106="",Bills!$G105="",Bills!$L105=""),"",IF(Bills!$L105=0,IF(AND(YEAR(Bills!$G105)=YEAR(K$3),MONTH(Bills!$G105)=MONTH(K$3)),$B106,0),IF(AND(K$3&gt;=DATE(YEAR(Bills!$G105),MONTH(Bills!$G105),1),MOD((YEAR(K$3)-YEAR(Bills!$G105))*12+MONTH(K$3)-MONTH(Bills!$G105),Bills!$L105)=0),$B106,0)))</f>
        <v/>
      </c>
      <c r="L106" s="30" t="str">
        <f>IF(OR($A106="",Bills!$G105="",Bills!$L105=""),"",IF(Bills!$L105=0,IF(AND(YEAR(Bills!$G105)=YEAR(L$3),MONTH(Bills!$G105)=MONTH(L$3)),$B106,0),IF(AND(L$3&gt;=DATE(YEAR(Bills!$G105),MONTH(Bills!$G105),1),MOD((YEAR(L$3)-YEAR(Bills!$G105))*12+MONTH(L$3)-MONTH(Bills!$G105),Bills!$L105)=0),$B106,0)))</f>
        <v/>
      </c>
      <c r="M106" s="30" t="str">
        <f>IF(OR($A106="",Bills!$G105="",Bills!$L105=""),"",IF(Bills!$L105=0,IF(AND(YEAR(Bills!$G105)=YEAR(M$3),MONTH(Bills!$G105)=MONTH(M$3)),$B106,0),IF(AND(M$3&gt;=DATE(YEAR(Bills!$G105),MONTH(Bills!$G105),1),MOD((YEAR(M$3)-YEAR(Bills!$G105))*12+MONTH(M$3)-MONTH(Bills!$G105),Bills!$L105)=0),$B106,0)))</f>
        <v/>
      </c>
      <c r="N106" s="30" t="str">
        <f>IF(OR($A106="",Bills!$G105="",Bills!$L105=""),"",IF(Bills!$L105=0,IF(AND(YEAR(Bills!$G105)=YEAR(N$3),MONTH(Bills!$G105)=MONTH(N$3)),$B106,0),IF(AND(N$3&gt;=DATE(YEAR(Bills!$G105),MONTH(Bills!$G105),1),MOD((YEAR(N$3)-YEAR(Bills!$G105))*12+MONTH(N$3)-MONTH(Bills!$G105),Bills!$L105)=0),$B106,0)))</f>
        <v/>
      </c>
    </row>
    <row r="107" spans="1:14" x14ac:dyDescent="0.3">
      <c r="A107" s="24" t="str">
        <f>IF(Bills!A106="","",Bills!A106)</f>
        <v/>
      </c>
      <c r="B107" s="23" t="str">
        <f>IF($A107="","",N(Bills!E106))</f>
        <v/>
      </c>
      <c r="C107" s="30" t="str">
        <f>IF(OR($A107="",Bills!$G106="",Bills!$L106=""),"",IF(Bills!$L106=0,IF(AND(YEAR(Bills!$G106)=YEAR(C$3),MONTH(Bills!$G106)=MONTH(C$3)),$B107,0),IF(AND(C$3&gt;=DATE(YEAR(Bills!$G106),MONTH(Bills!$G106),1),MOD((YEAR(C$3)-YEAR(Bills!$G106))*12+MONTH(C$3)-MONTH(Bills!$G106),Bills!$L106)=0),$B107,0)))</f>
        <v/>
      </c>
      <c r="D107" s="30" t="str">
        <f>IF(OR($A107="",Bills!$G106="",Bills!$L106=""),"",IF(Bills!$L106=0,IF(AND(YEAR(Bills!$G106)=YEAR(D$3),MONTH(Bills!$G106)=MONTH(D$3)),$B107,0),IF(AND(D$3&gt;=DATE(YEAR(Bills!$G106),MONTH(Bills!$G106),1),MOD((YEAR(D$3)-YEAR(Bills!$G106))*12+MONTH(D$3)-MONTH(Bills!$G106),Bills!$L106)=0),$B107,0)))</f>
        <v/>
      </c>
      <c r="E107" s="30" t="str">
        <f>IF(OR($A107="",Bills!$G106="",Bills!$L106=""),"",IF(Bills!$L106=0,IF(AND(YEAR(Bills!$G106)=YEAR(E$3),MONTH(Bills!$G106)=MONTH(E$3)),$B107,0),IF(AND(E$3&gt;=DATE(YEAR(Bills!$G106),MONTH(Bills!$G106),1),MOD((YEAR(E$3)-YEAR(Bills!$G106))*12+MONTH(E$3)-MONTH(Bills!$G106),Bills!$L106)=0),$B107,0)))</f>
        <v/>
      </c>
      <c r="F107" s="30" t="str">
        <f>IF(OR($A107="",Bills!$G106="",Bills!$L106=""),"",IF(Bills!$L106=0,IF(AND(YEAR(Bills!$G106)=YEAR(F$3),MONTH(Bills!$G106)=MONTH(F$3)),$B107,0),IF(AND(F$3&gt;=DATE(YEAR(Bills!$G106),MONTH(Bills!$G106),1),MOD((YEAR(F$3)-YEAR(Bills!$G106))*12+MONTH(F$3)-MONTH(Bills!$G106),Bills!$L106)=0),$B107,0)))</f>
        <v/>
      </c>
      <c r="G107" s="30" t="str">
        <f>IF(OR($A107="",Bills!$G106="",Bills!$L106=""),"",IF(Bills!$L106=0,IF(AND(YEAR(Bills!$G106)=YEAR(G$3),MONTH(Bills!$G106)=MONTH(G$3)),$B107,0),IF(AND(G$3&gt;=DATE(YEAR(Bills!$G106),MONTH(Bills!$G106),1),MOD((YEAR(G$3)-YEAR(Bills!$G106))*12+MONTH(G$3)-MONTH(Bills!$G106),Bills!$L106)=0),$B107,0)))</f>
        <v/>
      </c>
      <c r="H107" s="30" t="str">
        <f>IF(OR($A107="",Bills!$G106="",Bills!$L106=""),"",IF(Bills!$L106=0,IF(AND(YEAR(Bills!$G106)=YEAR(H$3),MONTH(Bills!$G106)=MONTH(H$3)),$B107,0),IF(AND(H$3&gt;=DATE(YEAR(Bills!$G106),MONTH(Bills!$G106),1),MOD((YEAR(H$3)-YEAR(Bills!$G106))*12+MONTH(H$3)-MONTH(Bills!$G106),Bills!$L106)=0),$B107,0)))</f>
        <v/>
      </c>
      <c r="I107" s="30" t="str">
        <f>IF(OR($A107="",Bills!$G106="",Bills!$L106=""),"",IF(Bills!$L106=0,IF(AND(YEAR(Bills!$G106)=YEAR(I$3),MONTH(Bills!$G106)=MONTH(I$3)),$B107,0),IF(AND(I$3&gt;=DATE(YEAR(Bills!$G106),MONTH(Bills!$G106),1),MOD((YEAR(I$3)-YEAR(Bills!$G106))*12+MONTH(I$3)-MONTH(Bills!$G106),Bills!$L106)=0),$B107,0)))</f>
        <v/>
      </c>
      <c r="J107" s="30" t="str">
        <f>IF(OR($A107="",Bills!$G106="",Bills!$L106=""),"",IF(Bills!$L106=0,IF(AND(YEAR(Bills!$G106)=YEAR(J$3),MONTH(Bills!$G106)=MONTH(J$3)),$B107,0),IF(AND(J$3&gt;=DATE(YEAR(Bills!$G106),MONTH(Bills!$G106),1),MOD((YEAR(J$3)-YEAR(Bills!$G106))*12+MONTH(J$3)-MONTH(Bills!$G106),Bills!$L106)=0),$B107,0)))</f>
        <v/>
      </c>
      <c r="K107" s="30" t="str">
        <f>IF(OR($A107="",Bills!$G106="",Bills!$L106=""),"",IF(Bills!$L106=0,IF(AND(YEAR(Bills!$G106)=YEAR(K$3),MONTH(Bills!$G106)=MONTH(K$3)),$B107,0),IF(AND(K$3&gt;=DATE(YEAR(Bills!$G106),MONTH(Bills!$G106),1),MOD((YEAR(K$3)-YEAR(Bills!$G106))*12+MONTH(K$3)-MONTH(Bills!$G106),Bills!$L106)=0),$B107,0)))</f>
        <v/>
      </c>
      <c r="L107" s="30" t="str">
        <f>IF(OR($A107="",Bills!$G106="",Bills!$L106=""),"",IF(Bills!$L106=0,IF(AND(YEAR(Bills!$G106)=YEAR(L$3),MONTH(Bills!$G106)=MONTH(L$3)),$B107,0),IF(AND(L$3&gt;=DATE(YEAR(Bills!$G106),MONTH(Bills!$G106),1),MOD((YEAR(L$3)-YEAR(Bills!$G106))*12+MONTH(L$3)-MONTH(Bills!$G106),Bills!$L106)=0),$B107,0)))</f>
        <v/>
      </c>
      <c r="M107" s="30" t="str">
        <f>IF(OR($A107="",Bills!$G106="",Bills!$L106=""),"",IF(Bills!$L106=0,IF(AND(YEAR(Bills!$G106)=YEAR(M$3),MONTH(Bills!$G106)=MONTH(M$3)),$B107,0),IF(AND(M$3&gt;=DATE(YEAR(Bills!$G106),MONTH(Bills!$G106),1),MOD((YEAR(M$3)-YEAR(Bills!$G106))*12+MONTH(M$3)-MONTH(Bills!$G106),Bills!$L106)=0),$B107,0)))</f>
        <v/>
      </c>
      <c r="N107" s="30" t="str">
        <f>IF(OR($A107="",Bills!$G106="",Bills!$L106=""),"",IF(Bills!$L106=0,IF(AND(YEAR(Bills!$G106)=YEAR(N$3),MONTH(Bills!$G106)=MONTH(N$3)),$B107,0),IF(AND(N$3&gt;=DATE(YEAR(Bills!$G106),MONTH(Bills!$G106),1),MOD((YEAR(N$3)-YEAR(Bills!$G106))*12+MONTH(N$3)-MONTH(Bills!$G106),Bills!$L106)=0),$B107,0)))</f>
        <v/>
      </c>
    </row>
    <row r="108" spans="1:14" x14ac:dyDescent="0.3">
      <c r="A108" s="24" t="str">
        <f>IF(Bills!A107="","",Bills!A107)</f>
        <v/>
      </c>
      <c r="B108" s="23" t="str">
        <f>IF($A108="","",N(Bills!E107))</f>
        <v/>
      </c>
      <c r="C108" s="30" t="str">
        <f>IF(OR($A108="",Bills!$G107="",Bills!$L107=""),"",IF(Bills!$L107=0,IF(AND(YEAR(Bills!$G107)=YEAR(C$3),MONTH(Bills!$G107)=MONTH(C$3)),$B108,0),IF(AND(C$3&gt;=DATE(YEAR(Bills!$G107),MONTH(Bills!$G107),1),MOD((YEAR(C$3)-YEAR(Bills!$G107))*12+MONTH(C$3)-MONTH(Bills!$G107),Bills!$L107)=0),$B108,0)))</f>
        <v/>
      </c>
      <c r="D108" s="30" t="str">
        <f>IF(OR($A108="",Bills!$G107="",Bills!$L107=""),"",IF(Bills!$L107=0,IF(AND(YEAR(Bills!$G107)=YEAR(D$3),MONTH(Bills!$G107)=MONTH(D$3)),$B108,0),IF(AND(D$3&gt;=DATE(YEAR(Bills!$G107),MONTH(Bills!$G107),1),MOD((YEAR(D$3)-YEAR(Bills!$G107))*12+MONTH(D$3)-MONTH(Bills!$G107),Bills!$L107)=0),$B108,0)))</f>
        <v/>
      </c>
      <c r="E108" s="30" t="str">
        <f>IF(OR($A108="",Bills!$G107="",Bills!$L107=""),"",IF(Bills!$L107=0,IF(AND(YEAR(Bills!$G107)=YEAR(E$3),MONTH(Bills!$G107)=MONTH(E$3)),$B108,0),IF(AND(E$3&gt;=DATE(YEAR(Bills!$G107),MONTH(Bills!$G107),1),MOD((YEAR(E$3)-YEAR(Bills!$G107))*12+MONTH(E$3)-MONTH(Bills!$G107),Bills!$L107)=0),$B108,0)))</f>
        <v/>
      </c>
      <c r="F108" s="30" t="str">
        <f>IF(OR($A108="",Bills!$G107="",Bills!$L107=""),"",IF(Bills!$L107=0,IF(AND(YEAR(Bills!$G107)=YEAR(F$3),MONTH(Bills!$G107)=MONTH(F$3)),$B108,0),IF(AND(F$3&gt;=DATE(YEAR(Bills!$G107),MONTH(Bills!$G107),1),MOD((YEAR(F$3)-YEAR(Bills!$G107))*12+MONTH(F$3)-MONTH(Bills!$G107),Bills!$L107)=0),$B108,0)))</f>
        <v/>
      </c>
      <c r="G108" s="30" t="str">
        <f>IF(OR($A108="",Bills!$G107="",Bills!$L107=""),"",IF(Bills!$L107=0,IF(AND(YEAR(Bills!$G107)=YEAR(G$3),MONTH(Bills!$G107)=MONTH(G$3)),$B108,0),IF(AND(G$3&gt;=DATE(YEAR(Bills!$G107),MONTH(Bills!$G107),1),MOD((YEAR(G$3)-YEAR(Bills!$G107))*12+MONTH(G$3)-MONTH(Bills!$G107),Bills!$L107)=0),$B108,0)))</f>
        <v/>
      </c>
      <c r="H108" s="30" t="str">
        <f>IF(OR($A108="",Bills!$G107="",Bills!$L107=""),"",IF(Bills!$L107=0,IF(AND(YEAR(Bills!$G107)=YEAR(H$3),MONTH(Bills!$G107)=MONTH(H$3)),$B108,0),IF(AND(H$3&gt;=DATE(YEAR(Bills!$G107),MONTH(Bills!$G107),1),MOD((YEAR(H$3)-YEAR(Bills!$G107))*12+MONTH(H$3)-MONTH(Bills!$G107),Bills!$L107)=0),$B108,0)))</f>
        <v/>
      </c>
      <c r="I108" s="30" t="str">
        <f>IF(OR($A108="",Bills!$G107="",Bills!$L107=""),"",IF(Bills!$L107=0,IF(AND(YEAR(Bills!$G107)=YEAR(I$3),MONTH(Bills!$G107)=MONTH(I$3)),$B108,0),IF(AND(I$3&gt;=DATE(YEAR(Bills!$G107),MONTH(Bills!$G107),1),MOD((YEAR(I$3)-YEAR(Bills!$G107))*12+MONTH(I$3)-MONTH(Bills!$G107),Bills!$L107)=0),$B108,0)))</f>
        <v/>
      </c>
      <c r="J108" s="30" t="str">
        <f>IF(OR($A108="",Bills!$G107="",Bills!$L107=""),"",IF(Bills!$L107=0,IF(AND(YEAR(Bills!$G107)=YEAR(J$3),MONTH(Bills!$G107)=MONTH(J$3)),$B108,0),IF(AND(J$3&gt;=DATE(YEAR(Bills!$G107),MONTH(Bills!$G107),1),MOD((YEAR(J$3)-YEAR(Bills!$G107))*12+MONTH(J$3)-MONTH(Bills!$G107),Bills!$L107)=0),$B108,0)))</f>
        <v/>
      </c>
      <c r="K108" s="30" t="str">
        <f>IF(OR($A108="",Bills!$G107="",Bills!$L107=""),"",IF(Bills!$L107=0,IF(AND(YEAR(Bills!$G107)=YEAR(K$3),MONTH(Bills!$G107)=MONTH(K$3)),$B108,0),IF(AND(K$3&gt;=DATE(YEAR(Bills!$G107),MONTH(Bills!$G107),1),MOD((YEAR(K$3)-YEAR(Bills!$G107))*12+MONTH(K$3)-MONTH(Bills!$G107),Bills!$L107)=0),$B108,0)))</f>
        <v/>
      </c>
      <c r="L108" s="30" t="str">
        <f>IF(OR($A108="",Bills!$G107="",Bills!$L107=""),"",IF(Bills!$L107=0,IF(AND(YEAR(Bills!$G107)=YEAR(L$3),MONTH(Bills!$G107)=MONTH(L$3)),$B108,0),IF(AND(L$3&gt;=DATE(YEAR(Bills!$G107),MONTH(Bills!$G107),1),MOD((YEAR(L$3)-YEAR(Bills!$G107))*12+MONTH(L$3)-MONTH(Bills!$G107),Bills!$L107)=0),$B108,0)))</f>
        <v/>
      </c>
      <c r="M108" s="30" t="str">
        <f>IF(OR($A108="",Bills!$G107="",Bills!$L107=""),"",IF(Bills!$L107=0,IF(AND(YEAR(Bills!$G107)=YEAR(M$3),MONTH(Bills!$G107)=MONTH(M$3)),$B108,0),IF(AND(M$3&gt;=DATE(YEAR(Bills!$G107),MONTH(Bills!$G107),1),MOD((YEAR(M$3)-YEAR(Bills!$G107))*12+MONTH(M$3)-MONTH(Bills!$G107),Bills!$L107)=0),$B108,0)))</f>
        <v/>
      </c>
      <c r="N108" s="30" t="str">
        <f>IF(OR($A108="",Bills!$G107="",Bills!$L107=""),"",IF(Bills!$L107=0,IF(AND(YEAR(Bills!$G107)=YEAR(N$3),MONTH(Bills!$G107)=MONTH(N$3)),$B108,0),IF(AND(N$3&gt;=DATE(YEAR(Bills!$G107),MONTH(Bills!$G107),1),MOD((YEAR(N$3)-YEAR(Bills!$G107))*12+MONTH(N$3)-MONTH(Bills!$G107),Bills!$L107)=0),$B108,0)))</f>
        <v/>
      </c>
    </row>
    <row r="109" spans="1:14" x14ac:dyDescent="0.3">
      <c r="A109" s="24" t="str">
        <f>IF(Bills!A108="","",Bills!A108)</f>
        <v/>
      </c>
      <c r="B109" s="23" t="str">
        <f>IF($A109="","",N(Bills!E108))</f>
        <v/>
      </c>
      <c r="C109" s="30" t="str">
        <f>IF(OR($A109="",Bills!$G108="",Bills!$L108=""),"",IF(Bills!$L108=0,IF(AND(YEAR(Bills!$G108)=YEAR(C$3),MONTH(Bills!$G108)=MONTH(C$3)),$B109,0),IF(AND(C$3&gt;=DATE(YEAR(Bills!$G108),MONTH(Bills!$G108),1),MOD((YEAR(C$3)-YEAR(Bills!$G108))*12+MONTH(C$3)-MONTH(Bills!$G108),Bills!$L108)=0),$B109,0)))</f>
        <v/>
      </c>
      <c r="D109" s="30" t="str">
        <f>IF(OR($A109="",Bills!$G108="",Bills!$L108=""),"",IF(Bills!$L108=0,IF(AND(YEAR(Bills!$G108)=YEAR(D$3),MONTH(Bills!$G108)=MONTH(D$3)),$B109,0),IF(AND(D$3&gt;=DATE(YEAR(Bills!$G108),MONTH(Bills!$G108),1),MOD((YEAR(D$3)-YEAR(Bills!$G108))*12+MONTH(D$3)-MONTH(Bills!$G108),Bills!$L108)=0),$B109,0)))</f>
        <v/>
      </c>
      <c r="E109" s="30" t="str">
        <f>IF(OR($A109="",Bills!$G108="",Bills!$L108=""),"",IF(Bills!$L108=0,IF(AND(YEAR(Bills!$G108)=YEAR(E$3),MONTH(Bills!$G108)=MONTH(E$3)),$B109,0),IF(AND(E$3&gt;=DATE(YEAR(Bills!$G108),MONTH(Bills!$G108),1),MOD((YEAR(E$3)-YEAR(Bills!$G108))*12+MONTH(E$3)-MONTH(Bills!$G108),Bills!$L108)=0),$B109,0)))</f>
        <v/>
      </c>
      <c r="F109" s="30" t="str">
        <f>IF(OR($A109="",Bills!$G108="",Bills!$L108=""),"",IF(Bills!$L108=0,IF(AND(YEAR(Bills!$G108)=YEAR(F$3),MONTH(Bills!$G108)=MONTH(F$3)),$B109,0),IF(AND(F$3&gt;=DATE(YEAR(Bills!$G108),MONTH(Bills!$G108),1),MOD((YEAR(F$3)-YEAR(Bills!$G108))*12+MONTH(F$3)-MONTH(Bills!$G108),Bills!$L108)=0),$B109,0)))</f>
        <v/>
      </c>
      <c r="G109" s="30" t="str">
        <f>IF(OR($A109="",Bills!$G108="",Bills!$L108=""),"",IF(Bills!$L108=0,IF(AND(YEAR(Bills!$G108)=YEAR(G$3),MONTH(Bills!$G108)=MONTH(G$3)),$B109,0),IF(AND(G$3&gt;=DATE(YEAR(Bills!$G108),MONTH(Bills!$G108),1),MOD((YEAR(G$3)-YEAR(Bills!$G108))*12+MONTH(G$3)-MONTH(Bills!$G108),Bills!$L108)=0),$B109,0)))</f>
        <v/>
      </c>
      <c r="H109" s="30" t="str">
        <f>IF(OR($A109="",Bills!$G108="",Bills!$L108=""),"",IF(Bills!$L108=0,IF(AND(YEAR(Bills!$G108)=YEAR(H$3),MONTH(Bills!$G108)=MONTH(H$3)),$B109,0),IF(AND(H$3&gt;=DATE(YEAR(Bills!$G108),MONTH(Bills!$G108),1),MOD((YEAR(H$3)-YEAR(Bills!$G108))*12+MONTH(H$3)-MONTH(Bills!$G108),Bills!$L108)=0),$B109,0)))</f>
        <v/>
      </c>
      <c r="I109" s="30" t="str">
        <f>IF(OR($A109="",Bills!$G108="",Bills!$L108=""),"",IF(Bills!$L108=0,IF(AND(YEAR(Bills!$G108)=YEAR(I$3),MONTH(Bills!$G108)=MONTH(I$3)),$B109,0),IF(AND(I$3&gt;=DATE(YEAR(Bills!$G108),MONTH(Bills!$G108),1),MOD((YEAR(I$3)-YEAR(Bills!$G108))*12+MONTH(I$3)-MONTH(Bills!$G108),Bills!$L108)=0),$B109,0)))</f>
        <v/>
      </c>
      <c r="J109" s="30" t="str">
        <f>IF(OR($A109="",Bills!$G108="",Bills!$L108=""),"",IF(Bills!$L108=0,IF(AND(YEAR(Bills!$G108)=YEAR(J$3),MONTH(Bills!$G108)=MONTH(J$3)),$B109,0),IF(AND(J$3&gt;=DATE(YEAR(Bills!$G108),MONTH(Bills!$G108),1),MOD((YEAR(J$3)-YEAR(Bills!$G108))*12+MONTH(J$3)-MONTH(Bills!$G108),Bills!$L108)=0),$B109,0)))</f>
        <v/>
      </c>
      <c r="K109" s="30" t="str">
        <f>IF(OR($A109="",Bills!$G108="",Bills!$L108=""),"",IF(Bills!$L108=0,IF(AND(YEAR(Bills!$G108)=YEAR(K$3),MONTH(Bills!$G108)=MONTH(K$3)),$B109,0),IF(AND(K$3&gt;=DATE(YEAR(Bills!$G108),MONTH(Bills!$G108),1),MOD((YEAR(K$3)-YEAR(Bills!$G108))*12+MONTH(K$3)-MONTH(Bills!$G108),Bills!$L108)=0),$B109,0)))</f>
        <v/>
      </c>
      <c r="L109" s="30" t="str">
        <f>IF(OR($A109="",Bills!$G108="",Bills!$L108=""),"",IF(Bills!$L108=0,IF(AND(YEAR(Bills!$G108)=YEAR(L$3),MONTH(Bills!$G108)=MONTH(L$3)),$B109,0),IF(AND(L$3&gt;=DATE(YEAR(Bills!$G108),MONTH(Bills!$G108),1),MOD((YEAR(L$3)-YEAR(Bills!$G108))*12+MONTH(L$3)-MONTH(Bills!$G108),Bills!$L108)=0),$B109,0)))</f>
        <v/>
      </c>
      <c r="M109" s="30" t="str">
        <f>IF(OR($A109="",Bills!$G108="",Bills!$L108=""),"",IF(Bills!$L108=0,IF(AND(YEAR(Bills!$G108)=YEAR(M$3),MONTH(Bills!$G108)=MONTH(M$3)),$B109,0),IF(AND(M$3&gt;=DATE(YEAR(Bills!$G108),MONTH(Bills!$G108),1),MOD((YEAR(M$3)-YEAR(Bills!$G108))*12+MONTH(M$3)-MONTH(Bills!$G108),Bills!$L108)=0),$B109,0)))</f>
        <v/>
      </c>
      <c r="N109" s="30" t="str">
        <f>IF(OR($A109="",Bills!$G108="",Bills!$L108=""),"",IF(Bills!$L108=0,IF(AND(YEAR(Bills!$G108)=YEAR(N$3),MONTH(Bills!$G108)=MONTH(N$3)),$B109,0),IF(AND(N$3&gt;=DATE(YEAR(Bills!$G108),MONTH(Bills!$G108),1),MOD((YEAR(N$3)-YEAR(Bills!$G108))*12+MONTH(N$3)-MONTH(Bills!$G108),Bills!$L108)=0),$B109,0)))</f>
        <v/>
      </c>
    </row>
    <row r="110" spans="1:14" x14ac:dyDescent="0.3">
      <c r="A110" s="24" t="str">
        <f>IF(Bills!A109="","",Bills!A109)</f>
        <v/>
      </c>
      <c r="B110" s="23" t="str">
        <f>IF($A110="","",N(Bills!E109))</f>
        <v/>
      </c>
      <c r="C110" s="30" t="str">
        <f>IF(OR($A110="",Bills!$G109="",Bills!$L109=""),"",IF(Bills!$L109=0,IF(AND(YEAR(Bills!$G109)=YEAR(C$3),MONTH(Bills!$G109)=MONTH(C$3)),$B110,0),IF(AND(C$3&gt;=DATE(YEAR(Bills!$G109),MONTH(Bills!$G109),1),MOD((YEAR(C$3)-YEAR(Bills!$G109))*12+MONTH(C$3)-MONTH(Bills!$G109),Bills!$L109)=0),$B110,0)))</f>
        <v/>
      </c>
      <c r="D110" s="30" t="str">
        <f>IF(OR($A110="",Bills!$G109="",Bills!$L109=""),"",IF(Bills!$L109=0,IF(AND(YEAR(Bills!$G109)=YEAR(D$3),MONTH(Bills!$G109)=MONTH(D$3)),$B110,0),IF(AND(D$3&gt;=DATE(YEAR(Bills!$G109),MONTH(Bills!$G109),1),MOD((YEAR(D$3)-YEAR(Bills!$G109))*12+MONTH(D$3)-MONTH(Bills!$G109),Bills!$L109)=0),$B110,0)))</f>
        <v/>
      </c>
      <c r="E110" s="30" t="str">
        <f>IF(OR($A110="",Bills!$G109="",Bills!$L109=""),"",IF(Bills!$L109=0,IF(AND(YEAR(Bills!$G109)=YEAR(E$3),MONTH(Bills!$G109)=MONTH(E$3)),$B110,0),IF(AND(E$3&gt;=DATE(YEAR(Bills!$G109),MONTH(Bills!$G109),1),MOD((YEAR(E$3)-YEAR(Bills!$G109))*12+MONTH(E$3)-MONTH(Bills!$G109),Bills!$L109)=0),$B110,0)))</f>
        <v/>
      </c>
      <c r="F110" s="30" t="str">
        <f>IF(OR($A110="",Bills!$G109="",Bills!$L109=""),"",IF(Bills!$L109=0,IF(AND(YEAR(Bills!$G109)=YEAR(F$3),MONTH(Bills!$G109)=MONTH(F$3)),$B110,0),IF(AND(F$3&gt;=DATE(YEAR(Bills!$G109),MONTH(Bills!$G109),1),MOD((YEAR(F$3)-YEAR(Bills!$G109))*12+MONTH(F$3)-MONTH(Bills!$G109),Bills!$L109)=0),$B110,0)))</f>
        <v/>
      </c>
      <c r="G110" s="30" t="str">
        <f>IF(OR($A110="",Bills!$G109="",Bills!$L109=""),"",IF(Bills!$L109=0,IF(AND(YEAR(Bills!$G109)=YEAR(G$3),MONTH(Bills!$G109)=MONTH(G$3)),$B110,0),IF(AND(G$3&gt;=DATE(YEAR(Bills!$G109),MONTH(Bills!$G109),1),MOD((YEAR(G$3)-YEAR(Bills!$G109))*12+MONTH(G$3)-MONTH(Bills!$G109),Bills!$L109)=0),$B110,0)))</f>
        <v/>
      </c>
      <c r="H110" s="30" t="str">
        <f>IF(OR($A110="",Bills!$G109="",Bills!$L109=""),"",IF(Bills!$L109=0,IF(AND(YEAR(Bills!$G109)=YEAR(H$3),MONTH(Bills!$G109)=MONTH(H$3)),$B110,0),IF(AND(H$3&gt;=DATE(YEAR(Bills!$G109),MONTH(Bills!$G109),1),MOD((YEAR(H$3)-YEAR(Bills!$G109))*12+MONTH(H$3)-MONTH(Bills!$G109),Bills!$L109)=0),$B110,0)))</f>
        <v/>
      </c>
      <c r="I110" s="30" t="str">
        <f>IF(OR($A110="",Bills!$G109="",Bills!$L109=""),"",IF(Bills!$L109=0,IF(AND(YEAR(Bills!$G109)=YEAR(I$3),MONTH(Bills!$G109)=MONTH(I$3)),$B110,0),IF(AND(I$3&gt;=DATE(YEAR(Bills!$G109),MONTH(Bills!$G109),1),MOD((YEAR(I$3)-YEAR(Bills!$G109))*12+MONTH(I$3)-MONTH(Bills!$G109),Bills!$L109)=0),$B110,0)))</f>
        <v/>
      </c>
      <c r="J110" s="30" t="str">
        <f>IF(OR($A110="",Bills!$G109="",Bills!$L109=""),"",IF(Bills!$L109=0,IF(AND(YEAR(Bills!$G109)=YEAR(J$3),MONTH(Bills!$G109)=MONTH(J$3)),$B110,0),IF(AND(J$3&gt;=DATE(YEAR(Bills!$G109),MONTH(Bills!$G109),1),MOD((YEAR(J$3)-YEAR(Bills!$G109))*12+MONTH(J$3)-MONTH(Bills!$G109),Bills!$L109)=0),$B110,0)))</f>
        <v/>
      </c>
      <c r="K110" s="30" t="str">
        <f>IF(OR($A110="",Bills!$G109="",Bills!$L109=""),"",IF(Bills!$L109=0,IF(AND(YEAR(Bills!$G109)=YEAR(K$3),MONTH(Bills!$G109)=MONTH(K$3)),$B110,0),IF(AND(K$3&gt;=DATE(YEAR(Bills!$G109),MONTH(Bills!$G109),1),MOD((YEAR(K$3)-YEAR(Bills!$G109))*12+MONTH(K$3)-MONTH(Bills!$G109),Bills!$L109)=0),$B110,0)))</f>
        <v/>
      </c>
      <c r="L110" s="30" t="str">
        <f>IF(OR($A110="",Bills!$G109="",Bills!$L109=""),"",IF(Bills!$L109=0,IF(AND(YEAR(Bills!$G109)=YEAR(L$3),MONTH(Bills!$G109)=MONTH(L$3)),$B110,0),IF(AND(L$3&gt;=DATE(YEAR(Bills!$G109),MONTH(Bills!$G109),1),MOD((YEAR(L$3)-YEAR(Bills!$G109))*12+MONTH(L$3)-MONTH(Bills!$G109),Bills!$L109)=0),$B110,0)))</f>
        <v/>
      </c>
      <c r="M110" s="30" t="str">
        <f>IF(OR($A110="",Bills!$G109="",Bills!$L109=""),"",IF(Bills!$L109=0,IF(AND(YEAR(Bills!$G109)=YEAR(M$3),MONTH(Bills!$G109)=MONTH(M$3)),$B110,0),IF(AND(M$3&gt;=DATE(YEAR(Bills!$G109),MONTH(Bills!$G109),1),MOD((YEAR(M$3)-YEAR(Bills!$G109))*12+MONTH(M$3)-MONTH(Bills!$G109),Bills!$L109)=0),$B110,0)))</f>
        <v/>
      </c>
      <c r="N110" s="30" t="str">
        <f>IF(OR($A110="",Bills!$G109="",Bills!$L109=""),"",IF(Bills!$L109=0,IF(AND(YEAR(Bills!$G109)=YEAR(N$3),MONTH(Bills!$G109)=MONTH(N$3)),$B110,0),IF(AND(N$3&gt;=DATE(YEAR(Bills!$G109),MONTH(Bills!$G109),1),MOD((YEAR(N$3)-YEAR(Bills!$G109))*12+MONTH(N$3)-MONTH(Bills!$G109),Bills!$L109)=0),$B110,0)))</f>
        <v/>
      </c>
    </row>
    <row r="111" spans="1:14" x14ac:dyDescent="0.3">
      <c r="A111" s="24" t="str">
        <f>IF(Bills!A110="","",Bills!A110)</f>
        <v/>
      </c>
      <c r="B111" s="23" t="str">
        <f>IF($A111="","",N(Bills!E110))</f>
        <v/>
      </c>
      <c r="C111" s="30" t="str">
        <f>IF(OR($A111="",Bills!$G110="",Bills!$L110=""),"",IF(Bills!$L110=0,IF(AND(YEAR(Bills!$G110)=YEAR(C$3),MONTH(Bills!$G110)=MONTH(C$3)),$B111,0),IF(AND(C$3&gt;=DATE(YEAR(Bills!$G110),MONTH(Bills!$G110),1),MOD((YEAR(C$3)-YEAR(Bills!$G110))*12+MONTH(C$3)-MONTH(Bills!$G110),Bills!$L110)=0),$B111,0)))</f>
        <v/>
      </c>
      <c r="D111" s="30" t="str">
        <f>IF(OR($A111="",Bills!$G110="",Bills!$L110=""),"",IF(Bills!$L110=0,IF(AND(YEAR(Bills!$G110)=YEAR(D$3),MONTH(Bills!$G110)=MONTH(D$3)),$B111,0),IF(AND(D$3&gt;=DATE(YEAR(Bills!$G110),MONTH(Bills!$G110),1),MOD((YEAR(D$3)-YEAR(Bills!$G110))*12+MONTH(D$3)-MONTH(Bills!$G110),Bills!$L110)=0),$B111,0)))</f>
        <v/>
      </c>
      <c r="E111" s="30" t="str">
        <f>IF(OR($A111="",Bills!$G110="",Bills!$L110=""),"",IF(Bills!$L110=0,IF(AND(YEAR(Bills!$G110)=YEAR(E$3),MONTH(Bills!$G110)=MONTH(E$3)),$B111,0),IF(AND(E$3&gt;=DATE(YEAR(Bills!$G110),MONTH(Bills!$G110),1),MOD((YEAR(E$3)-YEAR(Bills!$G110))*12+MONTH(E$3)-MONTH(Bills!$G110),Bills!$L110)=0),$B111,0)))</f>
        <v/>
      </c>
      <c r="F111" s="30" t="str">
        <f>IF(OR($A111="",Bills!$G110="",Bills!$L110=""),"",IF(Bills!$L110=0,IF(AND(YEAR(Bills!$G110)=YEAR(F$3),MONTH(Bills!$G110)=MONTH(F$3)),$B111,0),IF(AND(F$3&gt;=DATE(YEAR(Bills!$G110),MONTH(Bills!$G110),1),MOD((YEAR(F$3)-YEAR(Bills!$G110))*12+MONTH(F$3)-MONTH(Bills!$G110),Bills!$L110)=0),$B111,0)))</f>
        <v/>
      </c>
      <c r="G111" s="30" t="str">
        <f>IF(OR($A111="",Bills!$G110="",Bills!$L110=""),"",IF(Bills!$L110=0,IF(AND(YEAR(Bills!$G110)=YEAR(G$3),MONTH(Bills!$G110)=MONTH(G$3)),$B111,0),IF(AND(G$3&gt;=DATE(YEAR(Bills!$G110),MONTH(Bills!$G110),1),MOD((YEAR(G$3)-YEAR(Bills!$G110))*12+MONTH(G$3)-MONTH(Bills!$G110),Bills!$L110)=0),$B111,0)))</f>
        <v/>
      </c>
      <c r="H111" s="30" t="str">
        <f>IF(OR($A111="",Bills!$G110="",Bills!$L110=""),"",IF(Bills!$L110=0,IF(AND(YEAR(Bills!$G110)=YEAR(H$3),MONTH(Bills!$G110)=MONTH(H$3)),$B111,0),IF(AND(H$3&gt;=DATE(YEAR(Bills!$G110),MONTH(Bills!$G110),1),MOD((YEAR(H$3)-YEAR(Bills!$G110))*12+MONTH(H$3)-MONTH(Bills!$G110),Bills!$L110)=0),$B111,0)))</f>
        <v/>
      </c>
      <c r="I111" s="30" t="str">
        <f>IF(OR($A111="",Bills!$G110="",Bills!$L110=""),"",IF(Bills!$L110=0,IF(AND(YEAR(Bills!$G110)=YEAR(I$3),MONTH(Bills!$G110)=MONTH(I$3)),$B111,0),IF(AND(I$3&gt;=DATE(YEAR(Bills!$G110),MONTH(Bills!$G110),1),MOD((YEAR(I$3)-YEAR(Bills!$G110))*12+MONTH(I$3)-MONTH(Bills!$G110),Bills!$L110)=0),$B111,0)))</f>
        <v/>
      </c>
      <c r="J111" s="30" t="str">
        <f>IF(OR($A111="",Bills!$G110="",Bills!$L110=""),"",IF(Bills!$L110=0,IF(AND(YEAR(Bills!$G110)=YEAR(J$3),MONTH(Bills!$G110)=MONTH(J$3)),$B111,0),IF(AND(J$3&gt;=DATE(YEAR(Bills!$G110),MONTH(Bills!$G110),1),MOD((YEAR(J$3)-YEAR(Bills!$G110))*12+MONTH(J$3)-MONTH(Bills!$G110),Bills!$L110)=0),$B111,0)))</f>
        <v/>
      </c>
      <c r="K111" s="30" t="str">
        <f>IF(OR($A111="",Bills!$G110="",Bills!$L110=""),"",IF(Bills!$L110=0,IF(AND(YEAR(Bills!$G110)=YEAR(K$3),MONTH(Bills!$G110)=MONTH(K$3)),$B111,0),IF(AND(K$3&gt;=DATE(YEAR(Bills!$G110),MONTH(Bills!$G110),1),MOD((YEAR(K$3)-YEAR(Bills!$G110))*12+MONTH(K$3)-MONTH(Bills!$G110),Bills!$L110)=0),$B111,0)))</f>
        <v/>
      </c>
      <c r="L111" s="30" t="str">
        <f>IF(OR($A111="",Bills!$G110="",Bills!$L110=""),"",IF(Bills!$L110=0,IF(AND(YEAR(Bills!$G110)=YEAR(L$3),MONTH(Bills!$G110)=MONTH(L$3)),$B111,0),IF(AND(L$3&gt;=DATE(YEAR(Bills!$G110),MONTH(Bills!$G110),1),MOD((YEAR(L$3)-YEAR(Bills!$G110))*12+MONTH(L$3)-MONTH(Bills!$G110),Bills!$L110)=0),$B111,0)))</f>
        <v/>
      </c>
      <c r="M111" s="30" t="str">
        <f>IF(OR($A111="",Bills!$G110="",Bills!$L110=""),"",IF(Bills!$L110=0,IF(AND(YEAR(Bills!$G110)=YEAR(M$3),MONTH(Bills!$G110)=MONTH(M$3)),$B111,0),IF(AND(M$3&gt;=DATE(YEAR(Bills!$G110),MONTH(Bills!$G110),1),MOD((YEAR(M$3)-YEAR(Bills!$G110))*12+MONTH(M$3)-MONTH(Bills!$G110),Bills!$L110)=0),$B111,0)))</f>
        <v/>
      </c>
      <c r="N111" s="30" t="str">
        <f>IF(OR($A111="",Bills!$G110="",Bills!$L110=""),"",IF(Bills!$L110=0,IF(AND(YEAR(Bills!$G110)=YEAR(N$3),MONTH(Bills!$G110)=MONTH(N$3)),$B111,0),IF(AND(N$3&gt;=DATE(YEAR(Bills!$G110),MONTH(Bills!$G110),1),MOD((YEAR(N$3)-YEAR(Bills!$G110))*12+MONTH(N$3)-MONTH(Bills!$G110),Bills!$L110)=0),$B111,0)))</f>
        <v/>
      </c>
    </row>
    <row r="112" spans="1:14" x14ac:dyDescent="0.3">
      <c r="A112" s="24" t="str">
        <f>IF(Bills!A111="","",Bills!A111)</f>
        <v/>
      </c>
      <c r="B112" s="23" t="str">
        <f>IF($A112="","",N(Bills!E111))</f>
        <v/>
      </c>
      <c r="C112" s="30" t="str">
        <f>IF(OR($A112="",Bills!$G111="",Bills!$L111=""),"",IF(Bills!$L111=0,IF(AND(YEAR(Bills!$G111)=YEAR(C$3),MONTH(Bills!$G111)=MONTH(C$3)),$B112,0),IF(AND(C$3&gt;=DATE(YEAR(Bills!$G111),MONTH(Bills!$G111),1),MOD((YEAR(C$3)-YEAR(Bills!$G111))*12+MONTH(C$3)-MONTH(Bills!$G111),Bills!$L111)=0),$B112,0)))</f>
        <v/>
      </c>
      <c r="D112" s="30" t="str">
        <f>IF(OR($A112="",Bills!$G111="",Bills!$L111=""),"",IF(Bills!$L111=0,IF(AND(YEAR(Bills!$G111)=YEAR(D$3),MONTH(Bills!$G111)=MONTH(D$3)),$B112,0),IF(AND(D$3&gt;=DATE(YEAR(Bills!$G111),MONTH(Bills!$G111),1),MOD((YEAR(D$3)-YEAR(Bills!$G111))*12+MONTH(D$3)-MONTH(Bills!$G111),Bills!$L111)=0),$B112,0)))</f>
        <v/>
      </c>
      <c r="E112" s="30" t="str">
        <f>IF(OR($A112="",Bills!$G111="",Bills!$L111=""),"",IF(Bills!$L111=0,IF(AND(YEAR(Bills!$G111)=YEAR(E$3),MONTH(Bills!$G111)=MONTH(E$3)),$B112,0),IF(AND(E$3&gt;=DATE(YEAR(Bills!$G111),MONTH(Bills!$G111),1),MOD((YEAR(E$3)-YEAR(Bills!$G111))*12+MONTH(E$3)-MONTH(Bills!$G111),Bills!$L111)=0),$B112,0)))</f>
        <v/>
      </c>
      <c r="F112" s="30" t="str">
        <f>IF(OR($A112="",Bills!$G111="",Bills!$L111=""),"",IF(Bills!$L111=0,IF(AND(YEAR(Bills!$G111)=YEAR(F$3),MONTH(Bills!$G111)=MONTH(F$3)),$B112,0),IF(AND(F$3&gt;=DATE(YEAR(Bills!$G111),MONTH(Bills!$G111),1),MOD((YEAR(F$3)-YEAR(Bills!$G111))*12+MONTH(F$3)-MONTH(Bills!$G111),Bills!$L111)=0),$B112,0)))</f>
        <v/>
      </c>
      <c r="G112" s="30" t="str">
        <f>IF(OR($A112="",Bills!$G111="",Bills!$L111=""),"",IF(Bills!$L111=0,IF(AND(YEAR(Bills!$G111)=YEAR(G$3),MONTH(Bills!$G111)=MONTH(G$3)),$B112,0),IF(AND(G$3&gt;=DATE(YEAR(Bills!$G111),MONTH(Bills!$G111),1),MOD((YEAR(G$3)-YEAR(Bills!$G111))*12+MONTH(G$3)-MONTH(Bills!$G111),Bills!$L111)=0),$B112,0)))</f>
        <v/>
      </c>
      <c r="H112" s="30" t="str">
        <f>IF(OR($A112="",Bills!$G111="",Bills!$L111=""),"",IF(Bills!$L111=0,IF(AND(YEAR(Bills!$G111)=YEAR(H$3),MONTH(Bills!$G111)=MONTH(H$3)),$B112,0),IF(AND(H$3&gt;=DATE(YEAR(Bills!$G111),MONTH(Bills!$G111),1),MOD((YEAR(H$3)-YEAR(Bills!$G111))*12+MONTH(H$3)-MONTH(Bills!$G111),Bills!$L111)=0),$B112,0)))</f>
        <v/>
      </c>
      <c r="I112" s="30" t="str">
        <f>IF(OR($A112="",Bills!$G111="",Bills!$L111=""),"",IF(Bills!$L111=0,IF(AND(YEAR(Bills!$G111)=YEAR(I$3),MONTH(Bills!$G111)=MONTH(I$3)),$B112,0),IF(AND(I$3&gt;=DATE(YEAR(Bills!$G111),MONTH(Bills!$G111),1),MOD((YEAR(I$3)-YEAR(Bills!$G111))*12+MONTH(I$3)-MONTH(Bills!$G111),Bills!$L111)=0),$B112,0)))</f>
        <v/>
      </c>
      <c r="J112" s="30" t="str">
        <f>IF(OR($A112="",Bills!$G111="",Bills!$L111=""),"",IF(Bills!$L111=0,IF(AND(YEAR(Bills!$G111)=YEAR(J$3),MONTH(Bills!$G111)=MONTH(J$3)),$B112,0),IF(AND(J$3&gt;=DATE(YEAR(Bills!$G111),MONTH(Bills!$G111),1),MOD((YEAR(J$3)-YEAR(Bills!$G111))*12+MONTH(J$3)-MONTH(Bills!$G111),Bills!$L111)=0),$B112,0)))</f>
        <v/>
      </c>
      <c r="K112" s="30" t="str">
        <f>IF(OR($A112="",Bills!$G111="",Bills!$L111=""),"",IF(Bills!$L111=0,IF(AND(YEAR(Bills!$G111)=YEAR(K$3),MONTH(Bills!$G111)=MONTH(K$3)),$B112,0),IF(AND(K$3&gt;=DATE(YEAR(Bills!$G111),MONTH(Bills!$G111),1),MOD((YEAR(K$3)-YEAR(Bills!$G111))*12+MONTH(K$3)-MONTH(Bills!$G111),Bills!$L111)=0),$B112,0)))</f>
        <v/>
      </c>
      <c r="L112" s="30" t="str">
        <f>IF(OR($A112="",Bills!$G111="",Bills!$L111=""),"",IF(Bills!$L111=0,IF(AND(YEAR(Bills!$G111)=YEAR(L$3),MONTH(Bills!$G111)=MONTH(L$3)),$B112,0),IF(AND(L$3&gt;=DATE(YEAR(Bills!$G111),MONTH(Bills!$G111),1),MOD((YEAR(L$3)-YEAR(Bills!$G111))*12+MONTH(L$3)-MONTH(Bills!$G111),Bills!$L111)=0),$B112,0)))</f>
        <v/>
      </c>
      <c r="M112" s="30" t="str">
        <f>IF(OR($A112="",Bills!$G111="",Bills!$L111=""),"",IF(Bills!$L111=0,IF(AND(YEAR(Bills!$G111)=YEAR(M$3),MONTH(Bills!$G111)=MONTH(M$3)),$B112,0),IF(AND(M$3&gt;=DATE(YEAR(Bills!$G111),MONTH(Bills!$G111),1),MOD((YEAR(M$3)-YEAR(Bills!$G111))*12+MONTH(M$3)-MONTH(Bills!$G111),Bills!$L111)=0),$B112,0)))</f>
        <v/>
      </c>
      <c r="N112" s="30" t="str">
        <f>IF(OR($A112="",Bills!$G111="",Bills!$L111=""),"",IF(Bills!$L111=0,IF(AND(YEAR(Bills!$G111)=YEAR(N$3),MONTH(Bills!$G111)=MONTH(N$3)),$B112,0),IF(AND(N$3&gt;=DATE(YEAR(Bills!$G111),MONTH(Bills!$G111),1),MOD((YEAR(N$3)-YEAR(Bills!$G111))*12+MONTH(N$3)-MONTH(Bills!$G111),Bills!$L111)=0),$B112,0)))</f>
        <v/>
      </c>
    </row>
    <row r="113" spans="1:14" x14ac:dyDescent="0.3">
      <c r="A113" s="24" t="str">
        <f>IF(Bills!A112="","",Bills!A112)</f>
        <v/>
      </c>
      <c r="B113" s="23" t="str">
        <f>IF($A113="","",N(Bills!E112))</f>
        <v/>
      </c>
      <c r="C113" s="30" t="str">
        <f>IF(OR($A113="",Bills!$G112="",Bills!$L112=""),"",IF(Bills!$L112=0,IF(AND(YEAR(Bills!$G112)=YEAR(C$3),MONTH(Bills!$G112)=MONTH(C$3)),$B113,0),IF(AND(C$3&gt;=DATE(YEAR(Bills!$G112),MONTH(Bills!$G112),1),MOD((YEAR(C$3)-YEAR(Bills!$G112))*12+MONTH(C$3)-MONTH(Bills!$G112),Bills!$L112)=0),$B113,0)))</f>
        <v/>
      </c>
      <c r="D113" s="30" t="str">
        <f>IF(OR($A113="",Bills!$G112="",Bills!$L112=""),"",IF(Bills!$L112=0,IF(AND(YEAR(Bills!$G112)=YEAR(D$3),MONTH(Bills!$G112)=MONTH(D$3)),$B113,0),IF(AND(D$3&gt;=DATE(YEAR(Bills!$G112),MONTH(Bills!$G112),1),MOD((YEAR(D$3)-YEAR(Bills!$G112))*12+MONTH(D$3)-MONTH(Bills!$G112),Bills!$L112)=0),$B113,0)))</f>
        <v/>
      </c>
      <c r="E113" s="30" t="str">
        <f>IF(OR($A113="",Bills!$G112="",Bills!$L112=""),"",IF(Bills!$L112=0,IF(AND(YEAR(Bills!$G112)=YEAR(E$3),MONTH(Bills!$G112)=MONTH(E$3)),$B113,0),IF(AND(E$3&gt;=DATE(YEAR(Bills!$G112),MONTH(Bills!$G112),1),MOD((YEAR(E$3)-YEAR(Bills!$G112))*12+MONTH(E$3)-MONTH(Bills!$G112),Bills!$L112)=0),$B113,0)))</f>
        <v/>
      </c>
      <c r="F113" s="30" t="str">
        <f>IF(OR($A113="",Bills!$G112="",Bills!$L112=""),"",IF(Bills!$L112=0,IF(AND(YEAR(Bills!$G112)=YEAR(F$3),MONTH(Bills!$G112)=MONTH(F$3)),$B113,0),IF(AND(F$3&gt;=DATE(YEAR(Bills!$G112),MONTH(Bills!$G112),1),MOD((YEAR(F$3)-YEAR(Bills!$G112))*12+MONTH(F$3)-MONTH(Bills!$G112),Bills!$L112)=0),$B113,0)))</f>
        <v/>
      </c>
      <c r="G113" s="30" t="str">
        <f>IF(OR($A113="",Bills!$G112="",Bills!$L112=""),"",IF(Bills!$L112=0,IF(AND(YEAR(Bills!$G112)=YEAR(G$3),MONTH(Bills!$G112)=MONTH(G$3)),$B113,0),IF(AND(G$3&gt;=DATE(YEAR(Bills!$G112),MONTH(Bills!$G112),1),MOD((YEAR(G$3)-YEAR(Bills!$G112))*12+MONTH(G$3)-MONTH(Bills!$G112),Bills!$L112)=0),$B113,0)))</f>
        <v/>
      </c>
      <c r="H113" s="30" t="str">
        <f>IF(OR($A113="",Bills!$G112="",Bills!$L112=""),"",IF(Bills!$L112=0,IF(AND(YEAR(Bills!$G112)=YEAR(H$3),MONTH(Bills!$G112)=MONTH(H$3)),$B113,0),IF(AND(H$3&gt;=DATE(YEAR(Bills!$G112),MONTH(Bills!$G112),1),MOD((YEAR(H$3)-YEAR(Bills!$G112))*12+MONTH(H$3)-MONTH(Bills!$G112),Bills!$L112)=0),$B113,0)))</f>
        <v/>
      </c>
      <c r="I113" s="30" t="str">
        <f>IF(OR($A113="",Bills!$G112="",Bills!$L112=""),"",IF(Bills!$L112=0,IF(AND(YEAR(Bills!$G112)=YEAR(I$3),MONTH(Bills!$G112)=MONTH(I$3)),$B113,0),IF(AND(I$3&gt;=DATE(YEAR(Bills!$G112),MONTH(Bills!$G112),1),MOD((YEAR(I$3)-YEAR(Bills!$G112))*12+MONTH(I$3)-MONTH(Bills!$G112),Bills!$L112)=0),$B113,0)))</f>
        <v/>
      </c>
      <c r="J113" s="30" t="str">
        <f>IF(OR($A113="",Bills!$G112="",Bills!$L112=""),"",IF(Bills!$L112=0,IF(AND(YEAR(Bills!$G112)=YEAR(J$3),MONTH(Bills!$G112)=MONTH(J$3)),$B113,0),IF(AND(J$3&gt;=DATE(YEAR(Bills!$G112),MONTH(Bills!$G112),1),MOD((YEAR(J$3)-YEAR(Bills!$G112))*12+MONTH(J$3)-MONTH(Bills!$G112),Bills!$L112)=0),$B113,0)))</f>
        <v/>
      </c>
      <c r="K113" s="30" t="str">
        <f>IF(OR($A113="",Bills!$G112="",Bills!$L112=""),"",IF(Bills!$L112=0,IF(AND(YEAR(Bills!$G112)=YEAR(K$3),MONTH(Bills!$G112)=MONTH(K$3)),$B113,0),IF(AND(K$3&gt;=DATE(YEAR(Bills!$G112),MONTH(Bills!$G112),1),MOD((YEAR(K$3)-YEAR(Bills!$G112))*12+MONTH(K$3)-MONTH(Bills!$G112),Bills!$L112)=0),$B113,0)))</f>
        <v/>
      </c>
      <c r="L113" s="30" t="str">
        <f>IF(OR($A113="",Bills!$G112="",Bills!$L112=""),"",IF(Bills!$L112=0,IF(AND(YEAR(Bills!$G112)=YEAR(L$3),MONTH(Bills!$G112)=MONTH(L$3)),$B113,0),IF(AND(L$3&gt;=DATE(YEAR(Bills!$G112),MONTH(Bills!$G112),1),MOD((YEAR(L$3)-YEAR(Bills!$G112))*12+MONTH(L$3)-MONTH(Bills!$G112),Bills!$L112)=0),$B113,0)))</f>
        <v/>
      </c>
      <c r="M113" s="30" t="str">
        <f>IF(OR($A113="",Bills!$G112="",Bills!$L112=""),"",IF(Bills!$L112=0,IF(AND(YEAR(Bills!$G112)=YEAR(M$3),MONTH(Bills!$G112)=MONTH(M$3)),$B113,0),IF(AND(M$3&gt;=DATE(YEAR(Bills!$G112),MONTH(Bills!$G112),1),MOD((YEAR(M$3)-YEAR(Bills!$G112))*12+MONTH(M$3)-MONTH(Bills!$G112),Bills!$L112)=0),$B113,0)))</f>
        <v/>
      </c>
      <c r="N113" s="30" t="str">
        <f>IF(OR($A113="",Bills!$G112="",Bills!$L112=""),"",IF(Bills!$L112=0,IF(AND(YEAR(Bills!$G112)=YEAR(N$3),MONTH(Bills!$G112)=MONTH(N$3)),$B113,0),IF(AND(N$3&gt;=DATE(YEAR(Bills!$G112),MONTH(Bills!$G112),1),MOD((YEAR(N$3)-YEAR(Bills!$G112))*12+MONTH(N$3)-MONTH(Bills!$G112),Bills!$L112)=0),$B113,0)))</f>
        <v/>
      </c>
    </row>
    <row r="114" spans="1:14" x14ac:dyDescent="0.3">
      <c r="A114" s="24" t="str">
        <f>IF(Bills!A113="","",Bills!A113)</f>
        <v/>
      </c>
      <c r="B114" s="23" t="str">
        <f>IF($A114="","",N(Bills!E113))</f>
        <v/>
      </c>
      <c r="C114" s="30" t="str">
        <f>IF(OR($A114="",Bills!$G113="",Bills!$L113=""),"",IF(Bills!$L113=0,IF(AND(YEAR(Bills!$G113)=YEAR(C$3),MONTH(Bills!$G113)=MONTH(C$3)),$B114,0),IF(AND(C$3&gt;=DATE(YEAR(Bills!$G113),MONTH(Bills!$G113),1),MOD((YEAR(C$3)-YEAR(Bills!$G113))*12+MONTH(C$3)-MONTH(Bills!$G113),Bills!$L113)=0),$B114,0)))</f>
        <v/>
      </c>
      <c r="D114" s="30" t="str">
        <f>IF(OR($A114="",Bills!$G113="",Bills!$L113=""),"",IF(Bills!$L113=0,IF(AND(YEAR(Bills!$G113)=YEAR(D$3),MONTH(Bills!$G113)=MONTH(D$3)),$B114,0),IF(AND(D$3&gt;=DATE(YEAR(Bills!$G113),MONTH(Bills!$G113),1),MOD((YEAR(D$3)-YEAR(Bills!$G113))*12+MONTH(D$3)-MONTH(Bills!$G113),Bills!$L113)=0),$B114,0)))</f>
        <v/>
      </c>
      <c r="E114" s="30" t="str">
        <f>IF(OR($A114="",Bills!$G113="",Bills!$L113=""),"",IF(Bills!$L113=0,IF(AND(YEAR(Bills!$G113)=YEAR(E$3),MONTH(Bills!$G113)=MONTH(E$3)),$B114,0),IF(AND(E$3&gt;=DATE(YEAR(Bills!$G113),MONTH(Bills!$G113),1),MOD((YEAR(E$3)-YEAR(Bills!$G113))*12+MONTH(E$3)-MONTH(Bills!$G113),Bills!$L113)=0),$B114,0)))</f>
        <v/>
      </c>
      <c r="F114" s="30" t="str">
        <f>IF(OR($A114="",Bills!$G113="",Bills!$L113=""),"",IF(Bills!$L113=0,IF(AND(YEAR(Bills!$G113)=YEAR(F$3),MONTH(Bills!$G113)=MONTH(F$3)),$B114,0),IF(AND(F$3&gt;=DATE(YEAR(Bills!$G113),MONTH(Bills!$G113),1),MOD((YEAR(F$3)-YEAR(Bills!$G113))*12+MONTH(F$3)-MONTH(Bills!$G113),Bills!$L113)=0),$B114,0)))</f>
        <v/>
      </c>
      <c r="G114" s="30" t="str">
        <f>IF(OR($A114="",Bills!$G113="",Bills!$L113=""),"",IF(Bills!$L113=0,IF(AND(YEAR(Bills!$G113)=YEAR(G$3),MONTH(Bills!$G113)=MONTH(G$3)),$B114,0),IF(AND(G$3&gt;=DATE(YEAR(Bills!$G113),MONTH(Bills!$G113),1),MOD((YEAR(G$3)-YEAR(Bills!$G113))*12+MONTH(G$3)-MONTH(Bills!$G113),Bills!$L113)=0),$B114,0)))</f>
        <v/>
      </c>
      <c r="H114" s="30" t="str">
        <f>IF(OR($A114="",Bills!$G113="",Bills!$L113=""),"",IF(Bills!$L113=0,IF(AND(YEAR(Bills!$G113)=YEAR(H$3),MONTH(Bills!$G113)=MONTH(H$3)),$B114,0),IF(AND(H$3&gt;=DATE(YEAR(Bills!$G113),MONTH(Bills!$G113),1),MOD((YEAR(H$3)-YEAR(Bills!$G113))*12+MONTH(H$3)-MONTH(Bills!$G113),Bills!$L113)=0),$B114,0)))</f>
        <v/>
      </c>
      <c r="I114" s="30" t="str">
        <f>IF(OR($A114="",Bills!$G113="",Bills!$L113=""),"",IF(Bills!$L113=0,IF(AND(YEAR(Bills!$G113)=YEAR(I$3),MONTH(Bills!$G113)=MONTH(I$3)),$B114,0),IF(AND(I$3&gt;=DATE(YEAR(Bills!$G113),MONTH(Bills!$G113),1),MOD((YEAR(I$3)-YEAR(Bills!$G113))*12+MONTH(I$3)-MONTH(Bills!$G113),Bills!$L113)=0),$B114,0)))</f>
        <v/>
      </c>
      <c r="J114" s="30" t="str">
        <f>IF(OR($A114="",Bills!$G113="",Bills!$L113=""),"",IF(Bills!$L113=0,IF(AND(YEAR(Bills!$G113)=YEAR(J$3),MONTH(Bills!$G113)=MONTH(J$3)),$B114,0),IF(AND(J$3&gt;=DATE(YEAR(Bills!$G113),MONTH(Bills!$G113),1),MOD((YEAR(J$3)-YEAR(Bills!$G113))*12+MONTH(J$3)-MONTH(Bills!$G113),Bills!$L113)=0),$B114,0)))</f>
        <v/>
      </c>
      <c r="K114" s="30" t="str">
        <f>IF(OR($A114="",Bills!$G113="",Bills!$L113=""),"",IF(Bills!$L113=0,IF(AND(YEAR(Bills!$G113)=YEAR(K$3),MONTH(Bills!$G113)=MONTH(K$3)),$B114,0),IF(AND(K$3&gt;=DATE(YEAR(Bills!$G113),MONTH(Bills!$G113),1),MOD((YEAR(K$3)-YEAR(Bills!$G113))*12+MONTH(K$3)-MONTH(Bills!$G113),Bills!$L113)=0),$B114,0)))</f>
        <v/>
      </c>
      <c r="L114" s="30" t="str">
        <f>IF(OR($A114="",Bills!$G113="",Bills!$L113=""),"",IF(Bills!$L113=0,IF(AND(YEAR(Bills!$G113)=YEAR(L$3),MONTH(Bills!$G113)=MONTH(L$3)),$B114,0),IF(AND(L$3&gt;=DATE(YEAR(Bills!$G113),MONTH(Bills!$G113),1),MOD((YEAR(L$3)-YEAR(Bills!$G113))*12+MONTH(L$3)-MONTH(Bills!$G113),Bills!$L113)=0),$B114,0)))</f>
        <v/>
      </c>
      <c r="M114" s="30" t="str">
        <f>IF(OR($A114="",Bills!$G113="",Bills!$L113=""),"",IF(Bills!$L113=0,IF(AND(YEAR(Bills!$G113)=YEAR(M$3),MONTH(Bills!$G113)=MONTH(M$3)),$B114,0),IF(AND(M$3&gt;=DATE(YEAR(Bills!$G113),MONTH(Bills!$G113),1),MOD((YEAR(M$3)-YEAR(Bills!$G113))*12+MONTH(M$3)-MONTH(Bills!$G113),Bills!$L113)=0),$B114,0)))</f>
        <v/>
      </c>
      <c r="N114" s="30" t="str">
        <f>IF(OR($A114="",Bills!$G113="",Bills!$L113=""),"",IF(Bills!$L113=0,IF(AND(YEAR(Bills!$G113)=YEAR(N$3),MONTH(Bills!$G113)=MONTH(N$3)),$B114,0),IF(AND(N$3&gt;=DATE(YEAR(Bills!$G113),MONTH(Bills!$G113),1),MOD((YEAR(N$3)-YEAR(Bills!$G113))*12+MONTH(N$3)-MONTH(Bills!$G113),Bills!$L113)=0),$B114,0)))</f>
        <v/>
      </c>
    </row>
    <row r="115" spans="1:14" x14ac:dyDescent="0.3">
      <c r="A115" s="24" t="str">
        <f>IF(Bills!A114="","",Bills!A114)</f>
        <v/>
      </c>
      <c r="B115" s="23" t="str">
        <f>IF($A115="","",N(Bills!E114))</f>
        <v/>
      </c>
      <c r="C115" s="30" t="str">
        <f>IF(OR($A115="",Bills!$G114="",Bills!$L114=""),"",IF(Bills!$L114=0,IF(AND(YEAR(Bills!$G114)=YEAR(C$3),MONTH(Bills!$G114)=MONTH(C$3)),$B115,0),IF(AND(C$3&gt;=DATE(YEAR(Bills!$G114),MONTH(Bills!$G114),1),MOD((YEAR(C$3)-YEAR(Bills!$G114))*12+MONTH(C$3)-MONTH(Bills!$G114),Bills!$L114)=0),$B115,0)))</f>
        <v/>
      </c>
      <c r="D115" s="30" t="str">
        <f>IF(OR($A115="",Bills!$G114="",Bills!$L114=""),"",IF(Bills!$L114=0,IF(AND(YEAR(Bills!$G114)=YEAR(D$3),MONTH(Bills!$G114)=MONTH(D$3)),$B115,0),IF(AND(D$3&gt;=DATE(YEAR(Bills!$G114),MONTH(Bills!$G114),1),MOD((YEAR(D$3)-YEAR(Bills!$G114))*12+MONTH(D$3)-MONTH(Bills!$G114),Bills!$L114)=0),$B115,0)))</f>
        <v/>
      </c>
      <c r="E115" s="30" t="str">
        <f>IF(OR($A115="",Bills!$G114="",Bills!$L114=""),"",IF(Bills!$L114=0,IF(AND(YEAR(Bills!$G114)=YEAR(E$3),MONTH(Bills!$G114)=MONTH(E$3)),$B115,0),IF(AND(E$3&gt;=DATE(YEAR(Bills!$G114),MONTH(Bills!$G114),1),MOD((YEAR(E$3)-YEAR(Bills!$G114))*12+MONTH(E$3)-MONTH(Bills!$G114),Bills!$L114)=0),$B115,0)))</f>
        <v/>
      </c>
      <c r="F115" s="30" t="str">
        <f>IF(OR($A115="",Bills!$G114="",Bills!$L114=""),"",IF(Bills!$L114=0,IF(AND(YEAR(Bills!$G114)=YEAR(F$3),MONTH(Bills!$G114)=MONTH(F$3)),$B115,0),IF(AND(F$3&gt;=DATE(YEAR(Bills!$G114),MONTH(Bills!$G114),1),MOD((YEAR(F$3)-YEAR(Bills!$G114))*12+MONTH(F$3)-MONTH(Bills!$G114),Bills!$L114)=0),$B115,0)))</f>
        <v/>
      </c>
      <c r="G115" s="30" t="str">
        <f>IF(OR($A115="",Bills!$G114="",Bills!$L114=""),"",IF(Bills!$L114=0,IF(AND(YEAR(Bills!$G114)=YEAR(G$3),MONTH(Bills!$G114)=MONTH(G$3)),$B115,0),IF(AND(G$3&gt;=DATE(YEAR(Bills!$G114),MONTH(Bills!$G114),1),MOD((YEAR(G$3)-YEAR(Bills!$G114))*12+MONTH(G$3)-MONTH(Bills!$G114),Bills!$L114)=0),$B115,0)))</f>
        <v/>
      </c>
      <c r="H115" s="30" t="str">
        <f>IF(OR($A115="",Bills!$G114="",Bills!$L114=""),"",IF(Bills!$L114=0,IF(AND(YEAR(Bills!$G114)=YEAR(H$3),MONTH(Bills!$G114)=MONTH(H$3)),$B115,0),IF(AND(H$3&gt;=DATE(YEAR(Bills!$G114),MONTH(Bills!$G114),1),MOD((YEAR(H$3)-YEAR(Bills!$G114))*12+MONTH(H$3)-MONTH(Bills!$G114),Bills!$L114)=0),$B115,0)))</f>
        <v/>
      </c>
      <c r="I115" s="30" t="str">
        <f>IF(OR($A115="",Bills!$G114="",Bills!$L114=""),"",IF(Bills!$L114=0,IF(AND(YEAR(Bills!$G114)=YEAR(I$3),MONTH(Bills!$G114)=MONTH(I$3)),$B115,0),IF(AND(I$3&gt;=DATE(YEAR(Bills!$G114),MONTH(Bills!$G114),1),MOD((YEAR(I$3)-YEAR(Bills!$G114))*12+MONTH(I$3)-MONTH(Bills!$G114),Bills!$L114)=0),$B115,0)))</f>
        <v/>
      </c>
      <c r="J115" s="30" t="str">
        <f>IF(OR($A115="",Bills!$G114="",Bills!$L114=""),"",IF(Bills!$L114=0,IF(AND(YEAR(Bills!$G114)=YEAR(J$3),MONTH(Bills!$G114)=MONTH(J$3)),$B115,0),IF(AND(J$3&gt;=DATE(YEAR(Bills!$G114),MONTH(Bills!$G114),1),MOD((YEAR(J$3)-YEAR(Bills!$G114))*12+MONTH(J$3)-MONTH(Bills!$G114),Bills!$L114)=0),$B115,0)))</f>
        <v/>
      </c>
      <c r="K115" s="30" t="str">
        <f>IF(OR($A115="",Bills!$G114="",Bills!$L114=""),"",IF(Bills!$L114=0,IF(AND(YEAR(Bills!$G114)=YEAR(K$3),MONTH(Bills!$G114)=MONTH(K$3)),$B115,0),IF(AND(K$3&gt;=DATE(YEAR(Bills!$G114),MONTH(Bills!$G114),1),MOD((YEAR(K$3)-YEAR(Bills!$G114))*12+MONTH(K$3)-MONTH(Bills!$G114),Bills!$L114)=0),$B115,0)))</f>
        <v/>
      </c>
      <c r="L115" s="30" t="str">
        <f>IF(OR($A115="",Bills!$G114="",Bills!$L114=""),"",IF(Bills!$L114=0,IF(AND(YEAR(Bills!$G114)=YEAR(L$3),MONTH(Bills!$G114)=MONTH(L$3)),$B115,0),IF(AND(L$3&gt;=DATE(YEAR(Bills!$G114),MONTH(Bills!$G114),1),MOD((YEAR(L$3)-YEAR(Bills!$G114))*12+MONTH(L$3)-MONTH(Bills!$G114),Bills!$L114)=0),$B115,0)))</f>
        <v/>
      </c>
      <c r="M115" s="30" t="str">
        <f>IF(OR($A115="",Bills!$G114="",Bills!$L114=""),"",IF(Bills!$L114=0,IF(AND(YEAR(Bills!$G114)=YEAR(M$3),MONTH(Bills!$G114)=MONTH(M$3)),$B115,0),IF(AND(M$3&gt;=DATE(YEAR(Bills!$G114),MONTH(Bills!$G114),1),MOD((YEAR(M$3)-YEAR(Bills!$G114))*12+MONTH(M$3)-MONTH(Bills!$G114),Bills!$L114)=0),$B115,0)))</f>
        <v/>
      </c>
      <c r="N115" s="30" t="str">
        <f>IF(OR($A115="",Bills!$G114="",Bills!$L114=""),"",IF(Bills!$L114=0,IF(AND(YEAR(Bills!$G114)=YEAR(N$3),MONTH(Bills!$G114)=MONTH(N$3)),$B115,0),IF(AND(N$3&gt;=DATE(YEAR(Bills!$G114),MONTH(Bills!$G114),1),MOD((YEAR(N$3)-YEAR(Bills!$G114))*12+MONTH(N$3)-MONTH(Bills!$G114),Bills!$L114)=0),$B115,0)))</f>
        <v/>
      </c>
    </row>
    <row r="116" spans="1:14" x14ac:dyDescent="0.3">
      <c r="A116" s="24" t="str">
        <f>IF(Bills!A115="","",Bills!A115)</f>
        <v/>
      </c>
      <c r="B116" s="23" t="str">
        <f>IF($A116="","",N(Bills!E115))</f>
        <v/>
      </c>
      <c r="C116" s="30" t="str">
        <f>IF(OR($A116="",Bills!$G115="",Bills!$L115=""),"",IF(Bills!$L115=0,IF(AND(YEAR(Bills!$G115)=YEAR(C$3),MONTH(Bills!$G115)=MONTH(C$3)),$B116,0),IF(AND(C$3&gt;=DATE(YEAR(Bills!$G115),MONTH(Bills!$G115),1),MOD((YEAR(C$3)-YEAR(Bills!$G115))*12+MONTH(C$3)-MONTH(Bills!$G115),Bills!$L115)=0),$B116,0)))</f>
        <v/>
      </c>
      <c r="D116" s="30" t="str">
        <f>IF(OR($A116="",Bills!$G115="",Bills!$L115=""),"",IF(Bills!$L115=0,IF(AND(YEAR(Bills!$G115)=YEAR(D$3),MONTH(Bills!$G115)=MONTH(D$3)),$B116,0),IF(AND(D$3&gt;=DATE(YEAR(Bills!$G115),MONTH(Bills!$G115),1),MOD((YEAR(D$3)-YEAR(Bills!$G115))*12+MONTH(D$3)-MONTH(Bills!$G115),Bills!$L115)=0),$B116,0)))</f>
        <v/>
      </c>
      <c r="E116" s="30" t="str">
        <f>IF(OR($A116="",Bills!$G115="",Bills!$L115=""),"",IF(Bills!$L115=0,IF(AND(YEAR(Bills!$G115)=YEAR(E$3),MONTH(Bills!$G115)=MONTH(E$3)),$B116,0),IF(AND(E$3&gt;=DATE(YEAR(Bills!$G115),MONTH(Bills!$G115),1),MOD((YEAR(E$3)-YEAR(Bills!$G115))*12+MONTH(E$3)-MONTH(Bills!$G115),Bills!$L115)=0),$B116,0)))</f>
        <v/>
      </c>
      <c r="F116" s="30" t="str">
        <f>IF(OR($A116="",Bills!$G115="",Bills!$L115=""),"",IF(Bills!$L115=0,IF(AND(YEAR(Bills!$G115)=YEAR(F$3),MONTH(Bills!$G115)=MONTH(F$3)),$B116,0),IF(AND(F$3&gt;=DATE(YEAR(Bills!$G115),MONTH(Bills!$G115),1),MOD((YEAR(F$3)-YEAR(Bills!$G115))*12+MONTH(F$3)-MONTH(Bills!$G115),Bills!$L115)=0),$B116,0)))</f>
        <v/>
      </c>
      <c r="G116" s="30" t="str">
        <f>IF(OR($A116="",Bills!$G115="",Bills!$L115=""),"",IF(Bills!$L115=0,IF(AND(YEAR(Bills!$G115)=YEAR(G$3),MONTH(Bills!$G115)=MONTH(G$3)),$B116,0),IF(AND(G$3&gt;=DATE(YEAR(Bills!$G115),MONTH(Bills!$G115),1),MOD((YEAR(G$3)-YEAR(Bills!$G115))*12+MONTH(G$3)-MONTH(Bills!$G115),Bills!$L115)=0),$B116,0)))</f>
        <v/>
      </c>
      <c r="H116" s="30" t="str">
        <f>IF(OR($A116="",Bills!$G115="",Bills!$L115=""),"",IF(Bills!$L115=0,IF(AND(YEAR(Bills!$G115)=YEAR(H$3),MONTH(Bills!$G115)=MONTH(H$3)),$B116,0),IF(AND(H$3&gt;=DATE(YEAR(Bills!$G115),MONTH(Bills!$G115),1),MOD((YEAR(H$3)-YEAR(Bills!$G115))*12+MONTH(H$3)-MONTH(Bills!$G115),Bills!$L115)=0),$B116,0)))</f>
        <v/>
      </c>
      <c r="I116" s="30" t="str">
        <f>IF(OR($A116="",Bills!$G115="",Bills!$L115=""),"",IF(Bills!$L115=0,IF(AND(YEAR(Bills!$G115)=YEAR(I$3),MONTH(Bills!$G115)=MONTH(I$3)),$B116,0),IF(AND(I$3&gt;=DATE(YEAR(Bills!$G115),MONTH(Bills!$G115),1),MOD((YEAR(I$3)-YEAR(Bills!$G115))*12+MONTH(I$3)-MONTH(Bills!$G115),Bills!$L115)=0),$B116,0)))</f>
        <v/>
      </c>
      <c r="J116" s="30" t="str">
        <f>IF(OR($A116="",Bills!$G115="",Bills!$L115=""),"",IF(Bills!$L115=0,IF(AND(YEAR(Bills!$G115)=YEAR(J$3),MONTH(Bills!$G115)=MONTH(J$3)),$B116,0),IF(AND(J$3&gt;=DATE(YEAR(Bills!$G115),MONTH(Bills!$G115),1),MOD((YEAR(J$3)-YEAR(Bills!$G115))*12+MONTH(J$3)-MONTH(Bills!$G115),Bills!$L115)=0),$B116,0)))</f>
        <v/>
      </c>
      <c r="K116" s="30" t="str">
        <f>IF(OR($A116="",Bills!$G115="",Bills!$L115=""),"",IF(Bills!$L115=0,IF(AND(YEAR(Bills!$G115)=YEAR(K$3),MONTH(Bills!$G115)=MONTH(K$3)),$B116,0),IF(AND(K$3&gt;=DATE(YEAR(Bills!$G115),MONTH(Bills!$G115),1),MOD((YEAR(K$3)-YEAR(Bills!$G115))*12+MONTH(K$3)-MONTH(Bills!$G115),Bills!$L115)=0),$B116,0)))</f>
        <v/>
      </c>
      <c r="L116" s="30" t="str">
        <f>IF(OR($A116="",Bills!$G115="",Bills!$L115=""),"",IF(Bills!$L115=0,IF(AND(YEAR(Bills!$G115)=YEAR(L$3),MONTH(Bills!$G115)=MONTH(L$3)),$B116,0),IF(AND(L$3&gt;=DATE(YEAR(Bills!$G115),MONTH(Bills!$G115),1),MOD((YEAR(L$3)-YEAR(Bills!$G115))*12+MONTH(L$3)-MONTH(Bills!$G115),Bills!$L115)=0),$B116,0)))</f>
        <v/>
      </c>
      <c r="M116" s="30" t="str">
        <f>IF(OR($A116="",Bills!$G115="",Bills!$L115=""),"",IF(Bills!$L115=0,IF(AND(YEAR(Bills!$G115)=YEAR(M$3),MONTH(Bills!$G115)=MONTH(M$3)),$B116,0),IF(AND(M$3&gt;=DATE(YEAR(Bills!$G115),MONTH(Bills!$G115),1),MOD((YEAR(M$3)-YEAR(Bills!$G115))*12+MONTH(M$3)-MONTH(Bills!$G115),Bills!$L115)=0),$B116,0)))</f>
        <v/>
      </c>
      <c r="N116" s="30" t="str">
        <f>IF(OR($A116="",Bills!$G115="",Bills!$L115=""),"",IF(Bills!$L115=0,IF(AND(YEAR(Bills!$G115)=YEAR(N$3),MONTH(Bills!$G115)=MONTH(N$3)),$B116,0),IF(AND(N$3&gt;=DATE(YEAR(Bills!$G115),MONTH(Bills!$G115),1),MOD((YEAR(N$3)-YEAR(Bills!$G115))*12+MONTH(N$3)-MONTH(Bills!$G115),Bills!$L115)=0),$B116,0)))</f>
        <v/>
      </c>
    </row>
    <row r="117" spans="1:14" x14ac:dyDescent="0.3">
      <c r="A117" s="24" t="str">
        <f>IF(Bills!A116="","",Bills!A116)</f>
        <v/>
      </c>
      <c r="B117" s="23" t="str">
        <f>IF($A117="","",N(Bills!E116))</f>
        <v/>
      </c>
      <c r="C117" s="30" t="str">
        <f>IF(OR($A117="",Bills!$G116="",Bills!$L116=""),"",IF(Bills!$L116=0,IF(AND(YEAR(Bills!$G116)=YEAR(C$3),MONTH(Bills!$G116)=MONTH(C$3)),$B117,0),IF(AND(C$3&gt;=DATE(YEAR(Bills!$G116),MONTH(Bills!$G116),1),MOD((YEAR(C$3)-YEAR(Bills!$G116))*12+MONTH(C$3)-MONTH(Bills!$G116),Bills!$L116)=0),$B117,0)))</f>
        <v/>
      </c>
      <c r="D117" s="30" t="str">
        <f>IF(OR($A117="",Bills!$G116="",Bills!$L116=""),"",IF(Bills!$L116=0,IF(AND(YEAR(Bills!$G116)=YEAR(D$3),MONTH(Bills!$G116)=MONTH(D$3)),$B117,0),IF(AND(D$3&gt;=DATE(YEAR(Bills!$G116),MONTH(Bills!$G116),1),MOD((YEAR(D$3)-YEAR(Bills!$G116))*12+MONTH(D$3)-MONTH(Bills!$G116),Bills!$L116)=0),$B117,0)))</f>
        <v/>
      </c>
      <c r="E117" s="30" t="str">
        <f>IF(OR($A117="",Bills!$G116="",Bills!$L116=""),"",IF(Bills!$L116=0,IF(AND(YEAR(Bills!$G116)=YEAR(E$3),MONTH(Bills!$G116)=MONTH(E$3)),$B117,0),IF(AND(E$3&gt;=DATE(YEAR(Bills!$G116),MONTH(Bills!$G116),1),MOD((YEAR(E$3)-YEAR(Bills!$G116))*12+MONTH(E$3)-MONTH(Bills!$G116),Bills!$L116)=0),$B117,0)))</f>
        <v/>
      </c>
      <c r="F117" s="30" t="str">
        <f>IF(OR($A117="",Bills!$G116="",Bills!$L116=""),"",IF(Bills!$L116=0,IF(AND(YEAR(Bills!$G116)=YEAR(F$3),MONTH(Bills!$G116)=MONTH(F$3)),$B117,0),IF(AND(F$3&gt;=DATE(YEAR(Bills!$G116),MONTH(Bills!$G116),1),MOD((YEAR(F$3)-YEAR(Bills!$G116))*12+MONTH(F$3)-MONTH(Bills!$G116),Bills!$L116)=0),$B117,0)))</f>
        <v/>
      </c>
      <c r="G117" s="30" t="str">
        <f>IF(OR($A117="",Bills!$G116="",Bills!$L116=""),"",IF(Bills!$L116=0,IF(AND(YEAR(Bills!$G116)=YEAR(G$3),MONTH(Bills!$G116)=MONTH(G$3)),$B117,0),IF(AND(G$3&gt;=DATE(YEAR(Bills!$G116),MONTH(Bills!$G116),1),MOD((YEAR(G$3)-YEAR(Bills!$G116))*12+MONTH(G$3)-MONTH(Bills!$G116),Bills!$L116)=0),$B117,0)))</f>
        <v/>
      </c>
      <c r="H117" s="30" t="str">
        <f>IF(OR($A117="",Bills!$G116="",Bills!$L116=""),"",IF(Bills!$L116=0,IF(AND(YEAR(Bills!$G116)=YEAR(H$3),MONTH(Bills!$G116)=MONTH(H$3)),$B117,0),IF(AND(H$3&gt;=DATE(YEAR(Bills!$G116),MONTH(Bills!$G116),1),MOD((YEAR(H$3)-YEAR(Bills!$G116))*12+MONTH(H$3)-MONTH(Bills!$G116),Bills!$L116)=0),$B117,0)))</f>
        <v/>
      </c>
      <c r="I117" s="30" t="str">
        <f>IF(OR($A117="",Bills!$G116="",Bills!$L116=""),"",IF(Bills!$L116=0,IF(AND(YEAR(Bills!$G116)=YEAR(I$3),MONTH(Bills!$G116)=MONTH(I$3)),$B117,0),IF(AND(I$3&gt;=DATE(YEAR(Bills!$G116),MONTH(Bills!$G116),1),MOD((YEAR(I$3)-YEAR(Bills!$G116))*12+MONTH(I$3)-MONTH(Bills!$G116),Bills!$L116)=0),$B117,0)))</f>
        <v/>
      </c>
      <c r="J117" s="30" t="str">
        <f>IF(OR($A117="",Bills!$G116="",Bills!$L116=""),"",IF(Bills!$L116=0,IF(AND(YEAR(Bills!$G116)=YEAR(J$3),MONTH(Bills!$G116)=MONTH(J$3)),$B117,0),IF(AND(J$3&gt;=DATE(YEAR(Bills!$G116),MONTH(Bills!$G116),1),MOD((YEAR(J$3)-YEAR(Bills!$G116))*12+MONTH(J$3)-MONTH(Bills!$G116),Bills!$L116)=0),$B117,0)))</f>
        <v/>
      </c>
      <c r="K117" s="30" t="str">
        <f>IF(OR($A117="",Bills!$G116="",Bills!$L116=""),"",IF(Bills!$L116=0,IF(AND(YEAR(Bills!$G116)=YEAR(K$3),MONTH(Bills!$G116)=MONTH(K$3)),$B117,0),IF(AND(K$3&gt;=DATE(YEAR(Bills!$G116),MONTH(Bills!$G116),1),MOD((YEAR(K$3)-YEAR(Bills!$G116))*12+MONTH(K$3)-MONTH(Bills!$G116),Bills!$L116)=0),$B117,0)))</f>
        <v/>
      </c>
      <c r="L117" s="30" t="str">
        <f>IF(OR($A117="",Bills!$G116="",Bills!$L116=""),"",IF(Bills!$L116=0,IF(AND(YEAR(Bills!$G116)=YEAR(L$3),MONTH(Bills!$G116)=MONTH(L$3)),$B117,0),IF(AND(L$3&gt;=DATE(YEAR(Bills!$G116),MONTH(Bills!$G116),1),MOD((YEAR(L$3)-YEAR(Bills!$G116))*12+MONTH(L$3)-MONTH(Bills!$G116),Bills!$L116)=0),$B117,0)))</f>
        <v/>
      </c>
      <c r="M117" s="30" t="str">
        <f>IF(OR($A117="",Bills!$G116="",Bills!$L116=""),"",IF(Bills!$L116=0,IF(AND(YEAR(Bills!$G116)=YEAR(M$3),MONTH(Bills!$G116)=MONTH(M$3)),$B117,0),IF(AND(M$3&gt;=DATE(YEAR(Bills!$G116),MONTH(Bills!$G116),1),MOD((YEAR(M$3)-YEAR(Bills!$G116))*12+MONTH(M$3)-MONTH(Bills!$G116),Bills!$L116)=0),$B117,0)))</f>
        <v/>
      </c>
      <c r="N117" s="30" t="str">
        <f>IF(OR($A117="",Bills!$G116="",Bills!$L116=""),"",IF(Bills!$L116=0,IF(AND(YEAR(Bills!$G116)=YEAR(N$3),MONTH(Bills!$G116)=MONTH(N$3)),$B117,0),IF(AND(N$3&gt;=DATE(YEAR(Bills!$G116),MONTH(Bills!$G116),1),MOD((YEAR(N$3)-YEAR(Bills!$G116))*12+MONTH(N$3)-MONTH(Bills!$G116),Bills!$L116)=0),$B117,0)))</f>
        <v/>
      </c>
    </row>
    <row r="118" spans="1:14" x14ac:dyDescent="0.3">
      <c r="A118" s="24" t="str">
        <f>IF(Bills!A117="","",Bills!A117)</f>
        <v/>
      </c>
      <c r="B118" s="23" t="str">
        <f>IF($A118="","",N(Bills!E117))</f>
        <v/>
      </c>
      <c r="C118" s="30" t="str">
        <f>IF(OR($A118="",Bills!$G117="",Bills!$L117=""),"",IF(Bills!$L117=0,IF(AND(YEAR(Bills!$G117)=YEAR(C$3),MONTH(Bills!$G117)=MONTH(C$3)),$B118,0),IF(AND(C$3&gt;=DATE(YEAR(Bills!$G117),MONTH(Bills!$G117),1),MOD((YEAR(C$3)-YEAR(Bills!$G117))*12+MONTH(C$3)-MONTH(Bills!$G117),Bills!$L117)=0),$B118,0)))</f>
        <v/>
      </c>
      <c r="D118" s="30" t="str">
        <f>IF(OR($A118="",Bills!$G117="",Bills!$L117=""),"",IF(Bills!$L117=0,IF(AND(YEAR(Bills!$G117)=YEAR(D$3),MONTH(Bills!$G117)=MONTH(D$3)),$B118,0),IF(AND(D$3&gt;=DATE(YEAR(Bills!$G117),MONTH(Bills!$G117),1),MOD((YEAR(D$3)-YEAR(Bills!$G117))*12+MONTH(D$3)-MONTH(Bills!$G117),Bills!$L117)=0),$B118,0)))</f>
        <v/>
      </c>
      <c r="E118" s="30" t="str">
        <f>IF(OR($A118="",Bills!$G117="",Bills!$L117=""),"",IF(Bills!$L117=0,IF(AND(YEAR(Bills!$G117)=YEAR(E$3),MONTH(Bills!$G117)=MONTH(E$3)),$B118,0),IF(AND(E$3&gt;=DATE(YEAR(Bills!$G117),MONTH(Bills!$G117),1),MOD((YEAR(E$3)-YEAR(Bills!$G117))*12+MONTH(E$3)-MONTH(Bills!$G117),Bills!$L117)=0),$B118,0)))</f>
        <v/>
      </c>
      <c r="F118" s="30" t="str">
        <f>IF(OR($A118="",Bills!$G117="",Bills!$L117=""),"",IF(Bills!$L117=0,IF(AND(YEAR(Bills!$G117)=YEAR(F$3),MONTH(Bills!$G117)=MONTH(F$3)),$B118,0),IF(AND(F$3&gt;=DATE(YEAR(Bills!$G117),MONTH(Bills!$G117),1),MOD((YEAR(F$3)-YEAR(Bills!$G117))*12+MONTH(F$3)-MONTH(Bills!$G117),Bills!$L117)=0),$B118,0)))</f>
        <v/>
      </c>
      <c r="G118" s="30" t="str">
        <f>IF(OR($A118="",Bills!$G117="",Bills!$L117=""),"",IF(Bills!$L117=0,IF(AND(YEAR(Bills!$G117)=YEAR(G$3),MONTH(Bills!$G117)=MONTH(G$3)),$B118,0),IF(AND(G$3&gt;=DATE(YEAR(Bills!$G117),MONTH(Bills!$G117),1),MOD((YEAR(G$3)-YEAR(Bills!$G117))*12+MONTH(G$3)-MONTH(Bills!$G117),Bills!$L117)=0),$B118,0)))</f>
        <v/>
      </c>
      <c r="H118" s="30" t="str">
        <f>IF(OR($A118="",Bills!$G117="",Bills!$L117=""),"",IF(Bills!$L117=0,IF(AND(YEAR(Bills!$G117)=YEAR(H$3),MONTH(Bills!$G117)=MONTH(H$3)),$B118,0),IF(AND(H$3&gt;=DATE(YEAR(Bills!$G117),MONTH(Bills!$G117),1),MOD((YEAR(H$3)-YEAR(Bills!$G117))*12+MONTH(H$3)-MONTH(Bills!$G117),Bills!$L117)=0),$B118,0)))</f>
        <v/>
      </c>
      <c r="I118" s="30" t="str">
        <f>IF(OR($A118="",Bills!$G117="",Bills!$L117=""),"",IF(Bills!$L117=0,IF(AND(YEAR(Bills!$G117)=YEAR(I$3),MONTH(Bills!$G117)=MONTH(I$3)),$B118,0),IF(AND(I$3&gt;=DATE(YEAR(Bills!$G117),MONTH(Bills!$G117),1),MOD((YEAR(I$3)-YEAR(Bills!$G117))*12+MONTH(I$3)-MONTH(Bills!$G117),Bills!$L117)=0),$B118,0)))</f>
        <v/>
      </c>
      <c r="J118" s="30" t="str">
        <f>IF(OR($A118="",Bills!$G117="",Bills!$L117=""),"",IF(Bills!$L117=0,IF(AND(YEAR(Bills!$G117)=YEAR(J$3),MONTH(Bills!$G117)=MONTH(J$3)),$B118,0),IF(AND(J$3&gt;=DATE(YEAR(Bills!$G117),MONTH(Bills!$G117),1),MOD((YEAR(J$3)-YEAR(Bills!$G117))*12+MONTH(J$3)-MONTH(Bills!$G117),Bills!$L117)=0),$B118,0)))</f>
        <v/>
      </c>
      <c r="K118" s="30" t="str">
        <f>IF(OR($A118="",Bills!$G117="",Bills!$L117=""),"",IF(Bills!$L117=0,IF(AND(YEAR(Bills!$G117)=YEAR(K$3),MONTH(Bills!$G117)=MONTH(K$3)),$B118,0),IF(AND(K$3&gt;=DATE(YEAR(Bills!$G117),MONTH(Bills!$G117),1),MOD((YEAR(K$3)-YEAR(Bills!$G117))*12+MONTH(K$3)-MONTH(Bills!$G117),Bills!$L117)=0),$B118,0)))</f>
        <v/>
      </c>
      <c r="L118" s="30" t="str">
        <f>IF(OR($A118="",Bills!$G117="",Bills!$L117=""),"",IF(Bills!$L117=0,IF(AND(YEAR(Bills!$G117)=YEAR(L$3),MONTH(Bills!$G117)=MONTH(L$3)),$B118,0),IF(AND(L$3&gt;=DATE(YEAR(Bills!$G117),MONTH(Bills!$G117),1),MOD((YEAR(L$3)-YEAR(Bills!$G117))*12+MONTH(L$3)-MONTH(Bills!$G117),Bills!$L117)=0),$B118,0)))</f>
        <v/>
      </c>
      <c r="M118" s="30" t="str">
        <f>IF(OR($A118="",Bills!$G117="",Bills!$L117=""),"",IF(Bills!$L117=0,IF(AND(YEAR(Bills!$G117)=YEAR(M$3),MONTH(Bills!$G117)=MONTH(M$3)),$B118,0),IF(AND(M$3&gt;=DATE(YEAR(Bills!$G117),MONTH(Bills!$G117),1),MOD((YEAR(M$3)-YEAR(Bills!$G117))*12+MONTH(M$3)-MONTH(Bills!$G117),Bills!$L117)=0),$B118,0)))</f>
        <v/>
      </c>
      <c r="N118" s="30" t="str">
        <f>IF(OR($A118="",Bills!$G117="",Bills!$L117=""),"",IF(Bills!$L117=0,IF(AND(YEAR(Bills!$G117)=YEAR(N$3),MONTH(Bills!$G117)=MONTH(N$3)),$B118,0),IF(AND(N$3&gt;=DATE(YEAR(Bills!$G117),MONTH(Bills!$G117),1),MOD((YEAR(N$3)-YEAR(Bills!$G117))*12+MONTH(N$3)-MONTH(Bills!$G117),Bills!$L117)=0),$B118,0)))</f>
        <v/>
      </c>
    </row>
    <row r="119" spans="1:14" x14ac:dyDescent="0.3">
      <c r="A119" s="24" t="str">
        <f>IF(Bills!A118="","",Bills!A118)</f>
        <v/>
      </c>
      <c r="B119" s="23" t="str">
        <f>IF($A119="","",N(Bills!E118))</f>
        <v/>
      </c>
      <c r="C119" s="30" t="str">
        <f>IF(OR($A119="",Bills!$G118="",Bills!$L118=""),"",IF(Bills!$L118=0,IF(AND(YEAR(Bills!$G118)=YEAR(C$3),MONTH(Bills!$G118)=MONTH(C$3)),$B119,0),IF(AND(C$3&gt;=DATE(YEAR(Bills!$G118),MONTH(Bills!$G118),1),MOD((YEAR(C$3)-YEAR(Bills!$G118))*12+MONTH(C$3)-MONTH(Bills!$G118),Bills!$L118)=0),$B119,0)))</f>
        <v/>
      </c>
      <c r="D119" s="30" t="str">
        <f>IF(OR($A119="",Bills!$G118="",Bills!$L118=""),"",IF(Bills!$L118=0,IF(AND(YEAR(Bills!$G118)=YEAR(D$3),MONTH(Bills!$G118)=MONTH(D$3)),$B119,0),IF(AND(D$3&gt;=DATE(YEAR(Bills!$G118),MONTH(Bills!$G118),1),MOD((YEAR(D$3)-YEAR(Bills!$G118))*12+MONTH(D$3)-MONTH(Bills!$G118),Bills!$L118)=0),$B119,0)))</f>
        <v/>
      </c>
      <c r="E119" s="30" t="str">
        <f>IF(OR($A119="",Bills!$G118="",Bills!$L118=""),"",IF(Bills!$L118=0,IF(AND(YEAR(Bills!$G118)=YEAR(E$3),MONTH(Bills!$G118)=MONTH(E$3)),$B119,0),IF(AND(E$3&gt;=DATE(YEAR(Bills!$G118),MONTH(Bills!$G118),1),MOD((YEAR(E$3)-YEAR(Bills!$G118))*12+MONTH(E$3)-MONTH(Bills!$G118),Bills!$L118)=0),$B119,0)))</f>
        <v/>
      </c>
      <c r="F119" s="30" t="str">
        <f>IF(OR($A119="",Bills!$G118="",Bills!$L118=""),"",IF(Bills!$L118=0,IF(AND(YEAR(Bills!$G118)=YEAR(F$3),MONTH(Bills!$G118)=MONTH(F$3)),$B119,0),IF(AND(F$3&gt;=DATE(YEAR(Bills!$G118),MONTH(Bills!$G118),1),MOD((YEAR(F$3)-YEAR(Bills!$G118))*12+MONTH(F$3)-MONTH(Bills!$G118),Bills!$L118)=0),$B119,0)))</f>
        <v/>
      </c>
      <c r="G119" s="30" t="str">
        <f>IF(OR($A119="",Bills!$G118="",Bills!$L118=""),"",IF(Bills!$L118=0,IF(AND(YEAR(Bills!$G118)=YEAR(G$3),MONTH(Bills!$G118)=MONTH(G$3)),$B119,0),IF(AND(G$3&gt;=DATE(YEAR(Bills!$G118),MONTH(Bills!$G118),1),MOD((YEAR(G$3)-YEAR(Bills!$G118))*12+MONTH(G$3)-MONTH(Bills!$G118),Bills!$L118)=0),$B119,0)))</f>
        <v/>
      </c>
      <c r="H119" s="30" t="str">
        <f>IF(OR($A119="",Bills!$G118="",Bills!$L118=""),"",IF(Bills!$L118=0,IF(AND(YEAR(Bills!$G118)=YEAR(H$3),MONTH(Bills!$G118)=MONTH(H$3)),$B119,0),IF(AND(H$3&gt;=DATE(YEAR(Bills!$G118),MONTH(Bills!$G118),1),MOD((YEAR(H$3)-YEAR(Bills!$G118))*12+MONTH(H$3)-MONTH(Bills!$G118),Bills!$L118)=0),$B119,0)))</f>
        <v/>
      </c>
      <c r="I119" s="30" t="str">
        <f>IF(OR($A119="",Bills!$G118="",Bills!$L118=""),"",IF(Bills!$L118=0,IF(AND(YEAR(Bills!$G118)=YEAR(I$3),MONTH(Bills!$G118)=MONTH(I$3)),$B119,0),IF(AND(I$3&gt;=DATE(YEAR(Bills!$G118),MONTH(Bills!$G118),1),MOD((YEAR(I$3)-YEAR(Bills!$G118))*12+MONTH(I$3)-MONTH(Bills!$G118),Bills!$L118)=0),$B119,0)))</f>
        <v/>
      </c>
      <c r="J119" s="30" t="str">
        <f>IF(OR($A119="",Bills!$G118="",Bills!$L118=""),"",IF(Bills!$L118=0,IF(AND(YEAR(Bills!$G118)=YEAR(J$3),MONTH(Bills!$G118)=MONTH(J$3)),$B119,0),IF(AND(J$3&gt;=DATE(YEAR(Bills!$G118),MONTH(Bills!$G118),1),MOD((YEAR(J$3)-YEAR(Bills!$G118))*12+MONTH(J$3)-MONTH(Bills!$G118),Bills!$L118)=0),$B119,0)))</f>
        <v/>
      </c>
      <c r="K119" s="30" t="str">
        <f>IF(OR($A119="",Bills!$G118="",Bills!$L118=""),"",IF(Bills!$L118=0,IF(AND(YEAR(Bills!$G118)=YEAR(K$3),MONTH(Bills!$G118)=MONTH(K$3)),$B119,0),IF(AND(K$3&gt;=DATE(YEAR(Bills!$G118),MONTH(Bills!$G118),1),MOD((YEAR(K$3)-YEAR(Bills!$G118))*12+MONTH(K$3)-MONTH(Bills!$G118),Bills!$L118)=0),$B119,0)))</f>
        <v/>
      </c>
      <c r="L119" s="30" t="str">
        <f>IF(OR($A119="",Bills!$G118="",Bills!$L118=""),"",IF(Bills!$L118=0,IF(AND(YEAR(Bills!$G118)=YEAR(L$3),MONTH(Bills!$G118)=MONTH(L$3)),$B119,0),IF(AND(L$3&gt;=DATE(YEAR(Bills!$G118),MONTH(Bills!$G118),1),MOD((YEAR(L$3)-YEAR(Bills!$G118))*12+MONTH(L$3)-MONTH(Bills!$G118),Bills!$L118)=0),$B119,0)))</f>
        <v/>
      </c>
      <c r="M119" s="30" t="str">
        <f>IF(OR($A119="",Bills!$G118="",Bills!$L118=""),"",IF(Bills!$L118=0,IF(AND(YEAR(Bills!$G118)=YEAR(M$3),MONTH(Bills!$G118)=MONTH(M$3)),$B119,0),IF(AND(M$3&gt;=DATE(YEAR(Bills!$G118),MONTH(Bills!$G118),1),MOD((YEAR(M$3)-YEAR(Bills!$G118))*12+MONTH(M$3)-MONTH(Bills!$G118),Bills!$L118)=0),$B119,0)))</f>
        <v/>
      </c>
      <c r="N119" s="30" t="str">
        <f>IF(OR($A119="",Bills!$G118="",Bills!$L118=""),"",IF(Bills!$L118=0,IF(AND(YEAR(Bills!$G118)=YEAR(N$3),MONTH(Bills!$G118)=MONTH(N$3)),$B119,0),IF(AND(N$3&gt;=DATE(YEAR(Bills!$G118),MONTH(Bills!$G118),1),MOD((YEAR(N$3)-YEAR(Bills!$G118))*12+MONTH(N$3)-MONTH(Bills!$G118),Bills!$L118)=0),$B119,0)))</f>
        <v/>
      </c>
    </row>
    <row r="120" spans="1:14" x14ac:dyDescent="0.3">
      <c r="A120" s="24" t="str">
        <f>IF(Bills!A119="","",Bills!A119)</f>
        <v/>
      </c>
      <c r="B120" s="23" t="str">
        <f>IF($A120="","",N(Bills!E119))</f>
        <v/>
      </c>
      <c r="C120" s="30" t="str">
        <f>IF(OR($A120="",Bills!$G119="",Bills!$L119=""),"",IF(Bills!$L119=0,IF(AND(YEAR(Bills!$G119)=YEAR(C$3),MONTH(Bills!$G119)=MONTH(C$3)),$B120,0),IF(AND(C$3&gt;=DATE(YEAR(Bills!$G119),MONTH(Bills!$G119),1),MOD((YEAR(C$3)-YEAR(Bills!$G119))*12+MONTH(C$3)-MONTH(Bills!$G119),Bills!$L119)=0),$B120,0)))</f>
        <v/>
      </c>
      <c r="D120" s="30" t="str">
        <f>IF(OR($A120="",Bills!$G119="",Bills!$L119=""),"",IF(Bills!$L119=0,IF(AND(YEAR(Bills!$G119)=YEAR(D$3),MONTH(Bills!$G119)=MONTH(D$3)),$B120,0),IF(AND(D$3&gt;=DATE(YEAR(Bills!$G119),MONTH(Bills!$G119),1),MOD((YEAR(D$3)-YEAR(Bills!$G119))*12+MONTH(D$3)-MONTH(Bills!$G119),Bills!$L119)=0),$B120,0)))</f>
        <v/>
      </c>
      <c r="E120" s="30" t="str">
        <f>IF(OR($A120="",Bills!$G119="",Bills!$L119=""),"",IF(Bills!$L119=0,IF(AND(YEAR(Bills!$G119)=YEAR(E$3),MONTH(Bills!$G119)=MONTH(E$3)),$B120,0),IF(AND(E$3&gt;=DATE(YEAR(Bills!$G119),MONTH(Bills!$G119),1),MOD((YEAR(E$3)-YEAR(Bills!$G119))*12+MONTH(E$3)-MONTH(Bills!$G119),Bills!$L119)=0),$B120,0)))</f>
        <v/>
      </c>
      <c r="F120" s="30" t="str">
        <f>IF(OR($A120="",Bills!$G119="",Bills!$L119=""),"",IF(Bills!$L119=0,IF(AND(YEAR(Bills!$G119)=YEAR(F$3),MONTH(Bills!$G119)=MONTH(F$3)),$B120,0),IF(AND(F$3&gt;=DATE(YEAR(Bills!$G119),MONTH(Bills!$G119),1),MOD((YEAR(F$3)-YEAR(Bills!$G119))*12+MONTH(F$3)-MONTH(Bills!$G119),Bills!$L119)=0),$B120,0)))</f>
        <v/>
      </c>
      <c r="G120" s="30" t="str">
        <f>IF(OR($A120="",Bills!$G119="",Bills!$L119=""),"",IF(Bills!$L119=0,IF(AND(YEAR(Bills!$G119)=YEAR(G$3),MONTH(Bills!$G119)=MONTH(G$3)),$B120,0),IF(AND(G$3&gt;=DATE(YEAR(Bills!$G119),MONTH(Bills!$G119),1),MOD((YEAR(G$3)-YEAR(Bills!$G119))*12+MONTH(G$3)-MONTH(Bills!$G119),Bills!$L119)=0),$B120,0)))</f>
        <v/>
      </c>
      <c r="H120" s="30" t="str">
        <f>IF(OR($A120="",Bills!$G119="",Bills!$L119=""),"",IF(Bills!$L119=0,IF(AND(YEAR(Bills!$G119)=YEAR(H$3),MONTH(Bills!$G119)=MONTH(H$3)),$B120,0),IF(AND(H$3&gt;=DATE(YEAR(Bills!$G119),MONTH(Bills!$G119),1),MOD((YEAR(H$3)-YEAR(Bills!$G119))*12+MONTH(H$3)-MONTH(Bills!$G119),Bills!$L119)=0),$B120,0)))</f>
        <v/>
      </c>
      <c r="I120" s="30" t="str">
        <f>IF(OR($A120="",Bills!$G119="",Bills!$L119=""),"",IF(Bills!$L119=0,IF(AND(YEAR(Bills!$G119)=YEAR(I$3),MONTH(Bills!$G119)=MONTH(I$3)),$B120,0),IF(AND(I$3&gt;=DATE(YEAR(Bills!$G119),MONTH(Bills!$G119),1),MOD((YEAR(I$3)-YEAR(Bills!$G119))*12+MONTH(I$3)-MONTH(Bills!$G119),Bills!$L119)=0),$B120,0)))</f>
        <v/>
      </c>
      <c r="J120" s="30" t="str">
        <f>IF(OR($A120="",Bills!$G119="",Bills!$L119=""),"",IF(Bills!$L119=0,IF(AND(YEAR(Bills!$G119)=YEAR(J$3),MONTH(Bills!$G119)=MONTH(J$3)),$B120,0),IF(AND(J$3&gt;=DATE(YEAR(Bills!$G119),MONTH(Bills!$G119),1),MOD((YEAR(J$3)-YEAR(Bills!$G119))*12+MONTH(J$3)-MONTH(Bills!$G119),Bills!$L119)=0),$B120,0)))</f>
        <v/>
      </c>
      <c r="K120" s="30" t="str">
        <f>IF(OR($A120="",Bills!$G119="",Bills!$L119=""),"",IF(Bills!$L119=0,IF(AND(YEAR(Bills!$G119)=YEAR(K$3),MONTH(Bills!$G119)=MONTH(K$3)),$B120,0),IF(AND(K$3&gt;=DATE(YEAR(Bills!$G119),MONTH(Bills!$G119),1),MOD((YEAR(K$3)-YEAR(Bills!$G119))*12+MONTH(K$3)-MONTH(Bills!$G119),Bills!$L119)=0),$B120,0)))</f>
        <v/>
      </c>
      <c r="L120" s="30" t="str">
        <f>IF(OR($A120="",Bills!$G119="",Bills!$L119=""),"",IF(Bills!$L119=0,IF(AND(YEAR(Bills!$G119)=YEAR(L$3),MONTH(Bills!$G119)=MONTH(L$3)),$B120,0),IF(AND(L$3&gt;=DATE(YEAR(Bills!$G119),MONTH(Bills!$G119),1),MOD((YEAR(L$3)-YEAR(Bills!$G119))*12+MONTH(L$3)-MONTH(Bills!$G119),Bills!$L119)=0),$B120,0)))</f>
        <v/>
      </c>
      <c r="M120" s="30" t="str">
        <f>IF(OR($A120="",Bills!$G119="",Bills!$L119=""),"",IF(Bills!$L119=0,IF(AND(YEAR(Bills!$G119)=YEAR(M$3),MONTH(Bills!$G119)=MONTH(M$3)),$B120,0),IF(AND(M$3&gt;=DATE(YEAR(Bills!$G119),MONTH(Bills!$G119),1),MOD((YEAR(M$3)-YEAR(Bills!$G119))*12+MONTH(M$3)-MONTH(Bills!$G119),Bills!$L119)=0),$B120,0)))</f>
        <v/>
      </c>
      <c r="N120" s="30" t="str">
        <f>IF(OR($A120="",Bills!$G119="",Bills!$L119=""),"",IF(Bills!$L119=0,IF(AND(YEAR(Bills!$G119)=YEAR(N$3),MONTH(Bills!$G119)=MONTH(N$3)),$B120,0),IF(AND(N$3&gt;=DATE(YEAR(Bills!$G119),MONTH(Bills!$G119),1),MOD((YEAR(N$3)-YEAR(Bills!$G119))*12+MONTH(N$3)-MONTH(Bills!$G119),Bills!$L119)=0),$B120,0)))</f>
        <v/>
      </c>
    </row>
    <row r="121" spans="1:14" x14ac:dyDescent="0.3">
      <c r="A121" s="24" t="str">
        <f>IF(Bills!A120="","",Bills!A120)</f>
        <v/>
      </c>
      <c r="B121" s="23" t="str">
        <f>IF($A121="","",N(Bills!E120))</f>
        <v/>
      </c>
      <c r="C121" s="30" t="str">
        <f>IF(OR($A121="",Bills!$G120="",Bills!$L120=""),"",IF(Bills!$L120=0,IF(AND(YEAR(Bills!$G120)=YEAR(C$3),MONTH(Bills!$G120)=MONTH(C$3)),$B121,0),IF(AND(C$3&gt;=DATE(YEAR(Bills!$G120),MONTH(Bills!$G120),1),MOD((YEAR(C$3)-YEAR(Bills!$G120))*12+MONTH(C$3)-MONTH(Bills!$G120),Bills!$L120)=0),$B121,0)))</f>
        <v/>
      </c>
      <c r="D121" s="30" t="str">
        <f>IF(OR($A121="",Bills!$G120="",Bills!$L120=""),"",IF(Bills!$L120=0,IF(AND(YEAR(Bills!$G120)=YEAR(D$3),MONTH(Bills!$G120)=MONTH(D$3)),$B121,0),IF(AND(D$3&gt;=DATE(YEAR(Bills!$G120),MONTH(Bills!$G120),1),MOD((YEAR(D$3)-YEAR(Bills!$G120))*12+MONTH(D$3)-MONTH(Bills!$G120),Bills!$L120)=0),$B121,0)))</f>
        <v/>
      </c>
      <c r="E121" s="30" t="str">
        <f>IF(OR($A121="",Bills!$G120="",Bills!$L120=""),"",IF(Bills!$L120=0,IF(AND(YEAR(Bills!$G120)=YEAR(E$3),MONTH(Bills!$G120)=MONTH(E$3)),$B121,0),IF(AND(E$3&gt;=DATE(YEAR(Bills!$G120),MONTH(Bills!$G120),1),MOD((YEAR(E$3)-YEAR(Bills!$G120))*12+MONTH(E$3)-MONTH(Bills!$G120),Bills!$L120)=0),$B121,0)))</f>
        <v/>
      </c>
      <c r="F121" s="30" t="str">
        <f>IF(OR($A121="",Bills!$G120="",Bills!$L120=""),"",IF(Bills!$L120=0,IF(AND(YEAR(Bills!$G120)=YEAR(F$3),MONTH(Bills!$G120)=MONTH(F$3)),$B121,0),IF(AND(F$3&gt;=DATE(YEAR(Bills!$G120),MONTH(Bills!$G120),1),MOD((YEAR(F$3)-YEAR(Bills!$G120))*12+MONTH(F$3)-MONTH(Bills!$G120),Bills!$L120)=0),$B121,0)))</f>
        <v/>
      </c>
      <c r="G121" s="30" t="str">
        <f>IF(OR($A121="",Bills!$G120="",Bills!$L120=""),"",IF(Bills!$L120=0,IF(AND(YEAR(Bills!$G120)=YEAR(G$3),MONTH(Bills!$G120)=MONTH(G$3)),$B121,0),IF(AND(G$3&gt;=DATE(YEAR(Bills!$G120),MONTH(Bills!$G120),1),MOD((YEAR(G$3)-YEAR(Bills!$G120))*12+MONTH(G$3)-MONTH(Bills!$G120),Bills!$L120)=0),$B121,0)))</f>
        <v/>
      </c>
      <c r="H121" s="30" t="str">
        <f>IF(OR($A121="",Bills!$G120="",Bills!$L120=""),"",IF(Bills!$L120=0,IF(AND(YEAR(Bills!$G120)=YEAR(H$3),MONTH(Bills!$G120)=MONTH(H$3)),$B121,0),IF(AND(H$3&gt;=DATE(YEAR(Bills!$G120),MONTH(Bills!$G120),1),MOD((YEAR(H$3)-YEAR(Bills!$G120))*12+MONTH(H$3)-MONTH(Bills!$G120),Bills!$L120)=0),$B121,0)))</f>
        <v/>
      </c>
      <c r="I121" s="30" t="str">
        <f>IF(OR($A121="",Bills!$G120="",Bills!$L120=""),"",IF(Bills!$L120=0,IF(AND(YEAR(Bills!$G120)=YEAR(I$3),MONTH(Bills!$G120)=MONTH(I$3)),$B121,0),IF(AND(I$3&gt;=DATE(YEAR(Bills!$G120),MONTH(Bills!$G120),1),MOD((YEAR(I$3)-YEAR(Bills!$G120))*12+MONTH(I$3)-MONTH(Bills!$G120),Bills!$L120)=0),$B121,0)))</f>
        <v/>
      </c>
      <c r="J121" s="30" t="str">
        <f>IF(OR($A121="",Bills!$G120="",Bills!$L120=""),"",IF(Bills!$L120=0,IF(AND(YEAR(Bills!$G120)=YEAR(J$3),MONTH(Bills!$G120)=MONTH(J$3)),$B121,0),IF(AND(J$3&gt;=DATE(YEAR(Bills!$G120),MONTH(Bills!$G120),1),MOD((YEAR(J$3)-YEAR(Bills!$G120))*12+MONTH(J$3)-MONTH(Bills!$G120),Bills!$L120)=0),$B121,0)))</f>
        <v/>
      </c>
      <c r="K121" s="30" t="str">
        <f>IF(OR($A121="",Bills!$G120="",Bills!$L120=""),"",IF(Bills!$L120=0,IF(AND(YEAR(Bills!$G120)=YEAR(K$3),MONTH(Bills!$G120)=MONTH(K$3)),$B121,0),IF(AND(K$3&gt;=DATE(YEAR(Bills!$G120),MONTH(Bills!$G120),1),MOD((YEAR(K$3)-YEAR(Bills!$G120))*12+MONTH(K$3)-MONTH(Bills!$G120),Bills!$L120)=0),$B121,0)))</f>
        <v/>
      </c>
      <c r="L121" s="30" t="str">
        <f>IF(OR($A121="",Bills!$G120="",Bills!$L120=""),"",IF(Bills!$L120=0,IF(AND(YEAR(Bills!$G120)=YEAR(L$3),MONTH(Bills!$G120)=MONTH(L$3)),$B121,0),IF(AND(L$3&gt;=DATE(YEAR(Bills!$G120),MONTH(Bills!$G120),1),MOD((YEAR(L$3)-YEAR(Bills!$G120))*12+MONTH(L$3)-MONTH(Bills!$G120),Bills!$L120)=0),$B121,0)))</f>
        <v/>
      </c>
      <c r="M121" s="30" t="str">
        <f>IF(OR($A121="",Bills!$G120="",Bills!$L120=""),"",IF(Bills!$L120=0,IF(AND(YEAR(Bills!$G120)=YEAR(M$3),MONTH(Bills!$G120)=MONTH(M$3)),$B121,0),IF(AND(M$3&gt;=DATE(YEAR(Bills!$G120),MONTH(Bills!$G120),1),MOD((YEAR(M$3)-YEAR(Bills!$G120))*12+MONTH(M$3)-MONTH(Bills!$G120),Bills!$L120)=0),$B121,0)))</f>
        <v/>
      </c>
      <c r="N121" s="30" t="str">
        <f>IF(OR($A121="",Bills!$G120="",Bills!$L120=""),"",IF(Bills!$L120=0,IF(AND(YEAR(Bills!$G120)=YEAR(N$3),MONTH(Bills!$G120)=MONTH(N$3)),$B121,0),IF(AND(N$3&gt;=DATE(YEAR(Bills!$G120),MONTH(Bills!$G120),1),MOD((YEAR(N$3)-YEAR(Bills!$G120))*12+MONTH(N$3)-MONTH(Bills!$G120),Bills!$L120)=0),$B121,0)))</f>
        <v/>
      </c>
    </row>
    <row r="122" spans="1:14" x14ac:dyDescent="0.3">
      <c r="A122" s="24" t="str">
        <f>IF(Bills!A121="","",Bills!A121)</f>
        <v/>
      </c>
      <c r="B122" s="23" t="str">
        <f>IF($A122="","",N(Bills!E121))</f>
        <v/>
      </c>
      <c r="C122" s="30" t="str">
        <f>IF(OR($A122="",Bills!$G121="",Bills!$L121=""),"",IF(Bills!$L121=0,IF(AND(YEAR(Bills!$G121)=YEAR(C$3),MONTH(Bills!$G121)=MONTH(C$3)),$B122,0),IF(AND(C$3&gt;=DATE(YEAR(Bills!$G121),MONTH(Bills!$G121),1),MOD((YEAR(C$3)-YEAR(Bills!$G121))*12+MONTH(C$3)-MONTH(Bills!$G121),Bills!$L121)=0),$B122,0)))</f>
        <v/>
      </c>
      <c r="D122" s="30" t="str">
        <f>IF(OR($A122="",Bills!$G121="",Bills!$L121=""),"",IF(Bills!$L121=0,IF(AND(YEAR(Bills!$G121)=YEAR(D$3),MONTH(Bills!$G121)=MONTH(D$3)),$B122,0),IF(AND(D$3&gt;=DATE(YEAR(Bills!$G121),MONTH(Bills!$G121),1),MOD((YEAR(D$3)-YEAR(Bills!$G121))*12+MONTH(D$3)-MONTH(Bills!$G121),Bills!$L121)=0),$B122,0)))</f>
        <v/>
      </c>
      <c r="E122" s="30" t="str">
        <f>IF(OR($A122="",Bills!$G121="",Bills!$L121=""),"",IF(Bills!$L121=0,IF(AND(YEAR(Bills!$G121)=YEAR(E$3),MONTH(Bills!$G121)=MONTH(E$3)),$B122,0),IF(AND(E$3&gt;=DATE(YEAR(Bills!$G121),MONTH(Bills!$G121),1),MOD((YEAR(E$3)-YEAR(Bills!$G121))*12+MONTH(E$3)-MONTH(Bills!$G121),Bills!$L121)=0),$B122,0)))</f>
        <v/>
      </c>
      <c r="F122" s="30" t="str">
        <f>IF(OR($A122="",Bills!$G121="",Bills!$L121=""),"",IF(Bills!$L121=0,IF(AND(YEAR(Bills!$G121)=YEAR(F$3),MONTH(Bills!$G121)=MONTH(F$3)),$B122,0),IF(AND(F$3&gt;=DATE(YEAR(Bills!$G121),MONTH(Bills!$G121),1),MOD((YEAR(F$3)-YEAR(Bills!$G121))*12+MONTH(F$3)-MONTH(Bills!$G121),Bills!$L121)=0),$B122,0)))</f>
        <v/>
      </c>
      <c r="G122" s="30" t="str">
        <f>IF(OR($A122="",Bills!$G121="",Bills!$L121=""),"",IF(Bills!$L121=0,IF(AND(YEAR(Bills!$G121)=YEAR(G$3),MONTH(Bills!$G121)=MONTH(G$3)),$B122,0),IF(AND(G$3&gt;=DATE(YEAR(Bills!$G121),MONTH(Bills!$G121),1),MOD((YEAR(G$3)-YEAR(Bills!$G121))*12+MONTH(G$3)-MONTH(Bills!$G121),Bills!$L121)=0),$B122,0)))</f>
        <v/>
      </c>
      <c r="H122" s="30" t="str">
        <f>IF(OR($A122="",Bills!$G121="",Bills!$L121=""),"",IF(Bills!$L121=0,IF(AND(YEAR(Bills!$G121)=YEAR(H$3),MONTH(Bills!$G121)=MONTH(H$3)),$B122,0),IF(AND(H$3&gt;=DATE(YEAR(Bills!$G121),MONTH(Bills!$G121),1),MOD((YEAR(H$3)-YEAR(Bills!$G121))*12+MONTH(H$3)-MONTH(Bills!$G121),Bills!$L121)=0),$B122,0)))</f>
        <v/>
      </c>
      <c r="I122" s="30" t="str">
        <f>IF(OR($A122="",Bills!$G121="",Bills!$L121=""),"",IF(Bills!$L121=0,IF(AND(YEAR(Bills!$G121)=YEAR(I$3),MONTH(Bills!$G121)=MONTH(I$3)),$B122,0),IF(AND(I$3&gt;=DATE(YEAR(Bills!$G121),MONTH(Bills!$G121),1),MOD((YEAR(I$3)-YEAR(Bills!$G121))*12+MONTH(I$3)-MONTH(Bills!$G121),Bills!$L121)=0),$B122,0)))</f>
        <v/>
      </c>
      <c r="J122" s="30" t="str">
        <f>IF(OR($A122="",Bills!$G121="",Bills!$L121=""),"",IF(Bills!$L121=0,IF(AND(YEAR(Bills!$G121)=YEAR(J$3),MONTH(Bills!$G121)=MONTH(J$3)),$B122,0),IF(AND(J$3&gt;=DATE(YEAR(Bills!$G121),MONTH(Bills!$G121),1),MOD((YEAR(J$3)-YEAR(Bills!$G121))*12+MONTH(J$3)-MONTH(Bills!$G121),Bills!$L121)=0),$B122,0)))</f>
        <v/>
      </c>
      <c r="K122" s="30" t="str">
        <f>IF(OR($A122="",Bills!$G121="",Bills!$L121=""),"",IF(Bills!$L121=0,IF(AND(YEAR(Bills!$G121)=YEAR(K$3),MONTH(Bills!$G121)=MONTH(K$3)),$B122,0),IF(AND(K$3&gt;=DATE(YEAR(Bills!$G121),MONTH(Bills!$G121),1),MOD((YEAR(K$3)-YEAR(Bills!$G121))*12+MONTH(K$3)-MONTH(Bills!$G121),Bills!$L121)=0),$B122,0)))</f>
        <v/>
      </c>
      <c r="L122" s="30" t="str">
        <f>IF(OR($A122="",Bills!$G121="",Bills!$L121=""),"",IF(Bills!$L121=0,IF(AND(YEAR(Bills!$G121)=YEAR(L$3),MONTH(Bills!$G121)=MONTH(L$3)),$B122,0),IF(AND(L$3&gt;=DATE(YEAR(Bills!$G121),MONTH(Bills!$G121),1),MOD((YEAR(L$3)-YEAR(Bills!$G121))*12+MONTH(L$3)-MONTH(Bills!$G121),Bills!$L121)=0),$B122,0)))</f>
        <v/>
      </c>
      <c r="M122" s="30" t="str">
        <f>IF(OR($A122="",Bills!$G121="",Bills!$L121=""),"",IF(Bills!$L121=0,IF(AND(YEAR(Bills!$G121)=YEAR(M$3),MONTH(Bills!$G121)=MONTH(M$3)),$B122,0),IF(AND(M$3&gt;=DATE(YEAR(Bills!$G121),MONTH(Bills!$G121),1),MOD((YEAR(M$3)-YEAR(Bills!$G121))*12+MONTH(M$3)-MONTH(Bills!$G121),Bills!$L121)=0),$B122,0)))</f>
        <v/>
      </c>
      <c r="N122" s="30" t="str">
        <f>IF(OR($A122="",Bills!$G121="",Bills!$L121=""),"",IF(Bills!$L121=0,IF(AND(YEAR(Bills!$G121)=YEAR(N$3),MONTH(Bills!$G121)=MONTH(N$3)),$B122,0),IF(AND(N$3&gt;=DATE(YEAR(Bills!$G121),MONTH(Bills!$G121),1),MOD((YEAR(N$3)-YEAR(Bills!$G121))*12+MONTH(N$3)-MONTH(Bills!$G121),Bills!$L121)=0),$B122,0)))</f>
        <v/>
      </c>
    </row>
    <row r="123" spans="1:14" x14ac:dyDescent="0.3">
      <c r="A123" s="24" t="str">
        <f>IF(Bills!A122="","",Bills!A122)</f>
        <v/>
      </c>
      <c r="B123" s="23" t="str">
        <f>IF($A123="","",N(Bills!E122))</f>
        <v/>
      </c>
      <c r="C123" s="30" t="str">
        <f>IF(OR($A123="",Bills!$G122="",Bills!$L122=""),"",IF(Bills!$L122=0,IF(AND(YEAR(Bills!$G122)=YEAR(C$3),MONTH(Bills!$G122)=MONTH(C$3)),$B123,0),IF(AND(C$3&gt;=DATE(YEAR(Bills!$G122),MONTH(Bills!$G122),1),MOD((YEAR(C$3)-YEAR(Bills!$G122))*12+MONTH(C$3)-MONTH(Bills!$G122),Bills!$L122)=0),$B123,0)))</f>
        <v/>
      </c>
      <c r="D123" s="30" t="str">
        <f>IF(OR($A123="",Bills!$G122="",Bills!$L122=""),"",IF(Bills!$L122=0,IF(AND(YEAR(Bills!$G122)=YEAR(D$3),MONTH(Bills!$G122)=MONTH(D$3)),$B123,0),IF(AND(D$3&gt;=DATE(YEAR(Bills!$G122),MONTH(Bills!$G122),1),MOD((YEAR(D$3)-YEAR(Bills!$G122))*12+MONTH(D$3)-MONTH(Bills!$G122),Bills!$L122)=0),$B123,0)))</f>
        <v/>
      </c>
      <c r="E123" s="30" t="str">
        <f>IF(OR($A123="",Bills!$G122="",Bills!$L122=""),"",IF(Bills!$L122=0,IF(AND(YEAR(Bills!$G122)=YEAR(E$3),MONTH(Bills!$G122)=MONTH(E$3)),$B123,0),IF(AND(E$3&gt;=DATE(YEAR(Bills!$G122),MONTH(Bills!$G122),1),MOD((YEAR(E$3)-YEAR(Bills!$G122))*12+MONTH(E$3)-MONTH(Bills!$G122),Bills!$L122)=0),$B123,0)))</f>
        <v/>
      </c>
      <c r="F123" s="30" t="str">
        <f>IF(OR($A123="",Bills!$G122="",Bills!$L122=""),"",IF(Bills!$L122=0,IF(AND(YEAR(Bills!$G122)=YEAR(F$3),MONTH(Bills!$G122)=MONTH(F$3)),$B123,0),IF(AND(F$3&gt;=DATE(YEAR(Bills!$G122),MONTH(Bills!$G122),1),MOD((YEAR(F$3)-YEAR(Bills!$G122))*12+MONTH(F$3)-MONTH(Bills!$G122),Bills!$L122)=0),$B123,0)))</f>
        <v/>
      </c>
      <c r="G123" s="30" t="str">
        <f>IF(OR($A123="",Bills!$G122="",Bills!$L122=""),"",IF(Bills!$L122=0,IF(AND(YEAR(Bills!$G122)=YEAR(G$3),MONTH(Bills!$G122)=MONTH(G$3)),$B123,0),IF(AND(G$3&gt;=DATE(YEAR(Bills!$G122),MONTH(Bills!$G122),1),MOD((YEAR(G$3)-YEAR(Bills!$G122))*12+MONTH(G$3)-MONTH(Bills!$G122),Bills!$L122)=0),$B123,0)))</f>
        <v/>
      </c>
      <c r="H123" s="30" t="str">
        <f>IF(OR($A123="",Bills!$G122="",Bills!$L122=""),"",IF(Bills!$L122=0,IF(AND(YEAR(Bills!$G122)=YEAR(H$3),MONTH(Bills!$G122)=MONTH(H$3)),$B123,0),IF(AND(H$3&gt;=DATE(YEAR(Bills!$G122),MONTH(Bills!$G122),1),MOD((YEAR(H$3)-YEAR(Bills!$G122))*12+MONTH(H$3)-MONTH(Bills!$G122),Bills!$L122)=0),$B123,0)))</f>
        <v/>
      </c>
      <c r="I123" s="30" t="str">
        <f>IF(OR($A123="",Bills!$G122="",Bills!$L122=""),"",IF(Bills!$L122=0,IF(AND(YEAR(Bills!$G122)=YEAR(I$3),MONTH(Bills!$G122)=MONTH(I$3)),$B123,0),IF(AND(I$3&gt;=DATE(YEAR(Bills!$G122),MONTH(Bills!$G122),1),MOD((YEAR(I$3)-YEAR(Bills!$G122))*12+MONTH(I$3)-MONTH(Bills!$G122),Bills!$L122)=0),$B123,0)))</f>
        <v/>
      </c>
      <c r="J123" s="30" t="str">
        <f>IF(OR($A123="",Bills!$G122="",Bills!$L122=""),"",IF(Bills!$L122=0,IF(AND(YEAR(Bills!$G122)=YEAR(J$3),MONTH(Bills!$G122)=MONTH(J$3)),$B123,0),IF(AND(J$3&gt;=DATE(YEAR(Bills!$G122),MONTH(Bills!$G122),1),MOD((YEAR(J$3)-YEAR(Bills!$G122))*12+MONTH(J$3)-MONTH(Bills!$G122),Bills!$L122)=0),$B123,0)))</f>
        <v/>
      </c>
      <c r="K123" s="30" t="str">
        <f>IF(OR($A123="",Bills!$G122="",Bills!$L122=""),"",IF(Bills!$L122=0,IF(AND(YEAR(Bills!$G122)=YEAR(K$3),MONTH(Bills!$G122)=MONTH(K$3)),$B123,0),IF(AND(K$3&gt;=DATE(YEAR(Bills!$G122),MONTH(Bills!$G122),1),MOD((YEAR(K$3)-YEAR(Bills!$G122))*12+MONTH(K$3)-MONTH(Bills!$G122),Bills!$L122)=0),$B123,0)))</f>
        <v/>
      </c>
      <c r="L123" s="30" t="str">
        <f>IF(OR($A123="",Bills!$G122="",Bills!$L122=""),"",IF(Bills!$L122=0,IF(AND(YEAR(Bills!$G122)=YEAR(L$3),MONTH(Bills!$G122)=MONTH(L$3)),$B123,0),IF(AND(L$3&gt;=DATE(YEAR(Bills!$G122),MONTH(Bills!$G122),1),MOD((YEAR(L$3)-YEAR(Bills!$G122))*12+MONTH(L$3)-MONTH(Bills!$G122),Bills!$L122)=0),$B123,0)))</f>
        <v/>
      </c>
      <c r="M123" s="30" t="str">
        <f>IF(OR($A123="",Bills!$G122="",Bills!$L122=""),"",IF(Bills!$L122=0,IF(AND(YEAR(Bills!$G122)=YEAR(M$3),MONTH(Bills!$G122)=MONTH(M$3)),$B123,0),IF(AND(M$3&gt;=DATE(YEAR(Bills!$G122),MONTH(Bills!$G122),1),MOD((YEAR(M$3)-YEAR(Bills!$G122))*12+MONTH(M$3)-MONTH(Bills!$G122),Bills!$L122)=0),$B123,0)))</f>
        <v/>
      </c>
      <c r="N123" s="30" t="str">
        <f>IF(OR($A123="",Bills!$G122="",Bills!$L122=""),"",IF(Bills!$L122=0,IF(AND(YEAR(Bills!$G122)=YEAR(N$3),MONTH(Bills!$G122)=MONTH(N$3)),$B123,0),IF(AND(N$3&gt;=DATE(YEAR(Bills!$G122),MONTH(Bills!$G122),1),MOD((YEAR(N$3)-YEAR(Bills!$G122))*12+MONTH(N$3)-MONTH(Bills!$G122),Bills!$L122)=0),$B123,0)))</f>
        <v/>
      </c>
    </row>
    <row r="124" spans="1:14" x14ac:dyDescent="0.3">
      <c r="A124" s="24" t="str">
        <f>IF(Bills!A123="","",Bills!A123)</f>
        <v/>
      </c>
      <c r="B124" s="23" t="str">
        <f>IF($A124="","",N(Bills!E123))</f>
        <v/>
      </c>
      <c r="C124" s="30" t="str">
        <f>IF(OR($A124="",Bills!$G123="",Bills!$L123=""),"",IF(Bills!$L123=0,IF(AND(YEAR(Bills!$G123)=YEAR(C$3),MONTH(Bills!$G123)=MONTH(C$3)),$B124,0),IF(AND(C$3&gt;=DATE(YEAR(Bills!$G123),MONTH(Bills!$G123),1),MOD((YEAR(C$3)-YEAR(Bills!$G123))*12+MONTH(C$3)-MONTH(Bills!$G123),Bills!$L123)=0),$B124,0)))</f>
        <v/>
      </c>
      <c r="D124" s="30" t="str">
        <f>IF(OR($A124="",Bills!$G123="",Bills!$L123=""),"",IF(Bills!$L123=0,IF(AND(YEAR(Bills!$G123)=YEAR(D$3),MONTH(Bills!$G123)=MONTH(D$3)),$B124,0),IF(AND(D$3&gt;=DATE(YEAR(Bills!$G123),MONTH(Bills!$G123),1),MOD((YEAR(D$3)-YEAR(Bills!$G123))*12+MONTH(D$3)-MONTH(Bills!$G123),Bills!$L123)=0),$B124,0)))</f>
        <v/>
      </c>
      <c r="E124" s="30" t="str">
        <f>IF(OR($A124="",Bills!$G123="",Bills!$L123=""),"",IF(Bills!$L123=0,IF(AND(YEAR(Bills!$G123)=YEAR(E$3),MONTH(Bills!$G123)=MONTH(E$3)),$B124,0),IF(AND(E$3&gt;=DATE(YEAR(Bills!$G123),MONTH(Bills!$G123),1),MOD((YEAR(E$3)-YEAR(Bills!$G123))*12+MONTH(E$3)-MONTH(Bills!$G123),Bills!$L123)=0),$B124,0)))</f>
        <v/>
      </c>
      <c r="F124" s="30" t="str">
        <f>IF(OR($A124="",Bills!$G123="",Bills!$L123=""),"",IF(Bills!$L123=0,IF(AND(YEAR(Bills!$G123)=YEAR(F$3),MONTH(Bills!$G123)=MONTH(F$3)),$B124,0),IF(AND(F$3&gt;=DATE(YEAR(Bills!$G123),MONTH(Bills!$G123),1),MOD((YEAR(F$3)-YEAR(Bills!$G123))*12+MONTH(F$3)-MONTH(Bills!$G123),Bills!$L123)=0),$B124,0)))</f>
        <v/>
      </c>
      <c r="G124" s="30" t="str">
        <f>IF(OR($A124="",Bills!$G123="",Bills!$L123=""),"",IF(Bills!$L123=0,IF(AND(YEAR(Bills!$G123)=YEAR(G$3),MONTH(Bills!$G123)=MONTH(G$3)),$B124,0),IF(AND(G$3&gt;=DATE(YEAR(Bills!$G123),MONTH(Bills!$G123),1),MOD((YEAR(G$3)-YEAR(Bills!$G123))*12+MONTH(G$3)-MONTH(Bills!$G123),Bills!$L123)=0),$B124,0)))</f>
        <v/>
      </c>
      <c r="H124" s="30" t="str">
        <f>IF(OR($A124="",Bills!$G123="",Bills!$L123=""),"",IF(Bills!$L123=0,IF(AND(YEAR(Bills!$G123)=YEAR(H$3),MONTH(Bills!$G123)=MONTH(H$3)),$B124,0),IF(AND(H$3&gt;=DATE(YEAR(Bills!$G123),MONTH(Bills!$G123),1),MOD((YEAR(H$3)-YEAR(Bills!$G123))*12+MONTH(H$3)-MONTH(Bills!$G123),Bills!$L123)=0),$B124,0)))</f>
        <v/>
      </c>
      <c r="I124" s="30" t="str">
        <f>IF(OR($A124="",Bills!$G123="",Bills!$L123=""),"",IF(Bills!$L123=0,IF(AND(YEAR(Bills!$G123)=YEAR(I$3),MONTH(Bills!$G123)=MONTH(I$3)),$B124,0),IF(AND(I$3&gt;=DATE(YEAR(Bills!$G123),MONTH(Bills!$G123),1),MOD((YEAR(I$3)-YEAR(Bills!$G123))*12+MONTH(I$3)-MONTH(Bills!$G123),Bills!$L123)=0),$B124,0)))</f>
        <v/>
      </c>
      <c r="J124" s="30" t="str">
        <f>IF(OR($A124="",Bills!$G123="",Bills!$L123=""),"",IF(Bills!$L123=0,IF(AND(YEAR(Bills!$G123)=YEAR(J$3),MONTH(Bills!$G123)=MONTH(J$3)),$B124,0),IF(AND(J$3&gt;=DATE(YEAR(Bills!$G123),MONTH(Bills!$G123),1),MOD((YEAR(J$3)-YEAR(Bills!$G123))*12+MONTH(J$3)-MONTH(Bills!$G123),Bills!$L123)=0),$B124,0)))</f>
        <v/>
      </c>
      <c r="K124" s="30" t="str">
        <f>IF(OR($A124="",Bills!$G123="",Bills!$L123=""),"",IF(Bills!$L123=0,IF(AND(YEAR(Bills!$G123)=YEAR(K$3),MONTH(Bills!$G123)=MONTH(K$3)),$B124,0),IF(AND(K$3&gt;=DATE(YEAR(Bills!$G123),MONTH(Bills!$G123),1),MOD((YEAR(K$3)-YEAR(Bills!$G123))*12+MONTH(K$3)-MONTH(Bills!$G123),Bills!$L123)=0),$B124,0)))</f>
        <v/>
      </c>
      <c r="L124" s="30" t="str">
        <f>IF(OR($A124="",Bills!$G123="",Bills!$L123=""),"",IF(Bills!$L123=0,IF(AND(YEAR(Bills!$G123)=YEAR(L$3),MONTH(Bills!$G123)=MONTH(L$3)),$B124,0),IF(AND(L$3&gt;=DATE(YEAR(Bills!$G123),MONTH(Bills!$G123),1),MOD((YEAR(L$3)-YEAR(Bills!$G123))*12+MONTH(L$3)-MONTH(Bills!$G123),Bills!$L123)=0),$B124,0)))</f>
        <v/>
      </c>
      <c r="M124" s="30" t="str">
        <f>IF(OR($A124="",Bills!$G123="",Bills!$L123=""),"",IF(Bills!$L123=0,IF(AND(YEAR(Bills!$G123)=YEAR(M$3),MONTH(Bills!$G123)=MONTH(M$3)),$B124,0),IF(AND(M$3&gt;=DATE(YEAR(Bills!$G123),MONTH(Bills!$G123),1),MOD((YEAR(M$3)-YEAR(Bills!$G123))*12+MONTH(M$3)-MONTH(Bills!$G123),Bills!$L123)=0),$B124,0)))</f>
        <v/>
      </c>
      <c r="N124" s="30" t="str">
        <f>IF(OR($A124="",Bills!$G123="",Bills!$L123=""),"",IF(Bills!$L123=0,IF(AND(YEAR(Bills!$G123)=YEAR(N$3),MONTH(Bills!$G123)=MONTH(N$3)),$B124,0),IF(AND(N$3&gt;=DATE(YEAR(Bills!$G123),MONTH(Bills!$G123),1),MOD((YEAR(N$3)-YEAR(Bills!$G123))*12+MONTH(N$3)-MONTH(Bills!$G123),Bills!$L123)=0),$B124,0)))</f>
        <v/>
      </c>
    </row>
    <row r="125" spans="1:14" x14ac:dyDescent="0.3">
      <c r="A125" s="24" t="str">
        <f>IF(Bills!A124="","",Bills!A124)</f>
        <v/>
      </c>
      <c r="B125" s="23" t="str">
        <f>IF($A125="","",N(Bills!E124))</f>
        <v/>
      </c>
      <c r="C125" s="30" t="str">
        <f>IF(OR($A125="",Bills!$G124="",Bills!$L124=""),"",IF(Bills!$L124=0,IF(AND(YEAR(Bills!$G124)=YEAR(C$3),MONTH(Bills!$G124)=MONTH(C$3)),$B125,0),IF(AND(C$3&gt;=DATE(YEAR(Bills!$G124),MONTH(Bills!$G124),1),MOD((YEAR(C$3)-YEAR(Bills!$G124))*12+MONTH(C$3)-MONTH(Bills!$G124),Bills!$L124)=0),$B125,0)))</f>
        <v/>
      </c>
      <c r="D125" s="30" t="str">
        <f>IF(OR($A125="",Bills!$G124="",Bills!$L124=""),"",IF(Bills!$L124=0,IF(AND(YEAR(Bills!$G124)=YEAR(D$3),MONTH(Bills!$G124)=MONTH(D$3)),$B125,0),IF(AND(D$3&gt;=DATE(YEAR(Bills!$G124),MONTH(Bills!$G124),1),MOD((YEAR(D$3)-YEAR(Bills!$G124))*12+MONTH(D$3)-MONTH(Bills!$G124),Bills!$L124)=0),$B125,0)))</f>
        <v/>
      </c>
      <c r="E125" s="30" t="str">
        <f>IF(OR($A125="",Bills!$G124="",Bills!$L124=""),"",IF(Bills!$L124=0,IF(AND(YEAR(Bills!$G124)=YEAR(E$3),MONTH(Bills!$G124)=MONTH(E$3)),$B125,0),IF(AND(E$3&gt;=DATE(YEAR(Bills!$G124),MONTH(Bills!$G124),1),MOD((YEAR(E$3)-YEAR(Bills!$G124))*12+MONTH(E$3)-MONTH(Bills!$G124),Bills!$L124)=0),$B125,0)))</f>
        <v/>
      </c>
      <c r="F125" s="30" t="str">
        <f>IF(OR($A125="",Bills!$G124="",Bills!$L124=""),"",IF(Bills!$L124=0,IF(AND(YEAR(Bills!$G124)=YEAR(F$3),MONTH(Bills!$G124)=MONTH(F$3)),$B125,0),IF(AND(F$3&gt;=DATE(YEAR(Bills!$G124),MONTH(Bills!$G124),1),MOD((YEAR(F$3)-YEAR(Bills!$G124))*12+MONTH(F$3)-MONTH(Bills!$G124),Bills!$L124)=0),$B125,0)))</f>
        <v/>
      </c>
      <c r="G125" s="30" t="str">
        <f>IF(OR($A125="",Bills!$G124="",Bills!$L124=""),"",IF(Bills!$L124=0,IF(AND(YEAR(Bills!$G124)=YEAR(G$3),MONTH(Bills!$G124)=MONTH(G$3)),$B125,0),IF(AND(G$3&gt;=DATE(YEAR(Bills!$G124),MONTH(Bills!$G124),1),MOD((YEAR(G$3)-YEAR(Bills!$G124))*12+MONTH(G$3)-MONTH(Bills!$G124),Bills!$L124)=0),$B125,0)))</f>
        <v/>
      </c>
      <c r="H125" s="30" t="str">
        <f>IF(OR($A125="",Bills!$G124="",Bills!$L124=""),"",IF(Bills!$L124=0,IF(AND(YEAR(Bills!$G124)=YEAR(H$3),MONTH(Bills!$G124)=MONTH(H$3)),$B125,0),IF(AND(H$3&gt;=DATE(YEAR(Bills!$G124),MONTH(Bills!$G124),1),MOD((YEAR(H$3)-YEAR(Bills!$G124))*12+MONTH(H$3)-MONTH(Bills!$G124),Bills!$L124)=0),$B125,0)))</f>
        <v/>
      </c>
      <c r="I125" s="30" t="str">
        <f>IF(OR($A125="",Bills!$G124="",Bills!$L124=""),"",IF(Bills!$L124=0,IF(AND(YEAR(Bills!$G124)=YEAR(I$3),MONTH(Bills!$G124)=MONTH(I$3)),$B125,0),IF(AND(I$3&gt;=DATE(YEAR(Bills!$G124),MONTH(Bills!$G124),1),MOD((YEAR(I$3)-YEAR(Bills!$G124))*12+MONTH(I$3)-MONTH(Bills!$G124),Bills!$L124)=0),$B125,0)))</f>
        <v/>
      </c>
      <c r="J125" s="30" t="str">
        <f>IF(OR($A125="",Bills!$G124="",Bills!$L124=""),"",IF(Bills!$L124=0,IF(AND(YEAR(Bills!$G124)=YEAR(J$3),MONTH(Bills!$G124)=MONTH(J$3)),$B125,0),IF(AND(J$3&gt;=DATE(YEAR(Bills!$G124),MONTH(Bills!$G124),1),MOD((YEAR(J$3)-YEAR(Bills!$G124))*12+MONTH(J$3)-MONTH(Bills!$G124),Bills!$L124)=0),$B125,0)))</f>
        <v/>
      </c>
      <c r="K125" s="30" t="str">
        <f>IF(OR($A125="",Bills!$G124="",Bills!$L124=""),"",IF(Bills!$L124=0,IF(AND(YEAR(Bills!$G124)=YEAR(K$3),MONTH(Bills!$G124)=MONTH(K$3)),$B125,0),IF(AND(K$3&gt;=DATE(YEAR(Bills!$G124),MONTH(Bills!$G124),1),MOD((YEAR(K$3)-YEAR(Bills!$G124))*12+MONTH(K$3)-MONTH(Bills!$G124),Bills!$L124)=0),$B125,0)))</f>
        <v/>
      </c>
      <c r="L125" s="30" t="str">
        <f>IF(OR($A125="",Bills!$G124="",Bills!$L124=""),"",IF(Bills!$L124=0,IF(AND(YEAR(Bills!$G124)=YEAR(L$3),MONTH(Bills!$G124)=MONTH(L$3)),$B125,0),IF(AND(L$3&gt;=DATE(YEAR(Bills!$G124),MONTH(Bills!$G124),1),MOD((YEAR(L$3)-YEAR(Bills!$G124))*12+MONTH(L$3)-MONTH(Bills!$G124),Bills!$L124)=0),$B125,0)))</f>
        <v/>
      </c>
      <c r="M125" s="30" t="str">
        <f>IF(OR($A125="",Bills!$G124="",Bills!$L124=""),"",IF(Bills!$L124=0,IF(AND(YEAR(Bills!$G124)=YEAR(M$3),MONTH(Bills!$G124)=MONTH(M$3)),$B125,0),IF(AND(M$3&gt;=DATE(YEAR(Bills!$G124),MONTH(Bills!$G124),1),MOD((YEAR(M$3)-YEAR(Bills!$G124))*12+MONTH(M$3)-MONTH(Bills!$G124),Bills!$L124)=0),$B125,0)))</f>
        <v/>
      </c>
      <c r="N125" s="30" t="str">
        <f>IF(OR($A125="",Bills!$G124="",Bills!$L124=""),"",IF(Bills!$L124=0,IF(AND(YEAR(Bills!$G124)=YEAR(N$3),MONTH(Bills!$G124)=MONTH(N$3)),$B125,0),IF(AND(N$3&gt;=DATE(YEAR(Bills!$G124),MONTH(Bills!$G124),1),MOD((YEAR(N$3)-YEAR(Bills!$G124))*12+MONTH(N$3)-MONTH(Bills!$G124),Bills!$L124)=0),$B125,0)))</f>
        <v/>
      </c>
    </row>
    <row r="126" spans="1:14" x14ac:dyDescent="0.3">
      <c r="A126" s="24" t="str">
        <f>IF(Bills!A125="","",Bills!A125)</f>
        <v/>
      </c>
      <c r="B126" s="23" t="str">
        <f>IF($A126="","",N(Bills!E125))</f>
        <v/>
      </c>
      <c r="C126" s="30" t="str">
        <f>IF(OR($A126="",Bills!$G125="",Bills!$L125=""),"",IF(Bills!$L125=0,IF(AND(YEAR(Bills!$G125)=YEAR(C$3),MONTH(Bills!$G125)=MONTH(C$3)),$B126,0),IF(AND(C$3&gt;=DATE(YEAR(Bills!$G125),MONTH(Bills!$G125),1),MOD((YEAR(C$3)-YEAR(Bills!$G125))*12+MONTH(C$3)-MONTH(Bills!$G125),Bills!$L125)=0),$B126,0)))</f>
        <v/>
      </c>
      <c r="D126" s="30" t="str">
        <f>IF(OR($A126="",Bills!$G125="",Bills!$L125=""),"",IF(Bills!$L125=0,IF(AND(YEAR(Bills!$G125)=YEAR(D$3),MONTH(Bills!$G125)=MONTH(D$3)),$B126,0),IF(AND(D$3&gt;=DATE(YEAR(Bills!$G125),MONTH(Bills!$G125),1),MOD((YEAR(D$3)-YEAR(Bills!$G125))*12+MONTH(D$3)-MONTH(Bills!$G125),Bills!$L125)=0),$B126,0)))</f>
        <v/>
      </c>
      <c r="E126" s="30" t="str">
        <f>IF(OR($A126="",Bills!$G125="",Bills!$L125=""),"",IF(Bills!$L125=0,IF(AND(YEAR(Bills!$G125)=YEAR(E$3),MONTH(Bills!$G125)=MONTH(E$3)),$B126,0),IF(AND(E$3&gt;=DATE(YEAR(Bills!$G125),MONTH(Bills!$G125),1),MOD((YEAR(E$3)-YEAR(Bills!$G125))*12+MONTH(E$3)-MONTH(Bills!$G125),Bills!$L125)=0),$B126,0)))</f>
        <v/>
      </c>
      <c r="F126" s="30" t="str">
        <f>IF(OR($A126="",Bills!$G125="",Bills!$L125=""),"",IF(Bills!$L125=0,IF(AND(YEAR(Bills!$G125)=YEAR(F$3),MONTH(Bills!$G125)=MONTH(F$3)),$B126,0),IF(AND(F$3&gt;=DATE(YEAR(Bills!$G125),MONTH(Bills!$G125),1),MOD((YEAR(F$3)-YEAR(Bills!$G125))*12+MONTH(F$3)-MONTH(Bills!$G125),Bills!$L125)=0),$B126,0)))</f>
        <v/>
      </c>
      <c r="G126" s="30" t="str">
        <f>IF(OR($A126="",Bills!$G125="",Bills!$L125=""),"",IF(Bills!$L125=0,IF(AND(YEAR(Bills!$G125)=YEAR(G$3),MONTH(Bills!$G125)=MONTH(G$3)),$B126,0),IF(AND(G$3&gt;=DATE(YEAR(Bills!$G125),MONTH(Bills!$G125),1),MOD((YEAR(G$3)-YEAR(Bills!$G125))*12+MONTH(G$3)-MONTH(Bills!$G125),Bills!$L125)=0),$B126,0)))</f>
        <v/>
      </c>
      <c r="H126" s="30" t="str">
        <f>IF(OR($A126="",Bills!$G125="",Bills!$L125=""),"",IF(Bills!$L125=0,IF(AND(YEAR(Bills!$G125)=YEAR(H$3),MONTH(Bills!$G125)=MONTH(H$3)),$B126,0),IF(AND(H$3&gt;=DATE(YEAR(Bills!$G125),MONTH(Bills!$G125),1),MOD((YEAR(H$3)-YEAR(Bills!$G125))*12+MONTH(H$3)-MONTH(Bills!$G125),Bills!$L125)=0),$B126,0)))</f>
        <v/>
      </c>
      <c r="I126" s="30" t="str">
        <f>IF(OR($A126="",Bills!$G125="",Bills!$L125=""),"",IF(Bills!$L125=0,IF(AND(YEAR(Bills!$G125)=YEAR(I$3),MONTH(Bills!$G125)=MONTH(I$3)),$B126,0),IF(AND(I$3&gt;=DATE(YEAR(Bills!$G125),MONTH(Bills!$G125),1),MOD((YEAR(I$3)-YEAR(Bills!$G125))*12+MONTH(I$3)-MONTH(Bills!$G125),Bills!$L125)=0),$B126,0)))</f>
        <v/>
      </c>
      <c r="J126" s="30" t="str">
        <f>IF(OR($A126="",Bills!$G125="",Bills!$L125=""),"",IF(Bills!$L125=0,IF(AND(YEAR(Bills!$G125)=YEAR(J$3),MONTH(Bills!$G125)=MONTH(J$3)),$B126,0),IF(AND(J$3&gt;=DATE(YEAR(Bills!$G125),MONTH(Bills!$G125),1),MOD((YEAR(J$3)-YEAR(Bills!$G125))*12+MONTH(J$3)-MONTH(Bills!$G125),Bills!$L125)=0),$B126,0)))</f>
        <v/>
      </c>
      <c r="K126" s="30" t="str">
        <f>IF(OR($A126="",Bills!$G125="",Bills!$L125=""),"",IF(Bills!$L125=0,IF(AND(YEAR(Bills!$G125)=YEAR(K$3),MONTH(Bills!$G125)=MONTH(K$3)),$B126,0),IF(AND(K$3&gt;=DATE(YEAR(Bills!$G125),MONTH(Bills!$G125),1),MOD((YEAR(K$3)-YEAR(Bills!$G125))*12+MONTH(K$3)-MONTH(Bills!$G125),Bills!$L125)=0),$B126,0)))</f>
        <v/>
      </c>
      <c r="L126" s="30" t="str">
        <f>IF(OR($A126="",Bills!$G125="",Bills!$L125=""),"",IF(Bills!$L125=0,IF(AND(YEAR(Bills!$G125)=YEAR(L$3),MONTH(Bills!$G125)=MONTH(L$3)),$B126,0),IF(AND(L$3&gt;=DATE(YEAR(Bills!$G125),MONTH(Bills!$G125),1),MOD((YEAR(L$3)-YEAR(Bills!$G125))*12+MONTH(L$3)-MONTH(Bills!$G125),Bills!$L125)=0),$B126,0)))</f>
        <v/>
      </c>
      <c r="M126" s="30" t="str">
        <f>IF(OR($A126="",Bills!$G125="",Bills!$L125=""),"",IF(Bills!$L125=0,IF(AND(YEAR(Bills!$G125)=YEAR(M$3),MONTH(Bills!$G125)=MONTH(M$3)),$B126,0),IF(AND(M$3&gt;=DATE(YEAR(Bills!$G125),MONTH(Bills!$G125),1),MOD((YEAR(M$3)-YEAR(Bills!$G125))*12+MONTH(M$3)-MONTH(Bills!$G125),Bills!$L125)=0),$B126,0)))</f>
        <v/>
      </c>
      <c r="N126" s="30" t="str">
        <f>IF(OR($A126="",Bills!$G125="",Bills!$L125=""),"",IF(Bills!$L125=0,IF(AND(YEAR(Bills!$G125)=YEAR(N$3),MONTH(Bills!$G125)=MONTH(N$3)),$B126,0),IF(AND(N$3&gt;=DATE(YEAR(Bills!$G125),MONTH(Bills!$G125),1),MOD((YEAR(N$3)-YEAR(Bills!$G125))*12+MONTH(N$3)-MONTH(Bills!$G125),Bills!$L125)=0),$B126,0)))</f>
        <v/>
      </c>
    </row>
    <row r="127" spans="1:14" x14ac:dyDescent="0.3">
      <c r="A127" s="24" t="str">
        <f>IF(Bills!A126="","",Bills!A126)</f>
        <v/>
      </c>
      <c r="B127" s="23" t="str">
        <f>IF($A127="","",N(Bills!E126))</f>
        <v/>
      </c>
      <c r="C127" s="30" t="str">
        <f>IF(OR($A127="",Bills!$G126="",Bills!$L126=""),"",IF(Bills!$L126=0,IF(AND(YEAR(Bills!$G126)=YEAR(C$3),MONTH(Bills!$G126)=MONTH(C$3)),$B127,0),IF(AND(C$3&gt;=DATE(YEAR(Bills!$G126),MONTH(Bills!$G126),1),MOD((YEAR(C$3)-YEAR(Bills!$G126))*12+MONTH(C$3)-MONTH(Bills!$G126),Bills!$L126)=0),$B127,0)))</f>
        <v/>
      </c>
      <c r="D127" s="30" t="str">
        <f>IF(OR($A127="",Bills!$G126="",Bills!$L126=""),"",IF(Bills!$L126=0,IF(AND(YEAR(Bills!$G126)=YEAR(D$3),MONTH(Bills!$G126)=MONTH(D$3)),$B127,0),IF(AND(D$3&gt;=DATE(YEAR(Bills!$G126),MONTH(Bills!$G126),1),MOD((YEAR(D$3)-YEAR(Bills!$G126))*12+MONTH(D$3)-MONTH(Bills!$G126),Bills!$L126)=0),$B127,0)))</f>
        <v/>
      </c>
      <c r="E127" s="30" t="str">
        <f>IF(OR($A127="",Bills!$G126="",Bills!$L126=""),"",IF(Bills!$L126=0,IF(AND(YEAR(Bills!$G126)=YEAR(E$3),MONTH(Bills!$G126)=MONTH(E$3)),$B127,0),IF(AND(E$3&gt;=DATE(YEAR(Bills!$G126),MONTH(Bills!$G126),1),MOD((YEAR(E$3)-YEAR(Bills!$G126))*12+MONTH(E$3)-MONTH(Bills!$G126),Bills!$L126)=0),$B127,0)))</f>
        <v/>
      </c>
      <c r="F127" s="30" t="str">
        <f>IF(OR($A127="",Bills!$G126="",Bills!$L126=""),"",IF(Bills!$L126=0,IF(AND(YEAR(Bills!$G126)=YEAR(F$3),MONTH(Bills!$G126)=MONTH(F$3)),$B127,0),IF(AND(F$3&gt;=DATE(YEAR(Bills!$G126),MONTH(Bills!$G126),1),MOD((YEAR(F$3)-YEAR(Bills!$G126))*12+MONTH(F$3)-MONTH(Bills!$G126),Bills!$L126)=0),$B127,0)))</f>
        <v/>
      </c>
      <c r="G127" s="30" t="str">
        <f>IF(OR($A127="",Bills!$G126="",Bills!$L126=""),"",IF(Bills!$L126=0,IF(AND(YEAR(Bills!$G126)=YEAR(G$3),MONTH(Bills!$G126)=MONTH(G$3)),$B127,0),IF(AND(G$3&gt;=DATE(YEAR(Bills!$G126),MONTH(Bills!$G126),1),MOD((YEAR(G$3)-YEAR(Bills!$G126))*12+MONTH(G$3)-MONTH(Bills!$G126),Bills!$L126)=0),$B127,0)))</f>
        <v/>
      </c>
      <c r="H127" s="30" t="str">
        <f>IF(OR($A127="",Bills!$G126="",Bills!$L126=""),"",IF(Bills!$L126=0,IF(AND(YEAR(Bills!$G126)=YEAR(H$3),MONTH(Bills!$G126)=MONTH(H$3)),$B127,0),IF(AND(H$3&gt;=DATE(YEAR(Bills!$G126),MONTH(Bills!$G126),1),MOD((YEAR(H$3)-YEAR(Bills!$G126))*12+MONTH(H$3)-MONTH(Bills!$G126),Bills!$L126)=0),$B127,0)))</f>
        <v/>
      </c>
      <c r="I127" s="30" t="str">
        <f>IF(OR($A127="",Bills!$G126="",Bills!$L126=""),"",IF(Bills!$L126=0,IF(AND(YEAR(Bills!$G126)=YEAR(I$3),MONTH(Bills!$G126)=MONTH(I$3)),$B127,0),IF(AND(I$3&gt;=DATE(YEAR(Bills!$G126),MONTH(Bills!$G126),1),MOD((YEAR(I$3)-YEAR(Bills!$G126))*12+MONTH(I$3)-MONTH(Bills!$G126),Bills!$L126)=0),$B127,0)))</f>
        <v/>
      </c>
      <c r="J127" s="30" t="str">
        <f>IF(OR($A127="",Bills!$G126="",Bills!$L126=""),"",IF(Bills!$L126=0,IF(AND(YEAR(Bills!$G126)=YEAR(J$3),MONTH(Bills!$G126)=MONTH(J$3)),$B127,0),IF(AND(J$3&gt;=DATE(YEAR(Bills!$G126),MONTH(Bills!$G126),1),MOD((YEAR(J$3)-YEAR(Bills!$G126))*12+MONTH(J$3)-MONTH(Bills!$G126),Bills!$L126)=0),$B127,0)))</f>
        <v/>
      </c>
      <c r="K127" s="30" t="str">
        <f>IF(OR($A127="",Bills!$G126="",Bills!$L126=""),"",IF(Bills!$L126=0,IF(AND(YEAR(Bills!$G126)=YEAR(K$3),MONTH(Bills!$G126)=MONTH(K$3)),$B127,0),IF(AND(K$3&gt;=DATE(YEAR(Bills!$G126),MONTH(Bills!$G126),1),MOD((YEAR(K$3)-YEAR(Bills!$G126))*12+MONTH(K$3)-MONTH(Bills!$G126),Bills!$L126)=0),$B127,0)))</f>
        <v/>
      </c>
      <c r="L127" s="30" t="str">
        <f>IF(OR($A127="",Bills!$G126="",Bills!$L126=""),"",IF(Bills!$L126=0,IF(AND(YEAR(Bills!$G126)=YEAR(L$3),MONTH(Bills!$G126)=MONTH(L$3)),$B127,0),IF(AND(L$3&gt;=DATE(YEAR(Bills!$G126),MONTH(Bills!$G126),1),MOD((YEAR(L$3)-YEAR(Bills!$G126))*12+MONTH(L$3)-MONTH(Bills!$G126),Bills!$L126)=0),$B127,0)))</f>
        <v/>
      </c>
      <c r="M127" s="30" t="str">
        <f>IF(OR($A127="",Bills!$G126="",Bills!$L126=""),"",IF(Bills!$L126=0,IF(AND(YEAR(Bills!$G126)=YEAR(M$3),MONTH(Bills!$G126)=MONTH(M$3)),$B127,0),IF(AND(M$3&gt;=DATE(YEAR(Bills!$G126),MONTH(Bills!$G126),1),MOD((YEAR(M$3)-YEAR(Bills!$G126))*12+MONTH(M$3)-MONTH(Bills!$G126),Bills!$L126)=0),$B127,0)))</f>
        <v/>
      </c>
      <c r="N127" s="30" t="str">
        <f>IF(OR($A127="",Bills!$G126="",Bills!$L126=""),"",IF(Bills!$L126=0,IF(AND(YEAR(Bills!$G126)=YEAR(N$3),MONTH(Bills!$G126)=MONTH(N$3)),$B127,0),IF(AND(N$3&gt;=DATE(YEAR(Bills!$G126),MONTH(Bills!$G126),1),MOD((YEAR(N$3)-YEAR(Bills!$G126))*12+MONTH(N$3)-MONTH(Bills!$G126),Bills!$L126)=0),$B127,0)))</f>
        <v/>
      </c>
    </row>
    <row r="128" spans="1:14" x14ac:dyDescent="0.3">
      <c r="A128" s="24" t="str">
        <f>IF(Bills!A127="","",Bills!A127)</f>
        <v/>
      </c>
      <c r="B128" s="23" t="str">
        <f>IF($A128="","",N(Bills!E127))</f>
        <v/>
      </c>
      <c r="C128" s="30" t="str">
        <f>IF(OR($A128="",Bills!$G127="",Bills!$L127=""),"",IF(Bills!$L127=0,IF(AND(YEAR(Bills!$G127)=YEAR(C$3),MONTH(Bills!$G127)=MONTH(C$3)),$B128,0),IF(AND(C$3&gt;=DATE(YEAR(Bills!$G127),MONTH(Bills!$G127),1),MOD((YEAR(C$3)-YEAR(Bills!$G127))*12+MONTH(C$3)-MONTH(Bills!$G127),Bills!$L127)=0),$B128,0)))</f>
        <v/>
      </c>
      <c r="D128" s="30" t="str">
        <f>IF(OR($A128="",Bills!$G127="",Bills!$L127=""),"",IF(Bills!$L127=0,IF(AND(YEAR(Bills!$G127)=YEAR(D$3),MONTH(Bills!$G127)=MONTH(D$3)),$B128,0),IF(AND(D$3&gt;=DATE(YEAR(Bills!$G127),MONTH(Bills!$G127),1),MOD((YEAR(D$3)-YEAR(Bills!$G127))*12+MONTH(D$3)-MONTH(Bills!$G127),Bills!$L127)=0),$B128,0)))</f>
        <v/>
      </c>
      <c r="E128" s="30" t="str">
        <f>IF(OR($A128="",Bills!$G127="",Bills!$L127=""),"",IF(Bills!$L127=0,IF(AND(YEAR(Bills!$G127)=YEAR(E$3),MONTH(Bills!$G127)=MONTH(E$3)),$B128,0),IF(AND(E$3&gt;=DATE(YEAR(Bills!$G127),MONTH(Bills!$G127),1),MOD((YEAR(E$3)-YEAR(Bills!$G127))*12+MONTH(E$3)-MONTH(Bills!$G127),Bills!$L127)=0),$B128,0)))</f>
        <v/>
      </c>
      <c r="F128" s="30" t="str">
        <f>IF(OR($A128="",Bills!$G127="",Bills!$L127=""),"",IF(Bills!$L127=0,IF(AND(YEAR(Bills!$G127)=YEAR(F$3),MONTH(Bills!$G127)=MONTH(F$3)),$B128,0),IF(AND(F$3&gt;=DATE(YEAR(Bills!$G127),MONTH(Bills!$G127),1),MOD((YEAR(F$3)-YEAR(Bills!$G127))*12+MONTH(F$3)-MONTH(Bills!$G127),Bills!$L127)=0),$B128,0)))</f>
        <v/>
      </c>
      <c r="G128" s="30" t="str">
        <f>IF(OR($A128="",Bills!$G127="",Bills!$L127=""),"",IF(Bills!$L127=0,IF(AND(YEAR(Bills!$G127)=YEAR(G$3),MONTH(Bills!$G127)=MONTH(G$3)),$B128,0),IF(AND(G$3&gt;=DATE(YEAR(Bills!$G127),MONTH(Bills!$G127),1),MOD((YEAR(G$3)-YEAR(Bills!$G127))*12+MONTH(G$3)-MONTH(Bills!$G127),Bills!$L127)=0),$B128,0)))</f>
        <v/>
      </c>
      <c r="H128" s="30" t="str">
        <f>IF(OR($A128="",Bills!$G127="",Bills!$L127=""),"",IF(Bills!$L127=0,IF(AND(YEAR(Bills!$G127)=YEAR(H$3),MONTH(Bills!$G127)=MONTH(H$3)),$B128,0),IF(AND(H$3&gt;=DATE(YEAR(Bills!$G127),MONTH(Bills!$G127),1),MOD((YEAR(H$3)-YEAR(Bills!$G127))*12+MONTH(H$3)-MONTH(Bills!$G127),Bills!$L127)=0),$B128,0)))</f>
        <v/>
      </c>
      <c r="I128" s="30" t="str">
        <f>IF(OR($A128="",Bills!$G127="",Bills!$L127=""),"",IF(Bills!$L127=0,IF(AND(YEAR(Bills!$G127)=YEAR(I$3),MONTH(Bills!$G127)=MONTH(I$3)),$B128,0),IF(AND(I$3&gt;=DATE(YEAR(Bills!$G127),MONTH(Bills!$G127),1),MOD((YEAR(I$3)-YEAR(Bills!$G127))*12+MONTH(I$3)-MONTH(Bills!$G127),Bills!$L127)=0),$B128,0)))</f>
        <v/>
      </c>
      <c r="J128" s="30" t="str">
        <f>IF(OR($A128="",Bills!$G127="",Bills!$L127=""),"",IF(Bills!$L127=0,IF(AND(YEAR(Bills!$G127)=YEAR(J$3),MONTH(Bills!$G127)=MONTH(J$3)),$B128,0),IF(AND(J$3&gt;=DATE(YEAR(Bills!$G127),MONTH(Bills!$G127),1),MOD((YEAR(J$3)-YEAR(Bills!$G127))*12+MONTH(J$3)-MONTH(Bills!$G127),Bills!$L127)=0),$B128,0)))</f>
        <v/>
      </c>
      <c r="K128" s="30" t="str">
        <f>IF(OR($A128="",Bills!$G127="",Bills!$L127=""),"",IF(Bills!$L127=0,IF(AND(YEAR(Bills!$G127)=YEAR(K$3),MONTH(Bills!$G127)=MONTH(K$3)),$B128,0),IF(AND(K$3&gt;=DATE(YEAR(Bills!$G127),MONTH(Bills!$G127),1),MOD((YEAR(K$3)-YEAR(Bills!$G127))*12+MONTH(K$3)-MONTH(Bills!$G127),Bills!$L127)=0),$B128,0)))</f>
        <v/>
      </c>
      <c r="L128" s="30" t="str">
        <f>IF(OR($A128="",Bills!$G127="",Bills!$L127=""),"",IF(Bills!$L127=0,IF(AND(YEAR(Bills!$G127)=YEAR(L$3),MONTH(Bills!$G127)=MONTH(L$3)),$B128,0),IF(AND(L$3&gt;=DATE(YEAR(Bills!$G127),MONTH(Bills!$G127),1),MOD((YEAR(L$3)-YEAR(Bills!$G127))*12+MONTH(L$3)-MONTH(Bills!$G127),Bills!$L127)=0),$B128,0)))</f>
        <v/>
      </c>
      <c r="M128" s="30" t="str">
        <f>IF(OR($A128="",Bills!$G127="",Bills!$L127=""),"",IF(Bills!$L127=0,IF(AND(YEAR(Bills!$G127)=YEAR(M$3),MONTH(Bills!$G127)=MONTH(M$3)),$B128,0),IF(AND(M$3&gt;=DATE(YEAR(Bills!$G127),MONTH(Bills!$G127),1),MOD((YEAR(M$3)-YEAR(Bills!$G127))*12+MONTH(M$3)-MONTH(Bills!$G127),Bills!$L127)=0),$B128,0)))</f>
        <v/>
      </c>
      <c r="N128" s="30" t="str">
        <f>IF(OR($A128="",Bills!$G127="",Bills!$L127=""),"",IF(Bills!$L127=0,IF(AND(YEAR(Bills!$G127)=YEAR(N$3),MONTH(Bills!$G127)=MONTH(N$3)),$B128,0),IF(AND(N$3&gt;=DATE(YEAR(Bills!$G127),MONTH(Bills!$G127),1),MOD((YEAR(N$3)-YEAR(Bills!$G127))*12+MONTH(N$3)-MONTH(Bills!$G127),Bills!$L127)=0),$B128,0)))</f>
        <v/>
      </c>
    </row>
    <row r="129" spans="1:14" x14ac:dyDescent="0.3">
      <c r="A129" s="24" t="str">
        <f>IF(Bills!A128="","",Bills!A128)</f>
        <v/>
      </c>
      <c r="B129" s="23" t="str">
        <f>IF($A129="","",N(Bills!E128))</f>
        <v/>
      </c>
      <c r="C129" s="30" t="str">
        <f>IF(OR($A129="",Bills!$G128="",Bills!$L128=""),"",IF(Bills!$L128=0,IF(AND(YEAR(Bills!$G128)=YEAR(C$3),MONTH(Bills!$G128)=MONTH(C$3)),$B129,0),IF(AND(C$3&gt;=DATE(YEAR(Bills!$G128),MONTH(Bills!$G128),1),MOD((YEAR(C$3)-YEAR(Bills!$G128))*12+MONTH(C$3)-MONTH(Bills!$G128),Bills!$L128)=0),$B129,0)))</f>
        <v/>
      </c>
      <c r="D129" s="30" t="str">
        <f>IF(OR($A129="",Bills!$G128="",Bills!$L128=""),"",IF(Bills!$L128=0,IF(AND(YEAR(Bills!$G128)=YEAR(D$3),MONTH(Bills!$G128)=MONTH(D$3)),$B129,0),IF(AND(D$3&gt;=DATE(YEAR(Bills!$G128),MONTH(Bills!$G128),1),MOD((YEAR(D$3)-YEAR(Bills!$G128))*12+MONTH(D$3)-MONTH(Bills!$G128),Bills!$L128)=0),$B129,0)))</f>
        <v/>
      </c>
      <c r="E129" s="30" t="str">
        <f>IF(OR($A129="",Bills!$G128="",Bills!$L128=""),"",IF(Bills!$L128=0,IF(AND(YEAR(Bills!$G128)=YEAR(E$3),MONTH(Bills!$G128)=MONTH(E$3)),$B129,0),IF(AND(E$3&gt;=DATE(YEAR(Bills!$G128),MONTH(Bills!$G128),1),MOD((YEAR(E$3)-YEAR(Bills!$G128))*12+MONTH(E$3)-MONTH(Bills!$G128),Bills!$L128)=0),$B129,0)))</f>
        <v/>
      </c>
      <c r="F129" s="30" t="str">
        <f>IF(OR($A129="",Bills!$G128="",Bills!$L128=""),"",IF(Bills!$L128=0,IF(AND(YEAR(Bills!$G128)=YEAR(F$3),MONTH(Bills!$G128)=MONTH(F$3)),$B129,0),IF(AND(F$3&gt;=DATE(YEAR(Bills!$G128),MONTH(Bills!$G128),1),MOD((YEAR(F$3)-YEAR(Bills!$G128))*12+MONTH(F$3)-MONTH(Bills!$G128),Bills!$L128)=0),$B129,0)))</f>
        <v/>
      </c>
      <c r="G129" s="30" t="str">
        <f>IF(OR($A129="",Bills!$G128="",Bills!$L128=""),"",IF(Bills!$L128=0,IF(AND(YEAR(Bills!$G128)=YEAR(G$3),MONTH(Bills!$G128)=MONTH(G$3)),$B129,0),IF(AND(G$3&gt;=DATE(YEAR(Bills!$G128),MONTH(Bills!$G128),1),MOD((YEAR(G$3)-YEAR(Bills!$G128))*12+MONTH(G$3)-MONTH(Bills!$G128),Bills!$L128)=0),$B129,0)))</f>
        <v/>
      </c>
      <c r="H129" s="30" t="str">
        <f>IF(OR($A129="",Bills!$G128="",Bills!$L128=""),"",IF(Bills!$L128=0,IF(AND(YEAR(Bills!$G128)=YEAR(H$3),MONTH(Bills!$G128)=MONTH(H$3)),$B129,0),IF(AND(H$3&gt;=DATE(YEAR(Bills!$G128),MONTH(Bills!$G128),1),MOD((YEAR(H$3)-YEAR(Bills!$G128))*12+MONTH(H$3)-MONTH(Bills!$G128),Bills!$L128)=0),$B129,0)))</f>
        <v/>
      </c>
      <c r="I129" s="30" t="str">
        <f>IF(OR($A129="",Bills!$G128="",Bills!$L128=""),"",IF(Bills!$L128=0,IF(AND(YEAR(Bills!$G128)=YEAR(I$3),MONTH(Bills!$G128)=MONTH(I$3)),$B129,0),IF(AND(I$3&gt;=DATE(YEAR(Bills!$G128),MONTH(Bills!$G128),1),MOD((YEAR(I$3)-YEAR(Bills!$G128))*12+MONTH(I$3)-MONTH(Bills!$G128),Bills!$L128)=0),$B129,0)))</f>
        <v/>
      </c>
      <c r="J129" s="30" t="str">
        <f>IF(OR($A129="",Bills!$G128="",Bills!$L128=""),"",IF(Bills!$L128=0,IF(AND(YEAR(Bills!$G128)=YEAR(J$3),MONTH(Bills!$G128)=MONTH(J$3)),$B129,0),IF(AND(J$3&gt;=DATE(YEAR(Bills!$G128),MONTH(Bills!$G128),1),MOD((YEAR(J$3)-YEAR(Bills!$G128))*12+MONTH(J$3)-MONTH(Bills!$G128),Bills!$L128)=0),$B129,0)))</f>
        <v/>
      </c>
      <c r="K129" s="30" t="str">
        <f>IF(OR($A129="",Bills!$G128="",Bills!$L128=""),"",IF(Bills!$L128=0,IF(AND(YEAR(Bills!$G128)=YEAR(K$3),MONTH(Bills!$G128)=MONTH(K$3)),$B129,0),IF(AND(K$3&gt;=DATE(YEAR(Bills!$G128),MONTH(Bills!$G128),1),MOD((YEAR(K$3)-YEAR(Bills!$G128))*12+MONTH(K$3)-MONTH(Bills!$G128),Bills!$L128)=0),$B129,0)))</f>
        <v/>
      </c>
      <c r="L129" s="30" t="str">
        <f>IF(OR($A129="",Bills!$G128="",Bills!$L128=""),"",IF(Bills!$L128=0,IF(AND(YEAR(Bills!$G128)=YEAR(L$3),MONTH(Bills!$G128)=MONTH(L$3)),$B129,0),IF(AND(L$3&gt;=DATE(YEAR(Bills!$G128),MONTH(Bills!$G128),1),MOD((YEAR(L$3)-YEAR(Bills!$G128))*12+MONTH(L$3)-MONTH(Bills!$G128),Bills!$L128)=0),$B129,0)))</f>
        <v/>
      </c>
      <c r="M129" s="30" t="str">
        <f>IF(OR($A129="",Bills!$G128="",Bills!$L128=""),"",IF(Bills!$L128=0,IF(AND(YEAR(Bills!$G128)=YEAR(M$3),MONTH(Bills!$G128)=MONTH(M$3)),$B129,0),IF(AND(M$3&gt;=DATE(YEAR(Bills!$G128),MONTH(Bills!$G128),1),MOD((YEAR(M$3)-YEAR(Bills!$G128))*12+MONTH(M$3)-MONTH(Bills!$G128),Bills!$L128)=0),$B129,0)))</f>
        <v/>
      </c>
      <c r="N129" s="30" t="str">
        <f>IF(OR($A129="",Bills!$G128="",Bills!$L128=""),"",IF(Bills!$L128=0,IF(AND(YEAR(Bills!$G128)=YEAR(N$3),MONTH(Bills!$G128)=MONTH(N$3)),$B129,0),IF(AND(N$3&gt;=DATE(YEAR(Bills!$G128),MONTH(Bills!$G128),1),MOD((YEAR(N$3)-YEAR(Bills!$G128))*12+MONTH(N$3)-MONTH(Bills!$G128),Bills!$L128)=0),$B129,0)))</f>
        <v/>
      </c>
    </row>
    <row r="130" spans="1:14" x14ac:dyDescent="0.3">
      <c r="A130" s="24" t="str">
        <f>IF(Bills!A129="","",Bills!A129)</f>
        <v/>
      </c>
      <c r="B130" s="23" t="str">
        <f>IF($A130="","",N(Bills!E129))</f>
        <v/>
      </c>
      <c r="C130" s="30" t="str">
        <f>IF(OR($A130="",Bills!$G129="",Bills!$L129=""),"",IF(Bills!$L129=0,IF(AND(YEAR(Bills!$G129)=YEAR(C$3),MONTH(Bills!$G129)=MONTH(C$3)),$B130,0),IF(AND(C$3&gt;=DATE(YEAR(Bills!$G129),MONTH(Bills!$G129),1),MOD((YEAR(C$3)-YEAR(Bills!$G129))*12+MONTH(C$3)-MONTH(Bills!$G129),Bills!$L129)=0),$B130,0)))</f>
        <v/>
      </c>
      <c r="D130" s="30" t="str">
        <f>IF(OR($A130="",Bills!$G129="",Bills!$L129=""),"",IF(Bills!$L129=0,IF(AND(YEAR(Bills!$G129)=YEAR(D$3),MONTH(Bills!$G129)=MONTH(D$3)),$B130,0),IF(AND(D$3&gt;=DATE(YEAR(Bills!$G129),MONTH(Bills!$G129),1),MOD((YEAR(D$3)-YEAR(Bills!$G129))*12+MONTH(D$3)-MONTH(Bills!$G129),Bills!$L129)=0),$B130,0)))</f>
        <v/>
      </c>
      <c r="E130" s="30" t="str">
        <f>IF(OR($A130="",Bills!$G129="",Bills!$L129=""),"",IF(Bills!$L129=0,IF(AND(YEAR(Bills!$G129)=YEAR(E$3),MONTH(Bills!$G129)=MONTH(E$3)),$B130,0),IF(AND(E$3&gt;=DATE(YEAR(Bills!$G129),MONTH(Bills!$G129),1),MOD((YEAR(E$3)-YEAR(Bills!$G129))*12+MONTH(E$3)-MONTH(Bills!$G129),Bills!$L129)=0),$B130,0)))</f>
        <v/>
      </c>
      <c r="F130" s="30" t="str">
        <f>IF(OR($A130="",Bills!$G129="",Bills!$L129=""),"",IF(Bills!$L129=0,IF(AND(YEAR(Bills!$G129)=YEAR(F$3),MONTH(Bills!$G129)=MONTH(F$3)),$B130,0),IF(AND(F$3&gt;=DATE(YEAR(Bills!$G129),MONTH(Bills!$G129),1),MOD((YEAR(F$3)-YEAR(Bills!$G129))*12+MONTH(F$3)-MONTH(Bills!$G129),Bills!$L129)=0),$B130,0)))</f>
        <v/>
      </c>
      <c r="G130" s="30" t="str">
        <f>IF(OR($A130="",Bills!$G129="",Bills!$L129=""),"",IF(Bills!$L129=0,IF(AND(YEAR(Bills!$G129)=YEAR(G$3),MONTH(Bills!$G129)=MONTH(G$3)),$B130,0),IF(AND(G$3&gt;=DATE(YEAR(Bills!$G129),MONTH(Bills!$G129),1),MOD((YEAR(G$3)-YEAR(Bills!$G129))*12+MONTH(G$3)-MONTH(Bills!$G129),Bills!$L129)=0),$B130,0)))</f>
        <v/>
      </c>
      <c r="H130" s="30" t="str">
        <f>IF(OR($A130="",Bills!$G129="",Bills!$L129=""),"",IF(Bills!$L129=0,IF(AND(YEAR(Bills!$G129)=YEAR(H$3),MONTH(Bills!$G129)=MONTH(H$3)),$B130,0),IF(AND(H$3&gt;=DATE(YEAR(Bills!$G129),MONTH(Bills!$G129),1),MOD((YEAR(H$3)-YEAR(Bills!$G129))*12+MONTH(H$3)-MONTH(Bills!$G129),Bills!$L129)=0),$B130,0)))</f>
        <v/>
      </c>
      <c r="I130" s="30" t="str">
        <f>IF(OR($A130="",Bills!$G129="",Bills!$L129=""),"",IF(Bills!$L129=0,IF(AND(YEAR(Bills!$G129)=YEAR(I$3),MONTH(Bills!$G129)=MONTH(I$3)),$B130,0),IF(AND(I$3&gt;=DATE(YEAR(Bills!$G129),MONTH(Bills!$G129),1),MOD((YEAR(I$3)-YEAR(Bills!$G129))*12+MONTH(I$3)-MONTH(Bills!$G129),Bills!$L129)=0),$B130,0)))</f>
        <v/>
      </c>
      <c r="J130" s="30" t="str">
        <f>IF(OR($A130="",Bills!$G129="",Bills!$L129=""),"",IF(Bills!$L129=0,IF(AND(YEAR(Bills!$G129)=YEAR(J$3),MONTH(Bills!$G129)=MONTH(J$3)),$B130,0),IF(AND(J$3&gt;=DATE(YEAR(Bills!$G129),MONTH(Bills!$G129),1),MOD((YEAR(J$3)-YEAR(Bills!$G129))*12+MONTH(J$3)-MONTH(Bills!$G129),Bills!$L129)=0),$B130,0)))</f>
        <v/>
      </c>
      <c r="K130" s="30" t="str">
        <f>IF(OR($A130="",Bills!$G129="",Bills!$L129=""),"",IF(Bills!$L129=0,IF(AND(YEAR(Bills!$G129)=YEAR(K$3),MONTH(Bills!$G129)=MONTH(K$3)),$B130,0),IF(AND(K$3&gt;=DATE(YEAR(Bills!$G129),MONTH(Bills!$G129),1),MOD((YEAR(K$3)-YEAR(Bills!$G129))*12+MONTH(K$3)-MONTH(Bills!$G129),Bills!$L129)=0),$B130,0)))</f>
        <v/>
      </c>
      <c r="L130" s="30" t="str">
        <f>IF(OR($A130="",Bills!$G129="",Bills!$L129=""),"",IF(Bills!$L129=0,IF(AND(YEAR(Bills!$G129)=YEAR(L$3),MONTH(Bills!$G129)=MONTH(L$3)),$B130,0),IF(AND(L$3&gt;=DATE(YEAR(Bills!$G129),MONTH(Bills!$G129),1),MOD((YEAR(L$3)-YEAR(Bills!$G129))*12+MONTH(L$3)-MONTH(Bills!$G129),Bills!$L129)=0),$B130,0)))</f>
        <v/>
      </c>
      <c r="M130" s="30" t="str">
        <f>IF(OR($A130="",Bills!$G129="",Bills!$L129=""),"",IF(Bills!$L129=0,IF(AND(YEAR(Bills!$G129)=YEAR(M$3),MONTH(Bills!$G129)=MONTH(M$3)),$B130,0),IF(AND(M$3&gt;=DATE(YEAR(Bills!$G129),MONTH(Bills!$G129),1),MOD((YEAR(M$3)-YEAR(Bills!$G129))*12+MONTH(M$3)-MONTH(Bills!$G129),Bills!$L129)=0),$B130,0)))</f>
        <v/>
      </c>
      <c r="N130" s="30" t="str">
        <f>IF(OR($A130="",Bills!$G129="",Bills!$L129=""),"",IF(Bills!$L129=0,IF(AND(YEAR(Bills!$G129)=YEAR(N$3),MONTH(Bills!$G129)=MONTH(N$3)),$B130,0),IF(AND(N$3&gt;=DATE(YEAR(Bills!$G129),MONTH(Bills!$G129),1),MOD((YEAR(N$3)-YEAR(Bills!$G129))*12+MONTH(N$3)-MONTH(Bills!$G129),Bills!$L129)=0),$B130,0)))</f>
        <v/>
      </c>
    </row>
    <row r="131" spans="1:14" x14ac:dyDescent="0.3">
      <c r="A131" s="24" t="str">
        <f>IF(Bills!A130="","",Bills!A130)</f>
        <v/>
      </c>
      <c r="B131" s="23" t="str">
        <f>IF($A131="","",N(Bills!E130))</f>
        <v/>
      </c>
      <c r="C131" s="30" t="str">
        <f>IF(OR($A131="",Bills!$G130="",Bills!$L130=""),"",IF(Bills!$L130=0,IF(AND(YEAR(Bills!$G130)=YEAR(C$3),MONTH(Bills!$G130)=MONTH(C$3)),$B131,0),IF(AND(C$3&gt;=DATE(YEAR(Bills!$G130),MONTH(Bills!$G130),1),MOD((YEAR(C$3)-YEAR(Bills!$G130))*12+MONTH(C$3)-MONTH(Bills!$G130),Bills!$L130)=0),$B131,0)))</f>
        <v/>
      </c>
      <c r="D131" s="30" t="str">
        <f>IF(OR($A131="",Bills!$G130="",Bills!$L130=""),"",IF(Bills!$L130=0,IF(AND(YEAR(Bills!$G130)=YEAR(D$3),MONTH(Bills!$G130)=MONTH(D$3)),$B131,0),IF(AND(D$3&gt;=DATE(YEAR(Bills!$G130),MONTH(Bills!$G130),1),MOD((YEAR(D$3)-YEAR(Bills!$G130))*12+MONTH(D$3)-MONTH(Bills!$G130),Bills!$L130)=0),$B131,0)))</f>
        <v/>
      </c>
      <c r="E131" s="30" t="str">
        <f>IF(OR($A131="",Bills!$G130="",Bills!$L130=""),"",IF(Bills!$L130=0,IF(AND(YEAR(Bills!$G130)=YEAR(E$3),MONTH(Bills!$G130)=MONTH(E$3)),$B131,0),IF(AND(E$3&gt;=DATE(YEAR(Bills!$G130),MONTH(Bills!$G130),1),MOD((YEAR(E$3)-YEAR(Bills!$G130))*12+MONTH(E$3)-MONTH(Bills!$G130),Bills!$L130)=0),$B131,0)))</f>
        <v/>
      </c>
      <c r="F131" s="30" t="str">
        <f>IF(OR($A131="",Bills!$G130="",Bills!$L130=""),"",IF(Bills!$L130=0,IF(AND(YEAR(Bills!$G130)=YEAR(F$3),MONTH(Bills!$G130)=MONTH(F$3)),$B131,0),IF(AND(F$3&gt;=DATE(YEAR(Bills!$G130),MONTH(Bills!$G130),1),MOD((YEAR(F$3)-YEAR(Bills!$G130))*12+MONTH(F$3)-MONTH(Bills!$G130),Bills!$L130)=0),$B131,0)))</f>
        <v/>
      </c>
      <c r="G131" s="30" t="str">
        <f>IF(OR($A131="",Bills!$G130="",Bills!$L130=""),"",IF(Bills!$L130=0,IF(AND(YEAR(Bills!$G130)=YEAR(G$3),MONTH(Bills!$G130)=MONTH(G$3)),$B131,0),IF(AND(G$3&gt;=DATE(YEAR(Bills!$G130),MONTH(Bills!$G130),1),MOD((YEAR(G$3)-YEAR(Bills!$G130))*12+MONTH(G$3)-MONTH(Bills!$G130),Bills!$L130)=0),$B131,0)))</f>
        <v/>
      </c>
      <c r="H131" s="30" t="str">
        <f>IF(OR($A131="",Bills!$G130="",Bills!$L130=""),"",IF(Bills!$L130=0,IF(AND(YEAR(Bills!$G130)=YEAR(H$3),MONTH(Bills!$G130)=MONTH(H$3)),$B131,0),IF(AND(H$3&gt;=DATE(YEAR(Bills!$G130),MONTH(Bills!$G130),1),MOD((YEAR(H$3)-YEAR(Bills!$G130))*12+MONTH(H$3)-MONTH(Bills!$G130),Bills!$L130)=0),$B131,0)))</f>
        <v/>
      </c>
      <c r="I131" s="30" t="str">
        <f>IF(OR($A131="",Bills!$G130="",Bills!$L130=""),"",IF(Bills!$L130=0,IF(AND(YEAR(Bills!$G130)=YEAR(I$3),MONTH(Bills!$G130)=MONTH(I$3)),$B131,0),IF(AND(I$3&gt;=DATE(YEAR(Bills!$G130),MONTH(Bills!$G130),1),MOD((YEAR(I$3)-YEAR(Bills!$G130))*12+MONTH(I$3)-MONTH(Bills!$G130),Bills!$L130)=0),$B131,0)))</f>
        <v/>
      </c>
      <c r="J131" s="30" t="str">
        <f>IF(OR($A131="",Bills!$G130="",Bills!$L130=""),"",IF(Bills!$L130=0,IF(AND(YEAR(Bills!$G130)=YEAR(J$3),MONTH(Bills!$G130)=MONTH(J$3)),$B131,0),IF(AND(J$3&gt;=DATE(YEAR(Bills!$G130),MONTH(Bills!$G130),1),MOD((YEAR(J$3)-YEAR(Bills!$G130))*12+MONTH(J$3)-MONTH(Bills!$G130),Bills!$L130)=0),$B131,0)))</f>
        <v/>
      </c>
      <c r="K131" s="30" t="str">
        <f>IF(OR($A131="",Bills!$G130="",Bills!$L130=""),"",IF(Bills!$L130=0,IF(AND(YEAR(Bills!$G130)=YEAR(K$3),MONTH(Bills!$G130)=MONTH(K$3)),$B131,0),IF(AND(K$3&gt;=DATE(YEAR(Bills!$G130),MONTH(Bills!$G130),1),MOD((YEAR(K$3)-YEAR(Bills!$G130))*12+MONTH(K$3)-MONTH(Bills!$G130),Bills!$L130)=0),$B131,0)))</f>
        <v/>
      </c>
      <c r="L131" s="30" t="str">
        <f>IF(OR($A131="",Bills!$G130="",Bills!$L130=""),"",IF(Bills!$L130=0,IF(AND(YEAR(Bills!$G130)=YEAR(L$3),MONTH(Bills!$G130)=MONTH(L$3)),$B131,0),IF(AND(L$3&gt;=DATE(YEAR(Bills!$G130),MONTH(Bills!$G130),1),MOD((YEAR(L$3)-YEAR(Bills!$G130))*12+MONTH(L$3)-MONTH(Bills!$G130),Bills!$L130)=0),$B131,0)))</f>
        <v/>
      </c>
      <c r="M131" s="30" t="str">
        <f>IF(OR($A131="",Bills!$G130="",Bills!$L130=""),"",IF(Bills!$L130=0,IF(AND(YEAR(Bills!$G130)=YEAR(M$3),MONTH(Bills!$G130)=MONTH(M$3)),$B131,0),IF(AND(M$3&gt;=DATE(YEAR(Bills!$G130),MONTH(Bills!$G130),1),MOD((YEAR(M$3)-YEAR(Bills!$G130))*12+MONTH(M$3)-MONTH(Bills!$G130),Bills!$L130)=0),$B131,0)))</f>
        <v/>
      </c>
      <c r="N131" s="30" t="str">
        <f>IF(OR($A131="",Bills!$G130="",Bills!$L130=""),"",IF(Bills!$L130=0,IF(AND(YEAR(Bills!$G130)=YEAR(N$3),MONTH(Bills!$G130)=MONTH(N$3)),$B131,0),IF(AND(N$3&gt;=DATE(YEAR(Bills!$G130),MONTH(Bills!$G130),1),MOD((YEAR(N$3)-YEAR(Bills!$G130))*12+MONTH(N$3)-MONTH(Bills!$G130),Bills!$L130)=0),$B131,0)))</f>
        <v/>
      </c>
    </row>
    <row r="132" spans="1:14" x14ac:dyDescent="0.3">
      <c r="A132" s="24" t="str">
        <f>IF(Bills!A131="","",Bills!A131)</f>
        <v/>
      </c>
      <c r="B132" s="23" t="str">
        <f>IF($A132="","",N(Bills!E131))</f>
        <v/>
      </c>
      <c r="C132" s="30" t="str">
        <f>IF(OR($A132="",Bills!$G131="",Bills!$L131=""),"",IF(Bills!$L131=0,IF(AND(YEAR(Bills!$G131)=YEAR(C$3),MONTH(Bills!$G131)=MONTH(C$3)),$B132,0),IF(AND(C$3&gt;=DATE(YEAR(Bills!$G131),MONTH(Bills!$G131),1),MOD((YEAR(C$3)-YEAR(Bills!$G131))*12+MONTH(C$3)-MONTH(Bills!$G131),Bills!$L131)=0),$B132,0)))</f>
        <v/>
      </c>
      <c r="D132" s="30" t="str">
        <f>IF(OR($A132="",Bills!$G131="",Bills!$L131=""),"",IF(Bills!$L131=0,IF(AND(YEAR(Bills!$G131)=YEAR(D$3),MONTH(Bills!$G131)=MONTH(D$3)),$B132,0),IF(AND(D$3&gt;=DATE(YEAR(Bills!$G131),MONTH(Bills!$G131),1),MOD((YEAR(D$3)-YEAR(Bills!$G131))*12+MONTH(D$3)-MONTH(Bills!$G131),Bills!$L131)=0),$B132,0)))</f>
        <v/>
      </c>
      <c r="E132" s="30" t="str">
        <f>IF(OR($A132="",Bills!$G131="",Bills!$L131=""),"",IF(Bills!$L131=0,IF(AND(YEAR(Bills!$G131)=YEAR(E$3),MONTH(Bills!$G131)=MONTH(E$3)),$B132,0),IF(AND(E$3&gt;=DATE(YEAR(Bills!$G131),MONTH(Bills!$G131),1),MOD((YEAR(E$3)-YEAR(Bills!$G131))*12+MONTH(E$3)-MONTH(Bills!$G131),Bills!$L131)=0),$B132,0)))</f>
        <v/>
      </c>
      <c r="F132" s="30" t="str">
        <f>IF(OR($A132="",Bills!$G131="",Bills!$L131=""),"",IF(Bills!$L131=0,IF(AND(YEAR(Bills!$G131)=YEAR(F$3),MONTH(Bills!$G131)=MONTH(F$3)),$B132,0),IF(AND(F$3&gt;=DATE(YEAR(Bills!$G131),MONTH(Bills!$G131),1),MOD((YEAR(F$3)-YEAR(Bills!$G131))*12+MONTH(F$3)-MONTH(Bills!$G131),Bills!$L131)=0),$B132,0)))</f>
        <v/>
      </c>
      <c r="G132" s="30" t="str">
        <f>IF(OR($A132="",Bills!$G131="",Bills!$L131=""),"",IF(Bills!$L131=0,IF(AND(YEAR(Bills!$G131)=YEAR(G$3),MONTH(Bills!$G131)=MONTH(G$3)),$B132,0),IF(AND(G$3&gt;=DATE(YEAR(Bills!$G131),MONTH(Bills!$G131),1),MOD((YEAR(G$3)-YEAR(Bills!$G131))*12+MONTH(G$3)-MONTH(Bills!$G131),Bills!$L131)=0),$B132,0)))</f>
        <v/>
      </c>
      <c r="H132" s="30" t="str">
        <f>IF(OR($A132="",Bills!$G131="",Bills!$L131=""),"",IF(Bills!$L131=0,IF(AND(YEAR(Bills!$G131)=YEAR(H$3),MONTH(Bills!$G131)=MONTH(H$3)),$B132,0),IF(AND(H$3&gt;=DATE(YEAR(Bills!$G131),MONTH(Bills!$G131),1),MOD((YEAR(H$3)-YEAR(Bills!$G131))*12+MONTH(H$3)-MONTH(Bills!$G131),Bills!$L131)=0),$B132,0)))</f>
        <v/>
      </c>
      <c r="I132" s="30" t="str">
        <f>IF(OR($A132="",Bills!$G131="",Bills!$L131=""),"",IF(Bills!$L131=0,IF(AND(YEAR(Bills!$G131)=YEAR(I$3),MONTH(Bills!$G131)=MONTH(I$3)),$B132,0),IF(AND(I$3&gt;=DATE(YEAR(Bills!$G131),MONTH(Bills!$G131),1),MOD((YEAR(I$3)-YEAR(Bills!$G131))*12+MONTH(I$3)-MONTH(Bills!$G131),Bills!$L131)=0),$B132,0)))</f>
        <v/>
      </c>
      <c r="J132" s="30" t="str">
        <f>IF(OR($A132="",Bills!$G131="",Bills!$L131=""),"",IF(Bills!$L131=0,IF(AND(YEAR(Bills!$G131)=YEAR(J$3),MONTH(Bills!$G131)=MONTH(J$3)),$B132,0),IF(AND(J$3&gt;=DATE(YEAR(Bills!$G131),MONTH(Bills!$G131),1),MOD((YEAR(J$3)-YEAR(Bills!$G131))*12+MONTH(J$3)-MONTH(Bills!$G131),Bills!$L131)=0),$B132,0)))</f>
        <v/>
      </c>
      <c r="K132" s="30" t="str">
        <f>IF(OR($A132="",Bills!$G131="",Bills!$L131=""),"",IF(Bills!$L131=0,IF(AND(YEAR(Bills!$G131)=YEAR(K$3),MONTH(Bills!$G131)=MONTH(K$3)),$B132,0),IF(AND(K$3&gt;=DATE(YEAR(Bills!$G131),MONTH(Bills!$G131),1),MOD((YEAR(K$3)-YEAR(Bills!$G131))*12+MONTH(K$3)-MONTH(Bills!$G131),Bills!$L131)=0),$B132,0)))</f>
        <v/>
      </c>
      <c r="L132" s="30" t="str">
        <f>IF(OR($A132="",Bills!$G131="",Bills!$L131=""),"",IF(Bills!$L131=0,IF(AND(YEAR(Bills!$G131)=YEAR(L$3),MONTH(Bills!$G131)=MONTH(L$3)),$B132,0),IF(AND(L$3&gt;=DATE(YEAR(Bills!$G131),MONTH(Bills!$G131),1),MOD((YEAR(L$3)-YEAR(Bills!$G131))*12+MONTH(L$3)-MONTH(Bills!$G131),Bills!$L131)=0),$B132,0)))</f>
        <v/>
      </c>
      <c r="M132" s="30" t="str">
        <f>IF(OR($A132="",Bills!$G131="",Bills!$L131=""),"",IF(Bills!$L131=0,IF(AND(YEAR(Bills!$G131)=YEAR(M$3),MONTH(Bills!$G131)=MONTH(M$3)),$B132,0),IF(AND(M$3&gt;=DATE(YEAR(Bills!$G131),MONTH(Bills!$G131),1),MOD((YEAR(M$3)-YEAR(Bills!$G131))*12+MONTH(M$3)-MONTH(Bills!$G131),Bills!$L131)=0),$B132,0)))</f>
        <v/>
      </c>
      <c r="N132" s="30" t="str">
        <f>IF(OR($A132="",Bills!$G131="",Bills!$L131=""),"",IF(Bills!$L131=0,IF(AND(YEAR(Bills!$G131)=YEAR(N$3),MONTH(Bills!$G131)=MONTH(N$3)),$B132,0),IF(AND(N$3&gt;=DATE(YEAR(Bills!$G131),MONTH(Bills!$G131),1),MOD((YEAR(N$3)-YEAR(Bills!$G131))*12+MONTH(N$3)-MONTH(Bills!$G131),Bills!$L131)=0),$B132,0)))</f>
        <v/>
      </c>
    </row>
    <row r="133" spans="1:14" x14ac:dyDescent="0.3">
      <c r="A133" s="24" t="str">
        <f>IF(Bills!A132="","",Bills!A132)</f>
        <v/>
      </c>
      <c r="B133" s="23" t="str">
        <f>IF($A133="","",N(Bills!E132))</f>
        <v/>
      </c>
      <c r="C133" s="30" t="str">
        <f>IF(OR($A133="",Bills!$G132="",Bills!$L132=""),"",IF(Bills!$L132=0,IF(AND(YEAR(Bills!$G132)=YEAR(C$3),MONTH(Bills!$G132)=MONTH(C$3)),$B133,0),IF(AND(C$3&gt;=DATE(YEAR(Bills!$G132),MONTH(Bills!$G132),1),MOD((YEAR(C$3)-YEAR(Bills!$G132))*12+MONTH(C$3)-MONTH(Bills!$G132),Bills!$L132)=0),$B133,0)))</f>
        <v/>
      </c>
      <c r="D133" s="30" t="str">
        <f>IF(OR($A133="",Bills!$G132="",Bills!$L132=""),"",IF(Bills!$L132=0,IF(AND(YEAR(Bills!$G132)=YEAR(D$3),MONTH(Bills!$G132)=MONTH(D$3)),$B133,0),IF(AND(D$3&gt;=DATE(YEAR(Bills!$G132),MONTH(Bills!$G132),1),MOD((YEAR(D$3)-YEAR(Bills!$G132))*12+MONTH(D$3)-MONTH(Bills!$G132),Bills!$L132)=0),$B133,0)))</f>
        <v/>
      </c>
      <c r="E133" s="30" t="str">
        <f>IF(OR($A133="",Bills!$G132="",Bills!$L132=""),"",IF(Bills!$L132=0,IF(AND(YEAR(Bills!$G132)=YEAR(E$3),MONTH(Bills!$G132)=MONTH(E$3)),$B133,0),IF(AND(E$3&gt;=DATE(YEAR(Bills!$G132),MONTH(Bills!$G132),1),MOD((YEAR(E$3)-YEAR(Bills!$G132))*12+MONTH(E$3)-MONTH(Bills!$G132),Bills!$L132)=0),$B133,0)))</f>
        <v/>
      </c>
      <c r="F133" s="30" t="str">
        <f>IF(OR($A133="",Bills!$G132="",Bills!$L132=""),"",IF(Bills!$L132=0,IF(AND(YEAR(Bills!$G132)=YEAR(F$3),MONTH(Bills!$G132)=MONTH(F$3)),$B133,0),IF(AND(F$3&gt;=DATE(YEAR(Bills!$G132),MONTH(Bills!$G132),1),MOD((YEAR(F$3)-YEAR(Bills!$G132))*12+MONTH(F$3)-MONTH(Bills!$G132),Bills!$L132)=0),$B133,0)))</f>
        <v/>
      </c>
      <c r="G133" s="30" t="str">
        <f>IF(OR($A133="",Bills!$G132="",Bills!$L132=""),"",IF(Bills!$L132=0,IF(AND(YEAR(Bills!$G132)=YEAR(G$3),MONTH(Bills!$G132)=MONTH(G$3)),$B133,0),IF(AND(G$3&gt;=DATE(YEAR(Bills!$G132),MONTH(Bills!$G132),1),MOD((YEAR(G$3)-YEAR(Bills!$G132))*12+MONTH(G$3)-MONTH(Bills!$G132),Bills!$L132)=0),$B133,0)))</f>
        <v/>
      </c>
      <c r="H133" s="30" t="str">
        <f>IF(OR($A133="",Bills!$G132="",Bills!$L132=""),"",IF(Bills!$L132=0,IF(AND(YEAR(Bills!$G132)=YEAR(H$3),MONTH(Bills!$G132)=MONTH(H$3)),$B133,0),IF(AND(H$3&gt;=DATE(YEAR(Bills!$G132),MONTH(Bills!$G132),1),MOD((YEAR(H$3)-YEAR(Bills!$G132))*12+MONTH(H$3)-MONTH(Bills!$G132),Bills!$L132)=0),$B133,0)))</f>
        <v/>
      </c>
      <c r="I133" s="30" t="str">
        <f>IF(OR($A133="",Bills!$G132="",Bills!$L132=""),"",IF(Bills!$L132=0,IF(AND(YEAR(Bills!$G132)=YEAR(I$3),MONTH(Bills!$G132)=MONTH(I$3)),$B133,0),IF(AND(I$3&gt;=DATE(YEAR(Bills!$G132),MONTH(Bills!$G132),1),MOD((YEAR(I$3)-YEAR(Bills!$G132))*12+MONTH(I$3)-MONTH(Bills!$G132),Bills!$L132)=0),$B133,0)))</f>
        <v/>
      </c>
      <c r="J133" s="30" t="str">
        <f>IF(OR($A133="",Bills!$G132="",Bills!$L132=""),"",IF(Bills!$L132=0,IF(AND(YEAR(Bills!$G132)=YEAR(J$3),MONTH(Bills!$G132)=MONTH(J$3)),$B133,0),IF(AND(J$3&gt;=DATE(YEAR(Bills!$G132),MONTH(Bills!$G132),1),MOD((YEAR(J$3)-YEAR(Bills!$G132))*12+MONTH(J$3)-MONTH(Bills!$G132),Bills!$L132)=0),$B133,0)))</f>
        <v/>
      </c>
      <c r="K133" s="30" t="str">
        <f>IF(OR($A133="",Bills!$G132="",Bills!$L132=""),"",IF(Bills!$L132=0,IF(AND(YEAR(Bills!$G132)=YEAR(K$3),MONTH(Bills!$G132)=MONTH(K$3)),$B133,0),IF(AND(K$3&gt;=DATE(YEAR(Bills!$G132),MONTH(Bills!$G132),1),MOD((YEAR(K$3)-YEAR(Bills!$G132))*12+MONTH(K$3)-MONTH(Bills!$G132),Bills!$L132)=0),$B133,0)))</f>
        <v/>
      </c>
      <c r="L133" s="30" t="str">
        <f>IF(OR($A133="",Bills!$G132="",Bills!$L132=""),"",IF(Bills!$L132=0,IF(AND(YEAR(Bills!$G132)=YEAR(L$3),MONTH(Bills!$G132)=MONTH(L$3)),$B133,0),IF(AND(L$3&gt;=DATE(YEAR(Bills!$G132),MONTH(Bills!$G132),1),MOD((YEAR(L$3)-YEAR(Bills!$G132))*12+MONTH(L$3)-MONTH(Bills!$G132),Bills!$L132)=0),$B133,0)))</f>
        <v/>
      </c>
      <c r="M133" s="30" t="str">
        <f>IF(OR($A133="",Bills!$G132="",Bills!$L132=""),"",IF(Bills!$L132=0,IF(AND(YEAR(Bills!$G132)=YEAR(M$3),MONTH(Bills!$G132)=MONTH(M$3)),$B133,0),IF(AND(M$3&gt;=DATE(YEAR(Bills!$G132),MONTH(Bills!$G132),1),MOD((YEAR(M$3)-YEAR(Bills!$G132))*12+MONTH(M$3)-MONTH(Bills!$G132),Bills!$L132)=0),$B133,0)))</f>
        <v/>
      </c>
      <c r="N133" s="30" t="str">
        <f>IF(OR($A133="",Bills!$G132="",Bills!$L132=""),"",IF(Bills!$L132=0,IF(AND(YEAR(Bills!$G132)=YEAR(N$3),MONTH(Bills!$G132)=MONTH(N$3)),$B133,0),IF(AND(N$3&gt;=DATE(YEAR(Bills!$G132),MONTH(Bills!$G132),1),MOD((YEAR(N$3)-YEAR(Bills!$G132))*12+MONTH(N$3)-MONTH(Bills!$G132),Bills!$L132)=0),$B133,0)))</f>
        <v/>
      </c>
    </row>
    <row r="134" spans="1:14" x14ac:dyDescent="0.3">
      <c r="A134" s="24" t="str">
        <f>IF(Bills!A133="","",Bills!A133)</f>
        <v/>
      </c>
      <c r="B134" s="23" t="str">
        <f>IF($A134="","",N(Bills!E133))</f>
        <v/>
      </c>
      <c r="C134" s="30" t="str">
        <f>IF(OR($A134="",Bills!$G133="",Bills!$L133=""),"",IF(Bills!$L133=0,IF(AND(YEAR(Bills!$G133)=YEAR(C$3),MONTH(Bills!$G133)=MONTH(C$3)),$B134,0),IF(AND(C$3&gt;=DATE(YEAR(Bills!$G133),MONTH(Bills!$G133),1),MOD((YEAR(C$3)-YEAR(Bills!$G133))*12+MONTH(C$3)-MONTH(Bills!$G133),Bills!$L133)=0),$B134,0)))</f>
        <v/>
      </c>
      <c r="D134" s="30" t="str">
        <f>IF(OR($A134="",Bills!$G133="",Bills!$L133=""),"",IF(Bills!$L133=0,IF(AND(YEAR(Bills!$G133)=YEAR(D$3),MONTH(Bills!$G133)=MONTH(D$3)),$B134,0),IF(AND(D$3&gt;=DATE(YEAR(Bills!$G133),MONTH(Bills!$G133),1),MOD((YEAR(D$3)-YEAR(Bills!$G133))*12+MONTH(D$3)-MONTH(Bills!$G133),Bills!$L133)=0),$B134,0)))</f>
        <v/>
      </c>
      <c r="E134" s="30" t="str">
        <f>IF(OR($A134="",Bills!$G133="",Bills!$L133=""),"",IF(Bills!$L133=0,IF(AND(YEAR(Bills!$G133)=YEAR(E$3),MONTH(Bills!$G133)=MONTH(E$3)),$B134,0),IF(AND(E$3&gt;=DATE(YEAR(Bills!$G133),MONTH(Bills!$G133),1),MOD((YEAR(E$3)-YEAR(Bills!$G133))*12+MONTH(E$3)-MONTH(Bills!$G133),Bills!$L133)=0),$B134,0)))</f>
        <v/>
      </c>
      <c r="F134" s="30" t="str">
        <f>IF(OR($A134="",Bills!$G133="",Bills!$L133=""),"",IF(Bills!$L133=0,IF(AND(YEAR(Bills!$G133)=YEAR(F$3),MONTH(Bills!$G133)=MONTH(F$3)),$B134,0),IF(AND(F$3&gt;=DATE(YEAR(Bills!$G133),MONTH(Bills!$G133),1),MOD((YEAR(F$3)-YEAR(Bills!$G133))*12+MONTH(F$3)-MONTH(Bills!$G133),Bills!$L133)=0),$B134,0)))</f>
        <v/>
      </c>
      <c r="G134" s="30" t="str">
        <f>IF(OR($A134="",Bills!$G133="",Bills!$L133=""),"",IF(Bills!$L133=0,IF(AND(YEAR(Bills!$G133)=YEAR(G$3),MONTH(Bills!$G133)=MONTH(G$3)),$B134,0),IF(AND(G$3&gt;=DATE(YEAR(Bills!$G133),MONTH(Bills!$G133),1),MOD((YEAR(G$3)-YEAR(Bills!$G133))*12+MONTH(G$3)-MONTH(Bills!$G133),Bills!$L133)=0),$B134,0)))</f>
        <v/>
      </c>
      <c r="H134" s="30" t="str">
        <f>IF(OR($A134="",Bills!$G133="",Bills!$L133=""),"",IF(Bills!$L133=0,IF(AND(YEAR(Bills!$G133)=YEAR(H$3),MONTH(Bills!$G133)=MONTH(H$3)),$B134,0),IF(AND(H$3&gt;=DATE(YEAR(Bills!$G133),MONTH(Bills!$G133),1),MOD((YEAR(H$3)-YEAR(Bills!$G133))*12+MONTH(H$3)-MONTH(Bills!$G133),Bills!$L133)=0),$B134,0)))</f>
        <v/>
      </c>
      <c r="I134" s="30" t="str">
        <f>IF(OR($A134="",Bills!$G133="",Bills!$L133=""),"",IF(Bills!$L133=0,IF(AND(YEAR(Bills!$G133)=YEAR(I$3),MONTH(Bills!$G133)=MONTH(I$3)),$B134,0),IF(AND(I$3&gt;=DATE(YEAR(Bills!$G133),MONTH(Bills!$G133),1),MOD((YEAR(I$3)-YEAR(Bills!$G133))*12+MONTH(I$3)-MONTH(Bills!$G133),Bills!$L133)=0),$B134,0)))</f>
        <v/>
      </c>
      <c r="J134" s="30" t="str">
        <f>IF(OR($A134="",Bills!$G133="",Bills!$L133=""),"",IF(Bills!$L133=0,IF(AND(YEAR(Bills!$G133)=YEAR(J$3),MONTH(Bills!$G133)=MONTH(J$3)),$B134,0),IF(AND(J$3&gt;=DATE(YEAR(Bills!$G133),MONTH(Bills!$G133),1),MOD((YEAR(J$3)-YEAR(Bills!$G133))*12+MONTH(J$3)-MONTH(Bills!$G133),Bills!$L133)=0),$B134,0)))</f>
        <v/>
      </c>
      <c r="K134" s="30" t="str">
        <f>IF(OR($A134="",Bills!$G133="",Bills!$L133=""),"",IF(Bills!$L133=0,IF(AND(YEAR(Bills!$G133)=YEAR(K$3),MONTH(Bills!$G133)=MONTH(K$3)),$B134,0),IF(AND(K$3&gt;=DATE(YEAR(Bills!$G133),MONTH(Bills!$G133),1),MOD((YEAR(K$3)-YEAR(Bills!$G133))*12+MONTH(K$3)-MONTH(Bills!$G133),Bills!$L133)=0),$B134,0)))</f>
        <v/>
      </c>
      <c r="L134" s="30" t="str">
        <f>IF(OR($A134="",Bills!$G133="",Bills!$L133=""),"",IF(Bills!$L133=0,IF(AND(YEAR(Bills!$G133)=YEAR(L$3),MONTH(Bills!$G133)=MONTH(L$3)),$B134,0),IF(AND(L$3&gt;=DATE(YEAR(Bills!$G133),MONTH(Bills!$G133),1),MOD((YEAR(L$3)-YEAR(Bills!$G133))*12+MONTH(L$3)-MONTH(Bills!$G133),Bills!$L133)=0),$B134,0)))</f>
        <v/>
      </c>
      <c r="M134" s="30" t="str">
        <f>IF(OR($A134="",Bills!$G133="",Bills!$L133=""),"",IF(Bills!$L133=0,IF(AND(YEAR(Bills!$G133)=YEAR(M$3),MONTH(Bills!$G133)=MONTH(M$3)),$B134,0),IF(AND(M$3&gt;=DATE(YEAR(Bills!$G133),MONTH(Bills!$G133),1),MOD((YEAR(M$3)-YEAR(Bills!$G133))*12+MONTH(M$3)-MONTH(Bills!$G133),Bills!$L133)=0),$B134,0)))</f>
        <v/>
      </c>
      <c r="N134" s="30" t="str">
        <f>IF(OR($A134="",Bills!$G133="",Bills!$L133=""),"",IF(Bills!$L133=0,IF(AND(YEAR(Bills!$G133)=YEAR(N$3),MONTH(Bills!$G133)=MONTH(N$3)),$B134,0),IF(AND(N$3&gt;=DATE(YEAR(Bills!$G133),MONTH(Bills!$G133),1),MOD((YEAR(N$3)-YEAR(Bills!$G133))*12+MONTH(N$3)-MONTH(Bills!$G133),Bills!$L133)=0),$B134,0)))</f>
        <v/>
      </c>
    </row>
    <row r="135" spans="1:14" x14ac:dyDescent="0.3">
      <c r="A135" s="24" t="str">
        <f>IF(Bills!A134="","",Bills!A134)</f>
        <v/>
      </c>
      <c r="B135" s="23" t="str">
        <f>IF($A135="","",N(Bills!E134))</f>
        <v/>
      </c>
      <c r="C135" s="30" t="str">
        <f>IF(OR($A135="",Bills!$G134="",Bills!$L134=""),"",IF(Bills!$L134=0,IF(AND(YEAR(Bills!$G134)=YEAR(C$3),MONTH(Bills!$G134)=MONTH(C$3)),$B135,0),IF(AND(C$3&gt;=DATE(YEAR(Bills!$G134),MONTH(Bills!$G134),1),MOD((YEAR(C$3)-YEAR(Bills!$G134))*12+MONTH(C$3)-MONTH(Bills!$G134),Bills!$L134)=0),$B135,0)))</f>
        <v/>
      </c>
      <c r="D135" s="30" t="str">
        <f>IF(OR($A135="",Bills!$G134="",Bills!$L134=""),"",IF(Bills!$L134=0,IF(AND(YEAR(Bills!$G134)=YEAR(D$3),MONTH(Bills!$G134)=MONTH(D$3)),$B135,0),IF(AND(D$3&gt;=DATE(YEAR(Bills!$G134),MONTH(Bills!$G134),1),MOD((YEAR(D$3)-YEAR(Bills!$G134))*12+MONTH(D$3)-MONTH(Bills!$G134),Bills!$L134)=0),$B135,0)))</f>
        <v/>
      </c>
      <c r="E135" s="30" t="str">
        <f>IF(OR($A135="",Bills!$G134="",Bills!$L134=""),"",IF(Bills!$L134=0,IF(AND(YEAR(Bills!$G134)=YEAR(E$3),MONTH(Bills!$G134)=MONTH(E$3)),$B135,0),IF(AND(E$3&gt;=DATE(YEAR(Bills!$G134),MONTH(Bills!$G134),1),MOD((YEAR(E$3)-YEAR(Bills!$G134))*12+MONTH(E$3)-MONTH(Bills!$G134),Bills!$L134)=0),$B135,0)))</f>
        <v/>
      </c>
      <c r="F135" s="30" t="str">
        <f>IF(OR($A135="",Bills!$G134="",Bills!$L134=""),"",IF(Bills!$L134=0,IF(AND(YEAR(Bills!$G134)=YEAR(F$3),MONTH(Bills!$G134)=MONTH(F$3)),$B135,0),IF(AND(F$3&gt;=DATE(YEAR(Bills!$G134),MONTH(Bills!$G134),1),MOD((YEAR(F$3)-YEAR(Bills!$G134))*12+MONTH(F$3)-MONTH(Bills!$G134),Bills!$L134)=0),$B135,0)))</f>
        <v/>
      </c>
      <c r="G135" s="30" t="str">
        <f>IF(OR($A135="",Bills!$G134="",Bills!$L134=""),"",IF(Bills!$L134=0,IF(AND(YEAR(Bills!$G134)=YEAR(G$3),MONTH(Bills!$G134)=MONTH(G$3)),$B135,0),IF(AND(G$3&gt;=DATE(YEAR(Bills!$G134),MONTH(Bills!$G134),1),MOD((YEAR(G$3)-YEAR(Bills!$G134))*12+MONTH(G$3)-MONTH(Bills!$G134),Bills!$L134)=0),$B135,0)))</f>
        <v/>
      </c>
      <c r="H135" s="30" t="str">
        <f>IF(OR($A135="",Bills!$G134="",Bills!$L134=""),"",IF(Bills!$L134=0,IF(AND(YEAR(Bills!$G134)=YEAR(H$3),MONTH(Bills!$G134)=MONTH(H$3)),$B135,0),IF(AND(H$3&gt;=DATE(YEAR(Bills!$G134),MONTH(Bills!$G134),1),MOD((YEAR(H$3)-YEAR(Bills!$G134))*12+MONTH(H$3)-MONTH(Bills!$G134),Bills!$L134)=0),$B135,0)))</f>
        <v/>
      </c>
      <c r="I135" s="30" t="str">
        <f>IF(OR($A135="",Bills!$G134="",Bills!$L134=""),"",IF(Bills!$L134=0,IF(AND(YEAR(Bills!$G134)=YEAR(I$3),MONTH(Bills!$G134)=MONTH(I$3)),$B135,0),IF(AND(I$3&gt;=DATE(YEAR(Bills!$G134),MONTH(Bills!$G134),1),MOD((YEAR(I$3)-YEAR(Bills!$G134))*12+MONTH(I$3)-MONTH(Bills!$G134),Bills!$L134)=0),$B135,0)))</f>
        <v/>
      </c>
      <c r="J135" s="30" t="str">
        <f>IF(OR($A135="",Bills!$G134="",Bills!$L134=""),"",IF(Bills!$L134=0,IF(AND(YEAR(Bills!$G134)=YEAR(J$3),MONTH(Bills!$G134)=MONTH(J$3)),$B135,0),IF(AND(J$3&gt;=DATE(YEAR(Bills!$G134),MONTH(Bills!$G134),1),MOD((YEAR(J$3)-YEAR(Bills!$G134))*12+MONTH(J$3)-MONTH(Bills!$G134),Bills!$L134)=0),$B135,0)))</f>
        <v/>
      </c>
      <c r="K135" s="30" t="str">
        <f>IF(OR($A135="",Bills!$G134="",Bills!$L134=""),"",IF(Bills!$L134=0,IF(AND(YEAR(Bills!$G134)=YEAR(K$3),MONTH(Bills!$G134)=MONTH(K$3)),$B135,0),IF(AND(K$3&gt;=DATE(YEAR(Bills!$G134),MONTH(Bills!$G134),1),MOD((YEAR(K$3)-YEAR(Bills!$G134))*12+MONTH(K$3)-MONTH(Bills!$G134),Bills!$L134)=0),$B135,0)))</f>
        <v/>
      </c>
      <c r="L135" s="30" t="str">
        <f>IF(OR($A135="",Bills!$G134="",Bills!$L134=""),"",IF(Bills!$L134=0,IF(AND(YEAR(Bills!$G134)=YEAR(L$3),MONTH(Bills!$G134)=MONTH(L$3)),$B135,0),IF(AND(L$3&gt;=DATE(YEAR(Bills!$G134),MONTH(Bills!$G134),1),MOD((YEAR(L$3)-YEAR(Bills!$G134))*12+MONTH(L$3)-MONTH(Bills!$G134),Bills!$L134)=0),$B135,0)))</f>
        <v/>
      </c>
      <c r="M135" s="30" t="str">
        <f>IF(OR($A135="",Bills!$G134="",Bills!$L134=""),"",IF(Bills!$L134=0,IF(AND(YEAR(Bills!$G134)=YEAR(M$3),MONTH(Bills!$G134)=MONTH(M$3)),$B135,0),IF(AND(M$3&gt;=DATE(YEAR(Bills!$G134),MONTH(Bills!$G134),1),MOD((YEAR(M$3)-YEAR(Bills!$G134))*12+MONTH(M$3)-MONTH(Bills!$G134),Bills!$L134)=0),$B135,0)))</f>
        <v/>
      </c>
      <c r="N135" s="30" t="str">
        <f>IF(OR($A135="",Bills!$G134="",Bills!$L134=""),"",IF(Bills!$L134=0,IF(AND(YEAR(Bills!$G134)=YEAR(N$3),MONTH(Bills!$G134)=MONTH(N$3)),$B135,0),IF(AND(N$3&gt;=DATE(YEAR(Bills!$G134),MONTH(Bills!$G134),1),MOD((YEAR(N$3)-YEAR(Bills!$G134))*12+MONTH(N$3)-MONTH(Bills!$G134),Bills!$L134)=0),$B135,0)))</f>
        <v/>
      </c>
    </row>
    <row r="136" spans="1:14" x14ac:dyDescent="0.3">
      <c r="A136" s="24" t="str">
        <f>IF(Bills!A135="","",Bills!A135)</f>
        <v/>
      </c>
      <c r="B136" s="23" t="str">
        <f>IF($A136="","",N(Bills!E135))</f>
        <v/>
      </c>
      <c r="C136" s="30" t="str">
        <f>IF(OR($A136="",Bills!$G135="",Bills!$L135=""),"",IF(Bills!$L135=0,IF(AND(YEAR(Bills!$G135)=YEAR(C$3),MONTH(Bills!$G135)=MONTH(C$3)),$B136,0),IF(AND(C$3&gt;=DATE(YEAR(Bills!$G135),MONTH(Bills!$G135),1),MOD((YEAR(C$3)-YEAR(Bills!$G135))*12+MONTH(C$3)-MONTH(Bills!$G135),Bills!$L135)=0),$B136,0)))</f>
        <v/>
      </c>
      <c r="D136" s="30" t="str">
        <f>IF(OR($A136="",Bills!$G135="",Bills!$L135=""),"",IF(Bills!$L135=0,IF(AND(YEAR(Bills!$G135)=YEAR(D$3),MONTH(Bills!$G135)=MONTH(D$3)),$B136,0),IF(AND(D$3&gt;=DATE(YEAR(Bills!$G135),MONTH(Bills!$G135),1),MOD((YEAR(D$3)-YEAR(Bills!$G135))*12+MONTH(D$3)-MONTH(Bills!$G135),Bills!$L135)=0),$B136,0)))</f>
        <v/>
      </c>
      <c r="E136" s="30" t="str">
        <f>IF(OR($A136="",Bills!$G135="",Bills!$L135=""),"",IF(Bills!$L135=0,IF(AND(YEAR(Bills!$G135)=YEAR(E$3),MONTH(Bills!$G135)=MONTH(E$3)),$B136,0),IF(AND(E$3&gt;=DATE(YEAR(Bills!$G135),MONTH(Bills!$G135),1),MOD((YEAR(E$3)-YEAR(Bills!$G135))*12+MONTH(E$3)-MONTH(Bills!$G135),Bills!$L135)=0),$B136,0)))</f>
        <v/>
      </c>
      <c r="F136" s="30" t="str">
        <f>IF(OR($A136="",Bills!$G135="",Bills!$L135=""),"",IF(Bills!$L135=0,IF(AND(YEAR(Bills!$G135)=YEAR(F$3),MONTH(Bills!$G135)=MONTH(F$3)),$B136,0),IF(AND(F$3&gt;=DATE(YEAR(Bills!$G135),MONTH(Bills!$G135),1),MOD((YEAR(F$3)-YEAR(Bills!$G135))*12+MONTH(F$3)-MONTH(Bills!$G135),Bills!$L135)=0),$B136,0)))</f>
        <v/>
      </c>
      <c r="G136" s="30" t="str">
        <f>IF(OR($A136="",Bills!$G135="",Bills!$L135=""),"",IF(Bills!$L135=0,IF(AND(YEAR(Bills!$G135)=YEAR(G$3),MONTH(Bills!$G135)=MONTH(G$3)),$B136,0),IF(AND(G$3&gt;=DATE(YEAR(Bills!$G135),MONTH(Bills!$G135),1),MOD((YEAR(G$3)-YEAR(Bills!$G135))*12+MONTH(G$3)-MONTH(Bills!$G135),Bills!$L135)=0),$B136,0)))</f>
        <v/>
      </c>
      <c r="H136" s="30" t="str">
        <f>IF(OR($A136="",Bills!$G135="",Bills!$L135=""),"",IF(Bills!$L135=0,IF(AND(YEAR(Bills!$G135)=YEAR(H$3),MONTH(Bills!$G135)=MONTH(H$3)),$B136,0),IF(AND(H$3&gt;=DATE(YEAR(Bills!$G135),MONTH(Bills!$G135),1),MOD((YEAR(H$3)-YEAR(Bills!$G135))*12+MONTH(H$3)-MONTH(Bills!$G135),Bills!$L135)=0),$B136,0)))</f>
        <v/>
      </c>
      <c r="I136" s="30" t="str">
        <f>IF(OR($A136="",Bills!$G135="",Bills!$L135=""),"",IF(Bills!$L135=0,IF(AND(YEAR(Bills!$G135)=YEAR(I$3),MONTH(Bills!$G135)=MONTH(I$3)),$B136,0),IF(AND(I$3&gt;=DATE(YEAR(Bills!$G135),MONTH(Bills!$G135),1),MOD((YEAR(I$3)-YEAR(Bills!$G135))*12+MONTH(I$3)-MONTH(Bills!$G135),Bills!$L135)=0),$B136,0)))</f>
        <v/>
      </c>
      <c r="J136" s="30" t="str">
        <f>IF(OR($A136="",Bills!$G135="",Bills!$L135=""),"",IF(Bills!$L135=0,IF(AND(YEAR(Bills!$G135)=YEAR(J$3),MONTH(Bills!$G135)=MONTH(J$3)),$B136,0),IF(AND(J$3&gt;=DATE(YEAR(Bills!$G135),MONTH(Bills!$G135),1),MOD((YEAR(J$3)-YEAR(Bills!$G135))*12+MONTH(J$3)-MONTH(Bills!$G135),Bills!$L135)=0),$B136,0)))</f>
        <v/>
      </c>
      <c r="K136" s="30" t="str">
        <f>IF(OR($A136="",Bills!$G135="",Bills!$L135=""),"",IF(Bills!$L135=0,IF(AND(YEAR(Bills!$G135)=YEAR(K$3),MONTH(Bills!$G135)=MONTH(K$3)),$B136,0),IF(AND(K$3&gt;=DATE(YEAR(Bills!$G135),MONTH(Bills!$G135),1),MOD((YEAR(K$3)-YEAR(Bills!$G135))*12+MONTH(K$3)-MONTH(Bills!$G135),Bills!$L135)=0),$B136,0)))</f>
        <v/>
      </c>
      <c r="L136" s="30" t="str">
        <f>IF(OR($A136="",Bills!$G135="",Bills!$L135=""),"",IF(Bills!$L135=0,IF(AND(YEAR(Bills!$G135)=YEAR(L$3),MONTH(Bills!$G135)=MONTH(L$3)),$B136,0),IF(AND(L$3&gt;=DATE(YEAR(Bills!$G135),MONTH(Bills!$G135),1),MOD((YEAR(L$3)-YEAR(Bills!$G135))*12+MONTH(L$3)-MONTH(Bills!$G135),Bills!$L135)=0),$B136,0)))</f>
        <v/>
      </c>
      <c r="M136" s="30" t="str">
        <f>IF(OR($A136="",Bills!$G135="",Bills!$L135=""),"",IF(Bills!$L135=0,IF(AND(YEAR(Bills!$G135)=YEAR(M$3),MONTH(Bills!$G135)=MONTH(M$3)),$B136,0),IF(AND(M$3&gt;=DATE(YEAR(Bills!$G135),MONTH(Bills!$G135),1),MOD((YEAR(M$3)-YEAR(Bills!$G135))*12+MONTH(M$3)-MONTH(Bills!$G135),Bills!$L135)=0),$B136,0)))</f>
        <v/>
      </c>
      <c r="N136" s="30" t="str">
        <f>IF(OR($A136="",Bills!$G135="",Bills!$L135=""),"",IF(Bills!$L135=0,IF(AND(YEAR(Bills!$G135)=YEAR(N$3),MONTH(Bills!$G135)=MONTH(N$3)),$B136,0),IF(AND(N$3&gt;=DATE(YEAR(Bills!$G135),MONTH(Bills!$G135),1),MOD((YEAR(N$3)-YEAR(Bills!$G135))*12+MONTH(N$3)-MONTH(Bills!$G135),Bills!$L135)=0),$B136,0)))</f>
        <v/>
      </c>
    </row>
    <row r="137" spans="1:14" x14ac:dyDescent="0.3">
      <c r="A137" s="24" t="str">
        <f>IF(Bills!A136="","",Bills!A136)</f>
        <v/>
      </c>
      <c r="B137" s="23" t="str">
        <f>IF($A137="","",N(Bills!E136))</f>
        <v/>
      </c>
      <c r="C137" s="30" t="str">
        <f>IF(OR($A137="",Bills!$G136="",Bills!$L136=""),"",IF(Bills!$L136=0,IF(AND(YEAR(Bills!$G136)=YEAR(C$3),MONTH(Bills!$G136)=MONTH(C$3)),$B137,0),IF(AND(C$3&gt;=DATE(YEAR(Bills!$G136),MONTH(Bills!$G136),1),MOD((YEAR(C$3)-YEAR(Bills!$G136))*12+MONTH(C$3)-MONTH(Bills!$G136),Bills!$L136)=0),$B137,0)))</f>
        <v/>
      </c>
      <c r="D137" s="30" t="str">
        <f>IF(OR($A137="",Bills!$G136="",Bills!$L136=""),"",IF(Bills!$L136=0,IF(AND(YEAR(Bills!$G136)=YEAR(D$3),MONTH(Bills!$G136)=MONTH(D$3)),$B137,0),IF(AND(D$3&gt;=DATE(YEAR(Bills!$G136),MONTH(Bills!$G136),1),MOD((YEAR(D$3)-YEAR(Bills!$G136))*12+MONTH(D$3)-MONTH(Bills!$G136),Bills!$L136)=0),$B137,0)))</f>
        <v/>
      </c>
      <c r="E137" s="30" t="str">
        <f>IF(OR($A137="",Bills!$G136="",Bills!$L136=""),"",IF(Bills!$L136=0,IF(AND(YEAR(Bills!$G136)=YEAR(E$3),MONTH(Bills!$G136)=MONTH(E$3)),$B137,0),IF(AND(E$3&gt;=DATE(YEAR(Bills!$G136),MONTH(Bills!$G136),1),MOD((YEAR(E$3)-YEAR(Bills!$G136))*12+MONTH(E$3)-MONTH(Bills!$G136),Bills!$L136)=0),$B137,0)))</f>
        <v/>
      </c>
      <c r="F137" s="30" t="str">
        <f>IF(OR($A137="",Bills!$G136="",Bills!$L136=""),"",IF(Bills!$L136=0,IF(AND(YEAR(Bills!$G136)=YEAR(F$3),MONTH(Bills!$G136)=MONTH(F$3)),$B137,0),IF(AND(F$3&gt;=DATE(YEAR(Bills!$G136),MONTH(Bills!$G136),1),MOD((YEAR(F$3)-YEAR(Bills!$G136))*12+MONTH(F$3)-MONTH(Bills!$G136),Bills!$L136)=0),$B137,0)))</f>
        <v/>
      </c>
      <c r="G137" s="30" t="str">
        <f>IF(OR($A137="",Bills!$G136="",Bills!$L136=""),"",IF(Bills!$L136=0,IF(AND(YEAR(Bills!$G136)=YEAR(G$3),MONTH(Bills!$G136)=MONTH(G$3)),$B137,0),IF(AND(G$3&gt;=DATE(YEAR(Bills!$G136),MONTH(Bills!$G136),1),MOD((YEAR(G$3)-YEAR(Bills!$G136))*12+MONTH(G$3)-MONTH(Bills!$G136),Bills!$L136)=0),$B137,0)))</f>
        <v/>
      </c>
      <c r="H137" s="30" t="str">
        <f>IF(OR($A137="",Bills!$G136="",Bills!$L136=""),"",IF(Bills!$L136=0,IF(AND(YEAR(Bills!$G136)=YEAR(H$3),MONTH(Bills!$G136)=MONTH(H$3)),$B137,0),IF(AND(H$3&gt;=DATE(YEAR(Bills!$G136),MONTH(Bills!$G136),1),MOD((YEAR(H$3)-YEAR(Bills!$G136))*12+MONTH(H$3)-MONTH(Bills!$G136),Bills!$L136)=0),$B137,0)))</f>
        <v/>
      </c>
      <c r="I137" s="30" t="str">
        <f>IF(OR($A137="",Bills!$G136="",Bills!$L136=""),"",IF(Bills!$L136=0,IF(AND(YEAR(Bills!$G136)=YEAR(I$3),MONTH(Bills!$G136)=MONTH(I$3)),$B137,0),IF(AND(I$3&gt;=DATE(YEAR(Bills!$G136),MONTH(Bills!$G136),1),MOD((YEAR(I$3)-YEAR(Bills!$G136))*12+MONTH(I$3)-MONTH(Bills!$G136),Bills!$L136)=0),$B137,0)))</f>
        <v/>
      </c>
      <c r="J137" s="30" t="str">
        <f>IF(OR($A137="",Bills!$G136="",Bills!$L136=""),"",IF(Bills!$L136=0,IF(AND(YEAR(Bills!$G136)=YEAR(J$3),MONTH(Bills!$G136)=MONTH(J$3)),$B137,0),IF(AND(J$3&gt;=DATE(YEAR(Bills!$G136),MONTH(Bills!$G136),1),MOD((YEAR(J$3)-YEAR(Bills!$G136))*12+MONTH(J$3)-MONTH(Bills!$G136),Bills!$L136)=0),$B137,0)))</f>
        <v/>
      </c>
      <c r="K137" s="30" t="str">
        <f>IF(OR($A137="",Bills!$G136="",Bills!$L136=""),"",IF(Bills!$L136=0,IF(AND(YEAR(Bills!$G136)=YEAR(K$3),MONTH(Bills!$G136)=MONTH(K$3)),$B137,0),IF(AND(K$3&gt;=DATE(YEAR(Bills!$G136),MONTH(Bills!$G136),1),MOD((YEAR(K$3)-YEAR(Bills!$G136))*12+MONTH(K$3)-MONTH(Bills!$G136),Bills!$L136)=0),$B137,0)))</f>
        <v/>
      </c>
      <c r="L137" s="30" t="str">
        <f>IF(OR($A137="",Bills!$G136="",Bills!$L136=""),"",IF(Bills!$L136=0,IF(AND(YEAR(Bills!$G136)=YEAR(L$3),MONTH(Bills!$G136)=MONTH(L$3)),$B137,0),IF(AND(L$3&gt;=DATE(YEAR(Bills!$G136),MONTH(Bills!$G136),1),MOD((YEAR(L$3)-YEAR(Bills!$G136))*12+MONTH(L$3)-MONTH(Bills!$G136),Bills!$L136)=0),$B137,0)))</f>
        <v/>
      </c>
      <c r="M137" s="30" t="str">
        <f>IF(OR($A137="",Bills!$G136="",Bills!$L136=""),"",IF(Bills!$L136=0,IF(AND(YEAR(Bills!$G136)=YEAR(M$3),MONTH(Bills!$G136)=MONTH(M$3)),$B137,0),IF(AND(M$3&gt;=DATE(YEAR(Bills!$G136),MONTH(Bills!$G136),1),MOD((YEAR(M$3)-YEAR(Bills!$G136))*12+MONTH(M$3)-MONTH(Bills!$G136),Bills!$L136)=0),$B137,0)))</f>
        <v/>
      </c>
      <c r="N137" s="30" t="str">
        <f>IF(OR($A137="",Bills!$G136="",Bills!$L136=""),"",IF(Bills!$L136=0,IF(AND(YEAR(Bills!$G136)=YEAR(N$3),MONTH(Bills!$G136)=MONTH(N$3)),$B137,0),IF(AND(N$3&gt;=DATE(YEAR(Bills!$G136),MONTH(Bills!$G136),1),MOD((YEAR(N$3)-YEAR(Bills!$G136))*12+MONTH(N$3)-MONTH(Bills!$G136),Bills!$L136)=0),$B137,0)))</f>
        <v/>
      </c>
    </row>
    <row r="138" spans="1:14" x14ac:dyDescent="0.3">
      <c r="A138" s="24" t="str">
        <f>IF(Bills!A137="","",Bills!A137)</f>
        <v/>
      </c>
      <c r="B138" s="23" t="str">
        <f>IF($A138="","",N(Bills!E137))</f>
        <v/>
      </c>
      <c r="C138" s="30" t="str">
        <f>IF(OR($A138="",Bills!$G137="",Bills!$L137=""),"",IF(Bills!$L137=0,IF(AND(YEAR(Bills!$G137)=YEAR(C$3),MONTH(Bills!$G137)=MONTH(C$3)),$B138,0),IF(AND(C$3&gt;=DATE(YEAR(Bills!$G137),MONTH(Bills!$G137),1),MOD((YEAR(C$3)-YEAR(Bills!$G137))*12+MONTH(C$3)-MONTH(Bills!$G137),Bills!$L137)=0),$B138,0)))</f>
        <v/>
      </c>
      <c r="D138" s="30" t="str">
        <f>IF(OR($A138="",Bills!$G137="",Bills!$L137=""),"",IF(Bills!$L137=0,IF(AND(YEAR(Bills!$G137)=YEAR(D$3),MONTH(Bills!$G137)=MONTH(D$3)),$B138,0),IF(AND(D$3&gt;=DATE(YEAR(Bills!$G137),MONTH(Bills!$G137),1),MOD((YEAR(D$3)-YEAR(Bills!$G137))*12+MONTH(D$3)-MONTH(Bills!$G137),Bills!$L137)=0),$B138,0)))</f>
        <v/>
      </c>
      <c r="E138" s="30" t="str">
        <f>IF(OR($A138="",Bills!$G137="",Bills!$L137=""),"",IF(Bills!$L137=0,IF(AND(YEAR(Bills!$G137)=YEAR(E$3),MONTH(Bills!$G137)=MONTH(E$3)),$B138,0),IF(AND(E$3&gt;=DATE(YEAR(Bills!$G137),MONTH(Bills!$G137),1),MOD((YEAR(E$3)-YEAR(Bills!$G137))*12+MONTH(E$3)-MONTH(Bills!$G137),Bills!$L137)=0),$B138,0)))</f>
        <v/>
      </c>
      <c r="F138" s="30" t="str">
        <f>IF(OR($A138="",Bills!$G137="",Bills!$L137=""),"",IF(Bills!$L137=0,IF(AND(YEAR(Bills!$G137)=YEAR(F$3),MONTH(Bills!$G137)=MONTH(F$3)),$B138,0),IF(AND(F$3&gt;=DATE(YEAR(Bills!$G137),MONTH(Bills!$G137),1),MOD((YEAR(F$3)-YEAR(Bills!$G137))*12+MONTH(F$3)-MONTH(Bills!$G137),Bills!$L137)=0),$B138,0)))</f>
        <v/>
      </c>
      <c r="G138" s="30" t="str">
        <f>IF(OR($A138="",Bills!$G137="",Bills!$L137=""),"",IF(Bills!$L137=0,IF(AND(YEAR(Bills!$G137)=YEAR(G$3),MONTH(Bills!$G137)=MONTH(G$3)),$B138,0),IF(AND(G$3&gt;=DATE(YEAR(Bills!$G137),MONTH(Bills!$G137),1),MOD((YEAR(G$3)-YEAR(Bills!$G137))*12+MONTH(G$3)-MONTH(Bills!$G137),Bills!$L137)=0),$B138,0)))</f>
        <v/>
      </c>
      <c r="H138" s="30" t="str">
        <f>IF(OR($A138="",Bills!$G137="",Bills!$L137=""),"",IF(Bills!$L137=0,IF(AND(YEAR(Bills!$G137)=YEAR(H$3),MONTH(Bills!$G137)=MONTH(H$3)),$B138,0),IF(AND(H$3&gt;=DATE(YEAR(Bills!$G137),MONTH(Bills!$G137),1),MOD((YEAR(H$3)-YEAR(Bills!$G137))*12+MONTH(H$3)-MONTH(Bills!$G137),Bills!$L137)=0),$B138,0)))</f>
        <v/>
      </c>
      <c r="I138" s="30" t="str">
        <f>IF(OR($A138="",Bills!$G137="",Bills!$L137=""),"",IF(Bills!$L137=0,IF(AND(YEAR(Bills!$G137)=YEAR(I$3),MONTH(Bills!$G137)=MONTH(I$3)),$B138,0),IF(AND(I$3&gt;=DATE(YEAR(Bills!$G137),MONTH(Bills!$G137),1),MOD((YEAR(I$3)-YEAR(Bills!$G137))*12+MONTH(I$3)-MONTH(Bills!$G137),Bills!$L137)=0),$B138,0)))</f>
        <v/>
      </c>
      <c r="J138" s="30" t="str">
        <f>IF(OR($A138="",Bills!$G137="",Bills!$L137=""),"",IF(Bills!$L137=0,IF(AND(YEAR(Bills!$G137)=YEAR(J$3),MONTH(Bills!$G137)=MONTH(J$3)),$B138,0),IF(AND(J$3&gt;=DATE(YEAR(Bills!$G137),MONTH(Bills!$G137),1),MOD((YEAR(J$3)-YEAR(Bills!$G137))*12+MONTH(J$3)-MONTH(Bills!$G137),Bills!$L137)=0),$B138,0)))</f>
        <v/>
      </c>
      <c r="K138" s="30" t="str">
        <f>IF(OR($A138="",Bills!$G137="",Bills!$L137=""),"",IF(Bills!$L137=0,IF(AND(YEAR(Bills!$G137)=YEAR(K$3),MONTH(Bills!$G137)=MONTH(K$3)),$B138,0),IF(AND(K$3&gt;=DATE(YEAR(Bills!$G137),MONTH(Bills!$G137),1),MOD((YEAR(K$3)-YEAR(Bills!$G137))*12+MONTH(K$3)-MONTH(Bills!$G137),Bills!$L137)=0),$B138,0)))</f>
        <v/>
      </c>
      <c r="L138" s="30" t="str">
        <f>IF(OR($A138="",Bills!$G137="",Bills!$L137=""),"",IF(Bills!$L137=0,IF(AND(YEAR(Bills!$G137)=YEAR(L$3),MONTH(Bills!$G137)=MONTH(L$3)),$B138,0),IF(AND(L$3&gt;=DATE(YEAR(Bills!$G137),MONTH(Bills!$G137),1),MOD((YEAR(L$3)-YEAR(Bills!$G137))*12+MONTH(L$3)-MONTH(Bills!$G137),Bills!$L137)=0),$B138,0)))</f>
        <v/>
      </c>
      <c r="M138" s="30" t="str">
        <f>IF(OR($A138="",Bills!$G137="",Bills!$L137=""),"",IF(Bills!$L137=0,IF(AND(YEAR(Bills!$G137)=YEAR(M$3),MONTH(Bills!$G137)=MONTH(M$3)),$B138,0),IF(AND(M$3&gt;=DATE(YEAR(Bills!$G137),MONTH(Bills!$G137),1),MOD((YEAR(M$3)-YEAR(Bills!$G137))*12+MONTH(M$3)-MONTH(Bills!$G137),Bills!$L137)=0),$B138,0)))</f>
        <v/>
      </c>
      <c r="N138" s="30" t="str">
        <f>IF(OR($A138="",Bills!$G137="",Bills!$L137=""),"",IF(Bills!$L137=0,IF(AND(YEAR(Bills!$G137)=YEAR(N$3),MONTH(Bills!$G137)=MONTH(N$3)),$B138,0),IF(AND(N$3&gt;=DATE(YEAR(Bills!$G137),MONTH(Bills!$G137),1),MOD((YEAR(N$3)-YEAR(Bills!$G137))*12+MONTH(N$3)-MONTH(Bills!$G137),Bills!$L137)=0),$B138,0)))</f>
        <v/>
      </c>
    </row>
    <row r="139" spans="1:14" x14ac:dyDescent="0.3">
      <c r="A139" s="24" t="str">
        <f>IF(Bills!A138="","",Bills!A138)</f>
        <v/>
      </c>
      <c r="B139" s="23" t="str">
        <f>IF($A139="","",N(Bills!E138))</f>
        <v/>
      </c>
      <c r="C139" s="30" t="str">
        <f>IF(OR($A139="",Bills!$G138="",Bills!$L138=""),"",IF(Bills!$L138=0,IF(AND(YEAR(Bills!$G138)=YEAR(C$3),MONTH(Bills!$G138)=MONTH(C$3)),$B139,0),IF(AND(C$3&gt;=DATE(YEAR(Bills!$G138),MONTH(Bills!$G138),1),MOD((YEAR(C$3)-YEAR(Bills!$G138))*12+MONTH(C$3)-MONTH(Bills!$G138),Bills!$L138)=0),$B139,0)))</f>
        <v/>
      </c>
      <c r="D139" s="30" t="str">
        <f>IF(OR($A139="",Bills!$G138="",Bills!$L138=""),"",IF(Bills!$L138=0,IF(AND(YEAR(Bills!$G138)=YEAR(D$3),MONTH(Bills!$G138)=MONTH(D$3)),$B139,0),IF(AND(D$3&gt;=DATE(YEAR(Bills!$G138),MONTH(Bills!$G138),1),MOD((YEAR(D$3)-YEAR(Bills!$G138))*12+MONTH(D$3)-MONTH(Bills!$G138),Bills!$L138)=0),$B139,0)))</f>
        <v/>
      </c>
      <c r="E139" s="30" t="str">
        <f>IF(OR($A139="",Bills!$G138="",Bills!$L138=""),"",IF(Bills!$L138=0,IF(AND(YEAR(Bills!$G138)=YEAR(E$3),MONTH(Bills!$G138)=MONTH(E$3)),$B139,0),IF(AND(E$3&gt;=DATE(YEAR(Bills!$G138),MONTH(Bills!$G138),1),MOD((YEAR(E$3)-YEAR(Bills!$G138))*12+MONTH(E$3)-MONTH(Bills!$G138),Bills!$L138)=0),$B139,0)))</f>
        <v/>
      </c>
      <c r="F139" s="30" t="str">
        <f>IF(OR($A139="",Bills!$G138="",Bills!$L138=""),"",IF(Bills!$L138=0,IF(AND(YEAR(Bills!$G138)=YEAR(F$3),MONTH(Bills!$G138)=MONTH(F$3)),$B139,0),IF(AND(F$3&gt;=DATE(YEAR(Bills!$G138),MONTH(Bills!$G138),1),MOD((YEAR(F$3)-YEAR(Bills!$G138))*12+MONTH(F$3)-MONTH(Bills!$G138),Bills!$L138)=0),$B139,0)))</f>
        <v/>
      </c>
      <c r="G139" s="30" t="str">
        <f>IF(OR($A139="",Bills!$G138="",Bills!$L138=""),"",IF(Bills!$L138=0,IF(AND(YEAR(Bills!$G138)=YEAR(G$3),MONTH(Bills!$G138)=MONTH(G$3)),$B139,0),IF(AND(G$3&gt;=DATE(YEAR(Bills!$G138),MONTH(Bills!$G138),1),MOD((YEAR(G$3)-YEAR(Bills!$G138))*12+MONTH(G$3)-MONTH(Bills!$G138),Bills!$L138)=0),$B139,0)))</f>
        <v/>
      </c>
      <c r="H139" s="30" t="str">
        <f>IF(OR($A139="",Bills!$G138="",Bills!$L138=""),"",IF(Bills!$L138=0,IF(AND(YEAR(Bills!$G138)=YEAR(H$3),MONTH(Bills!$G138)=MONTH(H$3)),$B139,0),IF(AND(H$3&gt;=DATE(YEAR(Bills!$G138),MONTH(Bills!$G138),1),MOD((YEAR(H$3)-YEAR(Bills!$G138))*12+MONTH(H$3)-MONTH(Bills!$G138),Bills!$L138)=0),$B139,0)))</f>
        <v/>
      </c>
      <c r="I139" s="30" t="str">
        <f>IF(OR($A139="",Bills!$G138="",Bills!$L138=""),"",IF(Bills!$L138=0,IF(AND(YEAR(Bills!$G138)=YEAR(I$3),MONTH(Bills!$G138)=MONTH(I$3)),$B139,0),IF(AND(I$3&gt;=DATE(YEAR(Bills!$G138),MONTH(Bills!$G138),1),MOD((YEAR(I$3)-YEAR(Bills!$G138))*12+MONTH(I$3)-MONTH(Bills!$G138),Bills!$L138)=0),$B139,0)))</f>
        <v/>
      </c>
      <c r="J139" s="30" t="str">
        <f>IF(OR($A139="",Bills!$G138="",Bills!$L138=""),"",IF(Bills!$L138=0,IF(AND(YEAR(Bills!$G138)=YEAR(J$3),MONTH(Bills!$G138)=MONTH(J$3)),$B139,0),IF(AND(J$3&gt;=DATE(YEAR(Bills!$G138),MONTH(Bills!$G138),1),MOD((YEAR(J$3)-YEAR(Bills!$G138))*12+MONTH(J$3)-MONTH(Bills!$G138),Bills!$L138)=0),$B139,0)))</f>
        <v/>
      </c>
      <c r="K139" s="30" t="str">
        <f>IF(OR($A139="",Bills!$G138="",Bills!$L138=""),"",IF(Bills!$L138=0,IF(AND(YEAR(Bills!$G138)=YEAR(K$3),MONTH(Bills!$G138)=MONTH(K$3)),$B139,0),IF(AND(K$3&gt;=DATE(YEAR(Bills!$G138),MONTH(Bills!$G138),1),MOD((YEAR(K$3)-YEAR(Bills!$G138))*12+MONTH(K$3)-MONTH(Bills!$G138),Bills!$L138)=0),$B139,0)))</f>
        <v/>
      </c>
      <c r="L139" s="30" t="str">
        <f>IF(OR($A139="",Bills!$G138="",Bills!$L138=""),"",IF(Bills!$L138=0,IF(AND(YEAR(Bills!$G138)=YEAR(L$3),MONTH(Bills!$G138)=MONTH(L$3)),$B139,0),IF(AND(L$3&gt;=DATE(YEAR(Bills!$G138),MONTH(Bills!$G138),1),MOD((YEAR(L$3)-YEAR(Bills!$G138))*12+MONTH(L$3)-MONTH(Bills!$G138),Bills!$L138)=0),$B139,0)))</f>
        <v/>
      </c>
      <c r="M139" s="30" t="str">
        <f>IF(OR($A139="",Bills!$G138="",Bills!$L138=""),"",IF(Bills!$L138=0,IF(AND(YEAR(Bills!$G138)=YEAR(M$3),MONTH(Bills!$G138)=MONTH(M$3)),$B139,0),IF(AND(M$3&gt;=DATE(YEAR(Bills!$G138),MONTH(Bills!$G138),1),MOD((YEAR(M$3)-YEAR(Bills!$G138))*12+MONTH(M$3)-MONTH(Bills!$G138),Bills!$L138)=0),$B139,0)))</f>
        <v/>
      </c>
      <c r="N139" s="30" t="str">
        <f>IF(OR($A139="",Bills!$G138="",Bills!$L138=""),"",IF(Bills!$L138=0,IF(AND(YEAR(Bills!$G138)=YEAR(N$3),MONTH(Bills!$G138)=MONTH(N$3)),$B139,0),IF(AND(N$3&gt;=DATE(YEAR(Bills!$G138),MONTH(Bills!$G138),1),MOD((YEAR(N$3)-YEAR(Bills!$G138))*12+MONTH(N$3)-MONTH(Bills!$G138),Bills!$L138)=0),$B139,0)))</f>
        <v/>
      </c>
    </row>
    <row r="140" spans="1:14" x14ac:dyDescent="0.3">
      <c r="A140" s="24" t="str">
        <f>IF(Bills!A139="","",Bills!A139)</f>
        <v/>
      </c>
      <c r="B140" s="23" t="str">
        <f>IF($A140="","",N(Bills!E139))</f>
        <v/>
      </c>
      <c r="C140" s="30" t="str">
        <f>IF(OR($A140="",Bills!$G139="",Bills!$L139=""),"",IF(Bills!$L139=0,IF(AND(YEAR(Bills!$G139)=YEAR(C$3),MONTH(Bills!$G139)=MONTH(C$3)),$B140,0),IF(AND(C$3&gt;=DATE(YEAR(Bills!$G139),MONTH(Bills!$G139),1),MOD((YEAR(C$3)-YEAR(Bills!$G139))*12+MONTH(C$3)-MONTH(Bills!$G139),Bills!$L139)=0),$B140,0)))</f>
        <v/>
      </c>
      <c r="D140" s="30" t="str">
        <f>IF(OR($A140="",Bills!$G139="",Bills!$L139=""),"",IF(Bills!$L139=0,IF(AND(YEAR(Bills!$G139)=YEAR(D$3),MONTH(Bills!$G139)=MONTH(D$3)),$B140,0),IF(AND(D$3&gt;=DATE(YEAR(Bills!$G139),MONTH(Bills!$G139),1),MOD((YEAR(D$3)-YEAR(Bills!$G139))*12+MONTH(D$3)-MONTH(Bills!$G139),Bills!$L139)=0),$B140,0)))</f>
        <v/>
      </c>
      <c r="E140" s="30" t="str">
        <f>IF(OR($A140="",Bills!$G139="",Bills!$L139=""),"",IF(Bills!$L139=0,IF(AND(YEAR(Bills!$G139)=YEAR(E$3),MONTH(Bills!$G139)=MONTH(E$3)),$B140,0),IF(AND(E$3&gt;=DATE(YEAR(Bills!$G139),MONTH(Bills!$G139),1),MOD((YEAR(E$3)-YEAR(Bills!$G139))*12+MONTH(E$3)-MONTH(Bills!$G139),Bills!$L139)=0),$B140,0)))</f>
        <v/>
      </c>
      <c r="F140" s="30" t="str">
        <f>IF(OR($A140="",Bills!$G139="",Bills!$L139=""),"",IF(Bills!$L139=0,IF(AND(YEAR(Bills!$G139)=YEAR(F$3),MONTH(Bills!$G139)=MONTH(F$3)),$B140,0),IF(AND(F$3&gt;=DATE(YEAR(Bills!$G139),MONTH(Bills!$G139),1),MOD((YEAR(F$3)-YEAR(Bills!$G139))*12+MONTH(F$3)-MONTH(Bills!$G139),Bills!$L139)=0),$B140,0)))</f>
        <v/>
      </c>
      <c r="G140" s="30" t="str">
        <f>IF(OR($A140="",Bills!$G139="",Bills!$L139=""),"",IF(Bills!$L139=0,IF(AND(YEAR(Bills!$G139)=YEAR(G$3),MONTH(Bills!$G139)=MONTH(G$3)),$B140,0),IF(AND(G$3&gt;=DATE(YEAR(Bills!$G139),MONTH(Bills!$G139),1),MOD((YEAR(G$3)-YEAR(Bills!$G139))*12+MONTH(G$3)-MONTH(Bills!$G139),Bills!$L139)=0),$B140,0)))</f>
        <v/>
      </c>
      <c r="H140" s="30" t="str">
        <f>IF(OR($A140="",Bills!$G139="",Bills!$L139=""),"",IF(Bills!$L139=0,IF(AND(YEAR(Bills!$G139)=YEAR(H$3),MONTH(Bills!$G139)=MONTH(H$3)),$B140,0),IF(AND(H$3&gt;=DATE(YEAR(Bills!$G139),MONTH(Bills!$G139),1),MOD((YEAR(H$3)-YEAR(Bills!$G139))*12+MONTH(H$3)-MONTH(Bills!$G139),Bills!$L139)=0),$B140,0)))</f>
        <v/>
      </c>
      <c r="I140" s="30" t="str">
        <f>IF(OR($A140="",Bills!$G139="",Bills!$L139=""),"",IF(Bills!$L139=0,IF(AND(YEAR(Bills!$G139)=YEAR(I$3),MONTH(Bills!$G139)=MONTH(I$3)),$B140,0),IF(AND(I$3&gt;=DATE(YEAR(Bills!$G139),MONTH(Bills!$G139),1),MOD((YEAR(I$3)-YEAR(Bills!$G139))*12+MONTH(I$3)-MONTH(Bills!$G139),Bills!$L139)=0),$B140,0)))</f>
        <v/>
      </c>
      <c r="J140" s="30" t="str">
        <f>IF(OR($A140="",Bills!$G139="",Bills!$L139=""),"",IF(Bills!$L139=0,IF(AND(YEAR(Bills!$G139)=YEAR(J$3),MONTH(Bills!$G139)=MONTH(J$3)),$B140,0),IF(AND(J$3&gt;=DATE(YEAR(Bills!$G139),MONTH(Bills!$G139),1),MOD((YEAR(J$3)-YEAR(Bills!$G139))*12+MONTH(J$3)-MONTH(Bills!$G139),Bills!$L139)=0),$B140,0)))</f>
        <v/>
      </c>
      <c r="K140" s="30" t="str">
        <f>IF(OR($A140="",Bills!$G139="",Bills!$L139=""),"",IF(Bills!$L139=0,IF(AND(YEAR(Bills!$G139)=YEAR(K$3),MONTH(Bills!$G139)=MONTH(K$3)),$B140,0),IF(AND(K$3&gt;=DATE(YEAR(Bills!$G139),MONTH(Bills!$G139),1),MOD((YEAR(K$3)-YEAR(Bills!$G139))*12+MONTH(K$3)-MONTH(Bills!$G139),Bills!$L139)=0),$B140,0)))</f>
        <v/>
      </c>
      <c r="L140" s="30" t="str">
        <f>IF(OR($A140="",Bills!$G139="",Bills!$L139=""),"",IF(Bills!$L139=0,IF(AND(YEAR(Bills!$G139)=YEAR(L$3),MONTH(Bills!$G139)=MONTH(L$3)),$B140,0),IF(AND(L$3&gt;=DATE(YEAR(Bills!$G139),MONTH(Bills!$G139),1),MOD((YEAR(L$3)-YEAR(Bills!$G139))*12+MONTH(L$3)-MONTH(Bills!$G139),Bills!$L139)=0),$B140,0)))</f>
        <v/>
      </c>
      <c r="M140" s="30" t="str">
        <f>IF(OR($A140="",Bills!$G139="",Bills!$L139=""),"",IF(Bills!$L139=0,IF(AND(YEAR(Bills!$G139)=YEAR(M$3),MONTH(Bills!$G139)=MONTH(M$3)),$B140,0),IF(AND(M$3&gt;=DATE(YEAR(Bills!$G139),MONTH(Bills!$G139),1),MOD((YEAR(M$3)-YEAR(Bills!$G139))*12+MONTH(M$3)-MONTH(Bills!$G139),Bills!$L139)=0),$B140,0)))</f>
        <v/>
      </c>
      <c r="N140" s="30" t="str">
        <f>IF(OR($A140="",Bills!$G139="",Bills!$L139=""),"",IF(Bills!$L139=0,IF(AND(YEAR(Bills!$G139)=YEAR(N$3),MONTH(Bills!$G139)=MONTH(N$3)),$B140,0),IF(AND(N$3&gt;=DATE(YEAR(Bills!$G139),MONTH(Bills!$G139),1),MOD((YEAR(N$3)-YEAR(Bills!$G139))*12+MONTH(N$3)-MONTH(Bills!$G139),Bills!$L139)=0),$B140,0)))</f>
        <v/>
      </c>
    </row>
    <row r="141" spans="1:14" x14ac:dyDescent="0.3">
      <c r="A141" s="24" t="str">
        <f>IF(Bills!A140="","",Bills!A140)</f>
        <v/>
      </c>
      <c r="B141" s="23" t="str">
        <f>IF($A141="","",N(Bills!E140))</f>
        <v/>
      </c>
      <c r="C141" s="30" t="str">
        <f>IF(OR($A141="",Bills!$G140="",Bills!$L140=""),"",IF(Bills!$L140=0,IF(AND(YEAR(Bills!$G140)=YEAR(C$3),MONTH(Bills!$G140)=MONTH(C$3)),$B141,0),IF(AND(C$3&gt;=DATE(YEAR(Bills!$G140),MONTH(Bills!$G140),1),MOD((YEAR(C$3)-YEAR(Bills!$G140))*12+MONTH(C$3)-MONTH(Bills!$G140),Bills!$L140)=0),$B141,0)))</f>
        <v/>
      </c>
      <c r="D141" s="30" t="str">
        <f>IF(OR($A141="",Bills!$G140="",Bills!$L140=""),"",IF(Bills!$L140=0,IF(AND(YEAR(Bills!$G140)=YEAR(D$3),MONTH(Bills!$G140)=MONTH(D$3)),$B141,0),IF(AND(D$3&gt;=DATE(YEAR(Bills!$G140),MONTH(Bills!$G140),1),MOD((YEAR(D$3)-YEAR(Bills!$G140))*12+MONTH(D$3)-MONTH(Bills!$G140),Bills!$L140)=0),$B141,0)))</f>
        <v/>
      </c>
      <c r="E141" s="30" t="str">
        <f>IF(OR($A141="",Bills!$G140="",Bills!$L140=""),"",IF(Bills!$L140=0,IF(AND(YEAR(Bills!$G140)=YEAR(E$3),MONTH(Bills!$G140)=MONTH(E$3)),$B141,0),IF(AND(E$3&gt;=DATE(YEAR(Bills!$G140),MONTH(Bills!$G140),1),MOD((YEAR(E$3)-YEAR(Bills!$G140))*12+MONTH(E$3)-MONTH(Bills!$G140),Bills!$L140)=0),$B141,0)))</f>
        <v/>
      </c>
      <c r="F141" s="30" t="str">
        <f>IF(OR($A141="",Bills!$G140="",Bills!$L140=""),"",IF(Bills!$L140=0,IF(AND(YEAR(Bills!$G140)=YEAR(F$3),MONTH(Bills!$G140)=MONTH(F$3)),$B141,0),IF(AND(F$3&gt;=DATE(YEAR(Bills!$G140),MONTH(Bills!$G140),1),MOD((YEAR(F$3)-YEAR(Bills!$G140))*12+MONTH(F$3)-MONTH(Bills!$G140),Bills!$L140)=0),$B141,0)))</f>
        <v/>
      </c>
      <c r="G141" s="30" t="str">
        <f>IF(OR($A141="",Bills!$G140="",Bills!$L140=""),"",IF(Bills!$L140=0,IF(AND(YEAR(Bills!$G140)=YEAR(G$3),MONTH(Bills!$G140)=MONTH(G$3)),$B141,0),IF(AND(G$3&gt;=DATE(YEAR(Bills!$G140),MONTH(Bills!$G140),1),MOD((YEAR(G$3)-YEAR(Bills!$G140))*12+MONTH(G$3)-MONTH(Bills!$G140),Bills!$L140)=0),$B141,0)))</f>
        <v/>
      </c>
      <c r="H141" s="30" t="str">
        <f>IF(OR($A141="",Bills!$G140="",Bills!$L140=""),"",IF(Bills!$L140=0,IF(AND(YEAR(Bills!$G140)=YEAR(H$3),MONTH(Bills!$G140)=MONTH(H$3)),$B141,0),IF(AND(H$3&gt;=DATE(YEAR(Bills!$G140),MONTH(Bills!$G140),1),MOD((YEAR(H$3)-YEAR(Bills!$G140))*12+MONTH(H$3)-MONTH(Bills!$G140),Bills!$L140)=0),$B141,0)))</f>
        <v/>
      </c>
      <c r="I141" s="30" t="str">
        <f>IF(OR($A141="",Bills!$G140="",Bills!$L140=""),"",IF(Bills!$L140=0,IF(AND(YEAR(Bills!$G140)=YEAR(I$3),MONTH(Bills!$G140)=MONTH(I$3)),$B141,0),IF(AND(I$3&gt;=DATE(YEAR(Bills!$G140),MONTH(Bills!$G140),1),MOD((YEAR(I$3)-YEAR(Bills!$G140))*12+MONTH(I$3)-MONTH(Bills!$G140),Bills!$L140)=0),$B141,0)))</f>
        <v/>
      </c>
      <c r="J141" s="30" t="str">
        <f>IF(OR($A141="",Bills!$G140="",Bills!$L140=""),"",IF(Bills!$L140=0,IF(AND(YEAR(Bills!$G140)=YEAR(J$3),MONTH(Bills!$G140)=MONTH(J$3)),$B141,0),IF(AND(J$3&gt;=DATE(YEAR(Bills!$G140),MONTH(Bills!$G140),1),MOD((YEAR(J$3)-YEAR(Bills!$G140))*12+MONTH(J$3)-MONTH(Bills!$G140),Bills!$L140)=0),$B141,0)))</f>
        <v/>
      </c>
      <c r="K141" s="30" t="str">
        <f>IF(OR($A141="",Bills!$G140="",Bills!$L140=""),"",IF(Bills!$L140=0,IF(AND(YEAR(Bills!$G140)=YEAR(K$3),MONTH(Bills!$G140)=MONTH(K$3)),$B141,0),IF(AND(K$3&gt;=DATE(YEAR(Bills!$G140),MONTH(Bills!$G140),1),MOD((YEAR(K$3)-YEAR(Bills!$G140))*12+MONTH(K$3)-MONTH(Bills!$G140),Bills!$L140)=0),$B141,0)))</f>
        <v/>
      </c>
      <c r="L141" s="30" t="str">
        <f>IF(OR($A141="",Bills!$G140="",Bills!$L140=""),"",IF(Bills!$L140=0,IF(AND(YEAR(Bills!$G140)=YEAR(L$3),MONTH(Bills!$G140)=MONTH(L$3)),$B141,0),IF(AND(L$3&gt;=DATE(YEAR(Bills!$G140),MONTH(Bills!$G140),1),MOD((YEAR(L$3)-YEAR(Bills!$G140))*12+MONTH(L$3)-MONTH(Bills!$G140),Bills!$L140)=0),$B141,0)))</f>
        <v/>
      </c>
      <c r="M141" s="30" t="str">
        <f>IF(OR($A141="",Bills!$G140="",Bills!$L140=""),"",IF(Bills!$L140=0,IF(AND(YEAR(Bills!$G140)=YEAR(M$3),MONTH(Bills!$G140)=MONTH(M$3)),$B141,0),IF(AND(M$3&gt;=DATE(YEAR(Bills!$G140),MONTH(Bills!$G140),1),MOD((YEAR(M$3)-YEAR(Bills!$G140))*12+MONTH(M$3)-MONTH(Bills!$G140),Bills!$L140)=0),$B141,0)))</f>
        <v/>
      </c>
      <c r="N141" s="30" t="str">
        <f>IF(OR($A141="",Bills!$G140="",Bills!$L140=""),"",IF(Bills!$L140=0,IF(AND(YEAR(Bills!$G140)=YEAR(N$3),MONTH(Bills!$G140)=MONTH(N$3)),$B141,0),IF(AND(N$3&gt;=DATE(YEAR(Bills!$G140),MONTH(Bills!$G140),1),MOD((YEAR(N$3)-YEAR(Bills!$G140))*12+MONTH(N$3)-MONTH(Bills!$G140),Bills!$L140)=0),$B141,0)))</f>
        <v/>
      </c>
    </row>
    <row r="142" spans="1:14" x14ac:dyDescent="0.3">
      <c r="A142" s="24" t="str">
        <f>IF(Bills!A141="","",Bills!A141)</f>
        <v/>
      </c>
      <c r="B142" s="23" t="str">
        <f>IF($A142="","",N(Bills!E141))</f>
        <v/>
      </c>
      <c r="C142" s="30" t="str">
        <f>IF(OR($A142="",Bills!$G141="",Bills!$L141=""),"",IF(Bills!$L141=0,IF(AND(YEAR(Bills!$G141)=YEAR(C$3),MONTH(Bills!$G141)=MONTH(C$3)),$B142,0),IF(AND(C$3&gt;=DATE(YEAR(Bills!$G141),MONTH(Bills!$G141),1),MOD((YEAR(C$3)-YEAR(Bills!$G141))*12+MONTH(C$3)-MONTH(Bills!$G141),Bills!$L141)=0),$B142,0)))</f>
        <v/>
      </c>
      <c r="D142" s="30" t="str">
        <f>IF(OR($A142="",Bills!$G141="",Bills!$L141=""),"",IF(Bills!$L141=0,IF(AND(YEAR(Bills!$G141)=YEAR(D$3),MONTH(Bills!$G141)=MONTH(D$3)),$B142,0),IF(AND(D$3&gt;=DATE(YEAR(Bills!$G141),MONTH(Bills!$G141),1),MOD((YEAR(D$3)-YEAR(Bills!$G141))*12+MONTH(D$3)-MONTH(Bills!$G141),Bills!$L141)=0),$B142,0)))</f>
        <v/>
      </c>
      <c r="E142" s="30" t="str">
        <f>IF(OR($A142="",Bills!$G141="",Bills!$L141=""),"",IF(Bills!$L141=0,IF(AND(YEAR(Bills!$G141)=YEAR(E$3),MONTH(Bills!$G141)=MONTH(E$3)),$B142,0),IF(AND(E$3&gt;=DATE(YEAR(Bills!$G141),MONTH(Bills!$G141),1),MOD((YEAR(E$3)-YEAR(Bills!$G141))*12+MONTH(E$3)-MONTH(Bills!$G141),Bills!$L141)=0),$B142,0)))</f>
        <v/>
      </c>
      <c r="F142" s="30" t="str">
        <f>IF(OR($A142="",Bills!$G141="",Bills!$L141=""),"",IF(Bills!$L141=0,IF(AND(YEAR(Bills!$G141)=YEAR(F$3),MONTH(Bills!$G141)=MONTH(F$3)),$B142,0),IF(AND(F$3&gt;=DATE(YEAR(Bills!$G141),MONTH(Bills!$G141),1),MOD((YEAR(F$3)-YEAR(Bills!$G141))*12+MONTH(F$3)-MONTH(Bills!$G141),Bills!$L141)=0),$B142,0)))</f>
        <v/>
      </c>
      <c r="G142" s="30" t="str">
        <f>IF(OR($A142="",Bills!$G141="",Bills!$L141=""),"",IF(Bills!$L141=0,IF(AND(YEAR(Bills!$G141)=YEAR(G$3),MONTH(Bills!$G141)=MONTH(G$3)),$B142,0),IF(AND(G$3&gt;=DATE(YEAR(Bills!$G141),MONTH(Bills!$G141),1),MOD((YEAR(G$3)-YEAR(Bills!$G141))*12+MONTH(G$3)-MONTH(Bills!$G141),Bills!$L141)=0),$B142,0)))</f>
        <v/>
      </c>
      <c r="H142" s="30" t="str">
        <f>IF(OR($A142="",Bills!$G141="",Bills!$L141=""),"",IF(Bills!$L141=0,IF(AND(YEAR(Bills!$G141)=YEAR(H$3),MONTH(Bills!$G141)=MONTH(H$3)),$B142,0),IF(AND(H$3&gt;=DATE(YEAR(Bills!$G141),MONTH(Bills!$G141),1),MOD((YEAR(H$3)-YEAR(Bills!$G141))*12+MONTH(H$3)-MONTH(Bills!$G141),Bills!$L141)=0),$B142,0)))</f>
        <v/>
      </c>
      <c r="I142" s="30" t="str">
        <f>IF(OR($A142="",Bills!$G141="",Bills!$L141=""),"",IF(Bills!$L141=0,IF(AND(YEAR(Bills!$G141)=YEAR(I$3),MONTH(Bills!$G141)=MONTH(I$3)),$B142,0),IF(AND(I$3&gt;=DATE(YEAR(Bills!$G141),MONTH(Bills!$G141),1),MOD((YEAR(I$3)-YEAR(Bills!$G141))*12+MONTH(I$3)-MONTH(Bills!$G141),Bills!$L141)=0),$B142,0)))</f>
        <v/>
      </c>
      <c r="J142" s="30" t="str">
        <f>IF(OR($A142="",Bills!$G141="",Bills!$L141=""),"",IF(Bills!$L141=0,IF(AND(YEAR(Bills!$G141)=YEAR(J$3),MONTH(Bills!$G141)=MONTH(J$3)),$B142,0),IF(AND(J$3&gt;=DATE(YEAR(Bills!$G141),MONTH(Bills!$G141),1),MOD((YEAR(J$3)-YEAR(Bills!$G141))*12+MONTH(J$3)-MONTH(Bills!$G141),Bills!$L141)=0),$B142,0)))</f>
        <v/>
      </c>
      <c r="K142" s="30" t="str">
        <f>IF(OR($A142="",Bills!$G141="",Bills!$L141=""),"",IF(Bills!$L141=0,IF(AND(YEAR(Bills!$G141)=YEAR(K$3),MONTH(Bills!$G141)=MONTH(K$3)),$B142,0),IF(AND(K$3&gt;=DATE(YEAR(Bills!$G141),MONTH(Bills!$G141),1),MOD((YEAR(K$3)-YEAR(Bills!$G141))*12+MONTH(K$3)-MONTH(Bills!$G141),Bills!$L141)=0),$B142,0)))</f>
        <v/>
      </c>
      <c r="L142" s="30" t="str">
        <f>IF(OR($A142="",Bills!$G141="",Bills!$L141=""),"",IF(Bills!$L141=0,IF(AND(YEAR(Bills!$G141)=YEAR(L$3),MONTH(Bills!$G141)=MONTH(L$3)),$B142,0),IF(AND(L$3&gt;=DATE(YEAR(Bills!$G141),MONTH(Bills!$G141),1),MOD((YEAR(L$3)-YEAR(Bills!$G141))*12+MONTH(L$3)-MONTH(Bills!$G141),Bills!$L141)=0),$B142,0)))</f>
        <v/>
      </c>
      <c r="M142" s="30" t="str">
        <f>IF(OR($A142="",Bills!$G141="",Bills!$L141=""),"",IF(Bills!$L141=0,IF(AND(YEAR(Bills!$G141)=YEAR(M$3),MONTH(Bills!$G141)=MONTH(M$3)),$B142,0),IF(AND(M$3&gt;=DATE(YEAR(Bills!$G141),MONTH(Bills!$G141),1),MOD((YEAR(M$3)-YEAR(Bills!$G141))*12+MONTH(M$3)-MONTH(Bills!$G141),Bills!$L141)=0),$B142,0)))</f>
        <v/>
      </c>
      <c r="N142" s="30" t="str">
        <f>IF(OR($A142="",Bills!$G141="",Bills!$L141=""),"",IF(Bills!$L141=0,IF(AND(YEAR(Bills!$G141)=YEAR(N$3),MONTH(Bills!$G141)=MONTH(N$3)),$B142,0),IF(AND(N$3&gt;=DATE(YEAR(Bills!$G141),MONTH(Bills!$G141),1),MOD((YEAR(N$3)-YEAR(Bills!$G141))*12+MONTH(N$3)-MONTH(Bills!$G141),Bills!$L141)=0),$B142,0)))</f>
        <v/>
      </c>
    </row>
    <row r="143" spans="1:14" x14ac:dyDescent="0.3">
      <c r="A143" s="24" t="str">
        <f>IF(Bills!A142="","",Bills!A142)</f>
        <v/>
      </c>
      <c r="B143" s="23" t="str">
        <f>IF($A143="","",N(Bills!E142))</f>
        <v/>
      </c>
      <c r="C143" s="30" t="str">
        <f>IF(OR($A143="",Bills!$G142="",Bills!$L142=""),"",IF(Bills!$L142=0,IF(AND(YEAR(Bills!$G142)=YEAR(C$3),MONTH(Bills!$G142)=MONTH(C$3)),$B143,0),IF(AND(C$3&gt;=DATE(YEAR(Bills!$G142),MONTH(Bills!$G142),1),MOD((YEAR(C$3)-YEAR(Bills!$G142))*12+MONTH(C$3)-MONTH(Bills!$G142),Bills!$L142)=0),$B143,0)))</f>
        <v/>
      </c>
      <c r="D143" s="30" t="str">
        <f>IF(OR($A143="",Bills!$G142="",Bills!$L142=""),"",IF(Bills!$L142=0,IF(AND(YEAR(Bills!$G142)=YEAR(D$3),MONTH(Bills!$G142)=MONTH(D$3)),$B143,0),IF(AND(D$3&gt;=DATE(YEAR(Bills!$G142),MONTH(Bills!$G142),1),MOD((YEAR(D$3)-YEAR(Bills!$G142))*12+MONTH(D$3)-MONTH(Bills!$G142),Bills!$L142)=0),$B143,0)))</f>
        <v/>
      </c>
      <c r="E143" s="30" t="str">
        <f>IF(OR($A143="",Bills!$G142="",Bills!$L142=""),"",IF(Bills!$L142=0,IF(AND(YEAR(Bills!$G142)=YEAR(E$3),MONTH(Bills!$G142)=MONTH(E$3)),$B143,0),IF(AND(E$3&gt;=DATE(YEAR(Bills!$G142),MONTH(Bills!$G142),1),MOD((YEAR(E$3)-YEAR(Bills!$G142))*12+MONTH(E$3)-MONTH(Bills!$G142),Bills!$L142)=0),$B143,0)))</f>
        <v/>
      </c>
      <c r="F143" s="30" t="str">
        <f>IF(OR($A143="",Bills!$G142="",Bills!$L142=""),"",IF(Bills!$L142=0,IF(AND(YEAR(Bills!$G142)=YEAR(F$3),MONTH(Bills!$G142)=MONTH(F$3)),$B143,0),IF(AND(F$3&gt;=DATE(YEAR(Bills!$G142),MONTH(Bills!$G142),1),MOD((YEAR(F$3)-YEAR(Bills!$G142))*12+MONTH(F$3)-MONTH(Bills!$G142),Bills!$L142)=0),$B143,0)))</f>
        <v/>
      </c>
      <c r="G143" s="30" t="str">
        <f>IF(OR($A143="",Bills!$G142="",Bills!$L142=""),"",IF(Bills!$L142=0,IF(AND(YEAR(Bills!$G142)=YEAR(G$3),MONTH(Bills!$G142)=MONTH(G$3)),$B143,0),IF(AND(G$3&gt;=DATE(YEAR(Bills!$G142),MONTH(Bills!$G142),1),MOD((YEAR(G$3)-YEAR(Bills!$G142))*12+MONTH(G$3)-MONTH(Bills!$G142),Bills!$L142)=0),$B143,0)))</f>
        <v/>
      </c>
      <c r="H143" s="30" t="str">
        <f>IF(OR($A143="",Bills!$G142="",Bills!$L142=""),"",IF(Bills!$L142=0,IF(AND(YEAR(Bills!$G142)=YEAR(H$3),MONTH(Bills!$G142)=MONTH(H$3)),$B143,0),IF(AND(H$3&gt;=DATE(YEAR(Bills!$G142),MONTH(Bills!$G142),1),MOD((YEAR(H$3)-YEAR(Bills!$G142))*12+MONTH(H$3)-MONTH(Bills!$G142),Bills!$L142)=0),$B143,0)))</f>
        <v/>
      </c>
      <c r="I143" s="30" t="str">
        <f>IF(OR($A143="",Bills!$G142="",Bills!$L142=""),"",IF(Bills!$L142=0,IF(AND(YEAR(Bills!$G142)=YEAR(I$3),MONTH(Bills!$G142)=MONTH(I$3)),$B143,0),IF(AND(I$3&gt;=DATE(YEAR(Bills!$G142),MONTH(Bills!$G142),1),MOD((YEAR(I$3)-YEAR(Bills!$G142))*12+MONTH(I$3)-MONTH(Bills!$G142),Bills!$L142)=0),$B143,0)))</f>
        <v/>
      </c>
      <c r="J143" s="30" t="str">
        <f>IF(OR($A143="",Bills!$G142="",Bills!$L142=""),"",IF(Bills!$L142=0,IF(AND(YEAR(Bills!$G142)=YEAR(J$3),MONTH(Bills!$G142)=MONTH(J$3)),$B143,0),IF(AND(J$3&gt;=DATE(YEAR(Bills!$G142),MONTH(Bills!$G142),1),MOD((YEAR(J$3)-YEAR(Bills!$G142))*12+MONTH(J$3)-MONTH(Bills!$G142),Bills!$L142)=0),$B143,0)))</f>
        <v/>
      </c>
      <c r="K143" s="30" t="str">
        <f>IF(OR($A143="",Bills!$G142="",Bills!$L142=""),"",IF(Bills!$L142=0,IF(AND(YEAR(Bills!$G142)=YEAR(K$3),MONTH(Bills!$G142)=MONTH(K$3)),$B143,0),IF(AND(K$3&gt;=DATE(YEAR(Bills!$G142),MONTH(Bills!$G142),1),MOD((YEAR(K$3)-YEAR(Bills!$G142))*12+MONTH(K$3)-MONTH(Bills!$G142),Bills!$L142)=0),$B143,0)))</f>
        <v/>
      </c>
      <c r="L143" s="30" t="str">
        <f>IF(OR($A143="",Bills!$G142="",Bills!$L142=""),"",IF(Bills!$L142=0,IF(AND(YEAR(Bills!$G142)=YEAR(L$3),MONTH(Bills!$G142)=MONTH(L$3)),$B143,0),IF(AND(L$3&gt;=DATE(YEAR(Bills!$G142),MONTH(Bills!$G142),1),MOD((YEAR(L$3)-YEAR(Bills!$G142))*12+MONTH(L$3)-MONTH(Bills!$G142),Bills!$L142)=0),$B143,0)))</f>
        <v/>
      </c>
      <c r="M143" s="30" t="str">
        <f>IF(OR($A143="",Bills!$G142="",Bills!$L142=""),"",IF(Bills!$L142=0,IF(AND(YEAR(Bills!$G142)=YEAR(M$3),MONTH(Bills!$G142)=MONTH(M$3)),$B143,0),IF(AND(M$3&gt;=DATE(YEAR(Bills!$G142),MONTH(Bills!$G142),1),MOD((YEAR(M$3)-YEAR(Bills!$G142))*12+MONTH(M$3)-MONTH(Bills!$G142),Bills!$L142)=0),$B143,0)))</f>
        <v/>
      </c>
      <c r="N143" s="30" t="str">
        <f>IF(OR($A143="",Bills!$G142="",Bills!$L142=""),"",IF(Bills!$L142=0,IF(AND(YEAR(Bills!$G142)=YEAR(N$3),MONTH(Bills!$G142)=MONTH(N$3)),$B143,0),IF(AND(N$3&gt;=DATE(YEAR(Bills!$G142),MONTH(Bills!$G142),1),MOD((YEAR(N$3)-YEAR(Bills!$G142))*12+MONTH(N$3)-MONTH(Bills!$G142),Bills!$L142)=0),$B143,0)))</f>
        <v/>
      </c>
    </row>
    <row r="144" spans="1:14" x14ac:dyDescent="0.3">
      <c r="A144" s="24" t="str">
        <f>IF(Bills!A143="","",Bills!A143)</f>
        <v/>
      </c>
      <c r="B144" s="23" t="str">
        <f>IF($A144="","",N(Bills!E143))</f>
        <v/>
      </c>
      <c r="C144" s="30" t="str">
        <f>IF(OR($A144="",Bills!$G143="",Bills!$L143=""),"",IF(Bills!$L143=0,IF(AND(YEAR(Bills!$G143)=YEAR(C$3),MONTH(Bills!$G143)=MONTH(C$3)),$B144,0),IF(AND(C$3&gt;=DATE(YEAR(Bills!$G143),MONTH(Bills!$G143),1),MOD((YEAR(C$3)-YEAR(Bills!$G143))*12+MONTH(C$3)-MONTH(Bills!$G143),Bills!$L143)=0),$B144,0)))</f>
        <v/>
      </c>
      <c r="D144" s="30" t="str">
        <f>IF(OR($A144="",Bills!$G143="",Bills!$L143=""),"",IF(Bills!$L143=0,IF(AND(YEAR(Bills!$G143)=YEAR(D$3),MONTH(Bills!$G143)=MONTH(D$3)),$B144,0),IF(AND(D$3&gt;=DATE(YEAR(Bills!$G143),MONTH(Bills!$G143),1),MOD((YEAR(D$3)-YEAR(Bills!$G143))*12+MONTH(D$3)-MONTH(Bills!$G143),Bills!$L143)=0),$B144,0)))</f>
        <v/>
      </c>
      <c r="E144" s="30" t="str">
        <f>IF(OR($A144="",Bills!$G143="",Bills!$L143=""),"",IF(Bills!$L143=0,IF(AND(YEAR(Bills!$G143)=YEAR(E$3),MONTH(Bills!$G143)=MONTH(E$3)),$B144,0),IF(AND(E$3&gt;=DATE(YEAR(Bills!$G143),MONTH(Bills!$G143),1),MOD((YEAR(E$3)-YEAR(Bills!$G143))*12+MONTH(E$3)-MONTH(Bills!$G143),Bills!$L143)=0),$B144,0)))</f>
        <v/>
      </c>
      <c r="F144" s="30" t="str">
        <f>IF(OR($A144="",Bills!$G143="",Bills!$L143=""),"",IF(Bills!$L143=0,IF(AND(YEAR(Bills!$G143)=YEAR(F$3),MONTH(Bills!$G143)=MONTH(F$3)),$B144,0),IF(AND(F$3&gt;=DATE(YEAR(Bills!$G143),MONTH(Bills!$G143),1),MOD((YEAR(F$3)-YEAR(Bills!$G143))*12+MONTH(F$3)-MONTH(Bills!$G143),Bills!$L143)=0),$B144,0)))</f>
        <v/>
      </c>
      <c r="G144" s="30" t="str">
        <f>IF(OR($A144="",Bills!$G143="",Bills!$L143=""),"",IF(Bills!$L143=0,IF(AND(YEAR(Bills!$G143)=YEAR(G$3),MONTH(Bills!$G143)=MONTH(G$3)),$B144,0),IF(AND(G$3&gt;=DATE(YEAR(Bills!$G143),MONTH(Bills!$G143),1),MOD((YEAR(G$3)-YEAR(Bills!$G143))*12+MONTH(G$3)-MONTH(Bills!$G143),Bills!$L143)=0),$B144,0)))</f>
        <v/>
      </c>
      <c r="H144" s="30" t="str">
        <f>IF(OR($A144="",Bills!$G143="",Bills!$L143=""),"",IF(Bills!$L143=0,IF(AND(YEAR(Bills!$G143)=YEAR(H$3),MONTH(Bills!$G143)=MONTH(H$3)),$B144,0),IF(AND(H$3&gt;=DATE(YEAR(Bills!$G143),MONTH(Bills!$G143),1),MOD((YEAR(H$3)-YEAR(Bills!$G143))*12+MONTH(H$3)-MONTH(Bills!$G143),Bills!$L143)=0),$B144,0)))</f>
        <v/>
      </c>
      <c r="I144" s="30" t="str">
        <f>IF(OR($A144="",Bills!$G143="",Bills!$L143=""),"",IF(Bills!$L143=0,IF(AND(YEAR(Bills!$G143)=YEAR(I$3),MONTH(Bills!$G143)=MONTH(I$3)),$B144,0),IF(AND(I$3&gt;=DATE(YEAR(Bills!$G143),MONTH(Bills!$G143),1),MOD((YEAR(I$3)-YEAR(Bills!$G143))*12+MONTH(I$3)-MONTH(Bills!$G143),Bills!$L143)=0),$B144,0)))</f>
        <v/>
      </c>
      <c r="J144" s="30" t="str">
        <f>IF(OR($A144="",Bills!$G143="",Bills!$L143=""),"",IF(Bills!$L143=0,IF(AND(YEAR(Bills!$G143)=YEAR(J$3),MONTH(Bills!$G143)=MONTH(J$3)),$B144,0),IF(AND(J$3&gt;=DATE(YEAR(Bills!$G143),MONTH(Bills!$G143),1),MOD((YEAR(J$3)-YEAR(Bills!$G143))*12+MONTH(J$3)-MONTH(Bills!$G143),Bills!$L143)=0),$B144,0)))</f>
        <v/>
      </c>
      <c r="K144" s="30" t="str">
        <f>IF(OR($A144="",Bills!$G143="",Bills!$L143=""),"",IF(Bills!$L143=0,IF(AND(YEAR(Bills!$G143)=YEAR(K$3),MONTH(Bills!$G143)=MONTH(K$3)),$B144,0),IF(AND(K$3&gt;=DATE(YEAR(Bills!$G143),MONTH(Bills!$G143),1),MOD((YEAR(K$3)-YEAR(Bills!$G143))*12+MONTH(K$3)-MONTH(Bills!$G143),Bills!$L143)=0),$B144,0)))</f>
        <v/>
      </c>
      <c r="L144" s="30" t="str">
        <f>IF(OR($A144="",Bills!$G143="",Bills!$L143=""),"",IF(Bills!$L143=0,IF(AND(YEAR(Bills!$G143)=YEAR(L$3),MONTH(Bills!$G143)=MONTH(L$3)),$B144,0),IF(AND(L$3&gt;=DATE(YEAR(Bills!$G143),MONTH(Bills!$G143),1),MOD((YEAR(L$3)-YEAR(Bills!$G143))*12+MONTH(L$3)-MONTH(Bills!$G143),Bills!$L143)=0),$B144,0)))</f>
        <v/>
      </c>
      <c r="M144" s="30" t="str">
        <f>IF(OR($A144="",Bills!$G143="",Bills!$L143=""),"",IF(Bills!$L143=0,IF(AND(YEAR(Bills!$G143)=YEAR(M$3),MONTH(Bills!$G143)=MONTH(M$3)),$B144,0),IF(AND(M$3&gt;=DATE(YEAR(Bills!$G143),MONTH(Bills!$G143),1),MOD((YEAR(M$3)-YEAR(Bills!$G143))*12+MONTH(M$3)-MONTH(Bills!$G143),Bills!$L143)=0),$B144,0)))</f>
        <v/>
      </c>
      <c r="N144" s="30" t="str">
        <f>IF(OR($A144="",Bills!$G143="",Bills!$L143=""),"",IF(Bills!$L143=0,IF(AND(YEAR(Bills!$G143)=YEAR(N$3),MONTH(Bills!$G143)=MONTH(N$3)),$B144,0),IF(AND(N$3&gt;=DATE(YEAR(Bills!$G143),MONTH(Bills!$G143),1),MOD((YEAR(N$3)-YEAR(Bills!$G143))*12+MONTH(N$3)-MONTH(Bills!$G143),Bills!$L143)=0),$B144,0)))</f>
        <v/>
      </c>
    </row>
    <row r="145" spans="1:14" x14ac:dyDescent="0.3">
      <c r="A145" s="24" t="str">
        <f>IF(Bills!A144="","",Bills!A144)</f>
        <v/>
      </c>
      <c r="B145" s="23" t="str">
        <f>IF($A145="","",N(Bills!E144))</f>
        <v/>
      </c>
      <c r="C145" s="30" t="str">
        <f>IF(OR($A145="",Bills!$G144="",Bills!$L144=""),"",IF(Bills!$L144=0,IF(AND(YEAR(Bills!$G144)=YEAR(C$3),MONTH(Bills!$G144)=MONTH(C$3)),$B145,0),IF(AND(C$3&gt;=DATE(YEAR(Bills!$G144),MONTH(Bills!$G144),1),MOD((YEAR(C$3)-YEAR(Bills!$G144))*12+MONTH(C$3)-MONTH(Bills!$G144),Bills!$L144)=0),$B145,0)))</f>
        <v/>
      </c>
      <c r="D145" s="30" t="str">
        <f>IF(OR($A145="",Bills!$G144="",Bills!$L144=""),"",IF(Bills!$L144=0,IF(AND(YEAR(Bills!$G144)=YEAR(D$3),MONTH(Bills!$G144)=MONTH(D$3)),$B145,0),IF(AND(D$3&gt;=DATE(YEAR(Bills!$G144),MONTH(Bills!$G144),1),MOD((YEAR(D$3)-YEAR(Bills!$G144))*12+MONTH(D$3)-MONTH(Bills!$G144),Bills!$L144)=0),$B145,0)))</f>
        <v/>
      </c>
      <c r="E145" s="30" t="str">
        <f>IF(OR($A145="",Bills!$G144="",Bills!$L144=""),"",IF(Bills!$L144=0,IF(AND(YEAR(Bills!$G144)=YEAR(E$3),MONTH(Bills!$G144)=MONTH(E$3)),$B145,0),IF(AND(E$3&gt;=DATE(YEAR(Bills!$G144),MONTH(Bills!$G144),1),MOD((YEAR(E$3)-YEAR(Bills!$G144))*12+MONTH(E$3)-MONTH(Bills!$G144),Bills!$L144)=0),$B145,0)))</f>
        <v/>
      </c>
      <c r="F145" s="30" t="str">
        <f>IF(OR($A145="",Bills!$G144="",Bills!$L144=""),"",IF(Bills!$L144=0,IF(AND(YEAR(Bills!$G144)=YEAR(F$3),MONTH(Bills!$G144)=MONTH(F$3)),$B145,0),IF(AND(F$3&gt;=DATE(YEAR(Bills!$G144),MONTH(Bills!$G144),1),MOD((YEAR(F$3)-YEAR(Bills!$G144))*12+MONTH(F$3)-MONTH(Bills!$G144),Bills!$L144)=0),$B145,0)))</f>
        <v/>
      </c>
      <c r="G145" s="30" t="str">
        <f>IF(OR($A145="",Bills!$G144="",Bills!$L144=""),"",IF(Bills!$L144=0,IF(AND(YEAR(Bills!$G144)=YEAR(G$3),MONTH(Bills!$G144)=MONTH(G$3)),$B145,0),IF(AND(G$3&gt;=DATE(YEAR(Bills!$G144),MONTH(Bills!$G144),1),MOD((YEAR(G$3)-YEAR(Bills!$G144))*12+MONTH(G$3)-MONTH(Bills!$G144),Bills!$L144)=0),$B145,0)))</f>
        <v/>
      </c>
      <c r="H145" s="30" t="str">
        <f>IF(OR($A145="",Bills!$G144="",Bills!$L144=""),"",IF(Bills!$L144=0,IF(AND(YEAR(Bills!$G144)=YEAR(H$3),MONTH(Bills!$G144)=MONTH(H$3)),$B145,0),IF(AND(H$3&gt;=DATE(YEAR(Bills!$G144),MONTH(Bills!$G144),1),MOD((YEAR(H$3)-YEAR(Bills!$G144))*12+MONTH(H$3)-MONTH(Bills!$G144),Bills!$L144)=0),$B145,0)))</f>
        <v/>
      </c>
      <c r="I145" s="30" t="str">
        <f>IF(OR($A145="",Bills!$G144="",Bills!$L144=""),"",IF(Bills!$L144=0,IF(AND(YEAR(Bills!$G144)=YEAR(I$3),MONTH(Bills!$G144)=MONTH(I$3)),$B145,0),IF(AND(I$3&gt;=DATE(YEAR(Bills!$G144),MONTH(Bills!$G144),1),MOD((YEAR(I$3)-YEAR(Bills!$G144))*12+MONTH(I$3)-MONTH(Bills!$G144),Bills!$L144)=0),$B145,0)))</f>
        <v/>
      </c>
      <c r="J145" s="30" t="str">
        <f>IF(OR($A145="",Bills!$G144="",Bills!$L144=""),"",IF(Bills!$L144=0,IF(AND(YEAR(Bills!$G144)=YEAR(J$3),MONTH(Bills!$G144)=MONTH(J$3)),$B145,0),IF(AND(J$3&gt;=DATE(YEAR(Bills!$G144),MONTH(Bills!$G144),1),MOD((YEAR(J$3)-YEAR(Bills!$G144))*12+MONTH(J$3)-MONTH(Bills!$G144),Bills!$L144)=0),$B145,0)))</f>
        <v/>
      </c>
      <c r="K145" s="30" t="str">
        <f>IF(OR($A145="",Bills!$G144="",Bills!$L144=""),"",IF(Bills!$L144=0,IF(AND(YEAR(Bills!$G144)=YEAR(K$3),MONTH(Bills!$G144)=MONTH(K$3)),$B145,0),IF(AND(K$3&gt;=DATE(YEAR(Bills!$G144),MONTH(Bills!$G144),1),MOD((YEAR(K$3)-YEAR(Bills!$G144))*12+MONTH(K$3)-MONTH(Bills!$G144),Bills!$L144)=0),$B145,0)))</f>
        <v/>
      </c>
      <c r="L145" s="30" t="str">
        <f>IF(OR($A145="",Bills!$G144="",Bills!$L144=""),"",IF(Bills!$L144=0,IF(AND(YEAR(Bills!$G144)=YEAR(L$3),MONTH(Bills!$G144)=MONTH(L$3)),$B145,0),IF(AND(L$3&gt;=DATE(YEAR(Bills!$G144),MONTH(Bills!$G144),1),MOD((YEAR(L$3)-YEAR(Bills!$G144))*12+MONTH(L$3)-MONTH(Bills!$G144),Bills!$L144)=0),$B145,0)))</f>
        <v/>
      </c>
      <c r="M145" s="30" t="str">
        <f>IF(OR($A145="",Bills!$G144="",Bills!$L144=""),"",IF(Bills!$L144=0,IF(AND(YEAR(Bills!$G144)=YEAR(M$3),MONTH(Bills!$G144)=MONTH(M$3)),$B145,0),IF(AND(M$3&gt;=DATE(YEAR(Bills!$G144),MONTH(Bills!$G144),1),MOD((YEAR(M$3)-YEAR(Bills!$G144))*12+MONTH(M$3)-MONTH(Bills!$G144),Bills!$L144)=0),$B145,0)))</f>
        <v/>
      </c>
      <c r="N145" s="30" t="str">
        <f>IF(OR($A145="",Bills!$G144="",Bills!$L144=""),"",IF(Bills!$L144=0,IF(AND(YEAR(Bills!$G144)=YEAR(N$3),MONTH(Bills!$G144)=MONTH(N$3)),$B145,0),IF(AND(N$3&gt;=DATE(YEAR(Bills!$G144),MONTH(Bills!$G144),1),MOD((YEAR(N$3)-YEAR(Bills!$G144))*12+MONTH(N$3)-MONTH(Bills!$G144),Bills!$L144)=0),$B145,0)))</f>
        <v/>
      </c>
    </row>
    <row r="146" spans="1:14" x14ac:dyDescent="0.3">
      <c r="A146" s="24" t="str">
        <f>IF(Bills!A145="","",Bills!A145)</f>
        <v/>
      </c>
      <c r="B146" s="23" t="str">
        <f>IF($A146="","",N(Bills!E145))</f>
        <v/>
      </c>
      <c r="C146" s="30" t="str">
        <f>IF(OR($A146="",Bills!$G145="",Bills!$L145=""),"",IF(Bills!$L145=0,IF(AND(YEAR(Bills!$G145)=YEAR(C$3),MONTH(Bills!$G145)=MONTH(C$3)),$B146,0),IF(AND(C$3&gt;=DATE(YEAR(Bills!$G145),MONTH(Bills!$G145),1),MOD((YEAR(C$3)-YEAR(Bills!$G145))*12+MONTH(C$3)-MONTH(Bills!$G145),Bills!$L145)=0),$B146,0)))</f>
        <v/>
      </c>
      <c r="D146" s="30" t="str">
        <f>IF(OR($A146="",Bills!$G145="",Bills!$L145=""),"",IF(Bills!$L145=0,IF(AND(YEAR(Bills!$G145)=YEAR(D$3),MONTH(Bills!$G145)=MONTH(D$3)),$B146,0),IF(AND(D$3&gt;=DATE(YEAR(Bills!$G145),MONTH(Bills!$G145),1),MOD((YEAR(D$3)-YEAR(Bills!$G145))*12+MONTH(D$3)-MONTH(Bills!$G145),Bills!$L145)=0),$B146,0)))</f>
        <v/>
      </c>
      <c r="E146" s="30" t="str">
        <f>IF(OR($A146="",Bills!$G145="",Bills!$L145=""),"",IF(Bills!$L145=0,IF(AND(YEAR(Bills!$G145)=YEAR(E$3),MONTH(Bills!$G145)=MONTH(E$3)),$B146,0),IF(AND(E$3&gt;=DATE(YEAR(Bills!$G145),MONTH(Bills!$G145),1),MOD((YEAR(E$3)-YEAR(Bills!$G145))*12+MONTH(E$3)-MONTH(Bills!$G145),Bills!$L145)=0),$B146,0)))</f>
        <v/>
      </c>
      <c r="F146" s="30" t="str">
        <f>IF(OR($A146="",Bills!$G145="",Bills!$L145=""),"",IF(Bills!$L145=0,IF(AND(YEAR(Bills!$G145)=YEAR(F$3),MONTH(Bills!$G145)=MONTH(F$3)),$B146,0),IF(AND(F$3&gt;=DATE(YEAR(Bills!$G145),MONTH(Bills!$G145),1),MOD((YEAR(F$3)-YEAR(Bills!$G145))*12+MONTH(F$3)-MONTH(Bills!$G145),Bills!$L145)=0),$B146,0)))</f>
        <v/>
      </c>
      <c r="G146" s="30" t="str">
        <f>IF(OR($A146="",Bills!$G145="",Bills!$L145=""),"",IF(Bills!$L145=0,IF(AND(YEAR(Bills!$G145)=YEAR(G$3),MONTH(Bills!$G145)=MONTH(G$3)),$B146,0),IF(AND(G$3&gt;=DATE(YEAR(Bills!$G145),MONTH(Bills!$G145),1),MOD((YEAR(G$3)-YEAR(Bills!$G145))*12+MONTH(G$3)-MONTH(Bills!$G145),Bills!$L145)=0),$B146,0)))</f>
        <v/>
      </c>
      <c r="H146" s="30" t="str">
        <f>IF(OR($A146="",Bills!$G145="",Bills!$L145=""),"",IF(Bills!$L145=0,IF(AND(YEAR(Bills!$G145)=YEAR(H$3),MONTH(Bills!$G145)=MONTH(H$3)),$B146,0),IF(AND(H$3&gt;=DATE(YEAR(Bills!$G145),MONTH(Bills!$G145),1),MOD((YEAR(H$3)-YEAR(Bills!$G145))*12+MONTH(H$3)-MONTH(Bills!$G145),Bills!$L145)=0),$B146,0)))</f>
        <v/>
      </c>
      <c r="I146" s="30" t="str">
        <f>IF(OR($A146="",Bills!$G145="",Bills!$L145=""),"",IF(Bills!$L145=0,IF(AND(YEAR(Bills!$G145)=YEAR(I$3),MONTH(Bills!$G145)=MONTH(I$3)),$B146,0),IF(AND(I$3&gt;=DATE(YEAR(Bills!$G145),MONTH(Bills!$G145),1),MOD((YEAR(I$3)-YEAR(Bills!$G145))*12+MONTH(I$3)-MONTH(Bills!$G145),Bills!$L145)=0),$B146,0)))</f>
        <v/>
      </c>
      <c r="J146" s="30" t="str">
        <f>IF(OR($A146="",Bills!$G145="",Bills!$L145=""),"",IF(Bills!$L145=0,IF(AND(YEAR(Bills!$G145)=YEAR(J$3),MONTH(Bills!$G145)=MONTH(J$3)),$B146,0),IF(AND(J$3&gt;=DATE(YEAR(Bills!$G145),MONTH(Bills!$G145),1),MOD((YEAR(J$3)-YEAR(Bills!$G145))*12+MONTH(J$3)-MONTH(Bills!$G145),Bills!$L145)=0),$B146,0)))</f>
        <v/>
      </c>
      <c r="K146" s="30" t="str">
        <f>IF(OR($A146="",Bills!$G145="",Bills!$L145=""),"",IF(Bills!$L145=0,IF(AND(YEAR(Bills!$G145)=YEAR(K$3),MONTH(Bills!$G145)=MONTH(K$3)),$B146,0),IF(AND(K$3&gt;=DATE(YEAR(Bills!$G145),MONTH(Bills!$G145),1),MOD((YEAR(K$3)-YEAR(Bills!$G145))*12+MONTH(K$3)-MONTH(Bills!$G145),Bills!$L145)=0),$B146,0)))</f>
        <v/>
      </c>
      <c r="L146" s="30" t="str">
        <f>IF(OR($A146="",Bills!$G145="",Bills!$L145=""),"",IF(Bills!$L145=0,IF(AND(YEAR(Bills!$G145)=YEAR(L$3),MONTH(Bills!$G145)=MONTH(L$3)),$B146,0),IF(AND(L$3&gt;=DATE(YEAR(Bills!$G145),MONTH(Bills!$G145),1),MOD((YEAR(L$3)-YEAR(Bills!$G145))*12+MONTH(L$3)-MONTH(Bills!$G145),Bills!$L145)=0),$B146,0)))</f>
        <v/>
      </c>
      <c r="M146" s="30" t="str">
        <f>IF(OR($A146="",Bills!$G145="",Bills!$L145=""),"",IF(Bills!$L145=0,IF(AND(YEAR(Bills!$G145)=YEAR(M$3),MONTH(Bills!$G145)=MONTH(M$3)),$B146,0),IF(AND(M$3&gt;=DATE(YEAR(Bills!$G145),MONTH(Bills!$G145),1),MOD((YEAR(M$3)-YEAR(Bills!$G145))*12+MONTH(M$3)-MONTH(Bills!$G145),Bills!$L145)=0),$B146,0)))</f>
        <v/>
      </c>
      <c r="N146" s="30" t="str">
        <f>IF(OR($A146="",Bills!$G145="",Bills!$L145=""),"",IF(Bills!$L145=0,IF(AND(YEAR(Bills!$G145)=YEAR(N$3),MONTH(Bills!$G145)=MONTH(N$3)),$B146,0),IF(AND(N$3&gt;=DATE(YEAR(Bills!$G145),MONTH(Bills!$G145),1),MOD((YEAR(N$3)-YEAR(Bills!$G145))*12+MONTH(N$3)-MONTH(Bills!$G145),Bills!$L145)=0),$B146,0)))</f>
        <v/>
      </c>
    </row>
    <row r="147" spans="1:14" x14ac:dyDescent="0.3">
      <c r="A147" s="24" t="str">
        <f>IF(Bills!A146="","",Bills!A146)</f>
        <v/>
      </c>
      <c r="B147" s="23" t="str">
        <f>IF($A147="","",N(Bills!E146))</f>
        <v/>
      </c>
      <c r="C147" s="30" t="str">
        <f>IF(OR($A147="",Bills!$G146="",Bills!$L146=""),"",IF(Bills!$L146=0,IF(AND(YEAR(Bills!$G146)=YEAR(C$3),MONTH(Bills!$G146)=MONTH(C$3)),$B147,0),IF(AND(C$3&gt;=DATE(YEAR(Bills!$G146),MONTH(Bills!$G146),1),MOD((YEAR(C$3)-YEAR(Bills!$G146))*12+MONTH(C$3)-MONTH(Bills!$G146),Bills!$L146)=0),$B147,0)))</f>
        <v/>
      </c>
      <c r="D147" s="30" t="str">
        <f>IF(OR($A147="",Bills!$G146="",Bills!$L146=""),"",IF(Bills!$L146=0,IF(AND(YEAR(Bills!$G146)=YEAR(D$3),MONTH(Bills!$G146)=MONTH(D$3)),$B147,0),IF(AND(D$3&gt;=DATE(YEAR(Bills!$G146),MONTH(Bills!$G146),1),MOD((YEAR(D$3)-YEAR(Bills!$G146))*12+MONTH(D$3)-MONTH(Bills!$G146),Bills!$L146)=0),$B147,0)))</f>
        <v/>
      </c>
      <c r="E147" s="30" t="str">
        <f>IF(OR($A147="",Bills!$G146="",Bills!$L146=""),"",IF(Bills!$L146=0,IF(AND(YEAR(Bills!$G146)=YEAR(E$3),MONTH(Bills!$G146)=MONTH(E$3)),$B147,0),IF(AND(E$3&gt;=DATE(YEAR(Bills!$G146),MONTH(Bills!$G146),1),MOD((YEAR(E$3)-YEAR(Bills!$G146))*12+MONTH(E$3)-MONTH(Bills!$G146),Bills!$L146)=0),$B147,0)))</f>
        <v/>
      </c>
      <c r="F147" s="30" t="str">
        <f>IF(OR($A147="",Bills!$G146="",Bills!$L146=""),"",IF(Bills!$L146=0,IF(AND(YEAR(Bills!$G146)=YEAR(F$3),MONTH(Bills!$G146)=MONTH(F$3)),$B147,0),IF(AND(F$3&gt;=DATE(YEAR(Bills!$G146),MONTH(Bills!$G146),1),MOD((YEAR(F$3)-YEAR(Bills!$G146))*12+MONTH(F$3)-MONTH(Bills!$G146),Bills!$L146)=0),$B147,0)))</f>
        <v/>
      </c>
      <c r="G147" s="30" t="str">
        <f>IF(OR($A147="",Bills!$G146="",Bills!$L146=""),"",IF(Bills!$L146=0,IF(AND(YEAR(Bills!$G146)=YEAR(G$3),MONTH(Bills!$G146)=MONTH(G$3)),$B147,0),IF(AND(G$3&gt;=DATE(YEAR(Bills!$G146),MONTH(Bills!$G146),1),MOD((YEAR(G$3)-YEAR(Bills!$G146))*12+MONTH(G$3)-MONTH(Bills!$G146),Bills!$L146)=0),$B147,0)))</f>
        <v/>
      </c>
      <c r="H147" s="30" t="str">
        <f>IF(OR($A147="",Bills!$G146="",Bills!$L146=""),"",IF(Bills!$L146=0,IF(AND(YEAR(Bills!$G146)=YEAR(H$3),MONTH(Bills!$G146)=MONTH(H$3)),$B147,0),IF(AND(H$3&gt;=DATE(YEAR(Bills!$G146),MONTH(Bills!$G146),1),MOD((YEAR(H$3)-YEAR(Bills!$G146))*12+MONTH(H$3)-MONTH(Bills!$G146),Bills!$L146)=0),$B147,0)))</f>
        <v/>
      </c>
      <c r="I147" s="30" t="str">
        <f>IF(OR($A147="",Bills!$G146="",Bills!$L146=""),"",IF(Bills!$L146=0,IF(AND(YEAR(Bills!$G146)=YEAR(I$3),MONTH(Bills!$G146)=MONTH(I$3)),$B147,0),IF(AND(I$3&gt;=DATE(YEAR(Bills!$G146),MONTH(Bills!$G146),1),MOD((YEAR(I$3)-YEAR(Bills!$G146))*12+MONTH(I$3)-MONTH(Bills!$G146),Bills!$L146)=0),$B147,0)))</f>
        <v/>
      </c>
      <c r="J147" s="30" t="str">
        <f>IF(OR($A147="",Bills!$G146="",Bills!$L146=""),"",IF(Bills!$L146=0,IF(AND(YEAR(Bills!$G146)=YEAR(J$3),MONTH(Bills!$G146)=MONTH(J$3)),$B147,0),IF(AND(J$3&gt;=DATE(YEAR(Bills!$G146),MONTH(Bills!$G146),1),MOD((YEAR(J$3)-YEAR(Bills!$G146))*12+MONTH(J$3)-MONTH(Bills!$G146),Bills!$L146)=0),$B147,0)))</f>
        <v/>
      </c>
      <c r="K147" s="30" t="str">
        <f>IF(OR($A147="",Bills!$G146="",Bills!$L146=""),"",IF(Bills!$L146=0,IF(AND(YEAR(Bills!$G146)=YEAR(K$3),MONTH(Bills!$G146)=MONTH(K$3)),$B147,0),IF(AND(K$3&gt;=DATE(YEAR(Bills!$G146),MONTH(Bills!$G146),1),MOD((YEAR(K$3)-YEAR(Bills!$G146))*12+MONTH(K$3)-MONTH(Bills!$G146),Bills!$L146)=0),$B147,0)))</f>
        <v/>
      </c>
      <c r="L147" s="30" t="str">
        <f>IF(OR($A147="",Bills!$G146="",Bills!$L146=""),"",IF(Bills!$L146=0,IF(AND(YEAR(Bills!$G146)=YEAR(L$3),MONTH(Bills!$G146)=MONTH(L$3)),$B147,0),IF(AND(L$3&gt;=DATE(YEAR(Bills!$G146),MONTH(Bills!$G146),1),MOD((YEAR(L$3)-YEAR(Bills!$G146))*12+MONTH(L$3)-MONTH(Bills!$G146),Bills!$L146)=0),$B147,0)))</f>
        <v/>
      </c>
      <c r="M147" s="30" t="str">
        <f>IF(OR($A147="",Bills!$G146="",Bills!$L146=""),"",IF(Bills!$L146=0,IF(AND(YEAR(Bills!$G146)=YEAR(M$3),MONTH(Bills!$G146)=MONTH(M$3)),$B147,0),IF(AND(M$3&gt;=DATE(YEAR(Bills!$G146),MONTH(Bills!$G146),1),MOD((YEAR(M$3)-YEAR(Bills!$G146))*12+MONTH(M$3)-MONTH(Bills!$G146),Bills!$L146)=0),$B147,0)))</f>
        <v/>
      </c>
      <c r="N147" s="30" t="str">
        <f>IF(OR($A147="",Bills!$G146="",Bills!$L146=""),"",IF(Bills!$L146=0,IF(AND(YEAR(Bills!$G146)=YEAR(N$3),MONTH(Bills!$G146)=MONTH(N$3)),$B147,0),IF(AND(N$3&gt;=DATE(YEAR(Bills!$G146),MONTH(Bills!$G146),1),MOD((YEAR(N$3)-YEAR(Bills!$G146))*12+MONTH(N$3)-MONTH(Bills!$G146),Bills!$L146)=0),$B147,0)))</f>
        <v/>
      </c>
    </row>
    <row r="148" spans="1:14" x14ac:dyDescent="0.3">
      <c r="A148" s="24" t="str">
        <f>IF(Bills!A147="","",Bills!A147)</f>
        <v/>
      </c>
      <c r="B148" s="23" t="str">
        <f>IF($A148="","",N(Bills!E147))</f>
        <v/>
      </c>
      <c r="C148" s="30" t="str">
        <f>IF(OR($A148="",Bills!$G147="",Bills!$L147=""),"",IF(Bills!$L147=0,IF(AND(YEAR(Bills!$G147)=YEAR(C$3),MONTH(Bills!$G147)=MONTH(C$3)),$B148,0),IF(AND(C$3&gt;=DATE(YEAR(Bills!$G147),MONTH(Bills!$G147),1),MOD((YEAR(C$3)-YEAR(Bills!$G147))*12+MONTH(C$3)-MONTH(Bills!$G147),Bills!$L147)=0),$B148,0)))</f>
        <v/>
      </c>
      <c r="D148" s="30" t="str">
        <f>IF(OR($A148="",Bills!$G147="",Bills!$L147=""),"",IF(Bills!$L147=0,IF(AND(YEAR(Bills!$G147)=YEAR(D$3),MONTH(Bills!$G147)=MONTH(D$3)),$B148,0),IF(AND(D$3&gt;=DATE(YEAR(Bills!$G147),MONTH(Bills!$G147),1),MOD((YEAR(D$3)-YEAR(Bills!$G147))*12+MONTH(D$3)-MONTH(Bills!$G147),Bills!$L147)=0),$B148,0)))</f>
        <v/>
      </c>
      <c r="E148" s="30" t="str">
        <f>IF(OR($A148="",Bills!$G147="",Bills!$L147=""),"",IF(Bills!$L147=0,IF(AND(YEAR(Bills!$G147)=YEAR(E$3),MONTH(Bills!$G147)=MONTH(E$3)),$B148,0),IF(AND(E$3&gt;=DATE(YEAR(Bills!$G147),MONTH(Bills!$G147),1),MOD((YEAR(E$3)-YEAR(Bills!$G147))*12+MONTH(E$3)-MONTH(Bills!$G147),Bills!$L147)=0),$B148,0)))</f>
        <v/>
      </c>
      <c r="F148" s="30" t="str">
        <f>IF(OR($A148="",Bills!$G147="",Bills!$L147=""),"",IF(Bills!$L147=0,IF(AND(YEAR(Bills!$G147)=YEAR(F$3),MONTH(Bills!$G147)=MONTH(F$3)),$B148,0),IF(AND(F$3&gt;=DATE(YEAR(Bills!$G147),MONTH(Bills!$G147),1),MOD((YEAR(F$3)-YEAR(Bills!$G147))*12+MONTH(F$3)-MONTH(Bills!$G147),Bills!$L147)=0),$B148,0)))</f>
        <v/>
      </c>
      <c r="G148" s="30" t="str">
        <f>IF(OR($A148="",Bills!$G147="",Bills!$L147=""),"",IF(Bills!$L147=0,IF(AND(YEAR(Bills!$G147)=YEAR(G$3),MONTH(Bills!$G147)=MONTH(G$3)),$B148,0),IF(AND(G$3&gt;=DATE(YEAR(Bills!$G147),MONTH(Bills!$G147),1),MOD((YEAR(G$3)-YEAR(Bills!$G147))*12+MONTH(G$3)-MONTH(Bills!$G147),Bills!$L147)=0),$B148,0)))</f>
        <v/>
      </c>
      <c r="H148" s="30" t="str">
        <f>IF(OR($A148="",Bills!$G147="",Bills!$L147=""),"",IF(Bills!$L147=0,IF(AND(YEAR(Bills!$G147)=YEAR(H$3),MONTH(Bills!$G147)=MONTH(H$3)),$B148,0),IF(AND(H$3&gt;=DATE(YEAR(Bills!$G147),MONTH(Bills!$G147),1),MOD((YEAR(H$3)-YEAR(Bills!$G147))*12+MONTH(H$3)-MONTH(Bills!$G147),Bills!$L147)=0),$B148,0)))</f>
        <v/>
      </c>
      <c r="I148" s="30" t="str">
        <f>IF(OR($A148="",Bills!$G147="",Bills!$L147=""),"",IF(Bills!$L147=0,IF(AND(YEAR(Bills!$G147)=YEAR(I$3),MONTH(Bills!$G147)=MONTH(I$3)),$B148,0),IF(AND(I$3&gt;=DATE(YEAR(Bills!$G147),MONTH(Bills!$G147),1),MOD((YEAR(I$3)-YEAR(Bills!$G147))*12+MONTH(I$3)-MONTH(Bills!$G147),Bills!$L147)=0),$B148,0)))</f>
        <v/>
      </c>
      <c r="J148" s="30" t="str">
        <f>IF(OR($A148="",Bills!$G147="",Bills!$L147=""),"",IF(Bills!$L147=0,IF(AND(YEAR(Bills!$G147)=YEAR(J$3),MONTH(Bills!$G147)=MONTH(J$3)),$B148,0),IF(AND(J$3&gt;=DATE(YEAR(Bills!$G147),MONTH(Bills!$G147),1),MOD((YEAR(J$3)-YEAR(Bills!$G147))*12+MONTH(J$3)-MONTH(Bills!$G147),Bills!$L147)=0),$B148,0)))</f>
        <v/>
      </c>
      <c r="K148" s="30" t="str">
        <f>IF(OR($A148="",Bills!$G147="",Bills!$L147=""),"",IF(Bills!$L147=0,IF(AND(YEAR(Bills!$G147)=YEAR(K$3),MONTH(Bills!$G147)=MONTH(K$3)),$B148,0),IF(AND(K$3&gt;=DATE(YEAR(Bills!$G147),MONTH(Bills!$G147),1),MOD((YEAR(K$3)-YEAR(Bills!$G147))*12+MONTH(K$3)-MONTH(Bills!$G147),Bills!$L147)=0),$B148,0)))</f>
        <v/>
      </c>
      <c r="L148" s="30" t="str">
        <f>IF(OR($A148="",Bills!$G147="",Bills!$L147=""),"",IF(Bills!$L147=0,IF(AND(YEAR(Bills!$G147)=YEAR(L$3),MONTH(Bills!$G147)=MONTH(L$3)),$B148,0),IF(AND(L$3&gt;=DATE(YEAR(Bills!$G147),MONTH(Bills!$G147),1),MOD((YEAR(L$3)-YEAR(Bills!$G147))*12+MONTH(L$3)-MONTH(Bills!$G147),Bills!$L147)=0),$B148,0)))</f>
        <v/>
      </c>
      <c r="M148" s="30" t="str">
        <f>IF(OR($A148="",Bills!$G147="",Bills!$L147=""),"",IF(Bills!$L147=0,IF(AND(YEAR(Bills!$G147)=YEAR(M$3),MONTH(Bills!$G147)=MONTH(M$3)),$B148,0),IF(AND(M$3&gt;=DATE(YEAR(Bills!$G147),MONTH(Bills!$G147),1),MOD((YEAR(M$3)-YEAR(Bills!$G147))*12+MONTH(M$3)-MONTH(Bills!$G147),Bills!$L147)=0),$B148,0)))</f>
        <v/>
      </c>
      <c r="N148" s="30" t="str">
        <f>IF(OR($A148="",Bills!$G147="",Bills!$L147=""),"",IF(Bills!$L147=0,IF(AND(YEAR(Bills!$G147)=YEAR(N$3),MONTH(Bills!$G147)=MONTH(N$3)),$B148,0),IF(AND(N$3&gt;=DATE(YEAR(Bills!$G147),MONTH(Bills!$G147),1),MOD((YEAR(N$3)-YEAR(Bills!$G147))*12+MONTH(N$3)-MONTH(Bills!$G147),Bills!$L147)=0),$B148,0)))</f>
        <v/>
      </c>
    </row>
    <row r="149" spans="1:14" x14ac:dyDescent="0.3">
      <c r="A149" s="24" t="str">
        <f>IF(Bills!A148="","",Bills!A148)</f>
        <v/>
      </c>
      <c r="B149" s="23" t="str">
        <f>IF($A149="","",N(Bills!E148))</f>
        <v/>
      </c>
      <c r="C149" s="30" t="str">
        <f>IF(OR($A149="",Bills!$G148="",Bills!$L148=""),"",IF(Bills!$L148=0,IF(AND(YEAR(Bills!$G148)=YEAR(C$3),MONTH(Bills!$G148)=MONTH(C$3)),$B149,0),IF(AND(C$3&gt;=DATE(YEAR(Bills!$G148),MONTH(Bills!$G148),1),MOD((YEAR(C$3)-YEAR(Bills!$G148))*12+MONTH(C$3)-MONTH(Bills!$G148),Bills!$L148)=0),$B149,0)))</f>
        <v/>
      </c>
      <c r="D149" s="30" t="str">
        <f>IF(OR($A149="",Bills!$G148="",Bills!$L148=""),"",IF(Bills!$L148=0,IF(AND(YEAR(Bills!$G148)=YEAR(D$3),MONTH(Bills!$G148)=MONTH(D$3)),$B149,0),IF(AND(D$3&gt;=DATE(YEAR(Bills!$G148),MONTH(Bills!$G148),1),MOD((YEAR(D$3)-YEAR(Bills!$G148))*12+MONTH(D$3)-MONTH(Bills!$G148),Bills!$L148)=0),$B149,0)))</f>
        <v/>
      </c>
      <c r="E149" s="30" t="str">
        <f>IF(OR($A149="",Bills!$G148="",Bills!$L148=""),"",IF(Bills!$L148=0,IF(AND(YEAR(Bills!$G148)=YEAR(E$3),MONTH(Bills!$G148)=MONTH(E$3)),$B149,0),IF(AND(E$3&gt;=DATE(YEAR(Bills!$G148),MONTH(Bills!$G148),1),MOD((YEAR(E$3)-YEAR(Bills!$G148))*12+MONTH(E$3)-MONTH(Bills!$G148),Bills!$L148)=0),$B149,0)))</f>
        <v/>
      </c>
      <c r="F149" s="30" t="str">
        <f>IF(OR($A149="",Bills!$G148="",Bills!$L148=""),"",IF(Bills!$L148=0,IF(AND(YEAR(Bills!$G148)=YEAR(F$3),MONTH(Bills!$G148)=MONTH(F$3)),$B149,0),IF(AND(F$3&gt;=DATE(YEAR(Bills!$G148),MONTH(Bills!$G148),1),MOD((YEAR(F$3)-YEAR(Bills!$G148))*12+MONTH(F$3)-MONTH(Bills!$G148),Bills!$L148)=0),$B149,0)))</f>
        <v/>
      </c>
      <c r="G149" s="30" t="str">
        <f>IF(OR($A149="",Bills!$G148="",Bills!$L148=""),"",IF(Bills!$L148=0,IF(AND(YEAR(Bills!$G148)=YEAR(G$3),MONTH(Bills!$G148)=MONTH(G$3)),$B149,0),IF(AND(G$3&gt;=DATE(YEAR(Bills!$G148),MONTH(Bills!$G148),1),MOD((YEAR(G$3)-YEAR(Bills!$G148))*12+MONTH(G$3)-MONTH(Bills!$G148),Bills!$L148)=0),$B149,0)))</f>
        <v/>
      </c>
      <c r="H149" s="30" t="str">
        <f>IF(OR($A149="",Bills!$G148="",Bills!$L148=""),"",IF(Bills!$L148=0,IF(AND(YEAR(Bills!$G148)=YEAR(H$3),MONTH(Bills!$G148)=MONTH(H$3)),$B149,0),IF(AND(H$3&gt;=DATE(YEAR(Bills!$G148),MONTH(Bills!$G148),1),MOD((YEAR(H$3)-YEAR(Bills!$G148))*12+MONTH(H$3)-MONTH(Bills!$G148),Bills!$L148)=0),$B149,0)))</f>
        <v/>
      </c>
      <c r="I149" s="30" t="str">
        <f>IF(OR($A149="",Bills!$G148="",Bills!$L148=""),"",IF(Bills!$L148=0,IF(AND(YEAR(Bills!$G148)=YEAR(I$3),MONTH(Bills!$G148)=MONTH(I$3)),$B149,0),IF(AND(I$3&gt;=DATE(YEAR(Bills!$G148),MONTH(Bills!$G148),1),MOD((YEAR(I$3)-YEAR(Bills!$G148))*12+MONTH(I$3)-MONTH(Bills!$G148),Bills!$L148)=0),$B149,0)))</f>
        <v/>
      </c>
      <c r="J149" s="30" t="str">
        <f>IF(OR($A149="",Bills!$G148="",Bills!$L148=""),"",IF(Bills!$L148=0,IF(AND(YEAR(Bills!$G148)=YEAR(J$3),MONTH(Bills!$G148)=MONTH(J$3)),$B149,0),IF(AND(J$3&gt;=DATE(YEAR(Bills!$G148),MONTH(Bills!$G148),1),MOD((YEAR(J$3)-YEAR(Bills!$G148))*12+MONTH(J$3)-MONTH(Bills!$G148),Bills!$L148)=0),$B149,0)))</f>
        <v/>
      </c>
      <c r="K149" s="30" t="str">
        <f>IF(OR($A149="",Bills!$G148="",Bills!$L148=""),"",IF(Bills!$L148=0,IF(AND(YEAR(Bills!$G148)=YEAR(K$3),MONTH(Bills!$G148)=MONTH(K$3)),$B149,0),IF(AND(K$3&gt;=DATE(YEAR(Bills!$G148),MONTH(Bills!$G148),1),MOD((YEAR(K$3)-YEAR(Bills!$G148))*12+MONTH(K$3)-MONTH(Bills!$G148),Bills!$L148)=0),$B149,0)))</f>
        <v/>
      </c>
      <c r="L149" s="30" t="str">
        <f>IF(OR($A149="",Bills!$G148="",Bills!$L148=""),"",IF(Bills!$L148=0,IF(AND(YEAR(Bills!$G148)=YEAR(L$3),MONTH(Bills!$G148)=MONTH(L$3)),$B149,0),IF(AND(L$3&gt;=DATE(YEAR(Bills!$G148),MONTH(Bills!$G148),1),MOD((YEAR(L$3)-YEAR(Bills!$G148))*12+MONTH(L$3)-MONTH(Bills!$G148),Bills!$L148)=0),$B149,0)))</f>
        <v/>
      </c>
      <c r="M149" s="30" t="str">
        <f>IF(OR($A149="",Bills!$G148="",Bills!$L148=""),"",IF(Bills!$L148=0,IF(AND(YEAR(Bills!$G148)=YEAR(M$3),MONTH(Bills!$G148)=MONTH(M$3)),$B149,0),IF(AND(M$3&gt;=DATE(YEAR(Bills!$G148),MONTH(Bills!$G148),1),MOD((YEAR(M$3)-YEAR(Bills!$G148))*12+MONTH(M$3)-MONTH(Bills!$G148),Bills!$L148)=0),$B149,0)))</f>
        <v/>
      </c>
      <c r="N149" s="30" t="str">
        <f>IF(OR($A149="",Bills!$G148="",Bills!$L148=""),"",IF(Bills!$L148=0,IF(AND(YEAR(Bills!$G148)=YEAR(N$3),MONTH(Bills!$G148)=MONTH(N$3)),$B149,0),IF(AND(N$3&gt;=DATE(YEAR(Bills!$G148),MONTH(Bills!$G148),1),MOD((YEAR(N$3)-YEAR(Bills!$G148))*12+MONTH(N$3)-MONTH(Bills!$G148),Bills!$L148)=0),$B149,0)))</f>
        <v/>
      </c>
    </row>
    <row r="150" spans="1:14" x14ac:dyDescent="0.3">
      <c r="A150" s="24" t="str">
        <f>IF(Bills!A149="","",Bills!A149)</f>
        <v/>
      </c>
      <c r="B150" s="23" t="str">
        <f>IF($A150="","",N(Bills!E149))</f>
        <v/>
      </c>
      <c r="C150" s="30" t="str">
        <f>IF(OR($A150="",Bills!$G149="",Bills!$L149=""),"",IF(Bills!$L149=0,IF(AND(YEAR(Bills!$G149)=YEAR(C$3),MONTH(Bills!$G149)=MONTH(C$3)),$B150,0),IF(AND(C$3&gt;=DATE(YEAR(Bills!$G149),MONTH(Bills!$G149),1),MOD((YEAR(C$3)-YEAR(Bills!$G149))*12+MONTH(C$3)-MONTH(Bills!$G149),Bills!$L149)=0),$B150,0)))</f>
        <v/>
      </c>
      <c r="D150" s="30" t="str">
        <f>IF(OR($A150="",Bills!$G149="",Bills!$L149=""),"",IF(Bills!$L149=0,IF(AND(YEAR(Bills!$G149)=YEAR(D$3),MONTH(Bills!$G149)=MONTH(D$3)),$B150,0),IF(AND(D$3&gt;=DATE(YEAR(Bills!$G149),MONTH(Bills!$G149),1),MOD((YEAR(D$3)-YEAR(Bills!$G149))*12+MONTH(D$3)-MONTH(Bills!$G149),Bills!$L149)=0),$B150,0)))</f>
        <v/>
      </c>
      <c r="E150" s="30" t="str">
        <f>IF(OR($A150="",Bills!$G149="",Bills!$L149=""),"",IF(Bills!$L149=0,IF(AND(YEAR(Bills!$G149)=YEAR(E$3),MONTH(Bills!$G149)=MONTH(E$3)),$B150,0),IF(AND(E$3&gt;=DATE(YEAR(Bills!$G149),MONTH(Bills!$G149),1),MOD((YEAR(E$3)-YEAR(Bills!$G149))*12+MONTH(E$3)-MONTH(Bills!$G149),Bills!$L149)=0),$B150,0)))</f>
        <v/>
      </c>
      <c r="F150" s="30" t="str">
        <f>IF(OR($A150="",Bills!$G149="",Bills!$L149=""),"",IF(Bills!$L149=0,IF(AND(YEAR(Bills!$G149)=YEAR(F$3),MONTH(Bills!$G149)=MONTH(F$3)),$B150,0),IF(AND(F$3&gt;=DATE(YEAR(Bills!$G149),MONTH(Bills!$G149),1),MOD((YEAR(F$3)-YEAR(Bills!$G149))*12+MONTH(F$3)-MONTH(Bills!$G149),Bills!$L149)=0),$B150,0)))</f>
        <v/>
      </c>
      <c r="G150" s="30" t="str">
        <f>IF(OR($A150="",Bills!$G149="",Bills!$L149=""),"",IF(Bills!$L149=0,IF(AND(YEAR(Bills!$G149)=YEAR(G$3),MONTH(Bills!$G149)=MONTH(G$3)),$B150,0),IF(AND(G$3&gt;=DATE(YEAR(Bills!$G149),MONTH(Bills!$G149),1),MOD((YEAR(G$3)-YEAR(Bills!$G149))*12+MONTH(G$3)-MONTH(Bills!$G149),Bills!$L149)=0),$B150,0)))</f>
        <v/>
      </c>
      <c r="H150" s="30" t="str">
        <f>IF(OR($A150="",Bills!$G149="",Bills!$L149=""),"",IF(Bills!$L149=0,IF(AND(YEAR(Bills!$G149)=YEAR(H$3),MONTH(Bills!$G149)=MONTH(H$3)),$B150,0),IF(AND(H$3&gt;=DATE(YEAR(Bills!$G149),MONTH(Bills!$G149),1),MOD((YEAR(H$3)-YEAR(Bills!$G149))*12+MONTH(H$3)-MONTH(Bills!$G149),Bills!$L149)=0),$B150,0)))</f>
        <v/>
      </c>
      <c r="I150" s="30" t="str">
        <f>IF(OR($A150="",Bills!$G149="",Bills!$L149=""),"",IF(Bills!$L149=0,IF(AND(YEAR(Bills!$G149)=YEAR(I$3),MONTH(Bills!$G149)=MONTH(I$3)),$B150,0),IF(AND(I$3&gt;=DATE(YEAR(Bills!$G149),MONTH(Bills!$G149),1),MOD((YEAR(I$3)-YEAR(Bills!$G149))*12+MONTH(I$3)-MONTH(Bills!$G149),Bills!$L149)=0),$B150,0)))</f>
        <v/>
      </c>
      <c r="J150" s="30" t="str">
        <f>IF(OR($A150="",Bills!$G149="",Bills!$L149=""),"",IF(Bills!$L149=0,IF(AND(YEAR(Bills!$G149)=YEAR(J$3),MONTH(Bills!$G149)=MONTH(J$3)),$B150,0),IF(AND(J$3&gt;=DATE(YEAR(Bills!$G149),MONTH(Bills!$G149),1),MOD((YEAR(J$3)-YEAR(Bills!$G149))*12+MONTH(J$3)-MONTH(Bills!$G149),Bills!$L149)=0),$B150,0)))</f>
        <v/>
      </c>
      <c r="K150" s="30" t="str">
        <f>IF(OR($A150="",Bills!$G149="",Bills!$L149=""),"",IF(Bills!$L149=0,IF(AND(YEAR(Bills!$G149)=YEAR(K$3),MONTH(Bills!$G149)=MONTH(K$3)),$B150,0),IF(AND(K$3&gt;=DATE(YEAR(Bills!$G149),MONTH(Bills!$G149),1),MOD((YEAR(K$3)-YEAR(Bills!$G149))*12+MONTH(K$3)-MONTH(Bills!$G149),Bills!$L149)=0),$B150,0)))</f>
        <v/>
      </c>
      <c r="L150" s="30" t="str">
        <f>IF(OR($A150="",Bills!$G149="",Bills!$L149=""),"",IF(Bills!$L149=0,IF(AND(YEAR(Bills!$G149)=YEAR(L$3),MONTH(Bills!$G149)=MONTH(L$3)),$B150,0),IF(AND(L$3&gt;=DATE(YEAR(Bills!$G149),MONTH(Bills!$G149),1),MOD((YEAR(L$3)-YEAR(Bills!$G149))*12+MONTH(L$3)-MONTH(Bills!$G149),Bills!$L149)=0),$B150,0)))</f>
        <v/>
      </c>
      <c r="M150" s="30" t="str">
        <f>IF(OR($A150="",Bills!$G149="",Bills!$L149=""),"",IF(Bills!$L149=0,IF(AND(YEAR(Bills!$G149)=YEAR(M$3),MONTH(Bills!$G149)=MONTH(M$3)),$B150,0),IF(AND(M$3&gt;=DATE(YEAR(Bills!$G149),MONTH(Bills!$G149),1),MOD((YEAR(M$3)-YEAR(Bills!$G149))*12+MONTH(M$3)-MONTH(Bills!$G149),Bills!$L149)=0),$B150,0)))</f>
        <v/>
      </c>
      <c r="N150" s="30" t="str">
        <f>IF(OR($A150="",Bills!$G149="",Bills!$L149=""),"",IF(Bills!$L149=0,IF(AND(YEAR(Bills!$G149)=YEAR(N$3),MONTH(Bills!$G149)=MONTH(N$3)),$B150,0),IF(AND(N$3&gt;=DATE(YEAR(Bills!$G149),MONTH(Bills!$G149),1),MOD((YEAR(N$3)-YEAR(Bills!$G149))*12+MONTH(N$3)-MONTH(Bills!$G149),Bills!$L149)=0),$B150,0)))</f>
        <v/>
      </c>
    </row>
    <row r="151" spans="1:14" x14ac:dyDescent="0.3">
      <c r="A151" s="24" t="str">
        <f>IF(Bills!A150="","",Bills!A150)</f>
        <v/>
      </c>
      <c r="B151" s="23" t="str">
        <f>IF($A151="","",N(Bills!E150))</f>
        <v/>
      </c>
      <c r="C151" s="30" t="str">
        <f>IF(OR($A151="",Bills!$G150="",Bills!$L150=""),"",IF(Bills!$L150=0,IF(AND(YEAR(Bills!$G150)=YEAR(C$3),MONTH(Bills!$G150)=MONTH(C$3)),$B151,0),IF(AND(C$3&gt;=DATE(YEAR(Bills!$G150),MONTH(Bills!$G150),1),MOD((YEAR(C$3)-YEAR(Bills!$G150))*12+MONTH(C$3)-MONTH(Bills!$G150),Bills!$L150)=0),$B151,0)))</f>
        <v/>
      </c>
      <c r="D151" s="30" t="str">
        <f>IF(OR($A151="",Bills!$G150="",Bills!$L150=""),"",IF(Bills!$L150=0,IF(AND(YEAR(Bills!$G150)=YEAR(D$3),MONTH(Bills!$G150)=MONTH(D$3)),$B151,0),IF(AND(D$3&gt;=DATE(YEAR(Bills!$G150),MONTH(Bills!$G150),1),MOD((YEAR(D$3)-YEAR(Bills!$G150))*12+MONTH(D$3)-MONTH(Bills!$G150),Bills!$L150)=0),$B151,0)))</f>
        <v/>
      </c>
      <c r="E151" s="30" t="str">
        <f>IF(OR($A151="",Bills!$G150="",Bills!$L150=""),"",IF(Bills!$L150=0,IF(AND(YEAR(Bills!$G150)=YEAR(E$3),MONTH(Bills!$G150)=MONTH(E$3)),$B151,0),IF(AND(E$3&gt;=DATE(YEAR(Bills!$G150),MONTH(Bills!$G150),1),MOD((YEAR(E$3)-YEAR(Bills!$G150))*12+MONTH(E$3)-MONTH(Bills!$G150),Bills!$L150)=0),$B151,0)))</f>
        <v/>
      </c>
      <c r="F151" s="30" t="str">
        <f>IF(OR($A151="",Bills!$G150="",Bills!$L150=""),"",IF(Bills!$L150=0,IF(AND(YEAR(Bills!$G150)=YEAR(F$3),MONTH(Bills!$G150)=MONTH(F$3)),$B151,0),IF(AND(F$3&gt;=DATE(YEAR(Bills!$G150),MONTH(Bills!$G150),1),MOD((YEAR(F$3)-YEAR(Bills!$G150))*12+MONTH(F$3)-MONTH(Bills!$G150),Bills!$L150)=0),$B151,0)))</f>
        <v/>
      </c>
      <c r="G151" s="30" t="str">
        <f>IF(OR($A151="",Bills!$G150="",Bills!$L150=""),"",IF(Bills!$L150=0,IF(AND(YEAR(Bills!$G150)=YEAR(G$3),MONTH(Bills!$G150)=MONTH(G$3)),$B151,0),IF(AND(G$3&gt;=DATE(YEAR(Bills!$G150),MONTH(Bills!$G150),1),MOD((YEAR(G$3)-YEAR(Bills!$G150))*12+MONTH(G$3)-MONTH(Bills!$G150),Bills!$L150)=0),$B151,0)))</f>
        <v/>
      </c>
      <c r="H151" s="30" t="str">
        <f>IF(OR($A151="",Bills!$G150="",Bills!$L150=""),"",IF(Bills!$L150=0,IF(AND(YEAR(Bills!$G150)=YEAR(H$3),MONTH(Bills!$G150)=MONTH(H$3)),$B151,0),IF(AND(H$3&gt;=DATE(YEAR(Bills!$G150),MONTH(Bills!$G150),1),MOD((YEAR(H$3)-YEAR(Bills!$G150))*12+MONTH(H$3)-MONTH(Bills!$G150),Bills!$L150)=0),$B151,0)))</f>
        <v/>
      </c>
      <c r="I151" s="30" t="str">
        <f>IF(OR($A151="",Bills!$G150="",Bills!$L150=""),"",IF(Bills!$L150=0,IF(AND(YEAR(Bills!$G150)=YEAR(I$3),MONTH(Bills!$G150)=MONTH(I$3)),$B151,0),IF(AND(I$3&gt;=DATE(YEAR(Bills!$G150),MONTH(Bills!$G150),1),MOD((YEAR(I$3)-YEAR(Bills!$G150))*12+MONTH(I$3)-MONTH(Bills!$G150),Bills!$L150)=0),$B151,0)))</f>
        <v/>
      </c>
      <c r="J151" s="30" t="str">
        <f>IF(OR($A151="",Bills!$G150="",Bills!$L150=""),"",IF(Bills!$L150=0,IF(AND(YEAR(Bills!$G150)=YEAR(J$3),MONTH(Bills!$G150)=MONTH(J$3)),$B151,0),IF(AND(J$3&gt;=DATE(YEAR(Bills!$G150),MONTH(Bills!$G150),1),MOD((YEAR(J$3)-YEAR(Bills!$G150))*12+MONTH(J$3)-MONTH(Bills!$G150),Bills!$L150)=0),$B151,0)))</f>
        <v/>
      </c>
      <c r="K151" s="30" t="str">
        <f>IF(OR($A151="",Bills!$G150="",Bills!$L150=""),"",IF(Bills!$L150=0,IF(AND(YEAR(Bills!$G150)=YEAR(K$3),MONTH(Bills!$G150)=MONTH(K$3)),$B151,0),IF(AND(K$3&gt;=DATE(YEAR(Bills!$G150),MONTH(Bills!$G150),1),MOD((YEAR(K$3)-YEAR(Bills!$G150))*12+MONTH(K$3)-MONTH(Bills!$G150),Bills!$L150)=0),$B151,0)))</f>
        <v/>
      </c>
      <c r="L151" s="30" t="str">
        <f>IF(OR($A151="",Bills!$G150="",Bills!$L150=""),"",IF(Bills!$L150=0,IF(AND(YEAR(Bills!$G150)=YEAR(L$3),MONTH(Bills!$G150)=MONTH(L$3)),$B151,0),IF(AND(L$3&gt;=DATE(YEAR(Bills!$G150),MONTH(Bills!$G150),1),MOD((YEAR(L$3)-YEAR(Bills!$G150))*12+MONTH(L$3)-MONTH(Bills!$G150),Bills!$L150)=0),$B151,0)))</f>
        <v/>
      </c>
      <c r="M151" s="30" t="str">
        <f>IF(OR($A151="",Bills!$G150="",Bills!$L150=""),"",IF(Bills!$L150=0,IF(AND(YEAR(Bills!$G150)=YEAR(M$3),MONTH(Bills!$G150)=MONTH(M$3)),$B151,0),IF(AND(M$3&gt;=DATE(YEAR(Bills!$G150),MONTH(Bills!$G150),1),MOD((YEAR(M$3)-YEAR(Bills!$G150))*12+MONTH(M$3)-MONTH(Bills!$G150),Bills!$L150)=0),$B151,0)))</f>
        <v/>
      </c>
      <c r="N151" s="30" t="str">
        <f>IF(OR($A151="",Bills!$G150="",Bills!$L150=""),"",IF(Bills!$L150=0,IF(AND(YEAR(Bills!$G150)=YEAR(N$3),MONTH(Bills!$G150)=MONTH(N$3)),$B151,0),IF(AND(N$3&gt;=DATE(YEAR(Bills!$G150),MONTH(Bills!$G150),1),MOD((YEAR(N$3)-YEAR(Bills!$G150))*12+MONTH(N$3)-MONTH(Bills!$G150),Bills!$L150)=0),$B151,0)))</f>
        <v/>
      </c>
    </row>
    <row r="152" spans="1:14" x14ac:dyDescent="0.3">
      <c r="A152" s="24" t="str">
        <f>IF(Bills!A151="","",Bills!A151)</f>
        <v/>
      </c>
      <c r="B152" s="23" t="str">
        <f>IF($A152="","",N(Bills!E151))</f>
        <v/>
      </c>
      <c r="C152" s="30" t="str">
        <f>IF(OR($A152="",Bills!$G151="",Bills!$L151=""),"",IF(Bills!$L151=0,IF(AND(YEAR(Bills!$G151)=YEAR(C$3),MONTH(Bills!$G151)=MONTH(C$3)),$B152,0),IF(AND(C$3&gt;=DATE(YEAR(Bills!$G151),MONTH(Bills!$G151),1),MOD((YEAR(C$3)-YEAR(Bills!$G151))*12+MONTH(C$3)-MONTH(Bills!$G151),Bills!$L151)=0),$B152,0)))</f>
        <v/>
      </c>
      <c r="D152" s="30" t="str">
        <f>IF(OR($A152="",Bills!$G151="",Bills!$L151=""),"",IF(Bills!$L151=0,IF(AND(YEAR(Bills!$G151)=YEAR(D$3),MONTH(Bills!$G151)=MONTH(D$3)),$B152,0),IF(AND(D$3&gt;=DATE(YEAR(Bills!$G151),MONTH(Bills!$G151),1),MOD((YEAR(D$3)-YEAR(Bills!$G151))*12+MONTH(D$3)-MONTH(Bills!$G151),Bills!$L151)=0),$B152,0)))</f>
        <v/>
      </c>
      <c r="E152" s="30" t="str">
        <f>IF(OR($A152="",Bills!$G151="",Bills!$L151=""),"",IF(Bills!$L151=0,IF(AND(YEAR(Bills!$G151)=YEAR(E$3),MONTH(Bills!$G151)=MONTH(E$3)),$B152,0),IF(AND(E$3&gt;=DATE(YEAR(Bills!$G151),MONTH(Bills!$G151),1),MOD((YEAR(E$3)-YEAR(Bills!$G151))*12+MONTH(E$3)-MONTH(Bills!$G151),Bills!$L151)=0),$B152,0)))</f>
        <v/>
      </c>
      <c r="F152" s="30" t="str">
        <f>IF(OR($A152="",Bills!$G151="",Bills!$L151=""),"",IF(Bills!$L151=0,IF(AND(YEAR(Bills!$G151)=YEAR(F$3),MONTH(Bills!$G151)=MONTH(F$3)),$B152,0),IF(AND(F$3&gt;=DATE(YEAR(Bills!$G151),MONTH(Bills!$G151),1),MOD((YEAR(F$3)-YEAR(Bills!$G151))*12+MONTH(F$3)-MONTH(Bills!$G151),Bills!$L151)=0),$B152,0)))</f>
        <v/>
      </c>
      <c r="G152" s="30" t="str">
        <f>IF(OR($A152="",Bills!$G151="",Bills!$L151=""),"",IF(Bills!$L151=0,IF(AND(YEAR(Bills!$G151)=YEAR(G$3),MONTH(Bills!$G151)=MONTH(G$3)),$B152,0),IF(AND(G$3&gt;=DATE(YEAR(Bills!$G151),MONTH(Bills!$G151),1),MOD((YEAR(G$3)-YEAR(Bills!$G151))*12+MONTH(G$3)-MONTH(Bills!$G151),Bills!$L151)=0),$B152,0)))</f>
        <v/>
      </c>
      <c r="H152" s="30" t="str">
        <f>IF(OR($A152="",Bills!$G151="",Bills!$L151=""),"",IF(Bills!$L151=0,IF(AND(YEAR(Bills!$G151)=YEAR(H$3),MONTH(Bills!$G151)=MONTH(H$3)),$B152,0),IF(AND(H$3&gt;=DATE(YEAR(Bills!$G151),MONTH(Bills!$G151),1),MOD((YEAR(H$3)-YEAR(Bills!$G151))*12+MONTH(H$3)-MONTH(Bills!$G151),Bills!$L151)=0),$B152,0)))</f>
        <v/>
      </c>
      <c r="I152" s="30" t="str">
        <f>IF(OR($A152="",Bills!$G151="",Bills!$L151=""),"",IF(Bills!$L151=0,IF(AND(YEAR(Bills!$G151)=YEAR(I$3),MONTH(Bills!$G151)=MONTH(I$3)),$B152,0),IF(AND(I$3&gt;=DATE(YEAR(Bills!$G151),MONTH(Bills!$G151),1),MOD((YEAR(I$3)-YEAR(Bills!$G151))*12+MONTH(I$3)-MONTH(Bills!$G151),Bills!$L151)=0),$B152,0)))</f>
        <v/>
      </c>
      <c r="J152" s="30" t="str">
        <f>IF(OR($A152="",Bills!$G151="",Bills!$L151=""),"",IF(Bills!$L151=0,IF(AND(YEAR(Bills!$G151)=YEAR(J$3),MONTH(Bills!$G151)=MONTH(J$3)),$B152,0),IF(AND(J$3&gt;=DATE(YEAR(Bills!$G151),MONTH(Bills!$G151),1),MOD((YEAR(J$3)-YEAR(Bills!$G151))*12+MONTH(J$3)-MONTH(Bills!$G151),Bills!$L151)=0),$B152,0)))</f>
        <v/>
      </c>
      <c r="K152" s="30" t="str">
        <f>IF(OR($A152="",Bills!$G151="",Bills!$L151=""),"",IF(Bills!$L151=0,IF(AND(YEAR(Bills!$G151)=YEAR(K$3),MONTH(Bills!$G151)=MONTH(K$3)),$B152,0),IF(AND(K$3&gt;=DATE(YEAR(Bills!$G151),MONTH(Bills!$G151),1),MOD((YEAR(K$3)-YEAR(Bills!$G151))*12+MONTH(K$3)-MONTH(Bills!$G151),Bills!$L151)=0),$B152,0)))</f>
        <v/>
      </c>
      <c r="L152" s="30" t="str">
        <f>IF(OR($A152="",Bills!$G151="",Bills!$L151=""),"",IF(Bills!$L151=0,IF(AND(YEAR(Bills!$G151)=YEAR(L$3),MONTH(Bills!$G151)=MONTH(L$3)),$B152,0),IF(AND(L$3&gt;=DATE(YEAR(Bills!$G151),MONTH(Bills!$G151),1),MOD((YEAR(L$3)-YEAR(Bills!$G151))*12+MONTH(L$3)-MONTH(Bills!$G151),Bills!$L151)=0),$B152,0)))</f>
        <v/>
      </c>
      <c r="M152" s="30" t="str">
        <f>IF(OR($A152="",Bills!$G151="",Bills!$L151=""),"",IF(Bills!$L151=0,IF(AND(YEAR(Bills!$G151)=YEAR(M$3),MONTH(Bills!$G151)=MONTH(M$3)),$B152,0),IF(AND(M$3&gt;=DATE(YEAR(Bills!$G151),MONTH(Bills!$G151),1),MOD((YEAR(M$3)-YEAR(Bills!$G151))*12+MONTH(M$3)-MONTH(Bills!$G151),Bills!$L151)=0),$B152,0)))</f>
        <v/>
      </c>
      <c r="N152" s="30" t="str">
        <f>IF(OR($A152="",Bills!$G151="",Bills!$L151=""),"",IF(Bills!$L151=0,IF(AND(YEAR(Bills!$G151)=YEAR(N$3),MONTH(Bills!$G151)=MONTH(N$3)),$B152,0),IF(AND(N$3&gt;=DATE(YEAR(Bills!$G151),MONTH(Bills!$G151),1),MOD((YEAR(N$3)-YEAR(Bills!$G151))*12+MONTH(N$3)-MONTH(Bills!$G151),Bills!$L151)=0),$B152,0)))</f>
        <v/>
      </c>
    </row>
    <row r="153" spans="1:14" x14ac:dyDescent="0.3">
      <c r="A153" s="24" t="str">
        <f>IF(Bills!A152="","",Bills!A152)</f>
        <v/>
      </c>
      <c r="B153" s="23" t="str">
        <f>IF($A153="","",N(Bills!E152))</f>
        <v/>
      </c>
      <c r="C153" s="30" t="str">
        <f>IF(OR($A153="",Bills!$G152="",Bills!$L152=""),"",IF(Bills!$L152=0,IF(AND(YEAR(Bills!$G152)=YEAR(C$3),MONTH(Bills!$G152)=MONTH(C$3)),$B153,0),IF(AND(C$3&gt;=DATE(YEAR(Bills!$G152),MONTH(Bills!$G152),1),MOD((YEAR(C$3)-YEAR(Bills!$G152))*12+MONTH(C$3)-MONTH(Bills!$G152),Bills!$L152)=0),$B153,0)))</f>
        <v/>
      </c>
      <c r="D153" s="30" t="str">
        <f>IF(OR($A153="",Bills!$G152="",Bills!$L152=""),"",IF(Bills!$L152=0,IF(AND(YEAR(Bills!$G152)=YEAR(D$3),MONTH(Bills!$G152)=MONTH(D$3)),$B153,0),IF(AND(D$3&gt;=DATE(YEAR(Bills!$G152),MONTH(Bills!$G152),1),MOD((YEAR(D$3)-YEAR(Bills!$G152))*12+MONTH(D$3)-MONTH(Bills!$G152),Bills!$L152)=0),$B153,0)))</f>
        <v/>
      </c>
      <c r="E153" s="30" t="str">
        <f>IF(OR($A153="",Bills!$G152="",Bills!$L152=""),"",IF(Bills!$L152=0,IF(AND(YEAR(Bills!$G152)=YEAR(E$3),MONTH(Bills!$G152)=MONTH(E$3)),$B153,0),IF(AND(E$3&gt;=DATE(YEAR(Bills!$G152),MONTH(Bills!$G152),1),MOD((YEAR(E$3)-YEAR(Bills!$G152))*12+MONTH(E$3)-MONTH(Bills!$G152),Bills!$L152)=0),$B153,0)))</f>
        <v/>
      </c>
      <c r="F153" s="30" t="str">
        <f>IF(OR($A153="",Bills!$G152="",Bills!$L152=""),"",IF(Bills!$L152=0,IF(AND(YEAR(Bills!$G152)=YEAR(F$3),MONTH(Bills!$G152)=MONTH(F$3)),$B153,0),IF(AND(F$3&gt;=DATE(YEAR(Bills!$G152),MONTH(Bills!$G152),1),MOD((YEAR(F$3)-YEAR(Bills!$G152))*12+MONTH(F$3)-MONTH(Bills!$G152),Bills!$L152)=0),$B153,0)))</f>
        <v/>
      </c>
      <c r="G153" s="30" t="str">
        <f>IF(OR($A153="",Bills!$G152="",Bills!$L152=""),"",IF(Bills!$L152=0,IF(AND(YEAR(Bills!$G152)=YEAR(G$3),MONTH(Bills!$G152)=MONTH(G$3)),$B153,0),IF(AND(G$3&gt;=DATE(YEAR(Bills!$G152),MONTH(Bills!$G152),1),MOD((YEAR(G$3)-YEAR(Bills!$G152))*12+MONTH(G$3)-MONTH(Bills!$G152),Bills!$L152)=0),$B153,0)))</f>
        <v/>
      </c>
      <c r="H153" s="30" t="str">
        <f>IF(OR($A153="",Bills!$G152="",Bills!$L152=""),"",IF(Bills!$L152=0,IF(AND(YEAR(Bills!$G152)=YEAR(H$3),MONTH(Bills!$G152)=MONTH(H$3)),$B153,0),IF(AND(H$3&gt;=DATE(YEAR(Bills!$G152),MONTH(Bills!$G152),1),MOD((YEAR(H$3)-YEAR(Bills!$G152))*12+MONTH(H$3)-MONTH(Bills!$G152),Bills!$L152)=0),$B153,0)))</f>
        <v/>
      </c>
      <c r="I153" s="30" t="str">
        <f>IF(OR($A153="",Bills!$G152="",Bills!$L152=""),"",IF(Bills!$L152=0,IF(AND(YEAR(Bills!$G152)=YEAR(I$3),MONTH(Bills!$G152)=MONTH(I$3)),$B153,0),IF(AND(I$3&gt;=DATE(YEAR(Bills!$G152),MONTH(Bills!$G152),1),MOD((YEAR(I$3)-YEAR(Bills!$G152))*12+MONTH(I$3)-MONTH(Bills!$G152),Bills!$L152)=0),$B153,0)))</f>
        <v/>
      </c>
      <c r="J153" s="30" t="str">
        <f>IF(OR($A153="",Bills!$G152="",Bills!$L152=""),"",IF(Bills!$L152=0,IF(AND(YEAR(Bills!$G152)=YEAR(J$3),MONTH(Bills!$G152)=MONTH(J$3)),$B153,0),IF(AND(J$3&gt;=DATE(YEAR(Bills!$G152),MONTH(Bills!$G152),1),MOD((YEAR(J$3)-YEAR(Bills!$G152))*12+MONTH(J$3)-MONTH(Bills!$G152),Bills!$L152)=0),$B153,0)))</f>
        <v/>
      </c>
      <c r="K153" s="30" t="str">
        <f>IF(OR($A153="",Bills!$G152="",Bills!$L152=""),"",IF(Bills!$L152=0,IF(AND(YEAR(Bills!$G152)=YEAR(K$3),MONTH(Bills!$G152)=MONTH(K$3)),$B153,0),IF(AND(K$3&gt;=DATE(YEAR(Bills!$G152),MONTH(Bills!$G152),1),MOD((YEAR(K$3)-YEAR(Bills!$G152))*12+MONTH(K$3)-MONTH(Bills!$G152),Bills!$L152)=0),$B153,0)))</f>
        <v/>
      </c>
      <c r="L153" s="30" t="str">
        <f>IF(OR($A153="",Bills!$G152="",Bills!$L152=""),"",IF(Bills!$L152=0,IF(AND(YEAR(Bills!$G152)=YEAR(L$3),MONTH(Bills!$G152)=MONTH(L$3)),$B153,0),IF(AND(L$3&gt;=DATE(YEAR(Bills!$G152),MONTH(Bills!$G152),1),MOD((YEAR(L$3)-YEAR(Bills!$G152))*12+MONTH(L$3)-MONTH(Bills!$G152),Bills!$L152)=0),$B153,0)))</f>
        <v/>
      </c>
      <c r="M153" s="30" t="str">
        <f>IF(OR($A153="",Bills!$G152="",Bills!$L152=""),"",IF(Bills!$L152=0,IF(AND(YEAR(Bills!$G152)=YEAR(M$3),MONTH(Bills!$G152)=MONTH(M$3)),$B153,0),IF(AND(M$3&gt;=DATE(YEAR(Bills!$G152),MONTH(Bills!$G152),1),MOD((YEAR(M$3)-YEAR(Bills!$G152))*12+MONTH(M$3)-MONTH(Bills!$G152),Bills!$L152)=0),$B153,0)))</f>
        <v/>
      </c>
      <c r="N153" s="30" t="str">
        <f>IF(OR($A153="",Bills!$G152="",Bills!$L152=""),"",IF(Bills!$L152=0,IF(AND(YEAR(Bills!$G152)=YEAR(N$3),MONTH(Bills!$G152)=MONTH(N$3)),$B153,0),IF(AND(N$3&gt;=DATE(YEAR(Bills!$G152),MONTH(Bills!$G152),1),MOD((YEAR(N$3)-YEAR(Bills!$G152))*12+MONTH(N$3)-MONTH(Bills!$G152),Bills!$L152)=0),$B153,0)))</f>
        <v/>
      </c>
    </row>
    <row r="154" spans="1:14" x14ac:dyDescent="0.3">
      <c r="A154" s="24" t="str">
        <f>IF(Bills!A153="","",Bills!A153)</f>
        <v/>
      </c>
      <c r="B154" s="23" t="str">
        <f>IF($A154="","",N(Bills!E153))</f>
        <v/>
      </c>
      <c r="C154" s="30" t="str">
        <f>IF(OR($A154="",Bills!$G153="",Bills!$L153=""),"",IF(Bills!$L153=0,IF(AND(YEAR(Bills!$G153)=YEAR(C$3),MONTH(Bills!$G153)=MONTH(C$3)),$B154,0),IF(AND(C$3&gt;=DATE(YEAR(Bills!$G153),MONTH(Bills!$G153),1),MOD((YEAR(C$3)-YEAR(Bills!$G153))*12+MONTH(C$3)-MONTH(Bills!$G153),Bills!$L153)=0),$B154,0)))</f>
        <v/>
      </c>
      <c r="D154" s="30" t="str">
        <f>IF(OR($A154="",Bills!$G153="",Bills!$L153=""),"",IF(Bills!$L153=0,IF(AND(YEAR(Bills!$G153)=YEAR(D$3),MONTH(Bills!$G153)=MONTH(D$3)),$B154,0),IF(AND(D$3&gt;=DATE(YEAR(Bills!$G153),MONTH(Bills!$G153),1),MOD((YEAR(D$3)-YEAR(Bills!$G153))*12+MONTH(D$3)-MONTH(Bills!$G153),Bills!$L153)=0),$B154,0)))</f>
        <v/>
      </c>
      <c r="E154" s="30" t="str">
        <f>IF(OR($A154="",Bills!$G153="",Bills!$L153=""),"",IF(Bills!$L153=0,IF(AND(YEAR(Bills!$G153)=YEAR(E$3),MONTH(Bills!$G153)=MONTH(E$3)),$B154,0),IF(AND(E$3&gt;=DATE(YEAR(Bills!$G153),MONTH(Bills!$G153),1),MOD((YEAR(E$3)-YEAR(Bills!$G153))*12+MONTH(E$3)-MONTH(Bills!$G153),Bills!$L153)=0),$B154,0)))</f>
        <v/>
      </c>
      <c r="F154" s="30" t="str">
        <f>IF(OR($A154="",Bills!$G153="",Bills!$L153=""),"",IF(Bills!$L153=0,IF(AND(YEAR(Bills!$G153)=YEAR(F$3),MONTH(Bills!$G153)=MONTH(F$3)),$B154,0),IF(AND(F$3&gt;=DATE(YEAR(Bills!$G153),MONTH(Bills!$G153),1),MOD((YEAR(F$3)-YEAR(Bills!$G153))*12+MONTH(F$3)-MONTH(Bills!$G153),Bills!$L153)=0),$B154,0)))</f>
        <v/>
      </c>
      <c r="G154" s="30" t="str">
        <f>IF(OR($A154="",Bills!$G153="",Bills!$L153=""),"",IF(Bills!$L153=0,IF(AND(YEAR(Bills!$G153)=YEAR(G$3),MONTH(Bills!$G153)=MONTH(G$3)),$B154,0),IF(AND(G$3&gt;=DATE(YEAR(Bills!$G153),MONTH(Bills!$G153),1),MOD((YEAR(G$3)-YEAR(Bills!$G153))*12+MONTH(G$3)-MONTH(Bills!$G153),Bills!$L153)=0),$B154,0)))</f>
        <v/>
      </c>
      <c r="H154" s="30" t="str">
        <f>IF(OR($A154="",Bills!$G153="",Bills!$L153=""),"",IF(Bills!$L153=0,IF(AND(YEAR(Bills!$G153)=YEAR(H$3),MONTH(Bills!$G153)=MONTH(H$3)),$B154,0),IF(AND(H$3&gt;=DATE(YEAR(Bills!$G153),MONTH(Bills!$G153),1),MOD((YEAR(H$3)-YEAR(Bills!$G153))*12+MONTH(H$3)-MONTH(Bills!$G153),Bills!$L153)=0),$B154,0)))</f>
        <v/>
      </c>
      <c r="I154" s="30" t="str">
        <f>IF(OR($A154="",Bills!$G153="",Bills!$L153=""),"",IF(Bills!$L153=0,IF(AND(YEAR(Bills!$G153)=YEAR(I$3),MONTH(Bills!$G153)=MONTH(I$3)),$B154,0),IF(AND(I$3&gt;=DATE(YEAR(Bills!$G153),MONTH(Bills!$G153),1),MOD((YEAR(I$3)-YEAR(Bills!$G153))*12+MONTH(I$3)-MONTH(Bills!$G153),Bills!$L153)=0),$B154,0)))</f>
        <v/>
      </c>
      <c r="J154" s="30" t="str">
        <f>IF(OR($A154="",Bills!$G153="",Bills!$L153=""),"",IF(Bills!$L153=0,IF(AND(YEAR(Bills!$G153)=YEAR(J$3),MONTH(Bills!$G153)=MONTH(J$3)),$B154,0),IF(AND(J$3&gt;=DATE(YEAR(Bills!$G153),MONTH(Bills!$G153),1),MOD((YEAR(J$3)-YEAR(Bills!$G153))*12+MONTH(J$3)-MONTH(Bills!$G153),Bills!$L153)=0),$B154,0)))</f>
        <v/>
      </c>
      <c r="K154" s="30" t="str">
        <f>IF(OR($A154="",Bills!$G153="",Bills!$L153=""),"",IF(Bills!$L153=0,IF(AND(YEAR(Bills!$G153)=YEAR(K$3),MONTH(Bills!$G153)=MONTH(K$3)),$B154,0),IF(AND(K$3&gt;=DATE(YEAR(Bills!$G153),MONTH(Bills!$G153),1),MOD((YEAR(K$3)-YEAR(Bills!$G153))*12+MONTH(K$3)-MONTH(Bills!$G153),Bills!$L153)=0),$B154,0)))</f>
        <v/>
      </c>
      <c r="L154" s="30" t="str">
        <f>IF(OR($A154="",Bills!$G153="",Bills!$L153=""),"",IF(Bills!$L153=0,IF(AND(YEAR(Bills!$G153)=YEAR(L$3),MONTH(Bills!$G153)=MONTH(L$3)),$B154,0),IF(AND(L$3&gt;=DATE(YEAR(Bills!$G153),MONTH(Bills!$G153),1),MOD((YEAR(L$3)-YEAR(Bills!$G153))*12+MONTH(L$3)-MONTH(Bills!$G153),Bills!$L153)=0),$B154,0)))</f>
        <v/>
      </c>
      <c r="M154" s="30" t="str">
        <f>IF(OR($A154="",Bills!$G153="",Bills!$L153=""),"",IF(Bills!$L153=0,IF(AND(YEAR(Bills!$G153)=YEAR(M$3),MONTH(Bills!$G153)=MONTH(M$3)),$B154,0),IF(AND(M$3&gt;=DATE(YEAR(Bills!$G153),MONTH(Bills!$G153),1),MOD((YEAR(M$3)-YEAR(Bills!$G153))*12+MONTH(M$3)-MONTH(Bills!$G153),Bills!$L153)=0),$B154,0)))</f>
        <v/>
      </c>
      <c r="N154" s="30" t="str">
        <f>IF(OR($A154="",Bills!$G153="",Bills!$L153=""),"",IF(Bills!$L153=0,IF(AND(YEAR(Bills!$G153)=YEAR(N$3),MONTH(Bills!$G153)=MONTH(N$3)),$B154,0),IF(AND(N$3&gt;=DATE(YEAR(Bills!$G153),MONTH(Bills!$G153),1),MOD((YEAR(N$3)-YEAR(Bills!$G153))*12+MONTH(N$3)-MONTH(Bills!$G153),Bills!$L153)=0),$B154,0)))</f>
        <v/>
      </c>
    </row>
    <row r="155" spans="1:14" x14ac:dyDescent="0.3">
      <c r="A155" s="24" t="str">
        <f>IF(Bills!A154="","",Bills!A154)</f>
        <v/>
      </c>
      <c r="B155" s="23" t="str">
        <f>IF($A155="","",N(Bills!E154))</f>
        <v/>
      </c>
      <c r="C155" s="30" t="str">
        <f>IF(OR($A155="",Bills!$G154="",Bills!$L154=""),"",IF(Bills!$L154=0,IF(AND(YEAR(Bills!$G154)=YEAR(C$3),MONTH(Bills!$G154)=MONTH(C$3)),$B155,0),IF(AND(C$3&gt;=DATE(YEAR(Bills!$G154),MONTH(Bills!$G154),1),MOD((YEAR(C$3)-YEAR(Bills!$G154))*12+MONTH(C$3)-MONTH(Bills!$G154),Bills!$L154)=0),$B155,0)))</f>
        <v/>
      </c>
      <c r="D155" s="30" t="str">
        <f>IF(OR($A155="",Bills!$G154="",Bills!$L154=""),"",IF(Bills!$L154=0,IF(AND(YEAR(Bills!$G154)=YEAR(D$3),MONTH(Bills!$G154)=MONTH(D$3)),$B155,0),IF(AND(D$3&gt;=DATE(YEAR(Bills!$G154),MONTH(Bills!$G154),1),MOD((YEAR(D$3)-YEAR(Bills!$G154))*12+MONTH(D$3)-MONTH(Bills!$G154),Bills!$L154)=0),$B155,0)))</f>
        <v/>
      </c>
      <c r="E155" s="30" t="str">
        <f>IF(OR($A155="",Bills!$G154="",Bills!$L154=""),"",IF(Bills!$L154=0,IF(AND(YEAR(Bills!$G154)=YEAR(E$3),MONTH(Bills!$G154)=MONTH(E$3)),$B155,0),IF(AND(E$3&gt;=DATE(YEAR(Bills!$G154),MONTH(Bills!$G154),1),MOD((YEAR(E$3)-YEAR(Bills!$G154))*12+MONTH(E$3)-MONTH(Bills!$G154),Bills!$L154)=0),$B155,0)))</f>
        <v/>
      </c>
      <c r="F155" s="30" t="str">
        <f>IF(OR($A155="",Bills!$G154="",Bills!$L154=""),"",IF(Bills!$L154=0,IF(AND(YEAR(Bills!$G154)=YEAR(F$3),MONTH(Bills!$G154)=MONTH(F$3)),$B155,0),IF(AND(F$3&gt;=DATE(YEAR(Bills!$G154),MONTH(Bills!$G154),1),MOD((YEAR(F$3)-YEAR(Bills!$G154))*12+MONTH(F$3)-MONTH(Bills!$G154),Bills!$L154)=0),$B155,0)))</f>
        <v/>
      </c>
      <c r="G155" s="30" t="str">
        <f>IF(OR($A155="",Bills!$G154="",Bills!$L154=""),"",IF(Bills!$L154=0,IF(AND(YEAR(Bills!$G154)=YEAR(G$3),MONTH(Bills!$G154)=MONTH(G$3)),$B155,0),IF(AND(G$3&gt;=DATE(YEAR(Bills!$G154),MONTH(Bills!$G154),1),MOD((YEAR(G$3)-YEAR(Bills!$G154))*12+MONTH(G$3)-MONTH(Bills!$G154),Bills!$L154)=0),$B155,0)))</f>
        <v/>
      </c>
      <c r="H155" s="30" t="str">
        <f>IF(OR($A155="",Bills!$G154="",Bills!$L154=""),"",IF(Bills!$L154=0,IF(AND(YEAR(Bills!$G154)=YEAR(H$3),MONTH(Bills!$G154)=MONTH(H$3)),$B155,0),IF(AND(H$3&gt;=DATE(YEAR(Bills!$G154),MONTH(Bills!$G154),1),MOD((YEAR(H$3)-YEAR(Bills!$G154))*12+MONTH(H$3)-MONTH(Bills!$G154),Bills!$L154)=0),$B155,0)))</f>
        <v/>
      </c>
      <c r="I155" s="30" t="str">
        <f>IF(OR($A155="",Bills!$G154="",Bills!$L154=""),"",IF(Bills!$L154=0,IF(AND(YEAR(Bills!$G154)=YEAR(I$3),MONTH(Bills!$G154)=MONTH(I$3)),$B155,0),IF(AND(I$3&gt;=DATE(YEAR(Bills!$G154),MONTH(Bills!$G154),1),MOD((YEAR(I$3)-YEAR(Bills!$G154))*12+MONTH(I$3)-MONTH(Bills!$G154),Bills!$L154)=0),$B155,0)))</f>
        <v/>
      </c>
      <c r="J155" s="30" t="str">
        <f>IF(OR($A155="",Bills!$G154="",Bills!$L154=""),"",IF(Bills!$L154=0,IF(AND(YEAR(Bills!$G154)=YEAR(J$3),MONTH(Bills!$G154)=MONTH(J$3)),$B155,0),IF(AND(J$3&gt;=DATE(YEAR(Bills!$G154),MONTH(Bills!$G154),1),MOD((YEAR(J$3)-YEAR(Bills!$G154))*12+MONTH(J$3)-MONTH(Bills!$G154),Bills!$L154)=0),$B155,0)))</f>
        <v/>
      </c>
      <c r="K155" s="30" t="str">
        <f>IF(OR($A155="",Bills!$G154="",Bills!$L154=""),"",IF(Bills!$L154=0,IF(AND(YEAR(Bills!$G154)=YEAR(K$3),MONTH(Bills!$G154)=MONTH(K$3)),$B155,0),IF(AND(K$3&gt;=DATE(YEAR(Bills!$G154),MONTH(Bills!$G154),1),MOD((YEAR(K$3)-YEAR(Bills!$G154))*12+MONTH(K$3)-MONTH(Bills!$G154),Bills!$L154)=0),$B155,0)))</f>
        <v/>
      </c>
      <c r="L155" s="30" t="str">
        <f>IF(OR($A155="",Bills!$G154="",Bills!$L154=""),"",IF(Bills!$L154=0,IF(AND(YEAR(Bills!$G154)=YEAR(L$3),MONTH(Bills!$G154)=MONTH(L$3)),$B155,0),IF(AND(L$3&gt;=DATE(YEAR(Bills!$G154),MONTH(Bills!$G154),1),MOD((YEAR(L$3)-YEAR(Bills!$G154))*12+MONTH(L$3)-MONTH(Bills!$G154),Bills!$L154)=0),$B155,0)))</f>
        <v/>
      </c>
      <c r="M155" s="30" t="str">
        <f>IF(OR($A155="",Bills!$G154="",Bills!$L154=""),"",IF(Bills!$L154=0,IF(AND(YEAR(Bills!$G154)=YEAR(M$3),MONTH(Bills!$G154)=MONTH(M$3)),$B155,0),IF(AND(M$3&gt;=DATE(YEAR(Bills!$G154),MONTH(Bills!$G154),1),MOD((YEAR(M$3)-YEAR(Bills!$G154))*12+MONTH(M$3)-MONTH(Bills!$G154),Bills!$L154)=0),$B155,0)))</f>
        <v/>
      </c>
      <c r="N155" s="30" t="str">
        <f>IF(OR($A155="",Bills!$G154="",Bills!$L154=""),"",IF(Bills!$L154=0,IF(AND(YEAR(Bills!$G154)=YEAR(N$3),MONTH(Bills!$G154)=MONTH(N$3)),$B155,0),IF(AND(N$3&gt;=DATE(YEAR(Bills!$G154),MONTH(Bills!$G154),1),MOD((YEAR(N$3)-YEAR(Bills!$G154))*12+MONTH(N$3)-MONTH(Bills!$G154),Bills!$L154)=0),$B155,0)))</f>
        <v/>
      </c>
    </row>
    <row r="156" spans="1:14" x14ac:dyDescent="0.3">
      <c r="A156" s="24" t="str">
        <f>IF(Bills!A155="","",Bills!A155)</f>
        <v/>
      </c>
      <c r="B156" s="23" t="str">
        <f>IF($A156="","",N(Bills!E155))</f>
        <v/>
      </c>
      <c r="C156" s="30" t="str">
        <f>IF(OR($A156="",Bills!$G155="",Bills!$L155=""),"",IF(Bills!$L155=0,IF(AND(YEAR(Bills!$G155)=YEAR(C$3),MONTH(Bills!$G155)=MONTH(C$3)),$B156,0),IF(AND(C$3&gt;=DATE(YEAR(Bills!$G155),MONTH(Bills!$G155),1),MOD((YEAR(C$3)-YEAR(Bills!$G155))*12+MONTH(C$3)-MONTH(Bills!$G155),Bills!$L155)=0),$B156,0)))</f>
        <v/>
      </c>
      <c r="D156" s="30" t="str">
        <f>IF(OR($A156="",Bills!$G155="",Bills!$L155=""),"",IF(Bills!$L155=0,IF(AND(YEAR(Bills!$G155)=YEAR(D$3),MONTH(Bills!$G155)=MONTH(D$3)),$B156,0),IF(AND(D$3&gt;=DATE(YEAR(Bills!$G155),MONTH(Bills!$G155),1),MOD((YEAR(D$3)-YEAR(Bills!$G155))*12+MONTH(D$3)-MONTH(Bills!$G155),Bills!$L155)=0),$B156,0)))</f>
        <v/>
      </c>
      <c r="E156" s="30" t="str">
        <f>IF(OR($A156="",Bills!$G155="",Bills!$L155=""),"",IF(Bills!$L155=0,IF(AND(YEAR(Bills!$G155)=YEAR(E$3),MONTH(Bills!$G155)=MONTH(E$3)),$B156,0),IF(AND(E$3&gt;=DATE(YEAR(Bills!$G155),MONTH(Bills!$G155),1),MOD((YEAR(E$3)-YEAR(Bills!$G155))*12+MONTH(E$3)-MONTH(Bills!$G155),Bills!$L155)=0),$B156,0)))</f>
        <v/>
      </c>
      <c r="F156" s="30" t="str">
        <f>IF(OR($A156="",Bills!$G155="",Bills!$L155=""),"",IF(Bills!$L155=0,IF(AND(YEAR(Bills!$G155)=YEAR(F$3),MONTH(Bills!$G155)=MONTH(F$3)),$B156,0),IF(AND(F$3&gt;=DATE(YEAR(Bills!$G155),MONTH(Bills!$G155),1),MOD((YEAR(F$3)-YEAR(Bills!$G155))*12+MONTH(F$3)-MONTH(Bills!$G155),Bills!$L155)=0),$B156,0)))</f>
        <v/>
      </c>
      <c r="G156" s="30" t="str">
        <f>IF(OR($A156="",Bills!$G155="",Bills!$L155=""),"",IF(Bills!$L155=0,IF(AND(YEAR(Bills!$G155)=YEAR(G$3),MONTH(Bills!$G155)=MONTH(G$3)),$B156,0),IF(AND(G$3&gt;=DATE(YEAR(Bills!$G155),MONTH(Bills!$G155),1),MOD((YEAR(G$3)-YEAR(Bills!$G155))*12+MONTH(G$3)-MONTH(Bills!$G155),Bills!$L155)=0),$B156,0)))</f>
        <v/>
      </c>
      <c r="H156" s="30" t="str">
        <f>IF(OR($A156="",Bills!$G155="",Bills!$L155=""),"",IF(Bills!$L155=0,IF(AND(YEAR(Bills!$G155)=YEAR(H$3),MONTH(Bills!$G155)=MONTH(H$3)),$B156,0),IF(AND(H$3&gt;=DATE(YEAR(Bills!$G155),MONTH(Bills!$G155),1),MOD((YEAR(H$3)-YEAR(Bills!$G155))*12+MONTH(H$3)-MONTH(Bills!$G155),Bills!$L155)=0),$B156,0)))</f>
        <v/>
      </c>
      <c r="I156" s="30" t="str">
        <f>IF(OR($A156="",Bills!$G155="",Bills!$L155=""),"",IF(Bills!$L155=0,IF(AND(YEAR(Bills!$G155)=YEAR(I$3),MONTH(Bills!$G155)=MONTH(I$3)),$B156,0),IF(AND(I$3&gt;=DATE(YEAR(Bills!$G155),MONTH(Bills!$G155),1),MOD((YEAR(I$3)-YEAR(Bills!$G155))*12+MONTH(I$3)-MONTH(Bills!$G155),Bills!$L155)=0),$B156,0)))</f>
        <v/>
      </c>
      <c r="J156" s="30" t="str">
        <f>IF(OR($A156="",Bills!$G155="",Bills!$L155=""),"",IF(Bills!$L155=0,IF(AND(YEAR(Bills!$G155)=YEAR(J$3),MONTH(Bills!$G155)=MONTH(J$3)),$B156,0),IF(AND(J$3&gt;=DATE(YEAR(Bills!$G155),MONTH(Bills!$G155),1),MOD((YEAR(J$3)-YEAR(Bills!$G155))*12+MONTH(J$3)-MONTH(Bills!$G155),Bills!$L155)=0),$B156,0)))</f>
        <v/>
      </c>
      <c r="K156" s="30" t="str">
        <f>IF(OR($A156="",Bills!$G155="",Bills!$L155=""),"",IF(Bills!$L155=0,IF(AND(YEAR(Bills!$G155)=YEAR(K$3),MONTH(Bills!$G155)=MONTH(K$3)),$B156,0),IF(AND(K$3&gt;=DATE(YEAR(Bills!$G155),MONTH(Bills!$G155),1),MOD((YEAR(K$3)-YEAR(Bills!$G155))*12+MONTH(K$3)-MONTH(Bills!$G155),Bills!$L155)=0),$B156,0)))</f>
        <v/>
      </c>
      <c r="L156" s="30" t="str">
        <f>IF(OR($A156="",Bills!$G155="",Bills!$L155=""),"",IF(Bills!$L155=0,IF(AND(YEAR(Bills!$G155)=YEAR(L$3),MONTH(Bills!$G155)=MONTH(L$3)),$B156,0),IF(AND(L$3&gt;=DATE(YEAR(Bills!$G155),MONTH(Bills!$G155),1),MOD((YEAR(L$3)-YEAR(Bills!$G155))*12+MONTH(L$3)-MONTH(Bills!$G155),Bills!$L155)=0),$B156,0)))</f>
        <v/>
      </c>
      <c r="M156" s="30" t="str">
        <f>IF(OR($A156="",Bills!$G155="",Bills!$L155=""),"",IF(Bills!$L155=0,IF(AND(YEAR(Bills!$G155)=YEAR(M$3),MONTH(Bills!$G155)=MONTH(M$3)),$B156,0),IF(AND(M$3&gt;=DATE(YEAR(Bills!$G155),MONTH(Bills!$G155),1),MOD((YEAR(M$3)-YEAR(Bills!$G155))*12+MONTH(M$3)-MONTH(Bills!$G155),Bills!$L155)=0),$B156,0)))</f>
        <v/>
      </c>
      <c r="N156" s="30" t="str">
        <f>IF(OR($A156="",Bills!$G155="",Bills!$L155=""),"",IF(Bills!$L155=0,IF(AND(YEAR(Bills!$G155)=YEAR(N$3),MONTH(Bills!$G155)=MONTH(N$3)),$B156,0),IF(AND(N$3&gt;=DATE(YEAR(Bills!$G155),MONTH(Bills!$G155),1),MOD((YEAR(N$3)-YEAR(Bills!$G155))*12+MONTH(N$3)-MONTH(Bills!$G155),Bills!$L155)=0),$B156,0)))</f>
        <v/>
      </c>
    </row>
    <row r="157" spans="1:14" x14ac:dyDescent="0.3">
      <c r="A157" s="24" t="str">
        <f>IF(Bills!A156="","",Bills!A156)</f>
        <v/>
      </c>
      <c r="B157" s="23" t="str">
        <f>IF($A157="","",N(Bills!E156))</f>
        <v/>
      </c>
      <c r="C157" s="30" t="str">
        <f>IF(OR($A157="",Bills!$G156="",Bills!$L156=""),"",IF(Bills!$L156=0,IF(AND(YEAR(Bills!$G156)=YEAR(C$3),MONTH(Bills!$G156)=MONTH(C$3)),$B157,0),IF(AND(C$3&gt;=DATE(YEAR(Bills!$G156),MONTH(Bills!$G156),1),MOD((YEAR(C$3)-YEAR(Bills!$G156))*12+MONTH(C$3)-MONTH(Bills!$G156),Bills!$L156)=0),$B157,0)))</f>
        <v/>
      </c>
      <c r="D157" s="30" t="str">
        <f>IF(OR($A157="",Bills!$G156="",Bills!$L156=""),"",IF(Bills!$L156=0,IF(AND(YEAR(Bills!$G156)=YEAR(D$3),MONTH(Bills!$G156)=MONTH(D$3)),$B157,0),IF(AND(D$3&gt;=DATE(YEAR(Bills!$G156),MONTH(Bills!$G156),1),MOD((YEAR(D$3)-YEAR(Bills!$G156))*12+MONTH(D$3)-MONTH(Bills!$G156),Bills!$L156)=0),$B157,0)))</f>
        <v/>
      </c>
      <c r="E157" s="30" t="str">
        <f>IF(OR($A157="",Bills!$G156="",Bills!$L156=""),"",IF(Bills!$L156=0,IF(AND(YEAR(Bills!$G156)=YEAR(E$3),MONTH(Bills!$G156)=MONTH(E$3)),$B157,0),IF(AND(E$3&gt;=DATE(YEAR(Bills!$G156),MONTH(Bills!$G156),1),MOD((YEAR(E$3)-YEAR(Bills!$G156))*12+MONTH(E$3)-MONTH(Bills!$G156),Bills!$L156)=0),$B157,0)))</f>
        <v/>
      </c>
      <c r="F157" s="30" t="str">
        <f>IF(OR($A157="",Bills!$G156="",Bills!$L156=""),"",IF(Bills!$L156=0,IF(AND(YEAR(Bills!$G156)=YEAR(F$3),MONTH(Bills!$G156)=MONTH(F$3)),$B157,0),IF(AND(F$3&gt;=DATE(YEAR(Bills!$G156),MONTH(Bills!$G156),1),MOD((YEAR(F$3)-YEAR(Bills!$G156))*12+MONTH(F$3)-MONTH(Bills!$G156),Bills!$L156)=0),$B157,0)))</f>
        <v/>
      </c>
      <c r="G157" s="30" t="str">
        <f>IF(OR($A157="",Bills!$G156="",Bills!$L156=""),"",IF(Bills!$L156=0,IF(AND(YEAR(Bills!$G156)=YEAR(G$3),MONTH(Bills!$G156)=MONTH(G$3)),$B157,0),IF(AND(G$3&gt;=DATE(YEAR(Bills!$G156),MONTH(Bills!$G156),1),MOD((YEAR(G$3)-YEAR(Bills!$G156))*12+MONTH(G$3)-MONTH(Bills!$G156),Bills!$L156)=0),$B157,0)))</f>
        <v/>
      </c>
      <c r="H157" s="30" t="str">
        <f>IF(OR($A157="",Bills!$G156="",Bills!$L156=""),"",IF(Bills!$L156=0,IF(AND(YEAR(Bills!$G156)=YEAR(H$3),MONTH(Bills!$G156)=MONTH(H$3)),$B157,0),IF(AND(H$3&gt;=DATE(YEAR(Bills!$G156),MONTH(Bills!$G156),1),MOD((YEAR(H$3)-YEAR(Bills!$G156))*12+MONTH(H$3)-MONTH(Bills!$G156),Bills!$L156)=0),$B157,0)))</f>
        <v/>
      </c>
      <c r="I157" s="30" t="str">
        <f>IF(OR($A157="",Bills!$G156="",Bills!$L156=""),"",IF(Bills!$L156=0,IF(AND(YEAR(Bills!$G156)=YEAR(I$3),MONTH(Bills!$G156)=MONTH(I$3)),$B157,0),IF(AND(I$3&gt;=DATE(YEAR(Bills!$G156),MONTH(Bills!$G156),1),MOD((YEAR(I$3)-YEAR(Bills!$G156))*12+MONTH(I$3)-MONTH(Bills!$G156),Bills!$L156)=0),$B157,0)))</f>
        <v/>
      </c>
      <c r="J157" s="30" t="str">
        <f>IF(OR($A157="",Bills!$G156="",Bills!$L156=""),"",IF(Bills!$L156=0,IF(AND(YEAR(Bills!$G156)=YEAR(J$3),MONTH(Bills!$G156)=MONTH(J$3)),$B157,0),IF(AND(J$3&gt;=DATE(YEAR(Bills!$G156),MONTH(Bills!$G156),1),MOD((YEAR(J$3)-YEAR(Bills!$G156))*12+MONTH(J$3)-MONTH(Bills!$G156),Bills!$L156)=0),$B157,0)))</f>
        <v/>
      </c>
      <c r="K157" s="30" t="str">
        <f>IF(OR($A157="",Bills!$G156="",Bills!$L156=""),"",IF(Bills!$L156=0,IF(AND(YEAR(Bills!$G156)=YEAR(K$3),MONTH(Bills!$G156)=MONTH(K$3)),$B157,0),IF(AND(K$3&gt;=DATE(YEAR(Bills!$G156),MONTH(Bills!$G156),1),MOD((YEAR(K$3)-YEAR(Bills!$G156))*12+MONTH(K$3)-MONTH(Bills!$G156),Bills!$L156)=0),$B157,0)))</f>
        <v/>
      </c>
      <c r="L157" s="30" t="str">
        <f>IF(OR($A157="",Bills!$G156="",Bills!$L156=""),"",IF(Bills!$L156=0,IF(AND(YEAR(Bills!$G156)=YEAR(L$3),MONTH(Bills!$G156)=MONTH(L$3)),$B157,0),IF(AND(L$3&gt;=DATE(YEAR(Bills!$G156),MONTH(Bills!$G156),1),MOD((YEAR(L$3)-YEAR(Bills!$G156))*12+MONTH(L$3)-MONTH(Bills!$G156),Bills!$L156)=0),$B157,0)))</f>
        <v/>
      </c>
      <c r="M157" s="30" t="str">
        <f>IF(OR($A157="",Bills!$G156="",Bills!$L156=""),"",IF(Bills!$L156=0,IF(AND(YEAR(Bills!$G156)=YEAR(M$3),MONTH(Bills!$G156)=MONTH(M$3)),$B157,0),IF(AND(M$3&gt;=DATE(YEAR(Bills!$G156),MONTH(Bills!$G156),1),MOD((YEAR(M$3)-YEAR(Bills!$G156))*12+MONTH(M$3)-MONTH(Bills!$G156),Bills!$L156)=0),$B157,0)))</f>
        <v/>
      </c>
      <c r="N157" s="30" t="str">
        <f>IF(OR($A157="",Bills!$G156="",Bills!$L156=""),"",IF(Bills!$L156=0,IF(AND(YEAR(Bills!$G156)=YEAR(N$3),MONTH(Bills!$G156)=MONTH(N$3)),$B157,0),IF(AND(N$3&gt;=DATE(YEAR(Bills!$G156),MONTH(Bills!$G156),1),MOD((YEAR(N$3)-YEAR(Bills!$G156))*12+MONTH(N$3)-MONTH(Bills!$G156),Bills!$L156)=0),$B157,0)))</f>
        <v/>
      </c>
    </row>
    <row r="158" spans="1:14" x14ac:dyDescent="0.3">
      <c r="A158" s="24" t="str">
        <f>IF(Bills!A157="","",Bills!A157)</f>
        <v/>
      </c>
      <c r="B158" s="23" t="str">
        <f>IF($A158="","",N(Bills!E157))</f>
        <v/>
      </c>
      <c r="C158" s="30" t="str">
        <f>IF(OR($A158="",Bills!$G157="",Bills!$L157=""),"",IF(Bills!$L157=0,IF(AND(YEAR(Bills!$G157)=YEAR(C$3),MONTH(Bills!$G157)=MONTH(C$3)),$B158,0),IF(AND(C$3&gt;=DATE(YEAR(Bills!$G157),MONTH(Bills!$G157),1),MOD((YEAR(C$3)-YEAR(Bills!$G157))*12+MONTH(C$3)-MONTH(Bills!$G157),Bills!$L157)=0),$B158,0)))</f>
        <v/>
      </c>
      <c r="D158" s="30" t="str">
        <f>IF(OR($A158="",Bills!$G157="",Bills!$L157=""),"",IF(Bills!$L157=0,IF(AND(YEAR(Bills!$G157)=YEAR(D$3),MONTH(Bills!$G157)=MONTH(D$3)),$B158,0),IF(AND(D$3&gt;=DATE(YEAR(Bills!$G157),MONTH(Bills!$G157),1),MOD((YEAR(D$3)-YEAR(Bills!$G157))*12+MONTH(D$3)-MONTH(Bills!$G157),Bills!$L157)=0),$B158,0)))</f>
        <v/>
      </c>
      <c r="E158" s="30" t="str">
        <f>IF(OR($A158="",Bills!$G157="",Bills!$L157=""),"",IF(Bills!$L157=0,IF(AND(YEAR(Bills!$G157)=YEAR(E$3),MONTH(Bills!$G157)=MONTH(E$3)),$B158,0),IF(AND(E$3&gt;=DATE(YEAR(Bills!$G157),MONTH(Bills!$G157),1),MOD((YEAR(E$3)-YEAR(Bills!$G157))*12+MONTH(E$3)-MONTH(Bills!$G157),Bills!$L157)=0),$B158,0)))</f>
        <v/>
      </c>
      <c r="F158" s="30" t="str">
        <f>IF(OR($A158="",Bills!$G157="",Bills!$L157=""),"",IF(Bills!$L157=0,IF(AND(YEAR(Bills!$G157)=YEAR(F$3),MONTH(Bills!$G157)=MONTH(F$3)),$B158,0),IF(AND(F$3&gt;=DATE(YEAR(Bills!$G157),MONTH(Bills!$G157),1),MOD((YEAR(F$3)-YEAR(Bills!$G157))*12+MONTH(F$3)-MONTH(Bills!$G157),Bills!$L157)=0),$B158,0)))</f>
        <v/>
      </c>
      <c r="G158" s="30" t="str">
        <f>IF(OR($A158="",Bills!$G157="",Bills!$L157=""),"",IF(Bills!$L157=0,IF(AND(YEAR(Bills!$G157)=YEAR(G$3),MONTH(Bills!$G157)=MONTH(G$3)),$B158,0),IF(AND(G$3&gt;=DATE(YEAR(Bills!$G157),MONTH(Bills!$G157),1),MOD((YEAR(G$3)-YEAR(Bills!$G157))*12+MONTH(G$3)-MONTH(Bills!$G157),Bills!$L157)=0),$B158,0)))</f>
        <v/>
      </c>
      <c r="H158" s="30" t="str">
        <f>IF(OR($A158="",Bills!$G157="",Bills!$L157=""),"",IF(Bills!$L157=0,IF(AND(YEAR(Bills!$G157)=YEAR(H$3),MONTH(Bills!$G157)=MONTH(H$3)),$B158,0),IF(AND(H$3&gt;=DATE(YEAR(Bills!$G157),MONTH(Bills!$G157),1),MOD((YEAR(H$3)-YEAR(Bills!$G157))*12+MONTH(H$3)-MONTH(Bills!$G157),Bills!$L157)=0),$B158,0)))</f>
        <v/>
      </c>
      <c r="I158" s="30" t="str">
        <f>IF(OR($A158="",Bills!$G157="",Bills!$L157=""),"",IF(Bills!$L157=0,IF(AND(YEAR(Bills!$G157)=YEAR(I$3),MONTH(Bills!$G157)=MONTH(I$3)),$B158,0),IF(AND(I$3&gt;=DATE(YEAR(Bills!$G157),MONTH(Bills!$G157),1),MOD((YEAR(I$3)-YEAR(Bills!$G157))*12+MONTH(I$3)-MONTH(Bills!$G157),Bills!$L157)=0),$B158,0)))</f>
        <v/>
      </c>
      <c r="J158" s="30" t="str">
        <f>IF(OR($A158="",Bills!$G157="",Bills!$L157=""),"",IF(Bills!$L157=0,IF(AND(YEAR(Bills!$G157)=YEAR(J$3),MONTH(Bills!$G157)=MONTH(J$3)),$B158,0),IF(AND(J$3&gt;=DATE(YEAR(Bills!$G157),MONTH(Bills!$G157),1),MOD((YEAR(J$3)-YEAR(Bills!$G157))*12+MONTH(J$3)-MONTH(Bills!$G157),Bills!$L157)=0),$B158,0)))</f>
        <v/>
      </c>
      <c r="K158" s="30" t="str">
        <f>IF(OR($A158="",Bills!$G157="",Bills!$L157=""),"",IF(Bills!$L157=0,IF(AND(YEAR(Bills!$G157)=YEAR(K$3),MONTH(Bills!$G157)=MONTH(K$3)),$B158,0),IF(AND(K$3&gt;=DATE(YEAR(Bills!$G157),MONTH(Bills!$G157),1),MOD((YEAR(K$3)-YEAR(Bills!$G157))*12+MONTH(K$3)-MONTH(Bills!$G157),Bills!$L157)=0),$B158,0)))</f>
        <v/>
      </c>
      <c r="L158" s="30" t="str">
        <f>IF(OR($A158="",Bills!$G157="",Bills!$L157=""),"",IF(Bills!$L157=0,IF(AND(YEAR(Bills!$G157)=YEAR(L$3),MONTH(Bills!$G157)=MONTH(L$3)),$B158,0),IF(AND(L$3&gt;=DATE(YEAR(Bills!$G157),MONTH(Bills!$G157),1),MOD((YEAR(L$3)-YEAR(Bills!$G157))*12+MONTH(L$3)-MONTH(Bills!$G157),Bills!$L157)=0),$B158,0)))</f>
        <v/>
      </c>
      <c r="M158" s="30" t="str">
        <f>IF(OR($A158="",Bills!$G157="",Bills!$L157=""),"",IF(Bills!$L157=0,IF(AND(YEAR(Bills!$G157)=YEAR(M$3),MONTH(Bills!$G157)=MONTH(M$3)),$B158,0),IF(AND(M$3&gt;=DATE(YEAR(Bills!$G157),MONTH(Bills!$G157),1),MOD((YEAR(M$3)-YEAR(Bills!$G157))*12+MONTH(M$3)-MONTH(Bills!$G157),Bills!$L157)=0),$B158,0)))</f>
        <v/>
      </c>
      <c r="N158" s="30" t="str">
        <f>IF(OR($A158="",Bills!$G157="",Bills!$L157=""),"",IF(Bills!$L157=0,IF(AND(YEAR(Bills!$G157)=YEAR(N$3),MONTH(Bills!$G157)=MONTH(N$3)),$B158,0),IF(AND(N$3&gt;=DATE(YEAR(Bills!$G157),MONTH(Bills!$G157),1),MOD((YEAR(N$3)-YEAR(Bills!$G157))*12+MONTH(N$3)-MONTH(Bills!$G157),Bills!$L157)=0),$B158,0)))</f>
        <v/>
      </c>
    </row>
    <row r="159" spans="1:14" x14ac:dyDescent="0.3">
      <c r="A159" s="24" t="str">
        <f>IF(Bills!A158="","",Bills!A158)</f>
        <v/>
      </c>
      <c r="B159" s="23" t="str">
        <f>IF($A159="","",N(Bills!E158))</f>
        <v/>
      </c>
      <c r="C159" s="30" t="str">
        <f>IF(OR($A159="",Bills!$G158="",Bills!$L158=""),"",IF(Bills!$L158=0,IF(AND(YEAR(Bills!$G158)=YEAR(C$3),MONTH(Bills!$G158)=MONTH(C$3)),$B159,0),IF(AND(C$3&gt;=DATE(YEAR(Bills!$G158),MONTH(Bills!$G158),1),MOD((YEAR(C$3)-YEAR(Bills!$G158))*12+MONTH(C$3)-MONTH(Bills!$G158),Bills!$L158)=0),$B159,0)))</f>
        <v/>
      </c>
      <c r="D159" s="30" t="str">
        <f>IF(OR($A159="",Bills!$G158="",Bills!$L158=""),"",IF(Bills!$L158=0,IF(AND(YEAR(Bills!$G158)=YEAR(D$3),MONTH(Bills!$G158)=MONTH(D$3)),$B159,0),IF(AND(D$3&gt;=DATE(YEAR(Bills!$G158),MONTH(Bills!$G158),1),MOD((YEAR(D$3)-YEAR(Bills!$G158))*12+MONTH(D$3)-MONTH(Bills!$G158),Bills!$L158)=0),$B159,0)))</f>
        <v/>
      </c>
      <c r="E159" s="30" t="str">
        <f>IF(OR($A159="",Bills!$G158="",Bills!$L158=""),"",IF(Bills!$L158=0,IF(AND(YEAR(Bills!$G158)=YEAR(E$3),MONTH(Bills!$G158)=MONTH(E$3)),$B159,0),IF(AND(E$3&gt;=DATE(YEAR(Bills!$G158),MONTH(Bills!$G158),1),MOD((YEAR(E$3)-YEAR(Bills!$G158))*12+MONTH(E$3)-MONTH(Bills!$G158),Bills!$L158)=0),$B159,0)))</f>
        <v/>
      </c>
      <c r="F159" s="30" t="str">
        <f>IF(OR($A159="",Bills!$G158="",Bills!$L158=""),"",IF(Bills!$L158=0,IF(AND(YEAR(Bills!$G158)=YEAR(F$3),MONTH(Bills!$G158)=MONTH(F$3)),$B159,0),IF(AND(F$3&gt;=DATE(YEAR(Bills!$G158),MONTH(Bills!$G158),1),MOD((YEAR(F$3)-YEAR(Bills!$G158))*12+MONTH(F$3)-MONTH(Bills!$G158),Bills!$L158)=0),$B159,0)))</f>
        <v/>
      </c>
      <c r="G159" s="30" t="str">
        <f>IF(OR($A159="",Bills!$G158="",Bills!$L158=""),"",IF(Bills!$L158=0,IF(AND(YEAR(Bills!$G158)=YEAR(G$3),MONTH(Bills!$G158)=MONTH(G$3)),$B159,0),IF(AND(G$3&gt;=DATE(YEAR(Bills!$G158),MONTH(Bills!$G158),1),MOD((YEAR(G$3)-YEAR(Bills!$G158))*12+MONTH(G$3)-MONTH(Bills!$G158),Bills!$L158)=0),$B159,0)))</f>
        <v/>
      </c>
      <c r="H159" s="30" t="str">
        <f>IF(OR($A159="",Bills!$G158="",Bills!$L158=""),"",IF(Bills!$L158=0,IF(AND(YEAR(Bills!$G158)=YEAR(H$3),MONTH(Bills!$G158)=MONTH(H$3)),$B159,0),IF(AND(H$3&gt;=DATE(YEAR(Bills!$G158),MONTH(Bills!$G158),1),MOD((YEAR(H$3)-YEAR(Bills!$G158))*12+MONTH(H$3)-MONTH(Bills!$G158),Bills!$L158)=0),$B159,0)))</f>
        <v/>
      </c>
      <c r="I159" s="30" t="str">
        <f>IF(OR($A159="",Bills!$G158="",Bills!$L158=""),"",IF(Bills!$L158=0,IF(AND(YEAR(Bills!$G158)=YEAR(I$3),MONTH(Bills!$G158)=MONTH(I$3)),$B159,0),IF(AND(I$3&gt;=DATE(YEAR(Bills!$G158),MONTH(Bills!$G158),1),MOD((YEAR(I$3)-YEAR(Bills!$G158))*12+MONTH(I$3)-MONTH(Bills!$G158),Bills!$L158)=0),$B159,0)))</f>
        <v/>
      </c>
      <c r="J159" s="30" t="str">
        <f>IF(OR($A159="",Bills!$G158="",Bills!$L158=""),"",IF(Bills!$L158=0,IF(AND(YEAR(Bills!$G158)=YEAR(J$3),MONTH(Bills!$G158)=MONTH(J$3)),$B159,0),IF(AND(J$3&gt;=DATE(YEAR(Bills!$G158),MONTH(Bills!$G158),1),MOD((YEAR(J$3)-YEAR(Bills!$G158))*12+MONTH(J$3)-MONTH(Bills!$G158),Bills!$L158)=0),$B159,0)))</f>
        <v/>
      </c>
      <c r="K159" s="30" t="str">
        <f>IF(OR($A159="",Bills!$G158="",Bills!$L158=""),"",IF(Bills!$L158=0,IF(AND(YEAR(Bills!$G158)=YEAR(K$3),MONTH(Bills!$G158)=MONTH(K$3)),$B159,0),IF(AND(K$3&gt;=DATE(YEAR(Bills!$G158),MONTH(Bills!$G158),1),MOD((YEAR(K$3)-YEAR(Bills!$G158))*12+MONTH(K$3)-MONTH(Bills!$G158),Bills!$L158)=0),$B159,0)))</f>
        <v/>
      </c>
      <c r="L159" s="30" t="str">
        <f>IF(OR($A159="",Bills!$G158="",Bills!$L158=""),"",IF(Bills!$L158=0,IF(AND(YEAR(Bills!$G158)=YEAR(L$3),MONTH(Bills!$G158)=MONTH(L$3)),$B159,0),IF(AND(L$3&gt;=DATE(YEAR(Bills!$G158),MONTH(Bills!$G158),1),MOD((YEAR(L$3)-YEAR(Bills!$G158))*12+MONTH(L$3)-MONTH(Bills!$G158),Bills!$L158)=0),$B159,0)))</f>
        <v/>
      </c>
      <c r="M159" s="30" t="str">
        <f>IF(OR($A159="",Bills!$G158="",Bills!$L158=""),"",IF(Bills!$L158=0,IF(AND(YEAR(Bills!$G158)=YEAR(M$3),MONTH(Bills!$G158)=MONTH(M$3)),$B159,0),IF(AND(M$3&gt;=DATE(YEAR(Bills!$G158),MONTH(Bills!$G158),1),MOD((YEAR(M$3)-YEAR(Bills!$G158))*12+MONTH(M$3)-MONTH(Bills!$G158),Bills!$L158)=0),$B159,0)))</f>
        <v/>
      </c>
      <c r="N159" s="30" t="str">
        <f>IF(OR($A159="",Bills!$G158="",Bills!$L158=""),"",IF(Bills!$L158=0,IF(AND(YEAR(Bills!$G158)=YEAR(N$3),MONTH(Bills!$G158)=MONTH(N$3)),$B159,0),IF(AND(N$3&gt;=DATE(YEAR(Bills!$G158),MONTH(Bills!$G158),1),MOD((YEAR(N$3)-YEAR(Bills!$G158))*12+MONTH(N$3)-MONTH(Bills!$G158),Bills!$L158)=0),$B159,0)))</f>
        <v/>
      </c>
    </row>
    <row r="160" spans="1:14" x14ac:dyDescent="0.3">
      <c r="A160" s="24" t="str">
        <f>IF(Bills!A159="","",Bills!A159)</f>
        <v/>
      </c>
      <c r="B160" s="23" t="str">
        <f>IF($A160="","",N(Bills!E159))</f>
        <v/>
      </c>
      <c r="C160" s="30" t="str">
        <f>IF(OR($A160="",Bills!$G159="",Bills!$L159=""),"",IF(Bills!$L159=0,IF(AND(YEAR(Bills!$G159)=YEAR(C$3),MONTH(Bills!$G159)=MONTH(C$3)),$B160,0),IF(AND(C$3&gt;=DATE(YEAR(Bills!$G159),MONTH(Bills!$G159),1),MOD((YEAR(C$3)-YEAR(Bills!$G159))*12+MONTH(C$3)-MONTH(Bills!$G159),Bills!$L159)=0),$B160,0)))</f>
        <v/>
      </c>
      <c r="D160" s="30" t="str">
        <f>IF(OR($A160="",Bills!$G159="",Bills!$L159=""),"",IF(Bills!$L159=0,IF(AND(YEAR(Bills!$G159)=YEAR(D$3),MONTH(Bills!$G159)=MONTH(D$3)),$B160,0),IF(AND(D$3&gt;=DATE(YEAR(Bills!$G159),MONTH(Bills!$G159),1),MOD((YEAR(D$3)-YEAR(Bills!$G159))*12+MONTH(D$3)-MONTH(Bills!$G159),Bills!$L159)=0),$B160,0)))</f>
        <v/>
      </c>
      <c r="E160" s="30" t="str">
        <f>IF(OR($A160="",Bills!$G159="",Bills!$L159=""),"",IF(Bills!$L159=0,IF(AND(YEAR(Bills!$G159)=YEAR(E$3),MONTH(Bills!$G159)=MONTH(E$3)),$B160,0),IF(AND(E$3&gt;=DATE(YEAR(Bills!$G159),MONTH(Bills!$G159),1),MOD((YEAR(E$3)-YEAR(Bills!$G159))*12+MONTH(E$3)-MONTH(Bills!$G159),Bills!$L159)=0),$B160,0)))</f>
        <v/>
      </c>
      <c r="F160" s="30" t="str">
        <f>IF(OR($A160="",Bills!$G159="",Bills!$L159=""),"",IF(Bills!$L159=0,IF(AND(YEAR(Bills!$G159)=YEAR(F$3),MONTH(Bills!$G159)=MONTH(F$3)),$B160,0),IF(AND(F$3&gt;=DATE(YEAR(Bills!$G159),MONTH(Bills!$G159),1),MOD((YEAR(F$3)-YEAR(Bills!$G159))*12+MONTH(F$3)-MONTH(Bills!$G159),Bills!$L159)=0),$B160,0)))</f>
        <v/>
      </c>
      <c r="G160" s="30" t="str">
        <f>IF(OR($A160="",Bills!$G159="",Bills!$L159=""),"",IF(Bills!$L159=0,IF(AND(YEAR(Bills!$G159)=YEAR(G$3),MONTH(Bills!$G159)=MONTH(G$3)),$B160,0),IF(AND(G$3&gt;=DATE(YEAR(Bills!$G159),MONTH(Bills!$G159),1),MOD((YEAR(G$3)-YEAR(Bills!$G159))*12+MONTH(G$3)-MONTH(Bills!$G159),Bills!$L159)=0),$B160,0)))</f>
        <v/>
      </c>
      <c r="H160" s="30" t="str">
        <f>IF(OR($A160="",Bills!$G159="",Bills!$L159=""),"",IF(Bills!$L159=0,IF(AND(YEAR(Bills!$G159)=YEAR(H$3),MONTH(Bills!$G159)=MONTH(H$3)),$B160,0),IF(AND(H$3&gt;=DATE(YEAR(Bills!$G159),MONTH(Bills!$G159),1),MOD((YEAR(H$3)-YEAR(Bills!$G159))*12+MONTH(H$3)-MONTH(Bills!$G159),Bills!$L159)=0),$B160,0)))</f>
        <v/>
      </c>
      <c r="I160" s="30" t="str">
        <f>IF(OR($A160="",Bills!$G159="",Bills!$L159=""),"",IF(Bills!$L159=0,IF(AND(YEAR(Bills!$G159)=YEAR(I$3),MONTH(Bills!$G159)=MONTH(I$3)),$B160,0),IF(AND(I$3&gt;=DATE(YEAR(Bills!$G159),MONTH(Bills!$G159),1),MOD((YEAR(I$3)-YEAR(Bills!$G159))*12+MONTH(I$3)-MONTH(Bills!$G159),Bills!$L159)=0),$B160,0)))</f>
        <v/>
      </c>
      <c r="J160" s="30" t="str">
        <f>IF(OR($A160="",Bills!$G159="",Bills!$L159=""),"",IF(Bills!$L159=0,IF(AND(YEAR(Bills!$G159)=YEAR(J$3),MONTH(Bills!$G159)=MONTH(J$3)),$B160,0),IF(AND(J$3&gt;=DATE(YEAR(Bills!$G159),MONTH(Bills!$G159),1),MOD((YEAR(J$3)-YEAR(Bills!$G159))*12+MONTH(J$3)-MONTH(Bills!$G159),Bills!$L159)=0),$B160,0)))</f>
        <v/>
      </c>
      <c r="K160" s="30" t="str">
        <f>IF(OR($A160="",Bills!$G159="",Bills!$L159=""),"",IF(Bills!$L159=0,IF(AND(YEAR(Bills!$G159)=YEAR(K$3),MONTH(Bills!$G159)=MONTH(K$3)),$B160,0),IF(AND(K$3&gt;=DATE(YEAR(Bills!$G159),MONTH(Bills!$G159),1),MOD((YEAR(K$3)-YEAR(Bills!$G159))*12+MONTH(K$3)-MONTH(Bills!$G159),Bills!$L159)=0),$B160,0)))</f>
        <v/>
      </c>
      <c r="L160" s="30" t="str">
        <f>IF(OR($A160="",Bills!$G159="",Bills!$L159=""),"",IF(Bills!$L159=0,IF(AND(YEAR(Bills!$G159)=YEAR(L$3),MONTH(Bills!$G159)=MONTH(L$3)),$B160,0),IF(AND(L$3&gt;=DATE(YEAR(Bills!$G159),MONTH(Bills!$G159),1),MOD((YEAR(L$3)-YEAR(Bills!$G159))*12+MONTH(L$3)-MONTH(Bills!$G159),Bills!$L159)=0),$B160,0)))</f>
        <v/>
      </c>
      <c r="M160" s="30" t="str">
        <f>IF(OR($A160="",Bills!$G159="",Bills!$L159=""),"",IF(Bills!$L159=0,IF(AND(YEAR(Bills!$G159)=YEAR(M$3),MONTH(Bills!$G159)=MONTH(M$3)),$B160,0),IF(AND(M$3&gt;=DATE(YEAR(Bills!$G159),MONTH(Bills!$G159),1),MOD((YEAR(M$3)-YEAR(Bills!$G159))*12+MONTH(M$3)-MONTH(Bills!$G159),Bills!$L159)=0),$B160,0)))</f>
        <v/>
      </c>
      <c r="N160" s="30" t="str">
        <f>IF(OR($A160="",Bills!$G159="",Bills!$L159=""),"",IF(Bills!$L159=0,IF(AND(YEAR(Bills!$G159)=YEAR(N$3),MONTH(Bills!$G159)=MONTH(N$3)),$B160,0),IF(AND(N$3&gt;=DATE(YEAR(Bills!$G159),MONTH(Bills!$G159),1),MOD((YEAR(N$3)-YEAR(Bills!$G159))*12+MONTH(N$3)-MONTH(Bills!$G159),Bills!$L159)=0),$B160,0)))</f>
        <v/>
      </c>
    </row>
    <row r="161" spans="1:14" x14ac:dyDescent="0.3">
      <c r="A161" s="24" t="str">
        <f>IF(Bills!A160="","",Bills!A160)</f>
        <v/>
      </c>
      <c r="B161" s="23" t="str">
        <f>IF($A161="","",N(Bills!E160))</f>
        <v/>
      </c>
      <c r="C161" s="30" t="str">
        <f>IF(OR($A161="",Bills!$G160="",Bills!$L160=""),"",IF(Bills!$L160=0,IF(AND(YEAR(Bills!$G160)=YEAR(C$3),MONTH(Bills!$G160)=MONTH(C$3)),$B161,0),IF(AND(C$3&gt;=DATE(YEAR(Bills!$G160),MONTH(Bills!$G160),1),MOD((YEAR(C$3)-YEAR(Bills!$G160))*12+MONTH(C$3)-MONTH(Bills!$G160),Bills!$L160)=0),$B161,0)))</f>
        <v/>
      </c>
      <c r="D161" s="30" t="str">
        <f>IF(OR($A161="",Bills!$G160="",Bills!$L160=""),"",IF(Bills!$L160=0,IF(AND(YEAR(Bills!$G160)=YEAR(D$3),MONTH(Bills!$G160)=MONTH(D$3)),$B161,0),IF(AND(D$3&gt;=DATE(YEAR(Bills!$G160),MONTH(Bills!$G160),1),MOD((YEAR(D$3)-YEAR(Bills!$G160))*12+MONTH(D$3)-MONTH(Bills!$G160),Bills!$L160)=0),$B161,0)))</f>
        <v/>
      </c>
      <c r="E161" s="30" t="str">
        <f>IF(OR($A161="",Bills!$G160="",Bills!$L160=""),"",IF(Bills!$L160=0,IF(AND(YEAR(Bills!$G160)=YEAR(E$3),MONTH(Bills!$G160)=MONTH(E$3)),$B161,0),IF(AND(E$3&gt;=DATE(YEAR(Bills!$G160),MONTH(Bills!$G160),1),MOD((YEAR(E$3)-YEAR(Bills!$G160))*12+MONTH(E$3)-MONTH(Bills!$G160),Bills!$L160)=0),$B161,0)))</f>
        <v/>
      </c>
      <c r="F161" s="30" t="str">
        <f>IF(OR($A161="",Bills!$G160="",Bills!$L160=""),"",IF(Bills!$L160=0,IF(AND(YEAR(Bills!$G160)=YEAR(F$3),MONTH(Bills!$G160)=MONTH(F$3)),$B161,0),IF(AND(F$3&gt;=DATE(YEAR(Bills!$G160),MONTH(Bills!$G160),1),MOD((YEAR(F$3)-YEAR(Bills!$G160))*12+MONTH(F$3)-MONTH(Bills!$G160),Bills!$L160)=0),$B161,0)))</f>
        <v/>
      </c>
      <c r="G161" s="30" t="str">
        <f>IF(OR($A161="",Bills!$G160="",Bills!$L160=""),"",IF(Bills!$L160=0,IF(AND(YEAR(Bills!$G160)=YEAR(G$3),MONTH(Bills!$G160)=MONTH(G$3)),$B161,0),IF(AND(G$3&gt;=DATE(YEAR(Bills!$G160),MONTH(Bills!$G160),1),MOD((YEAR(G$3)-YEAR(Bills!$G160))*12+MONTH(G$3)-MONTH(Bills!$G160),Bills!$L160)=0),$B161,0)))</f>
        <v/>
      </c>
      <c r="H161" s="30" t="str">
        <f>IF(OR($A161="",Bills!$G160="",Bills!$L160=""),"",IF(Bills!$L160=0,IF(AND(YEAR(Bills!$G160)=YEAR(H$3),MONTH(Bills!$G160)=MONTH(H$3)),$B161,0),IF(AND(H$3&gt;=DATE(YEAR(Bills!$G160),MONTH(Bills!$G160),1),MOD((YEAR(H$3)-YEAR(Bills!$G160))*12+MONTH(H$3)-MONTH(Bills!$G160),Bills!$L160)=0),$B161,0)))</f>
        <v/>
      </c>
      <c r="I161" s="30" t="str">
        <f>IF(OR($A161="",Bills!$G160="",Bills!$L160=""),"",IF(Bills!$L160=0,IF(AND(YEAR(Bills!$G160)=YEAR(I$3),MONTH(Bills!$G160)=MONTH(I$3)),$B161,0),IF(AND(I$3&gt;=DATE(YEAR(Bills!$G160),MONTH(Bills!$G160),1),MOD((YEAR(I$3)-YEAR(Bills!$G160))*12+MONTH(I$3)-MONTH(Bills!$G160),Bills!$L160)=0),$B161,0)))</f>
        <v/>
      </c>
      <c r="J161" s="30" t="str">
        <f>IF(OR($A161="",Bills!$G160="",Bills!$L160=""),"",IF(Bills!$L160=0,IF(AND(YEAR(Bills!$G160)=YEAR(J$3),MONTH(Bills!$G160)=MONTH(J$3)),$B161,0),IF(AND(J$3&gt;=DATE(YEAR(Bills!$G160),MONTH(Bills!$G160),1),MOD((YEAR(J$3)-YEAR(Bills!$G160))*12+MONTH(J$3)-MONTH(Bills!$G160),Bills!$L160)=0),$B161,0)))</f>
        <v/>
      </c>
      <c r="K161" s="30" t="str">
        <f>IF(OR($A161="",Bills!$G160="",Bills!$L160=""),"",IF(Bills!$L160=0,IF(AND(YEAR(Bills!$G160)=YEAR(K$3),MONTH(Bills!$G160)=MONTH(K$3)),$B161,0),IF(AND(K$3&gt;=DATE(YEAR(Bills!$G160),MONTH(Bills!$G160),1),MOD((YEAR(K$3)-YEAR(Bills!$G160))*12+MONTH(K$3)-MONTH(Bills!$G160),Bills!$L160)=0),$B161,0)))</f>
        <v/>
      </c>
      <c r="L161" s="30" t="str">
        <f>IF(OR($A161="",Bills!$G160="",Bills!$L160=""),"",IF(Bills!$L160=0,IF(AND(YEAR(Bills!$G160)=YEAR(L$3),MONTH(Bills!$G160)=MONTH(L$3)),$B161,0),IF(AND(L$3&gt;=DATE(YEAR(Bills!$G160),MONTH(Bills!$G160),1),MOD((YEAR(L$3)-YEAR(Bills!$G160))*12+MONTH(L$3)-MONTH(Bills!$G160),Bills!$L160)=0),$B161,0)))</f>
        <v/>
      </c>
      <c r="M161" s="30" t="str">
        <f>IF(OR($A161="",Bills!$G160="",Bills!$L160=""),"",IF(Bills!$L160=0,IF(AND(YEAR(Bills!$G160)=YEAR(M$3),MONTH(Bills!$G160)=MONTH(M$3)),$B161,0),IF(AND(M$3&gt;=DATE(YEAR(Bills!$G160),MONTH(Bills!$G160),1),MOD((YEAR(M$3)-YEAR(Bills!$G160))*12+MONTH(M$3)-MONTH(Bills!$G160),Bills!$L160)=0),$B161,0)))</f>
        <v/>
      </c>
      <c r="N161" s="30" t="str">
        <f>IF(OR($A161="",Bills!$G160="",Bills!$L160=""),"",IF(Bills!$L160=0,IF(AND(YEAR(Bills!$G160)=YEAR(N$3),MONTH(Bills!$G160)=MONTH(N$3)),$B161,0),IF(AND(N$3&gt;=DATE(YEAR(Bills!$G160),MONTH(Bills!$G160),1),MOD((YEAR(N$3)-YEAR(Bills!$G160))*12+MONTH(N$3)-MONTH(Bills!$G160),Bills!$L160)=0),$B161,0)))</f>
        <v/>
      </c>
    </row>
    <row r="162" spans="1:14" x14ac:dyDescent="0.3">
      <c r="A162" s="24" t="str">
        <f>IF(Bills!A161="","",Bills!A161)</f>
        <v/>
      </c>
      <c r="B162" s="23" t="str">
        <f>IF($A162="","",N(Bills!E161))</f>
        <v/>
      </c>
      <c r="C162" s="30" t="str">
        <f>IF(OR($A162="",Bills!$G161="",Bills!$L161=""),"",IF(Bills!$L161=0,IF(AND(YEAR(Bills!$G161)=YEAR(C$3),MONTH(Bills!$G161)=MONTH(C$3)),$B162,0),IF(AND(C$3&gt;=DATE(YEAR(Bills!$G161),MONTH(Bills!$G161),1),MOD((YEAR(C$3)-YEAR(Bills!$G161))*12+MONTH(C$3)-MONTH(Bills!$G161),Bills!$L161)=0),$B162,0)))</f>
        <v/>
      </c>
      <c r="D162" s="30" t="str">
        <f>IF(OR($A162="",Bills!$G161="",Bills!$L161=""),"",IF(Bills!$L161=0,IF(AND(YEAR(Bills!$G161)=YEAR(D$3),MONTH(Bills!$G161)=MONTH(D$3)),$B162,0),IF(AND(D$3&gt;=DATE(YEAR(Bills!$G161),MONTH(Bills!$G161),1),MOD((YEAR(D$3)-YEAR(Bills!$G161))*12+MONTH(D$3)-MONTH(Bills!$G161),Bills!$L161)=0),$B162,0)))</f>
        <v/>
      </c>
      <c r="E162" s="30" t="str">
        <f>IF(OR($A162="",Bills!$G161="",Bills!$L161=""),"",IF(Bills!$L161=0,IF(AND(YEAR(Bills!$G161)=YEAR(E$3),MONTH(Bills!$G161)=MONTH(E$3)),$B162,0),IF(AND(E$3&gt;=DATE(YEAR(Bills!$G161),MONTH(Bills!$G161),1),MOD((YEAR(E$3)-YEAR(Bills!$G161))*12+MONTH(E$3)-MONTH(Bills!$G161),Bills!$L161)=0),$B162,0)))</f>
        <v/>
      </c>
      <c r="F162" s="30" t="str">
        <f>IF(OR($A162="",Bills!$G161="",Bills!$L161=""),"",IF(Bills!$L161=0,IF(AND(YEAR(Bills!$G161)=YEAR(F$3),MONTH(Bills!$G161)=MONTH(F$3)),$B162,0),IF(AND(F$3&gt;=DATE(YEAR(Bills!$G161),MONTH(Bills!$G161),1),MOD((YEAR(F$3)-YEAR(Bills!$G161))*12+MONTH(F$3)-MONTH(Bills!$G161),Bills!$L161)=0),$B162,0)))</f>
        <v/>
      </c>
      <c r="G162" s="30" t="str">
        <f>IF(OR($A162="",Bills!$G161="",Bills!$L161=""),"",IF(Bills!$L161=0,IF(AND(YEAR(Bills!$G161)=YEAR(G$3),MONTH(Bills!$G161)=MONTH(G$3)),$B162,0),IF(AND(G$3&gt;=DATE(YEAR(Bills!$G161),MONTH(Bills!$G161),1),MOD((YEAR(G$3)-YEAR(Bills!$G161))*12+MONTH(G$3)-MONTH(Bills!$G161),Bills!$L161)=0),$B162,0)))</f>
        <v/>
      </c>
      <c r="H162" s="30" t="str">
        <f>IF(OR($A162="",Bills!$G161="",Bills!$L161=""),"",IF(Bills!$L161=0,IF(AND(YEAR(Bills!$G161)=YEAR(H$3),MONTH(Bills!$G161)=MONTH(H$3)),$B162,0),IF(AND(H$3&gt;=DATE(YEAR(Bills!$G161),MONTH(Bills!$G161),1),MOD((YEAR(H$3)-YEAR(Bills!$G161))*12+MONTH(H$3)-MONTH(Bills!$G161),Bills!$L161)=0),$B162,0)))</f>
        <v/>
      </c>
      <c r="I162" s="30" t="str">
        <f>IF(OR($A162="",Bills!$G161="",Bills!$L161=""),"",IF(Bills!$L161=0,IF(AND(YEAR(Bills!$G161)=YEAR(I$3),MONTH(Bills!$G161)=MONTH(I$3)),$B162,0),IF(AND(I$3&gt;=DATE(YEAR(Bills!$G161),MONTH(Bills!$G161),1),MOD((YEAR(I$3)-YEAR(Bills!$G161))*12+MONTH(I$3)-MONTH(Bills!$G161),Bills!$L161)=0),$B162,0)))</f>
        <v/>
      </c>
      <c r="J162" s="30" t="str">
        <f>IF(OR($A162="",Bills!$G161="",Bills!$L161=""),"",IF(Bills!$L161=0,IF(AND(YEAR(Bills!$G161)=YEAR(J$3),MONTH(Bills!$G161)=MONTH(J$3)),$B162,0),IF(AND(J$3&gt;=DATE(YEAR(Bills!$G161),MONTH(Bills!$G161),1),MOD((YEAR(J$3)-YEAR(Bills!$G161))*12+MONTH(J$3)-MONTH(Bills!$G161),Bills!$L161)=0),$B162,0)))</f>
        <v/>
      </c>
      <c r="K162" s="30" t="str">
        <f>IF(OR($A162="",Bills!$G161="",Bills!$L161=""),"",IF(Bills!$L161=0,IF(AND(YEAR(Bills!$G161)=YEAR(K$3),MONTH(Bills!$G161)=MONTH(K$3)),$B162,0),IF(AND(K$3&gt;=DATE(YEAR(Bills!$G161),MONTH(Bills!$G161),1),MOD((YEAR(K$3)-YEAR(Bills!$G161))*12+MONTH(K$3)-MONTH(Bills!$G161),Bills!$L161)=0),$B162,0)))</f>
        <v/>
      </c>
      <c r="L162" s="30" t="str">
        <f>IF(OR($A162="",Bills!$G161="",Bills!$L161=""),"",IF(Bills!$L161=0,IF(AND(YEAR(Bills!$G161)=YEAR(L$3),MONTH(Bills!$G161)=MONTH(L$3)),$B162,0),IF(AND(L$3&gt;=DATE(YEAR(Bills!$G161),MONTH(Bills!$G161),1),MOD((YEAR(L$3)-YEAR(Bills!$G161))*12+MONTH(L$3)-MONTH(Bills!$G161),Bills!$L161)=0),$B162,0)))</f>
        <v/>
      </c>
      <c r="M162" s="30" t="str">
        <f>IF(OR($A162="",Bills!$G161="",Bills!$L161=""),"",IF(Bills!$L161=0,IF(AND(YEAR(Bills!$G161)=YEAR(M$3),MONTH(Bills!$G161)=MONTH(M$3)),$B162,0),IF(AND(M$3&gt;=DATE(YEAR(Bills!$G161),MONTH(Bills!$G161),1),MOD((YEAR(M$3)-YEAR(Bills!$G161))*12+MONTH(M$3)-MONTH(Bills!$G161),Bills!$L161)=0),$B162,0)))</f>
        <v/>
      </c>
      <c r="N162" s="30" t="str">
        <f>IF(OR($A162="",Bills!$G161="",Bills!$L161=""),"",IF(Bills!$L161=0,IF(AND(YEAR(Bills!$G161)=YEAR(N$3),MONTH(Bills!$G161)=MONTH(N$3)),$B162,0),IF(AND(N$3&gt;=DATE(YEAR(Bills!$G161),MONTH(Bills!$G161),1),MOD((YEAR(N$3)-YEAR(Bills!$G161))*12+MONTH(N$3)-MONTH(Bills!$G161),Bills!$L161)=0),$B162,0)))</f>
        <v/>
      </c>
    </row>
    <row r="163" spans="1:14" x14ac:dyDescent="0.3">
      <c r="A163" s="24" t="str">
        <f>IF(Bills!A162="","",Bills!A162)</f>
        <v/>
      </c>
      <c r="B163" s="23" t="str">
        <f>IF($A163="","",N(Bills!E162))</f>
        <v/>
      </c>
      <c r="C163" s="30" t="str">
        <f>IF(OR($A163="",Bills!$G162="",Bills!$L162=""),"",IF(Bills!$L162=0,IF(AND(YEAR(Bills!$G162)=YEAR(C$3),MONTH(Bills!$G162)=MONTH(C$3)),$B163,0),IF(AND(C$3&gt;=DATE(YEAR(Bills!$G162),MONTH(Bills!$G162),1),MOD((YEAR(C$3)-YEAR(Bills!$G162))*12+MONTH(C$3)-MONTH(Bills!$G162),Bills!$L162)=0),$B163,0)))</f>
        <v/>
      </c>
      <c r="D163" s="30" t="str">
        <f>IF(OR($A163="",Bills!$G162="",Bills!$L162=""),"",IF(Bills!$L162=0,IF(AND(YEAR(Bills!$G162)=YEAR(D$3),MONTH(Bills!$G162)=MONTH(D$3)),$B163,0),IF(AND(D$3&gt;=DATE(YEAR(Bills!$G162),MONTH(Bills!$G162),1),MOD((YEAR(D$3)-YEAR(Bills!$G162))*12+MONTH(D$3)-MONTH(Bills!$G162),Bills!$L162)=0),$B163,0)))</f>
        <v/>
      </c>
      <c r="E163" s="30" t="str">
        <f>IF(OR($A163="",Bills!$G162="",Bills!$L162=""),"",IF(Bills!$L162=0,IF(AND(YEAR(Bills!$G162)=YEAR(E$3),MONTH(Bills!$G162)=MONTH(E$3)),$B163,0),IF(AND(E$3&gt;=DATE(YEAR(Bills!$G162),MONTH(Bills!$G162),1),MOD((YEAR(E$3)-YEAR(Bills!$G162))*12+MONTH(E$3)-MONTH(Bills!$G162),Bills!$L162)=0),$B163,0)))</f>
        <v/>
      </c>
      <c r="F163" s="30" t="str">
        <f>IF(OR($A163="",Bills!$G162="",Bills!$L162=""),"",IF(Bills!$L162=0,IF(AND(YEAR(Bills!$G162)=YEAR(F$3),MONTH(Bills!$G162)=MONTH(F$3)),$B163,0),IF(AND(F$3&gt;=DATE(YEAR(Bills!$G162),MONTH(Bills!$G162),1),MOD((YEAR(F$3)-YEAR(Bills!$G162))*12+MONTH(F$3)-MONTH(Bills!$G162),Bills!$L162)=0),$B163,0)))</f>
        <v/>
      </c>
      <c r="G163" s="30" t="str">
        <f>IF(OR($A163="",Bills!$G162="",Bills!$L162=""),"",IF(Bills!$L162=0,IF(AND(YEAR(Bills!$G162)=YEAR(G$3),MONTH(Bills!$G162)=MONTH(G$3)),$B163,0),IF(AND(G$3&gt;=DATE(YEAR(Bills!$G162),MONTH(Bills!$G162),1),MOD((YEAR(G$3)-YEAR(Bills!$G162))*12+MONTH(G$3)-MONTH(Bills!$G162),Bills!$L162)=0),$B163,0)))</f>
        <v/>
      </c>
      <c r="H163" s="30" t="str">
        <f>IF(OR($A163="",Bills!$G162="",Bills!$L162=""),"",IF(Bills!$L162=0,IF(AND(YEAR(Bills!$G162)=YEAR(H$3),MONTH(Bills!$G162)=MONTH(H$3)),$B163,0),IF(AND(H$3&gt;=DATE(YEAR(Bills!$G162),MONTH(Bills!$G162),1),MOD((YEAR(H$3)-YEAR(Bills!$G162))*12+MONTH(H$3)-MONTH(Bills!$G162),Bills!$L162)=0),$B163,0)))</f>
        <v/>
      </c>
      <c r="I163" s="30" t="str">
        <f>IF(OR($A163="",Bills!$G162="",Bills!$L162=""),"",IF(Bills!$L162=0,IF(AND(YEAR(Bills!$G162)=YEAR(I$3),MONTH(Bills!$G162)=MONTH(I$3)),$B163,0),IF(AND(I$3&gt;=DATE(YEAR(Bills!$G162),MONTH(Bills!$G162),1),MOD((YEAR(I$3)-YEAR(Bills!$G162))*12+MONTH(I$3)-MONTH(Bills!$G162),Bills!$L162)=0),$B163,0)))</f>
        <v/>
      </c>
      <c r="J163" s="30" t="str">
        <f>IF(OR($A163="",Bills!$G162="",Bills!$L162=""),"",IF(Bills!$L162=0,IF(AND(YEAR(Bills!$G162)=YEAR(J$3),MONTH(Bills!$G162)=MONTH(J$3)),$B163,0),IF(AND(J$3&gt;=DATE(YEAR(Bills!$G162),MONTH(Bills!$G162),1),MOD((YEAR(J$3)-YEAR(Bills!$G162))*12+MONTH(J$3)-MONTH(Bills!$G162),Bills!$L162)=0),$B163,0)))</f>
        <v/>
      </c>
      <c r="K163" s="30" t="str">
        <f>IF(OR($A163="",Bills!$G162="",Bills!$L162=""),"",IF(Bills!$L162=0,IF(AND(YEAR(Bills!$G162)=YEAR(K$3),MONTH(Bills!$G162)=MONTH(K$3)),$B163,0),IF(AND(K$3&gt;=DATE(YEAR(Bills!$G162),MONTH(Bills!$G162),1),MOD((YEAR(K$3)-YEAR(Bills!$G162))*12+MONTH(K$3)-MONTH(Bills!$G162),Bills!$L162)=0),$B163,0)))</f>
        <v/>
      </c>
      <c r="L163" s="30" t="str">
        <f>IF(OR($A163="",Bills!$G162="",Bills!$L162=""),"",IF(Bills!$L162=0,IF(AND(YEAR(Bills!$G162)=YEAR(L$3),MONTH(Bills!$G162)=MONTH(L$3)),$B163,0),IF(AND(L$3&gt;=DATE(YEAR(Bills!$G162),MONTH(Bills!$G162),1),MOD((YEAR(L$3)-YEAR(Bills!$G162))*12+MONTH(L$3)-MONTH(Bills!$G162),Bills!$L162)=0),$B163,0)))</f>
        <v/>
      </c>
      <c r="M163" s="30" t="str">
        <f>IF(OR($A163="",Bills!$G162="",Bills!$L162=""),"",IF(Bills!$L162=0,IF(AND(YEAR(Bills!$G162)=YEAR(M$3),MONTH(Bills!$G162)=MONTH(M$3)),$B163,0),IF(AND(M$3&gt;=DATE(YEAR(Bills!$G162),MONTH(Bills!$G162),1),MOD((YEAR(M$3)-YEAR(Bills!$G162))*12+MONTH(M$3)-MONTH(Bills!$G162),Bills!$L162)=0),$B163,0)))</f>
        <v/>
      </c>
      <c r="N163" s="30" t="str">
        <f>IF(OR($A163="",Bills!$G162="",Bills!$L162=""),"",IF(Bills!$L162=0,IF(AND(YEAR(Bills!$G162)=YEAR(N$3),MONTH(Bills!$G162)=MONTH(N$3)),$B163,0),IF(AND(N$3&gt;=DATE(YEAR(Bills!$G162),MONTH(Bills!$G162),1),MOD((YEAR(N$3)-YEAR(Bills!$G162))*12+MONTH(N$3)-MONTH(Bills!$G162),Bills!$L162)=0),$B163,0)))</f>
        <v/>
      </c>
    </row>
    <row r="164" spans="1:14" x14ac:dyDescent="0.3">
      <c r="A164" s="24" t="str">
        <f>IF(Bills!A163="","",Bills!A163)</f>
        <v/>
      </c>
      <c r="B164" s="23" t="str">
        <f>IF($A164="","",N(Bills!E163))</f>
        <v/>
      </c>
      <c r="C164" s="30" t="str">
        <f>IF(OR($A164="",Bills!$G163="",Bills!$L163=""),"",IF(Bills!$L163=0,IF(AND(YEAR(Bills!$G163)=YEAR(C$3),MONTH(Bills!$G163)=MONTH(C$3)),$B164,0),IF(AND(C$3&gt;=DATE(YEAR(Bills!$G163),MONTH(Bills!$G163),1),MOD((YEAR(C$3)-YEAR(Bills!$G163))*12+MONTH(C$3)-MONTH(Bills!$G163),Bills!$L163)=0),$B164,0)))</f>
        <v/>
      </c>
      <c r="D164" s="30" t="str">
        <f>IF(OR($A164="",Bills!$G163="",Bills!$L163=""),"",IF(Bills!$L163=0,IF(AND(YEAR(Bills!$G163)=YEAR(D$3),MONTH(Bills!$G163)=MONTH(D$3)),$B164,0),IF(AND(D$3&gt;=DATE(YEAR(Bills!$G163),MONTH(Bills!$G163),1),MOD((YEAR(D$3)-YEAR(Bills!$G163))*12+MONTH(D$3)-MONTH(Bills!$G163),Bills!$L163)=0),$B164,0)))</f>
        <v/>
      </c>
      <c r="E164" s="30" t="str">
        <f>IF(OR($A164="",Bills!$G163="",Bills!$L163=""),"",IF(Bills!$L163=0,IF(AND(YEAR(Bills!$G163)=YEAR(E$3),MONTH(Bills!$G163)=MONTH(E$3)),$B164,0),IF(AND(E$3&gt;=DATE(YEAR(Bills!$G163),MONTH(Bills!$G163),1),MOD((YEAR(E$3)-YEAR(Bills!$G163))*12+MONTH(E$3)-MONTH(Bills!$G163),Bills!$L163)=0),$B164,0)))</f>
        <v/>
      </c>
      <c r="F164" s="30" t="str">
        <f>IF(OR($A164="",Bills!$G163="",Bills!$L163=""),"",IF(Bills!$L163=0,IF(AND(YEAR(Bills!$G163)=YEAR(F$3),MONTH(Bills!$G163)=MONTH(F$3)),$B164,0),IF(AND(F$3&gt;=DATE(YEAR(Bills!$G163),MONTH(Bills!$G163),1),MOD((YEAR(F$3)-YEAR(Bills!$G163))*12+MONTH(F$3)-MONTH(Bills!$G163),Bills!$L163)=0),$B164,0)))</f>
        <v/>
      </c>
      <c r="G164" s="30" t="str">
        <f>IF(OR($A164="",Bills!$G163="",Bills!$L163=""),"",IF(Bills!$L163=0,IF(AND(YEAR(Bills!$G163)=YEAR(G$3),MONTH(Bills!$G163)=MONTH(G$3)),$B164,0),IF(AND(G$3&gt;=DATE(YEAR(Bills!$G163),MONTH(Bills!$G163),1),MOD((YEAR(G$3)-YEAR(Bills!$G163))*12+MONTH(G$3)-MONTH(Bills!$G163),Bills!$L163)=0),$B164,0)))</f>
        <v/>
      </c>
      <c r="H164" s="30" t="str">
        <f>IF(OR($A164="",Bills!$G163="",Bills!$L163=""),"",IF(Bills!$L163=0,IF(AND(YEAR(Bills!$G163)=YEAR(H$3),MONTH(Bills!$G163)=MONTH(H$3)),$B164,0),IF(AND(H$3&gt;=DATE(YEAR(Bills!$G163),MONTH(Bills!$G163),1),MOD((YEAR(H$3)-YEAR(Bills!$G163))*12+MONTH(H$3)-MONTH(Bills!$G163),Bills!$L163)=0),$B164,0)))</f>
        <v/>
      </c>
      <c r="I164" s="30" t="str">
        <f>IF(OR($A164="",Bills!$G163="",Bills!$L163=""),"",IF(Bills!$L163=0,IF(AND(YEAR(Bills!$G163)=YEAR(I$3),MONTH(Bills!$G163)=MONTH(I$3)),$B164,0),IF(AND(I$3&gt;=DATE(YEAR(Bills!$G163),MONTH(Bills!$G163),1),MOD((YEAR(I$3)-YEAR(Bills!$G163))*12+MONTH(I$3)-MONTH(Bills!$G163),Bills!$L163)=0),$B164,0)))</f>
        <v/>
      </c>
      <c r="J164" s="30" t="str">
        <f>IF(OR($A164="",Bills!$G163="",Bills!$L163=""),"",IF(Bills!$L163=0,IF(AND(YEAR(Bills!$G163)=YEAR(J$3),MONTH(Bills!$G163)=MONTH(J$3)),$B164,0),IF(AND(J$3&gt;=DATE(YEAR(Bills!$G163),MONTH(Bills!$G163),1),MOD((YEAR(J$3)-YEAR(Bills!$G163))*12+MONTH(J$3)-MONTH(Bills!$G163),Bills!$L163)=0),$B164,0)))</f>
        <v/>
      </c>
      <c r="K164" s="30" t="str">
        <f>IF(OR($A164="",Bills!$G163="",Bills!$L163=""),"",IF(Bills!$L163=0,IF(AND(YEAR(Bills!$G163)=YEAR(K$3),MONTH(Bills!$G163)=MONTH(K$3)),$B164,0),IF(AND(K$3&gt;=DATE(YEAR(Bills!$G163),MONTH(Bills!$G163),1),MOD((YEAR(K$3)-YEAR(Bills!$G163))*12+MONTH(K$3)-MONTH(Bills!$G163),Bills!$L163)=0),$B164,0)))</f>
        <v/>
      </c>
      <c r="L164" s="30" t="str">
        <f>IF(OR($A164="",Bills!$G163="",Bills!$L163=""),"",IF(Bills!$L163=0,IF(AND(YEAR(Bills!$G163)=YEAR(L$3),MONTH(Bills!$G163)=MONTH(L$3)),$B164,0),IF(AND(L$3&gt;=DATE(YEAR(Bills!$G163),MONTH(Bills!$G163),1),MOD((YEAR(L$3)-YEAR(Bills!$G163))*12+MONTH(L$3)-MONTH(Bills!$G163),Bills!$L163)=0),$B164,0)))</f>
        <v/>
      </c>
      <c r="M164" s="30" t="str">
        <f>IF(OR($A164="",Bills!$G163="",Bills!$L163=""),"",IF(Bills!$L163=0,IF(AND(YEAR(Bills!$G163)=YEAR(M$3),MONTH(Bills!$G163)=MONTH(M$3)),$B164,0),IF(AND(M$3&gt;=DATE(YEAR(Bills!$G163),MONTH(Bills!$G163),1),MOD((YEAR(M$3)-YEAR(Bills!$G163))*12+MONTH(M$3)-MONTH(Bills!$G163),Bills!$L163)=0),$B164,0)))</f>
        <v/>
      </c>
      <c r="N164" s="30" t="str">
        <f>IF(OR($A164="",Bills!$G163="",Bills!$L163=""),"",IF(Bills!$L163=0,IF(AND(YEAR(Bills!$G163)=YEAR(N$3),MONTH(Bills!$G163)=MONTH(N$3)),$B164,0),IF(AND(N$3&gt;=DATE(YEAR(Bills!$G163),MONTH(Bills!$G163),1),MOD((YEAR(N$3)-YEAR(Bills!$G163))*12+MONTH(N$3)-MONTH(Bills!$G163),Bills!$L163)=0),$B164,0)))</f>
        <v/>
      </c>
    </row>
    <row r="165" spans="1:14" x14ac:dyDescent="0.3">
      <c r="A165" s="24" t="str">
        <f>IF(Bills!A164="","",Bills!A164)</f>
        <v/>
      </c>
      <c r="B165" s="23" t="str">
        <f>IF($A165="","",N(Bills!E164))</f>
        <v/>
      </c>
      <c r="C165" s="30" t="str">
        <f>IF(OR($A165="",Bills!$G164="",Bills!$L164=""),"",IF(Bills!$L164=0,IF(AND(YEAR(Bills!$G164)=YEAR(C$3),MONTH(Bills!$G164)=MONTH(C$3)),$B165,0),IF(AND(C$3&gt;=DATE(YEAR(Bills!$G164),MONTH(Bills!$G164),1),MOD((YEAR(C$3)-YEAR(Bills!$G164))*12+MONTH(C$3)-MONTH(Bills!$G164),Bills!$L164)=0),$B165,0)))</f>
        <v/>
      </c>
      <c r="D165" s="30" t="str">
        <f>IF(OR($A165="",Bills!$G164="",Bills!$L164=""),"",IF(Bills!$L164=0,IF(AND(YEAR(Bills!$G164)=YEAR(D$3),MONTH(Bills!$G164)=MONTH(D$3)),$B165,0),IF(AND(D$3&gt;=DATE(YEAR(Bills!$G164),MONTH(Bills!$G164),1),MOD((YEAR(D$3)-YEAR(Bills!$G164))*12+MONTH(D$3)-MONTH(Bills!$G164),Bills!$L164)=0),$B165,0)))</f>
        <v/>
      </c>
      <c r="E165" s="30" t="str">
        <f>IF(OR($A165="",Bills!$G164="",Bills!$L164=""),"",IF(Bills!$L164=0,IF(AND(YEAR(Bills!$G164)=YEAR(E$3),MONTH(Bills!$G164)=MONTH(E$3)),$B165,0),IF(AND(E$3&gt;=DATE(YEAR(Bills!$G164),MONTH(Bills!$G164),1),MOD((YEAR(E$3)-YEAR(Bills!$G164))*12+MONTH(E$3)-MONTH(Bills!$G164),Bills!$L164)=0),$B165,0)))</f>
        <v/>
      </c>
      <c r="F165" s="30" t="str">
        <f>IF(OR($A165="",Bills!$G164="",Bills!$L164=""),"",IF(Bills!$L164=0,IF(AND(YEAR(Bills!$G164)=YEAR(F$3),MONTH(Bills!$G164)=MONTH(F$3)),$B165,0),IF(AND(F$3&gt;=DATE(YEAR(Bills!$G164),MONTH(Bills!$G164),1),MOD((YEAR(F$3)-YEAR(Bills!$G164))*12+MONTH(F$3)-MONTH(Bills!$G164),Bills!$L164)=0),$B165,0)))</f>
        <v/>
      </c>
      <c r="G165" s="30" t="str">
        <f>IF(OR($A165="",Bills!$G164="",Bills!$L164=""),"",IF(Bills!$L164=0,IF(AND(YEAR(Bills!$G164)=YEAR(G$3),MONTH(Bills!$G164)=MONTH(G$3)),$B165,0),IF(AND(G$3&gt;=DATE(YEAR(Bills!$G164),MONTH(Bills!$G164),1),MOD((YEAR(G$3)-YEAR(Bills!$G164))*12+MONTH(G$3)-MONTH(Bills!$G164),Bills!$L164)=0),$B165,0)))</f>
        <v/>
      </c>
      <c r="H165" s="30" t="str">
        <f>IF(OR($A165="",Bills!$G164="",Bills!$L164=""),"",IF(Bills!$L164=0,IF(AND(YEAR(Bills!$G164)=YEAR(H$3),MONTH(Bills!$G164)=MONTH(H$3)),$B165,0),IF(AND(H$3&gt;=DATE(YEAR(Bills!$G164),MONTH(Bills!$G164),1),MOD((YEAR(H$3)-YEAR(Bills!$G164))*12+MONTH(H$3)-MONTH(Bills!$G164),Bills!$L164)=0),$B165,0)))</f>
        <v/>
      </c>
      <c r="I165" s="30" t="str">
        <f>IF(OR($A165="",Bills!$G164="",Bills!$L164=""),"",IF(Bills!$L164=0,IF(AND(YEAR(Bills!$G164)=YEAR(I$3),MONTH(Bills!$G164)=MONTH(I$3)),$B165,0),IF(AND(I$3&gt;=DATE(YEAR(Bills!$G164),MONTH(Bills!$G164),1),MOD((YEAR(I$3)-YEAR(Bills!$G164))*12+MONTH(I$3)-MONTH(Bills!$G164),Bills!$L164)=0),$B165,0)))</f>
        <v/>
      </c>
      <c r="J165" s="30" t="str">
        <f>IF(OR($A165="",Bills!$G164="",Bills!$L164=""),"",IF(Bills!$L164=0,IF(AND(YEAR(Bills!$G164)=YEAR(J$3),MONTH(Bills!$G164)=MONTH(J$3)),$B165,0),IF(AND(J$3&gt;=DATE(YEAR(Bills!$G164),MONTH(Bills!$G164),1),MOD((YEAR(J$3)-YEAR(Bills!$G164))*12+MONTH(J$3)-MONTH(Bills!$G164),Bills!$L164)=0),$B165,0)))</f>
        <v/>
      </c>
      <c r="K165" s="30" t="str">
        <f>IF(OR($A165="",Bills!$G164="",Bills!$L164=""),"",IF(Bills!$L164=0,IF(AND(YEAR(Bills!$G164)=YEAR(K$3),MONTH(Bills!$G164)=MONTH(K$3)),$B165,0),IF(AND(K$3&gt;=DATE(YEAR(Bills!$G164),MONTH(Bills!$G164),1),MOD((YEAR(K$3)-YEAR(Bills!$G164))*12+MONTH(K$3)-MONTH(Bills!$G164),Bills!$L164)=0),$B165,0)))</f>
        <v/>
      </c>
      <c r="L165" s="30" t="str">
        <f>IF(OR($A165="",Bills!$G164="",Bills!$L164=""),"",IF(Bills!$L164=0,IF(AND(YEAR(Bills!$G164)=YEAR(L$3),MONTH(Bills!$G164)=MONTH(L$3)),$B165,0),IF(AND(L$3&gt;=DATE(YEAR(Bills!$G164),MONTH(Bills!$G164),1),MOD((YEAR(L$3)-YEAR(Bills!$G164))*12+MONTH(L$3)-MONTH(Bills!$G164),Bills!$L164)=0),$B165,0)))</f>
        <v/>
      </c>
      <c r="M165" s="30" t="str">
        <f>IF(OR($A165="",Bills!$G164="",Bills!$L164=""),"",IF(Bills!$L164=0,IF(AND(YEAR(Bills!$G164)=YEAR(M$3),MONTH(Bills!$G164)=MONTH(M$3)),$B165,0),IF(AND(M$3&gt;=DATE(YEAR(Bills!$G164),MONTH(Bills!$G164),1),MOD((YEAR(M$3)-YEAR(Bills!$G164))*12+MONTH(M$3)-MONTH(Bills!$G164),Bills!$L164)=0),$B165,0)))</f>
        <v/>
      </c>
      <c r="N165" s="30" t="str">
        <f>IF(OR($A165="",Bills!$G164="",Bills!$L164=""),"",IF(Bills!$L164=0,IF(AND(YEAR(Bills!$G164)=YEAR(N$3),MONTH(Bills!$G164)=MONTH(N$3)),$B165,0),IF(AND(N$3&gt;=DATE(YEAR(Bills!$G164),MONTH(Bills!$G164),1),MOD((YEAR(N$3)-YEAR(Bills!$G164))*12+MONTH(N$3)-MONTH(Bills!$G164),Bills!$L164)=0),$B165,0)))</f>
        <v/>
      </c>
    </row>
    <row r="166" spans="1:14" x14ac:dyDescent="0.3">
      <c r="A166" s="24" t="str">
        <f>IF(Bills!A165="","",Bills!A165)</f>
        <v/>
      </c>
      <c r="B166" s="23" t="str">
        <f>IF($A166="","",N(Bills!E165))</f>
        <v/>
      </c>
      <c r="C166" s="30" t="str">
        <f>IF(OR($A166="",Bills!$G165="",Bills!$L165=""),"",IF(Bills!$L165=0,IF(AND(YEAR(Bills!$G165)=YEAR(C$3),MONTH(Bills!$G165)=MONTH(C$3)),$B166,0),IF(AND(C$3&gt;=DATE(YEAR(Bills!$G165),MONTH(Bills!$G165),1),MOD((YEAR(C$3)-YEAR(Bills!$G165))*12+MONTH(C$3)-MONTH(Bills!$G165),Bills!$L165)=0),$B166,0)))</f>
        <v/>
      </c>
      <c r="D166" s="30" t="str">
        <f>IF(OR($A166="",Bills!$G165="",Bills!$L165=""),"",IF(Bills!$L165=0,IF(AND(YEAR(Bills!$G165)=YEAR(D$3),MONTH(Bills!$G165)=MONTH(D$3)),$B166,0),IF(AND(D$3&gt;=DATE(YEAR(Bills!$G165),MONTH(Bills!$G165),1),MOD((YEAR(D$3)-YEAR(Bills!$G165))*12+MONTH(D$3)-MONTH(Bills!$G165),Bills!$L165)=0),$B166,0)))</f>
        <v/>
      </c>
      <c r="E166" s="30" t="str">
        <f>IF(OR($A166="",Bills!$G165="",Bills!$L165=""),"",IF(Bills!$L165=0,IF(AND(YEAR(Bills!$G165)=YEAR(E$3),MONTH(Bills!$G165)=MONTH(E$3)),$B166,0),IF(AND(E$3&gt;=DATE(YEAR(Bills!$G165),MONTH(Bills!$G165),1),MOD((YEAR(E$3)-YEAR(Bills!$G165))*12+MONTH(E$3)-MONTH(Bills!$G165),Bills!$L165)=0),$B166,0)))</f>
        <v/>
      </c>
      <c r="F166" s="30" t="str">
        <f>IF(OR($A166="",Bills!$G165="",Bills!$L165=""),"",IF(Bills!$L165=0,IF(AND(YEAR(Bills!$G165)=YEAR(F$3),MONTH(Bills!$G165)=MONTH(F$3)),$B166,0),IF(AND(F$3&gt;=DATE(YEAR(Bills!$G165),MONTH(Bills!$G165),1),MOD((YEAR(F$3)-YEAR(Bills!$G165))*12+MONTH(F$3)-MONTH(Bills!$G165),Bills!$L165)=0),$B166,0)))</f>
        <v/>
      </c>
      <c r="G166" s="30" t="str">
        <f>IF(OR($A166="",Bills!$G165="",Bills!$L165=""),"",IF(Bills!$L165=0,IF(AND(YEAR(Bills!$G165)=YEAR(G$3),MONTH(Bills!$G165)=MONTH(G$3)),$B166,0),IF(AND(G$3&gt;=DATE(YEAR(Bills!$G165),MONTH(Bills!$G165),1),MOD((YEAR(G$3)-YEAR(Bills!$G165))*12+MONTH(G$3)-MONTH(Bills!$G165),Bills!$L165)=0),$B166,0)))</f>
        <v/>
      </c>
      <c r="H166" s="30" t="str">
        <f>IF(OR($A166="",Bills!$G165="",Bills!$L165=""),"",IF(Bills!$L165=0,IF(AND(YEAR(Bills!$G165)=YEAR(H$3),MONTH(Bills!$G165)=MONTH(H$3)),$B166,0),IF(AND(H$3&gt;=DATE(YEAR(Bills!$G165),MONTH(Bills!$G165),1),MOD((YEAR(H$3)-YEAR(Bills!$G165))*12+MONTH(H$3)-MONTH(Bills!$G165),Bills!$L165)=0),$B166,0)))</f>
        <v/>
      </c>
      <c r="I166" s="30" t="str">
        <f>IF(OR($A166="",Bills!$G165="",Bills!$L165=""),"",IF(Bills!$L165=0,IF(AND(YEAR(Bills!$G165)=YEAR(I$3),MONTH(Bills!$G165)=MONTH(I$3)),$B166,0),IF(AND(I$3&gt;=DATE(YEAR(Bills!$G165),MONTH(Bills!$G165),1),MOD((YEAR(I$3)-YEAR(Bills!$G165))*12+MONTH(I$3)-MONTH(Bills!$G165),Bills!$L165)=0),$B166,0)))</f>
        <v/>
      </c>
      <c r="J166" s="30" t="str">
        <f>IF(OR($A166="",Bills!$G165="",Bills!$L165=""),"",IF(Bills!$L165=0,IF(AND(YEAR(Bills!$G165)=YEAR(J$3),MONTH(Bills!$G165)=MONTH(J$3)),$B166,0),IF(AND(J$3&gt;=DATE(YEAR(Bills!$G165),MONTH(Bills!$G165),1),MOD((YEAR(J$3)-YEAR(Bills!$G165))*12+MONTH(J$3)-MONTH(Bills!$G165),Bills!$L165)=0),$B166,0)))</f>
        <v/>
      </c>
      <c r="K166" s="30" t="str">
        <f>IF(OR($A166="",Bills!$G165="",Bills!$L165=""),"",IF(Bills!$L165=0,IF(AND(YEAR(Bills!$G165)=YEAR(K$3),MONTH(Bills!$G165)=MONTH(K$3)),$B166,0),IF(AND(K$3&gt;=DATE(YEAR(Bills!$G165),MONTH(Bills!$G165),1),MOD((YEAR(K$3)-YEAR(Bills!$G165))*12+MONTH(K$3)-MONTH(Bills!$G165),Bills!$L165)=0),$B166,0)))</f>
        <v/>
      </c>
      <c r="L166" s="30" t="str">
        <f>IF(OR($A166="",Bills!$G165="",Bills!$L165=""),"",IF(Bills!$L165=0,IF(AND(YEAR(Bills!$G165)=YEAR(L$3),MONTH(Bills!$G165)=MONTH(L$3)),$B166,0),IF(AND(L$3&gt;=DATE(YEAR(Bills!$G165),MONTH(Bills!$G165),1),MOD((YEAR(L$3)-YEAR(Bills!$G165))*12+MONTH(L$3)-MONTH(Bills!$G165),Bills!$L165)=0),$B166,0)))</f>
        <v/>
      </c>
      <c r="M166" s="30" t="str">
        <f>IF(OR($A166="",Bills!$G165="",Bills!$L165=""),"",IF(Bills!$L165=0,IF(AND(YEAR(Bills!$G165)=YEAR(M$3),MONTH(Bills!$G165)=MONTH(M$3)),$B166,0),IF(AND(M$3&gt;=DATE(YEAR(Bills!$G165),MONTH(Bills!$G165),1),MOD((YEAR(M$3)-YEAR(Bills!$G165))*12+MONTH(M$3)-MONTH(Bills!$G165),Bills!$L165)=0),$B166,0)))</f>
        <v/>
      </c>
      <c r="N166" s="30" t="str">
        <f>IF(OR($A166="",Bills!$G165="",Bills!$L165=""),"",IF(Bills!$L165=0,IF(AND(YEAR(Bills!$G165)=YEAR(N$3),MONTH(Bills!$G165)=MONTH(N$3)),$B166,0),IF(AND(N$3&gt;=DATE(YEAR(Bills!$G165),MONTH(Bills!$G165),1),MOD((YEAR(N$3)-YEAR(Bills!$G165))*12+MONTH(N$3)-MONTH(Bills!$G165),Bills!$L165)=0),$B166,0)))</f>
        <v/>
      </c>
    </row>
    <row r="167" spans="1:14" x14ac:dyDescent="0.3">
      <c r="A167" s="24" t="str">
        <f>IF(Bills!A166="","",Bills!A166)</f>
        <v/>
      </c>
      <c r="B167" s="23" t="str">
        <f>IF($A167="","",N(Bills!E166))</f>
        <v/>
      </c>
      <c r="C167" s="30" t="str">
        <f>IF(OR($A167="",Bills!$G166="",Bills!$L166=""),"",IF(Bills!$L166=0,IF(AND(YEAR(Bills!$G166)=YEAR(C$3),MONTH(Bills!$G166)=MONTH(C$3)),$B167,0),IF(AND(C$3&gt;=DATE(YEAR(Bills!$G166),MONTH(Bills!$G166),1),MOD((YEAR(C$3)-YEAR(Bills!$G166))*12+MONTH(C$3)-MONTH(Bills!$G166),Bills!$L166)=0),$B167,0)))</f>
        <v/>
      </c>
      <c r="D167" s="30" t="str">
        <f>IF(OR($A167="",Bills!$G166="",Bills!$L166=""),"",IF(Bills!$L166=0,IF(AND(YEAR(Bills!$G166)=YEAR(D$3),MONTH(Bills!$G166)=MONTH(D$3)),$B167,0),IF(AND(D$3&gt;=DATE(YEAR(Bills!$G166),MONTH(Bills!$G166),1),MOD((YEAR(D$3)-YEAR(Bills!$G166))*12+MONTH(D$3)-MONTH(Bills!$G166),Bills!$L166)=0),$B167,0)))</f>
        <v/>
      </c>
      <c r="E167" s="30" t="str">
        <f>IF(OR($A167="",Bills!$G166="",Bills!$L166=""),"",IF(Bills!$L166=0,IF(AND(YEAR(Bills!$G166)=YEAR(E$3),MONTH(Bills!$G166)=MONTH(E$3)),$B167,0),IF(AND(E$3&gt;=DATE(YEAR(Bills!$G166),MONTH(Bills!$G166),1),MOD((YEAR(E$3)-YEAR(Bills!$G166))*12+MONTH(E$3)-MONTH(Bills!$G166),Bills!$L166)=0),$B167,0)))</f>
        <v/>
      </c>
      <c r="F167" s="30" t="str">
        <f>IF(OR($A167="",Bills!$G166="",Bills!$L166=""),"",IF(Bills!$L166=0,IF(AND(YEAR(Bills!$G166)=YEAR(F$3),MONTH(Bills!$G166)=MONTH(F$3)),$B167,0),IF(AND(F$3&gt;=DATE(YEAR(Bills!$G166),MONTH(Bills!$G166),1),MOD((YEAR(F$3)-YEAR(Bills!$G166))*12+MONTH(F$3)-MONTH(Bills!$G166),Bills!$L166)=0),$B167,0)))</f>
        <v/>
      </c>
      <c r="G167" s="30" t="str">
        <f>IF(OR($A167="",Bills!$G166="",Bills!$L166=""),"",IF(Bills!$L166=0,IF(AND(YEAR(Bills!$G166)=YEAR(G$3),MONTH(Bills!$G166)=MONTH(G$3)),$B167,0),IF(AND(G$3&gt;=DATE(YEAR(Bills!$G166),MONTH(Bills!$G166),1),MOD((YEAR(G$3)-YEAR(Bills!$G166))*12+MONTH(G$3)-MONTH(Bills!$G166),Bills!$L166)=0),$B167,0)))</f>
        <v/>
      </c>
      <c r="H167" s="30" t="str">
        <f>IF(OR($A167="",Bills!$G166="",Bills!$L166=""),"",IF(Bills!$L166=0,IF(AND(YEAR(Bills!$G166)=YEAR(H$3),MONTH(Bills!$G166)=MONTH(H$3)),$B167,0),IF(AND(H$3&gt;=DATE(YEAR(Bills!$G166),MONTH(Bills!$G166),1),MOD((YEAR(H$3)-YEAR(Bills!$G166))*12+MONTH(H$3)-MONTH(Bills!$G166),Bills!$L166)=0),$B167,0)))</f>
        <v/>
      </c>
      <c r="I167" s="30" t="str">
        <f>IF(OR($A167="",Bills!$G166="",Bills!$L166=""),"",IF(Bills!$L166=0,IF(AND(YEAR(Bills!$G166)=YEAR(I$3),MONTH(Bills!$G166)=MONTH(I$3)),$B167,0),IF(AND(I$3&gt;=DATE(YEAR(Bills!$G166),MONTH(Bills!$G166),1),MOD((YEAR(I$3)-YEAR(Bills!$G166))*12+MONTH(I$3)-MONTH(Bills!$G166),Bills!$L166)=0),$B167,0)))</f>
        <v/>
      </c>
      <c r="J167" s="30" t="str">
        <f>IF(OR($A167="",Bills!$G166="",Bills!$L166=""),"",IF(Bills!$L166=0,IF(AND(YEAR(Bills!$G166)=YEAR(J$3),MONTH(Bills!$G166)=MONTH(J$3)),$B167,0),IF(AND(J$3&gt;=DATE(YEAR(Bills!$G166),MONTH(Bills!$G166),1),MOD((YEAR(J$3)-YEAR(Bills!$G166))*12+MONTH(J$3)-MONTH(Bills!$G166),Bills!$L166)=0),$B167,0)))</f>
        <v/>
      </c>
      <c r="K167" s="30" t="str">
        <f>IF(OR($A167="",Bills!$G166="",Bills!$L166=""),"",IF(Bills!$L166=0,IF(AND(YEAR(Bills!$G166)=YEAR(K$3),MONTH(Bills!$G166)=MONTH(K$3)),$B167,0),IF(AND(K$3&gt;=DATE(YEAR(Bills!$G166),MONTH(Bills!$G166),1),MOD((YEAR(K$3)-YEAR(Bills!$G166))*12+MONTH(K$3)-MONTH(Bills!$G166),Bills!$L166)=0),$B167,0)))</f>
        <v/>
      </c>
      <c r="L167" s="30" t="str">
        <f>IF(OR($A167="",Bills!$G166="",Bills!$L166=""),"",IF(Bills!$L166=0,IF(AND(YEAR(Bills!$G166)=YEAR(L$3),MONTH(Bills!$G166)=MONTH(L$3)),$B167,0),IF(AND(L$3&gt;=DATE(YEAR(Bills!$G166),MONTH(Bills!$G166),1),MOD((YEAR(L$3)-YEAR(Bills!$G166))*12+MONTH(L$3)-MONTH(Bills!$G166),Bills!$L166)=0),$B167,0)))</f>
        <v/>
      </c>
      <c r="M167" s="30" t="str">
        <f>IF(OR($A167="",Bills!$G166="",Bills!$L166=""),"",IF(Bills!$L166=0,IF(AND(YEAR(Bills!$G166)=YEAR(M$3),MONTH(Bills!$G166)=MONTH(M$3)),$B167,0),IF(AND(M$3&gt;=DATE(YEAR(Bills!$G166),MONTH(Bills!$G166),1),MOD((YEAR(M$3)-YEAR(Bills!$G166))*12+MONTH(M$3)-MONTH(Bills!$G166),Bills!$L166)=0),$B167,0)))</f>
        <v/>
      </c>
      <c r="N167" s="30" t="str">
        <f>IF(OR($A167="",Bills!$G166="",Bills!$L166=""),"",IF(Bills!$L166=0,IF(AND(YEAR(Bills!$G166)=YEAR(N$3),MONTH(Bills!$G166)=MONTH(N$3)),$B167,0),IF(AND(N$3&gt;=DATE(YEAR(Bills!$G166),MONTH(Bills!$G166),1),MOD((YEAR(N$3)-YEAR(Bills!$G166))*12+MONTH(N$3)-MONTH(Bills!$G166),Bills!$L166)=0),$B167,0)))</f>
        <v/>
      </c>
    </row>
    <row r="168" spans="1:14" x14ac:dyDescent="0.3">
      <c r="A168" s="24" t="str">
        <f>IF(Bills!A167="","",Bills!A167)</f>
        <v/>
      </c>
      <c r="B168" s="23" t="str">
        <f>IF($A168="","",N(Bills!E167))</f>
        <v/>
      </c>
      <c r="C168" s="30" t="str">
        <f>IF(OR($A168="",Bills!$G167="",Bills!$L167=""),"",IF(Bills!$L167=0,IF(AND(YEAR(Bills!$G167)=YEAR(C$3),MONTH(Bills!$G167)=MONTH(C$3)),$B168,0),IF(AND(C$3&gt;=DATE(YEAR(Bills!$G167),MONTH(Bills!$G167),1),MOD((YEAR(C$3)-YEAR(Bills!$G167))*12+MONTH(C$3)-MONTH(Bills!$G167),Bills!$L167)=0),$B168,0)))</f>
        <v/>
      </c>
      <c r="D168" s="30" t="str">
        <f>IF(OR($A168="",Bills!$G167="",Bills!$L167=""),"",IF(Bills!$L167=0,IF(AND(YEAR(Bills!$G167)=YEAR(D$3),MONTH(Bills!$G167)=MONTH(D$3)),$B168,0),IF(AND(D$3&gt;=DATE(YEAR(Bills!$G167),MONTH(Bills!$G167),1),MOD((YEAR(D$3)-YEAR(Bills!$G167))*12+MONTH(D$3)-MONTH(Bills!$G167),Bills!$L167)=0),$B168,0)))</f>
        <v/>
      </c>
      <c r="E168" s="30" t="str">
        <f>IF(OR($A168="",Bills!$G167="",Bills!$L167=""),"",IF(Bills!$L167=0,IF(AND(YEAR(Bills!$G167)=YEAR(E$3),MONTH(Bills!$G167)=MONTH(E$3)),$B168,0),IF(AND(E$3&gt;=DATE(YEAR(Bills!$G167),MONTH(Bills!$G167),1),MOD((YEAR(E$3)-YEAR(Bills!$G167))*12+MONTH(E$3)-MONTH(Bills!$G167),Bills!$L167)=0),$B168,0)))</f>
        <v/>
      </c>
      <c r="F168" s="30" t="str">
        <f>IF(OR($A168="",Bills!$G167="",Bills!$L167=""),"",IF(Bills!$L167=0,IF(AND(YEAR(Bills!$G167)=YEAR(F$3),MONTH(Bills!$G167)=MONTH(F$3)),$B168,0),IF(AND(F$3&gt;=DATE(YEAR(Bills!$G167),MONTH(Bills!$G167),1),MOD((YEAR(F$3)-YEAR(Bills!$G167))*12+MONTH(F$3)-MONTH(Bills!$G167),Bills!$L167)=0),$B168,0)))</f>
        <v/>
      </c>
      <c r="G168" s="30" t="str">
        <f>IF(OR($A168="",Bills!$G167="",Bills!$L167=""),"",IF(Bills!$L167=0,IF(AND(YEAR(Bills!$G167)=YEAR(G$3),MONTH(Bills!$G167)=MONTH(G$3)),$B168,0),IF(AND(G$3&gt;=DATE(YEAR(Bills!$G167),MONTH(Bills!$G167),1),MOD((YEAR(G$3)-YEAR(Bills!$G167))*12+MONTH(G$3)-MONTH(Bills!$G167),Bills!$L167)=0),$B168,0)))</f>
        <v/>
      </c>
      <c r="H168" s="30" t="str">
        <f>IF(OR($A168="",Bills!$G167="",Bills!$L167=""),"",IF(Bills!$L167=0,IF(AND(YEAR(Bills!$G167)=YEAR(H$3),MONTH(Bills!$G167)=MONTH(H$3)),$B168,0),IF(AND(H$3&gt;=DATE(YEAR(Bills!$G167),MONTH(Bills!$G167),1),MOD((YEAR(H$3)-YEAR(Bills!$G167))*12+MONTH(H$3)-MONTH(Bills!$G167),Bills!$L167)=0),$B168,0)))</f>
        <v/>
      </c>
      <c r="I168" s="30" t="str">
        <f>IF(OR($A168="",Bills!$G167="",Bills!$L167=""),"",IF(Bills!$L167=0,IF(AND(YEAR(Bills!$G167)=YEAR(I$3),MONTH(Bills!$G167)=MONTH(I$3)),$B168,0),IF(AND(I$3&gt;=DATE(YEAR(Bills!$G167),MONTH(Bills!$G167),1),MOD((YEAR(I$3)-YEAR(Bills!$G167))*12+MONTH(I$3)-MONTH(Bills!$G167),Bills!$L167)=0),$B168,0)))</f>
        <v/>
      </c>
      <c r="J168" s="30" t="str">
        <f>IF(OR($A168="",Bills!$G167="",Bills!$L167=""),"",IF(Bills!$L167=0,IF(AND(YEAR(Bills!$G167)=YEAR(J$3),MONTH(Bills!$G167)=MONTH(J$3)),$B168,0),IF(AND(J$3&gt;=DATE(YEAR(Bills!$G167),MONTH(Bills!$G167),1),MOD((YEAR(J$3)-YEAR(Bills!$G167))*12+MONTH(J$3)-MONTH(Bills!$G167),Bills!$L167)=0),$B168,0)))</f>
        <v/>
      </c>
      <c r="K168" s="30" t="str">
        <f>IF(OR($A168="",Bills!$G167="",Bills!$L167=""),"",IF(Bills!$L167=0,IF(AND(YEAR(Bills!$G167)=YEAR(K$3),MONTH(Bills!$G167)=MONTH(K$3)),$B168,0),IF(AND(K$3&gt;=DATE(YEAR(Bills!$G167),MONTH(Bills!$G167),1),MOD((YEAR(K$3)-YEAR(Bills!$G167))*12+MONTH(K$3)-MONTH(Bills!$G167),Bills!$L167)=0),$B168,0)))</f>
        <v/>
      </c>
      <c r="L168" s="30" t="str">
        <f>IF(OR($A168="",Bills!$G167="",Bills!$L167=""),"",IF(Bills!$L167=0,IF(AND(YEAR(Bills!$G167)=YEAR(L$3),MONTH(Bills!$G167)=MONTH(L$3)),$B168,0),IF(AND(L$3&gt;=DATE(YEAR(Bills!$G167),MONTH(Bills!$G167),1),MOD((YEAR(L$3)-YEAR(Bills!$G167))*12+MONTH(L$3)-MONTH(Bills!$G167),Bills!$L167)=0),$B168,0)))</f>
        <v/>
      </c>
      <c r="M168" s="30" t="str">
        <f>IF(OR($A168="",Bills!$G167="",Bills!$L167=""),"",IF(Bills!$L167=0,IF(AND(YEAR(Bills!$G167)=YEAR(M$3),MONTH(Bills!$G167)=MONTH(M$3)),$B168,0),IF(AND(M$3&gt;=DATE(YEAR(Bills!$G167),MONTH(Bills!$G167),1),MOD((YEAR(M$3)-YEAR(Bills!$G167))*12+MONTH(M$3)-MONTH(Bills!$G167),Bills!$L167)=0),$B168,0)))</f>
        <v/>
      </c>
      <c r="N168" s="30" t="str">
        <f>IF(OR($A168="",Bills!$G167="",Bills!$L167=""),"",IF(Bills!$L167=0,IF(AND(YEAR(Bills!$G167)=YEAR(N$3),MONTH(Bills!$G167)=MONTH(N$3)),$B168,0),IF(AND(N$3&gt;=DATE(YEAR(Bills!$G167),MONTH(Bills!$G167),1),MOD((YEAR(N$3)-YEAR(Bills!$G167))*12+MONTH(N$3)-MONTH(Bills!$G167),Bills!$L167)=0),$B168,0)))</f>
        <v/>
      </c>
    </row>
    <row r="169" spans="1:14" x14ac:dyDescent="0.3">
      <c r="A169" s="24" t="str">
        <f>IF(Bills!A168="","",Bills!A168)</f>
        <v/>
      </c>
      <c r="B169" s="23" t="str">
        <f>IF($A169="","",N(Bills!E168))</f>
        <v/>
      </c>
      <c r="C169" s="30" t="str">
        <f>IF(OR($A169="",Bills!$G168="",Bills!$L168=""),"",IF(Bills!$L168=0,IF(AND(YEAR(Bills!$G168)=YEAR(C$3),MONTH(Bills!$G168)=MONTH(C$3)),$B169,0),IF(AND(C$3&gt;=DATE(YEAR(Bills!$G168),MONTH(Bills!$G168),1),MOD((YEAR(C$3)-YEAR(Bills!$G168))*12+MONTH(C$3)-MONTH(Bills!$G168),Bills!$L168)=0),$B169,0)))</f>
        <v/>
      </c>
      <c r="D169" s="30" t="str">
        <f>IF(OR($A169="",Bills!$G168="",Bills!$L168=""),"",IF(Bills!$L168=0,IF(AND(YEAR(Bills!$G168)=YEAR(D$3),MONTH(Bills!$G168)=MONTH(D$3)),$B169,0),IF(AND(D$3&gt;=DATE(YEAR(Bills!$G168),MONTH(Bills!$G168),1),MOD((YEAR(D$3)-YEAR(Bills!$G168))*12+MONTH(D$3)-MONTH(Bills!$G168),Bills!$L168)=0),$B169,0)))</f>
        <v/>
      </c>
      <c r="E169" s="30" t="str">
        <f>IF(OR($A169="",Bills!$G168="",Bills!$L168=""),"",IF(Bills!$L168=0,IF(AND(YEAR(Bills!$G168)=YEAR(E$3),MONTH(Bills!$G168)=MONTH(E$3)),$B169,0),IF(AND(E$3&gt;=DATE(YEAR(Bills!$G168),MONTH(Bills!$G168),1),MOD((YEAR(E$3)-YEAR(Bills!$G168))*12+MONTH(E$3)-MONTH(Bills!$G168),Bills!$L168)=0),$B169,0)))</f>
        <v/>
      </c>
      <c r="F169" s="30" t="str">
        <f>IF(OR($A169="",Bills!$G168="",Bills!$L168=""),"",IF(Bills!$L168=0,IF(AND(YEAR(Bills!$G168)=YEAR(F$3),MONTH(Bills!$G168)=MONTH(F$3)),$B169,0),IF(AND(F$3&gt;=DATE(YEAR(Bills!$G168),MONTH(Bills!$G168),1),MOD((YEAR(F$3)-YEAR(Bills!$G168))*12+MONTH(F$3)-MONTH(Bills!$G168),Bills!$L168)=0),$B169,0)))</f>
        <v/>
      </c>
      <c r="G169" s="30" t="str">
        <f>IF(OR($A169="",Bills!$G168="",Bills!$L168=""),"",IF(Bills!$L168=0,IF(AND(YEAR(Bills!$G168)=YEAR(G$3),MONTH(Bills!$G168)=MONTH(G$3)),$B169,0),IF(AND(G$3&gt;=DATE(YEAR(Bills!$G168),MONTH(Bills!$G168),1),MOD((YEAR(G$3)-YEAR(Bills!$G168))*12+MONTH(G$3)-MONTH(Bills!$G168),Bills!$L168)=0),$B169,0)))</f>
        <v/>
      </c>
      <c r="H169" s="30" t="str">
        <f>IF(OR($A169="",Bills!$G168="",Bills!$L168=""),"",IF(Bills!$L168=0,IF(AND(YEAR(Bills!$G168)=YEAR(H$3),MONTH(Bills!$G168)=MONTH(H$3)),$B169,0),IF(AND(H$3&gt;=DATE(YEAR(Bills!$G168),MONTH(Bills!$G168),1),MOD((YEAR(H$3)-YEAR(Bills!$G168))*12+MONTH(H$3)-MONTH(Bills!$G168),Bills!$L168)=0),$B169,0)))</f>
        <v/>
      </c>
      <c r="I169" s="30" t="str">
        <f>IF(OR($A169="",Bills!$G168="",Bills!$L168=""),"",IF(Bills!$L168=0,IF(AND(YEAR(Bills!$G168)=YEAR(I$3),MONTH(Bills!$G168)=MONTH(I$3)),$B169,0),IF(AND(I$3&gt;=DATE(YEAR(Bills!$G168),MONTH(Bills!$G168),1),MOD((YEAR(I$3)-YEAR(Bills!$G168))*12+MONTH(I$3)-MONTH(Bills!$G168),Bills!$L168)=0),$B169,0)))</f>
        <v/>
      </c>
      <c r="J169" s="30" t="str">
        <f>IF(OR($A169="",Bills!$G168="",Bills!$L168=""),"",IF(Bills!$L168=0,IF(AND(YEAR(Bills!$G168)=YEAR(J$3),MONTH(Bills!$G168)=MONTH(J$3)),$B169,0),IF(AND(J$3&gt;=DATE(YEAR(Bills!$G168),MONTH(Bills!$G168),1),MOD((YEAR(J$3)-YEAR(Bills!$G168))*12+MONTH(J$3)-MONTH(Bills!$G168),Bills!$L168)=0),$B169,0)))</f>
        <v/>
      </c>
      <c r="K169" s="30" t="str">
        <f>IF(OR($A169="",Bills!$G168="",Bills!$L168=""),"",IF(Bills!$L168=0,IF(AND(YEAR(Bills!$G168)=YEAR(K$3),MONTH(Bills!$G168)=MONTH(K$3)),$B169,0),IF(AND(K$3&gt;=DATE(YEAR(Bills!$G168),MONTH(Bills!$G168),1),MOD((YEAR(K$3)-YEAR(Bills!$G168))*12+MONTH(K$3)-MONTH(Bills!$G168),Bills!$L168)=0),$B169,0)))</f>
        <v/>
      </c>
      <c r="L169" s="30" t="str">
        <f>IF(OR($A169="",Bills!$G168="",Bills!$L168=""),"",IF(Bills!$L168=0,IF(AND(YEAR(Bills!$G168)=YEAR(L$3),MONTH(Bills!$G168)=MONTH(L$3)),$B169,0),IF(AND(L$3&gt;=DATE(YEAR(Bills!$G168),MONTH(Bills!$G168),1),MOD((YEAR(L$3)-YEAR(Bills!$G168))*12+MONTH(L$3)-MONTH(Bills!$G168),Bills!$L168)=0),$B169,0)))</f>
        <v/>
      </c>
      <c r="M169" s="30" t="str">
        <f>IF(OR($A169="",Bills!$G168="",Bills!$L168=""),"",IF(Bills!$L168=0,IF(AND(YEAR(Bills!$G168)=YEAR(M$3),MONTH(Bills!$G168)=MONTH(M$3)),$B169,0),IF(AND(M$3&gt;=DATE(YEAR(Bills!$G168),MONTH(Bills!$G168),1),MOD((YEAR(M$3)-YEAR(Bills!$G168))*12+MONTH(M$3)-MONTH(Bills!$G168),Bills!$L168)=0),$B169,0)))</f>
        <v/>
      </c>
      <c r="N169" s="30" t="str">
        <f>IF(OR($A169="",Bills!$G168="",Bills!$L168=""),"",IF(Bills!$L168=0,IF(AND(YEAR(Bills!$G168)=YEAR(N$3),MONTH(Bills!$G168)=MONTH(N$3)),$B169,0),IF(AND(N$3&gt;=DATE(YEAR(Bills!$G168),MONTH(Bills!$G168),1),MOD((YEAR(N$3)-YEAR(Bills!$G168))*12+MONTH(N$3)-MONTH(Bills!$G168),Bills!$L168)=0),$B169,0)))</f>
        <v/>
      </c>
    </row>
    <row r="170" spans="1:14" x14ac:dyDescent="0.3">
      <c r="A170" s="24" t="str">
        <f>IF(Bills!A169="","",Bills!A169)</f>
        <v/>
      </c>
      <c r="B170" s="23" t="str">
        <f>IF($A170="","",N(Bills!E169))</f>
        <v/>
      </c>
      <c r="C170" s="30" t="str">
        <f>IF(OR($A170="",Bills!$G169="",Bills!$L169=""),"",IF(Bills!$L169=0,IF(AND(YEAR(Bills!$G169)=YEAR(C$3),MONTH(Bills!$G169)=MONTH(C$3)),$B170,0),IF(AND(C$3&gt;=DATE(YEAR(Bills!$G169),MONTH(Bills!$G169),1),MOD((YEAR(C$3)-YEAR(Bills!$G169))*12+MONTH(C$3)-MONTH(Bills!$G169),Bills!$L169)=0),$B170,0)))</f>
        <v/>
      </c>
      <c r="D170" s="30" t="str">
        <f>IF(OR($A170="",Bills!$G169="",Bills!$L169=""),"",IF(Bills!$L169=0,IF(AND(YEAR(Bills!$G169)=YEAR(D$3),MONTH(Bills!$G169)=MONTH(D$3)),$B170,0),IF(AND(D$3&gt;=DATE(YEAR(Bills!$G169),MONTH(Bills!$G169),1),MOD((YEAR(D$3)-YEAR(Bills!$G169))*12+MONTH(D$3)-MONTH(Bills!$G169),Bills!$L169)=0),$B170,0)))</f>
        <v/>
      </c>
      <c r="E170" s="30" t="str">
        <f>IF(OR($A170="",Bills!$G169="",Bills!$L169=""),"",IF(Bills!$L169=0,IF(AND(YEAR(Bills!$G169)=YEAR(E$3),MONTH(Bills!$G169)=MONTH(E$3)),$B170,0),IF(AND(E$3&gt;=DATE(YEAR(Bills!$G169),MONTH(Bills!$G169),1),MOD((YEAR(E$3)-YEAR(Bills!$G169))*12+MONTH(E$3)-MONTH(Bills!$G169),Bills!$L169)=0),$B170,0)))</f>
        <v/>
      </c>
      <c r="F170" s="30" t="str">
        <f>IF(OR($A170="",Bills!$G169="",Bills!$L169=""),"",IF(Bills!$L169=0,IF(AND(YEAR(Bills!$G169)=YEAR(F$3),MONTH(Bills!$G169)=MONTH(F$3)),$B170,0),IF(AND(F$3&gt;=DATE(YEAR(Bills!$G169),MONTH(Bills!$G169),1),MOD((YEAR(F$3)-YEAR(Bills!$G169))*12+MONTH(F$3)-MONTH(Bills!$G169),Bills!$L169)=0),$B170,0)))</f>
        <v/>
      </c>
      <c r="G170" s="30" t="str">
        <f>IF(OR($A170="",Bills!$G169="",Bills!$L169=""),"",IF(Bills!$L169=0,IF(AND(YEAR(Bills!$G169)=YEAR(G$3),MONTH(Bills!$G169)=MONTH(G$3)),$B170,0),IF(AND(G$3&gt;=DATE(YEAR(Bills!$G169),MONTH(Bills!$G169),1),MOD((YEAR(G$3)-YEAR(Bills!$G169))*12+MONTH(G$3)-MONTH(Bills!$G169),Bills!$L169)=0),$B170,0)))</f>
        <v/>
      </c>
      <c r="H170" s="30" t="str">
        <f>IF(OR($A170="",Bills!$G169="",Bills!$L169=""),"",IF(Bills!$L169=0,IF(AND(YEAR(Bills!$G169)=YEAR(H$3),MONTH(Bills!$G169)=MONTH(H$3)),$B170,0),IF(AND(H$3&gt;=DATE(YEAR(Bills!$G169),MONTH(Bills!$G169),1),MOD((YEAR(H$3)-YEAR(Bills!$G169))*12+MONTH(H$3)-MONTH(Bills!$G169),Bills!$L169)=0),$B170,0)))</f>
        <v/>
      </c>
      <c r="I170" s="30" t="str">
        <f>IF(OR($A170="",Bills!$G169="",Bills!$L169=""),"",IF(Bills!$L169=0,IF(AND(YEAR(Bills!$G169)=YEAR(I$3),MONTH(Bills!$G169)=MONTH(I$3)),$B170,0),IF(AND(I$3&gt;=DATE(YEAR(Bills!$G169),MONTH(Bills!$G169),1),MOD((YEAR(I$3)-YEAR(Bills!$G169))*12+MONTH(I$3)-MONTH(Bills!$G169),Bills!$L169)=0),$B170,0)))</f>
        <v/>
      </c>
      <c r="J170" s="30" t="str">
        <f>IF(OR($A170="",Bills!$G169="",Bills!$L169=""),"",IF(Bills!$L169=0,IF(AND(YEAR(Bills!$G169)=YEAR(J$3),MONTH(Bills!$G169)=MONTH(J$3)),$B170,0),IF(AND(J$3&gt;=DATE(YEAR(Bills!$G169),MONTH(Bills!$G169),1),MOD((YEAR(J$3)-YEAR(Bills!$G169))*12+MONTH(J$3)-MONTH(Bills!$G169),Bills!$L169)=0),$B170,0)))</f>
        <v/>
      </c>
      <c r="K170" s="30" t="str">
        <f>IF(OR($A170="",Bills!$G169="",Bills!$L169=""),"",IF(Bills!$L169=0,IF(AND(YEAR(Bills!$G169)=YEAR(K$3),MONTH(Bills!$G169)=MONTH(K$3)),$B170,0),IF(AND(K$3&gt;=DATE(YEAR(Bills!$G169),MONTH(Bills!$G169),1),MOD((YEAR(K$3)-YEAR(Bills!$G169))*12+MONTH(K$3)-MONTH(Bills!$G169),Bills!$L169)=0),$B170,0)))</f>
        <v/>
      </c>
      <c r="L170" s="30" t="str">
        <f>IF(OR($A170="",Bills!$G169="",Bills!$L169=""),"",IF(Bills!$L169=0,IF(AND(YEAR(Bills!$G169)=YEAR(L$3),MONTH(Bills!$G169)=MONTH(L$3)),$B170,0),IF(AND(L$3&gt;=DATE(YEAR(Bills!$G169),MONTH(Bills!$G169),1),MOD((YEAR(L$3)-YEAR(Bills!$G169))*12+MONTH(L$3)-MONTH(Bills!$G169),Bills!$L169)=0),$B170,0)))</f>
        <v/>
      </c>
      <c r="M170" s="30" t="str">
        <f>IF(OR($A170="",Bills!$G169="",Bills!$L169=""),"",IF(Bills!$L169=0,IF(AND(YEAR(Bills!$G169)=YEAR(M$3),MONTH(Bills!$G169)=MONTH(M$3)),$B170,0),IF(AND(M$3&gt;=DATE(YEAR(Bills!$G169),MONTH(Bills!$G169),1),MOD((YEAR(M$3)-YEAR(Bills!$G169))*12+MONTH(M$3)-MONTH(Bills!$G169),Bills!$L169)=0),$B170,0)))</f>
        <v/>
      </c>
      <c r="N170" s="30" t="str">
        <f>IF(OR($A170="",Bills!$G169="",Bills!$L169=""),"",IF(Bills!$L169=0,IF(AND(YEAR(Bills!$G169)=YEAR(N$3),MONTH(Bills!$G169)=MONTH(N$3)),$B170,0),IF(AND(N$3&gt;=DATE(YEAR(Bills!$G169),MONTH(Bills!$G169),1),MOD((YEAR(N$3)-YEAR(Bills!$G169))*12+MONTH(N$3)-MONTH(Bills!$G169),Bills!$L169)=0),$B170,0)))</f>
        <v/>
      </c>
    </row>
    <row r="171" spans="1:14" x14ac:dyDescent="0.3">
      <c r="A171" s="24" t="str">
        <f>IF(Bills!A170="","",Bills!A170)</f>
        <v/>
      </c>
      <c r="B171" s="23" t="str">
        <f>IF($A171="","",N(Bills!E170))</f>
        <v/>
      </c>
      <c r="C171" s="30" t="str">
        <f>IF(OR($A171="",Bills!$G170="",Bills!$L170=""),"",IF(Bills!$L170=0,IF(AND(YEAR(Bills!$G170)=YEAR(C$3),MONTH(Bills!$G170)=MONTH(C$3)),$B171,0),IF(AND(C$3&gt;=DATE(YEAR(Bills!$G170),MONTH(Bills!$G170),1),MOD((YEAR(C$3)-YEAR(Bills!$G170))*12+MONTH(C$3)-MONTH(Bills!$G170),Bills!$L170)=0),$B171,0)))</f>
        <v/>
      </c>
      <c r="D171" s="30" t="str">
        <f>IF(OR($A171="",Bills!$G170="",Bills!$L170=""),"",IF(Bills!$L170=0,IF(AND(YEAR(Bills!$G170)=YEAR(D$3),MONTH(Bills!$G170)=MONTH(D$3)),$B171,0),IF(AND(D$3&gt;=DATE(YEAR(Bills!$G170),MONTH(Bills!$G170),1),MOD((YEAR(D$3)-YEAR(Bills!$G170))*12+MONTH(D$3)-MONTH(Bills!$G170),Bills!$L170)=0),$B171,0)))</f>
        <v/>
      </c>
      <c r="E171" s="30" t="str">
        <f>IF(OR($A171="",Bills!$G170="",Bills!$L170=""),"",IF(Bills!$L170=0,IF(AND(YEAR(Bills!$G170)=YEAR(E$3),MONTH(Bills!$G170)=MONTH(E$3)),$B171,0),IF(AND(E$3&gt;=DATE(YEAR(Bills!$G170),MONTH(Bills!$G170),1),MOD((YEAR(E$3)-YEAR(Bills!$G170))*12+MONTH(E$3)-MONTH(Bills!$G170),Bills!$L170)=0),$B171,0)))</f>
        <v/>
      </c>
      <c r="F171" s="30" t="str">
        <f>IF(OR($A171="",Bills!$G170="",Bills!$L170=""),"",IF(Bills!$L170=0,IF(AND(YEAR(Bills!$G170)=YEAR(F$3),MONTH(Bills!$G170)=MONTH(F$3)),$B171,0),IF(AND(F$3&gt;=DATE(YEAR(Bills!$G170),MONTH(Bills!$G170),1),MOD((YEAR(F$3)-YEAR(Bills!$G170))*12+MONTH(F$3)-MONTH(Bills!$G170),Bills!$L170)=0),$B171,0)))</f>
        <v/>
      </c>
      <c r="G171" s="30" t="str">
        <f>IF(OR($A171="",Bills!$G170="",Bills!$L170=""),"",IF(Bills!$L170=0,IF(AND(YEAR(Bills!$G170)=YEAR(G$3),MONTH(Bills!$G170)=MONTH(G$3)),$B171,0),IF(AND(G$3&gt;=DATE(YEAR(Bills!$G170),MONTH(Bills!$G170),1),MOD((YEAR(G$3)-YEAR(Bills!$G170))*12+MONTH(G$3)-MONTH(Bills!$G170),Bills!$L170)=0),$B171,0)))</f>
        <v/>
      </c>
      <c r="H171" s="30" t="str">
        <f>IF(OR($A171="",Bills!$G170="",Bills!$L170=""),"",IF(Bills!$L170=0,IF(AND(YEAR(Bills!$G170)=YEAR(H$3),MONTH(Bills!$G170)=MONTH(H$3)),$B171,0),IF(AND(H$3&gt;=DATE(YEAR(Bills!$G170),MONTH(Bills!$G170),1),MOD((YEAR(H$3)-YEAR(Bills!$G170))*12+MONTH(H$3)-MONTH(Bills!$G170),Bills!$L170)=0),$B171,0)))</f>
        <v/>
      </c>
      <c r="I171" s="30" t="str">
        <f>IF(OR($A171="",Bills!$G170="",Bills!$L170=""),"",IF(Bills!$L170=0,IF(AND(YEAR(Bills!$G170)=YEAR(I$3),MONTH(Bills!$G170)=MONTH(I$3)),$B171,0),IF(AND(I$3&gt;=DATE(YEAR(Bills!$G170),MONTH(Bills!$G170),1),MOD((YEAR(I$3)-YEAR(Bills!$G170))*12+MONTH(I$3)-MONTH(Bills!$G170),Bills!$L170)=0),$B171,0)))</f>
        <v/>
      </c>
      <c r="J171" s="30" t="str">
        <f>IF(OR($A171="",Bills!$G170="",Bills!$L170=""),"",IF(Bills!$L170=0,IF(AND(YEAR(Bills!$G170)=YEAR(J$3),MONTH(Bills!$G170)=MONTH(J$3)),$B171,0),IF(AND(J$3&gt;=DATE(YEAR(Bills!$G170),MONTH(Bills!$G170),1),MOD((YEAR(J$3)-YEAR(Bills!$G170))*12+MONTH(J$3)-MONTH(Bills!$G170),Bills!$L170)=0),$B171,0)))</f>
        <v/>
      </c>
      <c r="K171" s="30" t="str">
        <f>IF(OR($A171="",Bills!$G170="",Bills!$L170=""),"",IF(Bills!$L170=0,IF(AND(YEAR(Bills!$G170)=YEAR(K$3),MONTH(Bills!$G170)=MONTH(K$3)),$B171,0),IF(AND(K$3&gt;=DATE(YEAR(Bills!$G170),MONTH(Bills!$G170),1),MOD((YEAR(K$3)-YEAR(Bills!$G170))*12+MONTH(K$3)-MONTH(Bills!$G170),Bills!$L170)=0),$B171,0)))</f>
        <v/>
      </c>
      <c r="L171" s="30" t="str">
        <f>IF(OR($A171="",Bills!$G170="",Bills!$L170=""),"",IF(Bills!$L170=0,IF(AND(YEAR(Bills!$G170)=YEAR(L$3),MONTH(Bills!$G170)=MONTH(L$3)),$B171,0),IF(AND(L$3&gt;=DATE(YEAR(Bills!$G170),MONTH(Bills!$G170),1),MOD((YEAR(L$3)-YEAR(Bills!$G170))*12+MONTH(L$3)-MONTH(Bills!$G170),Bills!$L170)=0),$B171,0)))</f>
        <v/>
      </c>
      <c r="M171" s="30" t="str">
        <f>IF(OR($A171="",Bills!$G170="",Bills!$L170=""),"",IF(Bills!$L170=0,IF(AND(YEAR(Bills!$G170)=YEAR(M$3),MONTH(Bills!$G170)=MONTH(M$3)),$B171,0),IF(AND(M$3&gt;=DATE(YEAR(Bills!$G170),MONTH(Bills!$G170),1),MOD((YEAR(M$3)-YEAR(Bills!$G170))*12+MONTH(M$3)-MONTH(Bills!$G170),Bills!$L170)=0),$B171,0)))</f>
        <v/>
      </c>
      <c r="N171" s="30" t="str">
        <f>IF(OR($A171="",Bills!$G170="",Bills!$L170=""),"",IF(Bills!$L170=0,IF(AND(YEAR(Bills!$G170)=YEAR(N$3),MONTH(Bills!$G170)=MONTH(N$3)),$B171,0),IF(AND(N$3&gt;=DATE(YEAR(Bills!$G170),MONTH(Bills!$G170),1),MOD((YEAR(N$3)-YEAR(Bills!$G170))*12+MONTH(N$3)-MONTH(Bills!$G170),Bills!$L170)=0),$B171,0)))</f>
        <v/>
      </c>
    </row>
    <row r="172" spans="1:14" x14ac:dyDescent="0.3">
      <c r="A172" s="24" t="str">
        <f>IF(Bills!A171="","",Bills!A171)</f>
        <v/>
      </c>
      <c r="B172" s="23" t="str">
        <f>IF($A172="","",N(Bills!E171))</f>
        <v/>
      </c>
      <c r="C172" s="30" t="str">
        <f>IF(OR($A172="",Bills!$G171="",Bills!$L171=""),"",IF(Bills!$L171=0,IF(AND(YEAR(Bills!$G171)=YEAR(C$3),MONTH(Bills!$G171)=MONTH(C$3)),$B172,0),IF(AND(C$3&gt;=DATE(YEAR(Bills!$G171),MONTH(Bills!$G171),1),MOD((YEAR(C$3)-YEAR(Bills!$G171))*12+MONTH(C$3)-MONTH(Bills!$G171),Bills!$L171)=0),$B172,0)))</f>
        <v/>
      </c>
      <c r="D172" s="30" t="str">
        <f>IF(OR($A172="",Bills!$G171="",Bills!$L171=""),"",IF(Bills!$L171=0,IF(AND(YEAR(Bills!$G171)=YEAR(D$3),MONTH(Bills!$G171)=MONTH(D$3)),$B172,0),IF(AND(D$3&gt;=DATE(YEAR(Bills!$G171),MONTH(Bills!$G171),1),MOD((YEAR(D$3)-YEAR(Bills!$G171))*12+MONTH(D$3)-MONTH(Bills!$G171),Bills!$L171)=0),$B172,0)))</f>
        <v/>
      </c>
      <c r="E172" s="30" t="str">
        <f>IF(OR($A172="",Bills!$G171="",Bills!$L171=""),"",IF(Bills!$L171=0,IF(AND(YEAR(Bills!$G171)=YEAR(E$3),MONTH(Bills!$G171)=MONTH(E$3)),$B172,0),IF(AND(E$3&gt;=DATE(YEAR(Bills!$G171),MONTH(Bills!$G171),1),MOD((YEAR(E$3)-YEAR(Bills!$G171))*12+MONTH(E$3)-MONTH(Bills!$G171),Bills!$L171)=0),$B172,0)))</f>
        <v/>
      </c>
      <c r="F172" s="30" t="str">
        <f>IF(OR($A172="",Bills!$G171="",Bills!$L171=""),"",IF(Bills!$L171=0,IF(AND(YEAR(Bills!$G171)=YEAR(F$3),MONTH(Bills!$G171)=MONTH(F$3)),$B172,0),IF(AND(F$3&gt;=DATE(YEAR(Bills!$G171),MONTH(Bills!$G171),1),MOD((YEAR(F$3)-YEAR(Bills!$G171))*12+MONTH(F$3)-MONTH(Bills!$G171),Bills!$L171)=0),$B172,0)))</f>
        <v/>
      </c>
      <c r="G172" s="30" t="str">
        <f>IF(OR($A172="",Bills!$G171="",Bills!$L171=""),"",IF(Bills!$L171=0,IF(AND(YEAR(Bills!$G171)=YEAR(G$3),MONTH(Bills!$G171)=MONTH(G$3)),$B172,0),IF(AND(G$3&gt;=DATE(YEAR(Bills!$G171),MONTH(Bills!$G171),1),MOD((YEAR(G$3)-YEAR(Bills!$G171))*12+MONTH(G$3)-MONTH(Bills!$G171),Bills!$L171)=0),$B172,0)))</f>
        <v/>
      </c>
      <c r="H172" s="30" t="str">
        <f>IF(OR($A172="",Bills!$G171="",Bills!$L171=""),"",IF(Bills!$L171=0,IF(AND(YEAR(Bills!$G171)=YEAR(H$3),MONTH(Bills!$G171)=MONTH(H$3)),$B172,0),IF(AND(H$3&gt;=DATE(YEAR(Bills!$G171),MONTH(Bills!$G171),1),MOD((YEAR(H$3)-YEAR(Bills!$G171))*12+MONTH(H$3)-MONTH(Bills!$G171),Bills!$L171)=0),$B172,0)))</f>
        <v/>
      </c>
      <c r="I172" s="30" t="str">
        <f>IF(OR($A172="",Bills!$G171="",Bills!$L171=""),"",IF(Bills!$L171=0,IF(AND(YEAR(Bills!$G171)=YEAR(I$3),MONTH(Bills!$G171)=MONTH(I$3)),$B172,0),IF(AND(I$3&gt;=DATE(YEAR(Bills!$G171),MONTH(Bills!$G171),1),MOD((YEAR(I$3)-YEAR(Bills!$G171))*12+MONTH(I$3)-MONTH(Bills!$G171),Bills!$L171)=0),$B172,0)))</f>
        <v/>
      </c>
      <c r="J172" s="30" t="str">
        <f>IF(OR($A172="",Bills!$G171="",Bills!$L171=""),"",IF(Bills!$L171=0,IF(AND(YEAR(Bills!$G171)=YEAR(J$3),MONTH(Bills!$G171)=MONTH(J$3)),$B172,0),IF(AND(J$3&gt;=DATE(YEAR(Bills!$G171),MONTH(Bills!$G171),1),MOD((YEAR(J$3)-YEAR(Bills!$G171))*12+MONTH(J$3)-MONTH(Bills!$G171),Bills!$L171)=0),$B172,0)))</f>
        <v/>
      </c>
      <c r="K172" s="30" t="str">
        <f>IF(OR($A172="",Bills!$G171="",Bills!$L171=""),"",IF(Bills!$L171=0,IF(AND(YEAR(Bills!$G171)=YEAR(K$3),MONTH(Bills!$G171)=MONTH(K$3)),$B172,0),IF(AND(K$3&gt;=DATE(YEAR(Bills!$G171),MONTH(Bills!$G171),1),MOD((YEAR(K$3)-YEAR(Bills!$G171))*12+MONTH(K$3)-MONTH(Bills!$G171),Bills!$L171)=0),$B172,0)))</f>
        <v/>
      </c>
      <c r="L172" s="30" t="str">
        <f>IF(OR($A172="",Bills!$G171="",Bills!$L171=""),"",IF(Bills!$L171=0,IF(AND(YEAR(Bills!$G171)=YEAR(L$3),MONTH(Bills!$G171)=MONTH(L$3)),$B172,0),IF(AND(L$3&gt;=DATE(YEAR(Bills!$G171),MONTH(Bills!$G171),1),MOD((YEAR(L$3)-YEAR(Bills!$G171))*12+MONTH(L$3)-MONTH(Bills!$G171),Bills!$L171)=0),$B172,0)))</f>
        <v/>
      </c>
      <c r="M172" s="30" t="str">
        <f>IF(OR($A172="",Bills!$G171="",Bills!$L171=""),"",IF(Bills!$L171=0,IF(AND(YEAR(Bills!$G171)=YEAR(M$3),MONTH(Bills!$G171)=MONTH(M$3)),$B172,0),IF(AND(M$3&gt;=DATE(YEAR(Bills!$G171),MONTH(Bills!$G171),1),MOD((YEAR(M$3)-YEAR(Bills!$G171))*12+MONTH(M$3)-MONTH(Bills!$G171),Bills!$L171)=0),$B172,0)))</f>
        <v/>
      </c>
      <c r="N172" s="30" t="str">
        <f>IF(OR($A172="",Bills!$G171="",Bills!$L171=""),"",IF(Bills!$L171=0,IF(AND(YEAR(Bills!$G171)=YEAR(N$3),MONTH(Bills!$G171)=MONTH(N$3)),$B172,0),IF(AND(N$3&gt;=DATE(YEAR(Bills!$G171),MONTH(Bills!$G171),1),MOD((YEAR(N$3)-YEAR(Bills!$G171))*12+MONTH(N$3)-MONTH(Bills!$G171),Bills!$L171)=0),$B172,0)))</f>
        <v/>
      </c>
    </row>
    <row r="173" spans="1:14" x14ac:dyDescent="0.3">
      <c r="A173" s="24" t="str">
        <f>IF(Bills!A172="","",Bills!A172)</f>
        <v/>
      </c>
      <c r="B173" s="23" t="str">
        <f>IF($A173="","",N(Bills!E172))</f>
        <v/>
      </c>
      <c r="C173" s="30" t="str">
        <f>IF(OR($A173="",Bills!$G172="",Bills!$L172=""),"",IF(Bills!$L172=0,IF(AND(YEAR(Bills!$G172)=YEAR(C$3),MONTH(Bills!$G172)=MONTH(C$3)),$B173,0),IF(AND(C$3&gt;=DATE(YEAR(Bills!$G172),MONTH(Bills!$G172),1),MOD((YEAR(C$3)-YEAR(Bills!$G172))*12+MONTH(C$3)-MONTH(Bills!$G172),Bills!$L172)=0),$B173,0)))</f>
        <v/>
      </c>
      <c r="D173" s="30" t="str">
        <f>IF(OR($A173="",Bills!$G172="",Bills!$L172=""),"",IF(Bills!$L172=0,IF(AND(YEAR(Bills!$G172)=YEAR(D$3),MONTH(Bills!$G172)=MONTH(D$3)),$B173,0),IF(AND(D$3&gt;=DATE(YEAR(Bills!$G172),MONTH(Bills!$G172),1),MOD((YEAR(D$3)-YEAR(Bills!$G172))*12+MONTH(D$3)-MONTH(Bills!$G172),Bills!$L172)=0),$B173,0)))</f>
        <v/>
      </c>
      <c r="E173" s="30" t="str">
        <f>IF(OR($A173="",Bills!$G172="",Bills!$L172=""),"",IF(Bills!$L172=0,IF(AND(YEAR(Bills!$G172)=YEAR(E$3),MONTH(Bills!$G172)=MONTH(E$3)),$B173,0),IF(AND(E$3&gt;=DATE(YEAR(Bills!$G172),MONTH(Bills!$G172),1),MOD((YEAR(E$3)-YEAR(Bills!$G172))*12+MONTH(E$3)-MONTH(Bills!$G172),Bills!$L172)=0),$B173,0)))</f>
        <v/>
      </c>
      <c r="F173" s="30" t="str">
        <f>IF(OR($A173="",Bills!$G172="",Bills!$L172=""),"",IF(Bills!$L172=0,IF(AND(YEAR(Bills!$G172)=YEAR(F$3),MONTH(Bills!$G172)=MONTH(F$3)),$B173,0),IF(AND(F$3&gt;=DATE(YEAR(Bills!$G172),MONTH(Bills!$G172),1),MOD((YEAR(F$3)-YEAR(Bills!$G172))*12+MONTH(F$3)-MONTH(Bills!$G172),Bills!$L172)=0),$B173,0)))</f>
        <v/>
      </c>
      <c r="G173" s="30" t="str">
        <f>IF(OR($A173="",Bills!$G172="",Bills!$L172=""),"",IF(Bills!$L172=0,IF(AND(YEAR(Bills!$G172)=YEAR(G$3),MONTH(Bills!$G172)=MONTH(G$3)),$B173,0),IF(AND(G$3&gt;=DATE(YEAR(Bills!$G172),MONTH(Bills!$G172),1),MOD((YEAR(G$3)-YEAR(Bills!$G172))*12+MONTH(G$3)-MONTH(Bills!$G172),Bills!$L172)=0),$B173,0)))</f>
        <v/>
      </c>
      <c r="H173" s="30" t="str">
        <f>IF(OR($A173="",Bills!$G172="",Bills!$L172=""),"",IF(Bills!$L172=0,IF(AND(YEAR(Bills!$G172)=YEAR(H$3),MONTH(Bills!$G172)=MONTH(H$3)),$B173,0),IF(AND(H$3&gt;=DATE(YEAR(Bills!$G172),MONTH(Bills!$G172),1),MOD((YEAR(H$3)-YEAR(Bills!$G172))*12+MONTH(H$3)-MONTH(Bills!$G172),Bills!$L172)=0),$B173,0)))</f>
        <v/>
      </c>
      <c r="I173" s="30" t="str">
        <f>IF(OR($A173="",Bills!$G172="",Bills!$L172=""),"",IF(Bills!$L172=0,IF(AND(YEAR(Bills!$G172)=YEAR(I$3),MONTH(Bills!$G172)=MONTH(I$3)),$B173,0),IF(AND(I$3&gt;=DATE(YEAR(Bills!$G172),MONTH(Bills!$G172),1),MOD((YEAR(I$3)-YEAR(Bills!$G172))*12+MONTH(I$3)-MONTH(Bills!$G172),Bills!$L172)=0),$B173,0)))</f>
        <v/>
      </c>
      <c r="J173" s="30" t="str">
        <f>IF(OR($A173="",Bills!$G172="",Bills!$L172=""),"",IF(Bills!$L172=0,IF(AND(YEAR(Bills!$G172)=YEAR(J$3),MONTH(Bills!$G172)=MONTH(J$3)),$B173,0),IF(AND(J$3&gt;=DATE(YEAR(Bills!$G172),MONTH(Bills!$G172),1),MOD((YEAR(J$3)-YEAR(Bills!$G172))*12+MONTH(J$3)-MONTH(Bills!$G172),Bills!$L172)=0),$B173,0)))</f>
        <v/>
      </c>
      <c r="K173" s="30" t="str">
        <f>IF(OR($A173="",Bills!$G172="",Bills!$L172=""),"",IF(Bills!$L172=0,IF(AND(YEAR(Bills!$G172)=YEAR(K$3),MONTH(Bills!$G172)=MONTH(K$3)),$B173,0),IF(AND(K$3&gt;=DATE(YEAR(Bills!$G172),MONTH(Bills!$G172),1),MOD((YEAR(K$3)-YEAR(Bills!$G172))*12+MONTH(K$3)-MONTH(Bills!$G172),Bills!$L172)=0),$B173,0)))</f>
        <v/>
      </c>
      <c r="L173" s="30" t="str">
        <f>IF(OR($A173="",Bills!$G172="",Bills!$L172=""),"",IF(Bills!$L172=0,IF(AND(YEAR(Bills!$G172)=YEAR(L$3),MONTH(Bills!$G172)=MONTH(L$3)),$B173,0),IF(AND(L$3&gt;=DATE(YEAR(Bills!$G172),MONTH(Bills!$G172),1),MOD((YEAR(L$3)-YEAR(Bills!$G172))*12+MONTH(L$3)-MONTH(Bills!$G172),Bills!$L172)=0),$B173,0)))</f>
        <v/>
      </c>
      <c r="M173" s="30" t="str">
        <f>IF(OR($A173="",Bills!$G172="",Bills!$L172=""),"",IF(Bills!$L172=0,IF(AND(YEAR(Bills!$G172)=YEAR(M$3),MONTH(Bills!$G172)=MONTH(M$3)),$B173,0),IF(AND(M$3&gt;=DATE(YEAR(Bills!$G172),MONTH(Bills!$G172),1),MOD((YEAR(M$3)-YEAR(Bills!$G172))*12+MONTH(M$3)-MONTH(Bills!$G172),Bills!$L172)=0),$B173,0)))</f>
        <v/>
      </c>
      <c r="N173" s="30" t="str">
        <f>IF(OR($A173="",Bills!$G172="",Bills!$L172=""),"",IF(Bills!$L172=0,IF(AND(YEAR(Bills!$G172)=YEAR(N$3),MONTH(Bills!$G172)=MONTH(N$3)),$B173,0),IF(AND(N$3&gt;=DATE(YEAR(Bills!$G172),MONTH(Bills!$G172),1),MOD((YEAR(N$3)-YEAR(Bills!$G172))*12+MONTH(N$3)-MONTH(Bills!$G172),Bills!$L172)=0),$B173,0)))</f>
        <v/>
      </c>
    </row>
    <row r="174" spans="1:14" x14ac:dyDescent="0.3">
      <c r="A174" s="24" t="str">
        <f>IF(Bills!A173="","",Bills!A173)</f>
        <v/>
      </c>
      <c r="B174" s="23" t="str">
        <f>IF($A174="","",N(Bills!E173))</f>
        <v/>
      </c>
      <c r="C174" s="30" t="str">
        <f>IF(OR($A174="",Bills!$G173="",Bills!$L173=""),"",IF(Bills!$L173=0,IF(AND(YEAR(Bills!$G173)=YEAR(C$3),MONTH(Bills!$G173)=MONTH(C$3)),$B174,0),IF(AND(C$3&gt;=DATE(YEAR(Bills!$G173),MONTH(Bills!$G173),1),MOD((YEAR(C$3)-YEAR(Bills!$G173))*12+MONTH(C$3)-MONTH(Bills!$G173),Bills!$L173)=0),$B174,0)))</f>
        <v/>
      </c>
      <c r="D174" s="30" t="str">
        <f>IF(OR($A174="",Bills!$G173="",Bills!$L173=""),"",IF(Bills!$L173=0,IF(AND(YEAR(Bills!$G173)=YEAR(D$3),MONTH(Bills!$G173)=MONTH(D$3)),$B174,0),IF(AND(D$3&gt;=DATE(YEAR(Bills!$G173),MONTH(Bills!$G173),1),MOD((YEAR(D$3)-YEAR(Bills!$G173))*12+MONTH(D$3)-MONTH(Bills!$G173),Bills!$L173)=0),$B174,0)))</f>
        <v/>
      </c>
      <c r="E174" s="30" t="str">
        <f>IF(OR($A174="",Bills!$G173="",Bills!$L173=""),"",IF(Bills!$L173=0,IF(AND(YEAR(Bills!$G173)=YEAR(E$3),MONTH(Bills!$G173)=MONTH(E$3)),$B174,0),IF(AND(E$3&gt;=DATE(YEAR(Bills!$G173),MONTH(Bills!$G173),1),MOD((YEAR(E$3)-YEAR(Bills!$G173))*12+MONTH(E$3)-MONTH(Bills!$G173),Bills!$L173)=0),$B174,0)))</f>
        <v/>
      </c>
      <c r="F174" s="30" t="str">
        <f>IF(OR($A174="",Bills!$G173="",Bills!$L173=""),"",IF(Bills!$L173=0,IF(AND(YEAR(Bills!$G173)=YEAR(F$3),MONTH(Bills!$G173)=MONTH(F$3)),$B174,0),IF(AND(F$3&gt;=DATE(YEAR(Bills!$G173),MONTH(Bills!$G173),1),MOD((YEAR(F$3)-YEAR(Bills!$G173))*12+MONTH(F$3)-MONTH(Bills!$G173),Bills!$L173)=0),$B174,0)))</f>
        <v/>
      </c>
      <c r="G174" s="30" t="str">
        <f>IF(OR($A174="",Bills!$G173="",Bills!$L173=""),"",IF(Bills!$L173=0,IF(AND(YEAR(Bills!$G173)=YEAR(G$3),MONTH(Bills!$G173)=MONTH(G$3)),$B174,0),IF(AND(G$3&gt;=DATE(YEAR(Bills!$G173),MONTH(Bills!$G173),1),MOD((YEAR(G$3)-YEAR(Bills!$G173))*12+MONTH(G$3)-MONTH(Bills!$G173),Bills!$L173)=0),$B174,0)))</f>
        <v/>
      </c>
      <c r="H174" s="30" t="str">
        <f>IF(OR($A174="",Bills!$G173="",Bills!$L173=""),"",IF(Bills!$L173=0,IF(AND(YEAR(Bills!$G173)=YEAR(H$3),MONTH(Bills!$G173)=MONTH(H$3)),$B174,0),IF(AND(H$3&gt;=DATE(YEAR(Bills!$G173),MONTH(Bills!$G173),1),MOD((YEAR(H$3)-YEAR(Bills!$G173))*12+MONTH(H$3)-MONTH(Bills!$G173),Bills!$L173)=0),$B174,0)))</f>
        <v/>
      </c>
      <c r="I174" s="30" t="str">
        <f>IF(OR($A174="",Bills!$G173="",Bills!$L173=""),"",IF(Bills!$L173=0,IF(AND(YEAR(Bills!$G173)=YEAR(I$3),MONTH(Bills!$G173)=MONTH(I$3)),$B174,0),IF(AND(I$3&gt;=DATE(YEAR(Bills!$G173),MONTH(Bills!$G173),1),MOD((YEAR(I$3)-YEAR(Bills!$G173))*12+MONTH(I$3)-MONTH(Bills!$G173),Bills!$L173)=0),$B174,0)))</f>
        <v/>
      </c>
      <c r="J174" s="30" t="str">
        <f>IF(OR($A174="",Bills!$G173="",Bills!$L173=""),"",IF(Bills!$L173=0,IF(AND(YEAR(Bills!$G173)=YEAR(J$3),MONTH(Bills!$G173)=MONTH(J$3)),$B174,0),IF(AND(J$3&gt;=DATE(YEAR(Bills!$G173),MONTH(Bills!$G173),1),MOD((YEAR(J$3)-YEAR(Bills!$G173))*12+MONTH(J$3)-MONTH(Bills!$G173),Bills!$L173)=0),$B174,0)))</f>
        <v/>
      </c>
      <c r="K174" s="30" t="str">
        <f>IF(OR($A174="",Bills!$G173="",Bills!$L173=""),"",IF(Bills!$L173=0,IF(AND(YEAR(Bills!$G173)=YEAR(K$3),MONTH(Bills!$G173)=MONTH(K$3)),$B174,0),IF(AND(K$3&gt;=DATE(YEAR(Bills!$G173),MONTH(Bills!$G173),1),MOD((YEAR(K$3)-YEAR(Bills!$G173))*12+MONTH(K$3)-MONTH(Bills!$G173),Bills!$L173)=0),$B174,0)))</f>
        <v/>
      </c>
      <c r="L174" s="30" t="str">
        <f>IF(OR($A174="",Bills!$G173="",Bills!$L173=""),"",IF(Bills!$L173=0,IF(AND(YEAR(Bills!$G173)=YEAR(L$3),MONTH(Bills!$G173)=MONTH(L$3)),$B174,0),IF(AND(L$3&gt;=DATE(YEAR(Bills!$G173),MONTH(Bills!$G173),1),MOD((YEAR(L$3)-YEAR(Bills!$G173))*12+MONTH(L$3)-MONTH(Bills!$G173),Bills!$L173)=0),$B174,0)))</f>
        <v/>
      </c>
      <c r="M174" s="30" t="str">
        <f>IF(OR($A174="",Bills!$G173="",Bills!$L173=""),"",IF(Bills!$L173=0,IF(AND(YEAR(Bills!$G173)=YEAR(M$3),MONTH(Bills!$G173)=MONTH(M$3)),$B174,0),IF(AND(M$3&gt;=DATE(YEAR(Bills!$G173),MONTH(Bills!$G173),1),MOD((YEAR(M$3)-YEAR(Bills!$G173))*12+MONTH(M$3)-MONTH(Bills!$G173),Bills!$L173)=0),$B174,0)))</f>
        <v/>
      </c>
      <c r="N174" s="30" t="str">
        <f>IF(OR($A174="",Bills!$G173="",Bills!$L173=""),"",IF(Bills!$L173=0,IF(AND(YEAR(Bills!$G173)=YEAR(N$3),MONTH(Bills!$G173)=MONTH(N$3)),$B174,0),IF(AND(N$3&gt;=DATE(YEAR(Bills!$G173),MONTH(Bills!$G173),1),MOD((YEAR(N$3)-YEAR(Bills!$G173))*12+MONTH(N$3)-MONTH(Bills!$G173),Bills!$L173)=0),$B174,0)))</f>
        <v/>
      </c>
    </row>
    <row r="175" spans="1:14" x14ac:dyDescent="0.3">
      <c r="A175" s="24" t="str">
        <f>IF(Bills!A174="","",Bills!A174)</f>
        <v/>
      </c>
      <c r="B175" s="23" t="str">
        <f>IF($A175="","",N(Bills!E174))</f>
        <v/>
      </c>
      <c r="C175" s="30" t="str">
        <f>IF(OR($A175="",Bills!$G174="",Bills!$L174=""),"",IF(Bills!$L174=0,IF(AND(YEAR(Bills!$G174)=YEAR(C$3),MONTH(Bills!$G174)=MONTH(C$3)),$B175,0),IF(AND(C$3&gt;=DATE(YEAR(Bills!$G174),MONTH(Bills!$G174),1),MOD((YEAR(C$3)-YEAR(Bills!$G174))*12+MONTH(C$3)-MONTH(Bills!$G174),Bills!$L174)=0),$B175,0)))</f>
        <v/>
      </c>
      <c r="D175" s="30" t="str">
        <f>IF(OR($A175="",Bills!$G174="",Bills!$L174=""),"",IF(Bills!$L174=0,IF(AND(YEAR(Bills!$G174)=YEAR(D$3),MONTH(Bills!$G174)=MONTH(D$3)),$B175,0),IF(AND(D$3&gt;=DATE(YEAR(Bills!$G174),MONTH(Bills!$G174),1),MOD((YEAR(D$3)-YEAR(Bills!$G174))*12+MONTH(D$3)-MONTH(Bills!$G174),Bills!$L174)=0),$B175,0)))</f>
        <v/>
      </c>
      <c r="E175" s="30" t="str">
        <f>IF(OR($A175="",Bills!$G174="",Bills!$L174=""),"",IF(Bills!$L174=0,IF(AND(YEAR(Bills!$G174)=YEAR(E$3),MONTH(Bills!$G174)=MONTH(E$3)),$B175,0),IF(AND(E$3&gt;=DATE(YEAR(Bills!$G174),MONTH(Bills!$G174),1),MOD((YEAR(E$3)-YEAR(Bills!$G174))*12+MONTH(E$3)-MONTH(Bills!$G174),Bills!$L174)=0),$B175,0)))</f>
        <v/>
      </c>
      <c r="F175" s="30" t="str">
        <f>IF(OR($A175="",Bills!$G174="",Bills!$L174=""),"",IF(Bills!$L174=0,IF(AND(YEAR(Bills!$G174)=YEAR(F$3),MONTH(Bills!$G174)=MONTH(F$3)),$B175,0),IF(AND(F$3&gt;=DATE(YEAR(Bills!$G174),MONTH(Bills!$G174),1),MOD((YEAR(F$3)-YEAR(Bills!$G174))*12+MONTH(F$3)-MONTH(Bills!$G174),Bills!$L174)=0),$B175,0)))</f>
        <v/>
      </c>
      <c r="G175" s="30" t="str">
        <f>IF(OR($A175="",Bills!$G174="",Bills!$L174=""),"",IF(Bills!$L174=0,IF(AND(YEAR(Bills!$G174)=YEAR(G$3),MONTH(Bills!$G174)=MONTH(G$3)),$B175,0),IF(AND(G$3&gt;=DATE(YEAR(Bills!$G174),MONTH(Bills!$G174),1),MOD((YEAR(G$3)-YEAR(Bills!$G174))*12+MONTH(G$3)-MONTH(Bills!$G174),Bills!$L174)=0),$B175,0)))</f>
        <v/>
      </c>
      <c r="H175" s="30" t="str">
        <f>IF(OR($A175="",Bills!$G174="",Bills!$L174=""),"",IF(Bills!$L174=0,IF(AND(YEAR(Bills!$G174)=YEAR(H$3),MONTH(Bills!$G174)=MONTH(H$3)),$B175,0),IF(AND(H$3&gt;=DATE(YEAR(Bills!$G174),MONTH(Bills!$G174),1),MOD((YEAR(H$3)-YEAR(Bills!$G174))*12+MONTH(H$3)-MONTH(Bills!$G174),Bills!$L174)=0),$B175,0)))</f>
        <v/>
      </c>
      <c r="I175" s="30" t="str">
        <f>IF(OR($A175="",Bills!$G174="",Bills!$L174=""),"",IF(Bills!$L174=0,IF(AND(YEAR(Bills!$G174)=YEAR(I$3),MONTH(Bills!$G174)=MONTH(I$3)),$B175,0),IF(AND(I$3&gt;=DATE(YEAR(Bills!$G174),MONTH(Bills!$G174),1),MOD((YEAR(I$3)-YEAR(Bills!$G174))*12+MONTH(I$3)-MONTH(Bills!$G174),Bills!$L174)=0),$B175,0)))</f>
        <v/>
      </c>
      <c r="J175" s="30" t="str">
        <f>IF(OR($A175="",Bills!$G174="",Bills!$L174=""),"",IF(Bills!$L174=0,IF(AND(YEAR(Bills!$G174)=YEAR(J$3),MONTH(Bills!$G174)=MONTH(J$3)),$B175,0),IF(AND(J$3&gt;=DATE(YEAR(Bills!$G174),MONTH(Bills!$G174),1),MOD((YEAR(J$3)-YEAR(Bills!$G174))*12+MONTH(J$3)-MONTH(Bills!$G174),Bills!$L174)=0),$B175,0)))</f>
        <v/>
      </c>
      <c r="K175" s="30" t="str">
        <f>IF(OR($A175="",Bills!$G174="",Bills!$L174=""),"",IF(Bills!$L174=0,IF(AND(YEAR(Bills!$G174)=YEAR(K$3),MONTH(Bills!$G174)=MONTH(K$3)),$B175,0),IF(AND(K$3&gt;=DATE(YEAR(Bills!$G174),MONTH(Bills!$G174),1),MOD((YEAR(K$3)-YEAR(Bills!$G174))*12+MONTH(K$3)-MONTH(Bills!$G174),Bills!$L174)=0),$B175,0)))</f>
        <v/>
      </c>
      <c r="L175" s="30" t="str">
        <f>IF(OR($A175="",Bills!$G174="",Bills!$L174=""),"",IF(Bills!$L174=0,IF(AND(YEAR(Bills!$G174)=YEAR(L$3),MONTH(Bills!$G174)=MONTH(L$3)),$B175,0),IF(AND(L$3&gt;=DATE(YEAR(Bills!$G174),MONTH(Bills!$G174),1),MOD((YEAR(L$3)-YEAR(Bills!$G174))*12+MONTH(L$3)-MONTH(Bills!$G174),Bills!$L174)=0),$B175,0)))</f>
        <v/>
      </c>
      <c r="M175" s="30" t="str">
        <f>IF(OR($A175="",Bills!$G174="",Bills!$L174=""),"",IF(Bills!$L174=0,IF(AND(YEAR(Bills!$G174)=YEAR(M$3),MONTH(Bills!$G174)=MONTH(M$3)),$B175,0),IF(AND(M$3&gt;=DATE(YEAR(Bills!$G174),MONTH(Bills!$G174),1),MOD((YEAR(M$3)-YEAR(Bills!$G174))*12+MONTH(M$3)-MONTH(Bills!$G174),Bills!$L174)=0),$B175,0)))</f>
        <v/>
      </c>
      <c r="N175" s="30" t="str">
        <f>IF(OR($A175="",Bills!$G174="",Bills!$L174=""),"",IF(Bills!$L174=0,IF(AND(YEAR(Bills!$G174)=YEAR(N$3),MONTH(Bills!$G174)=MONTH(N$3)),$B175,0),IF(AND(N$3&gt;=DATE(YEAR(Bills!$G174),MONTH(Bills!$G174),1),MOD((YEAR(N$3)-YEAR(Bills!$G174))*12+MONTH(N$3)-MONTH(Bills!$G174),Bills!$L174)=0),$B175,0)))</f>
        <v/>
      </c>
    </row>
    <row r="176" spans="1:14" x14ac:dyDescent="0.3">
      <c r="A176" s="24" t="str">
        <f>IF(Bills!A175="","",Bills!A175)</f>
        <v/>
      </c>
      <c r="B176" s="23" t="str">
        <f>IF($A176="","",N(Bills!E175))</f>
        <v/>
      </c>
      <c r="C176" s="30" t="str">
        <f>IF(OR($A176="",Bills!$G175="",Bills!$L175=""),"",IF(Bills!$L175=0,IF(AND(YEAR(Bills!$G175)=YEAR(C$3),MONTH(Bills!$G175)=MONTH(C$3)),$B176,0),IF(AND(C$3&gt;=DATE(YEAR(Bills!$G175),MONTH(Bills!$G175),1),MOD((YEAR(C$3)-YEAR(Bills!$G175))*12+MONTH(C$3)-MONTH(Bills!$G175),Bills!$L175)=0),$B176,0)))</f>
        <v/>
      </c>
      <c r="D176" s="30" t="str">
        <f>IF(OR($A176="",Bills!$G175="",Bills!$L175=""),"",IF(Bills!$L175=0,IF(AND(YEAR(Bills!$G175)=YEAR(D$3),MONTH(Bills!$G175)=MONTH(D$3)),$B176,0),IF(AND(D$3&gt;=DATE(YEAR(Bills!$G175),MONTH(Bills!$G175),1),MOD((YEAR(D$3)-YEAR(Bills!$G175))*12+MONTH(D$3)-MONTH(Bills!$G175),Bills!$L175)=0),$B176,0)))</f>
        <v/>
      </c>
      <c r="E176" s="30" t="str">
        <f>IF(OR($A176="",Bills!$G175="",Bills!$L175=""),"",IF(Bills!$L175=0,IF(AND(YEAR(Bills!$G175)=YEAR(E$3),MONTH(Bills!$G175)=MONTH(E$3)),$B176,0),IF(AND(E$3&gt;=DATE(YEAR(Bills!$G175),MONTH(Bills!$G175),1),MOD((YEAR(E$3)-YEAR(Bills!$G175))*12+MONTH(E$3)-MONTH(Bills!$G175),Bills!$L175)=0),$B176,0)))</f>
        <v/>
      </c>
      <c r="F176" s="30" t="str">
        <f>IF(OR($A176="",Bills!$G175="",Bills!$L175=""),"",IF(Bills!$L175=0,IF(AND(YEAR(Bills!$G175)=YEAR(F$3),MONTH(Bills!$G175)=MONTH(F$3)),$B176,0),IF(AND(F$3&gt;=DATE(YEAR(Bills!$G175),MONTH(Bills!$G175),1),MOD((YEAR(F$3)-YEAR(Bills!$G175))*12+MONTH(F$3)-MONTH(Bills!$G175),Bills!$L175)=0),$B176,0)))</f>
        <v/>
      </c>
      <c r="G176" s="30" t="str">
        <f>IF(OR($A176="",Bills!$G175="",Bills!$L175=""),"",IF(Bills!$L175=0,IF(AND(YEAR(Bills!$G175)=YEAR(G$3),MONTH(Bills!$G175)=MONTH(G$3)),$B176,0),IF(AND(G$3&gt;=DATE(YEAR(Bills!$G175),MONTH(Bills!$G175),1),MOD((YEAR(G$3)-YEAR(Bills!$G175))*12+MONTH(G$3)-MONTH(Bills!$G175),Bills!$L175)=0),$B176,0)))</f>
        <v/>
      </c>
      <c r="H176" s="30" t="str">
        <f>IF(OR($A176="",Bills!$G175="",Bills!$L175=""),"",IF(Bills!$L175=0,IF(AND(YEAR(Bills!$G175)=YEAR(H$3),MONTH(Bills!$G175)=MONTH(H$3)),$B176,0),IF(AND(H$3&gt;=DATE(YEAR(Bills!$G175),MONTH(Bills!$G175),1),MOD((YEAR(H$3)-YEAR(Bills!$G175))*12+MONTH(H$3)-MONTH(Bills!$G175),Bills!$L175)=0),$B176,0)))</f>
        <v/>
      </c>
      <c r="I176" s="30" t="str">
        <f>IF(OR($A176="",Bills!$G175="",Bills!$L175=""),"",IF(Bills!$L175=0,IF(AND(YEAR(Bills!$G175)=YEAR(I$3),MONTH(Bills!$G175)=MONTH(I$3)),$B176,0),IF(AND(I$3&gt;=DATE(YEAR(Bills!$G175),MONTH(Bills!$G175),1),MOD((YEAR(I$3)-YEAR(Bills!$G175))*12+MONTH(I$3)-MONTH(Bills!$G175),Bills!$L175)=0),$B176,0)))</f>
        <v/>
      </c>
      <c r="J176" s="30" t="str">
        <f>IF(OR($A176="",Bills!$G175="",Bills!$L175=""),"",IF(Bills!$L175=0,IF(AND(YEAR(Bills!$G175)=YEAR(J$3),MONTH(Bills!$G175)=MONTH(J$3)),$B176,0),IF(AND(J$3&gt;=DATE(YEAR(Bills!$G175),MONTH(Bills!$G175),1),MOD((YEAR(J$3)-YEAR(Bills!$G175))*12+MONTH(J$3)-MONTH(Bills!$G175),Bills!$L175)=0),$B176,0)))</f>
        <v/>
      </c>
      <c r="K176" s="30" t="str">
        <f>IF(OR($A176="",Bills!$G175="",Bills!$L175=""),"",IF(Bills!$L175=0,IF(AND(YEAR(Bills!$G175)=YEAR(K$3),MONTH(Bills!$G175)=MONTH(K$3)),$B176,0),IF(AND(K$3&gt;=DATE(YEAR(Bills!$G175),MONTH(Bills!$G175),1),MOD((YEAR(K$3)-YEAR(Bills!$G175))*12+MONTH(K$3)-MONTH(Bills!$G175),Bills!$L175)=0),$B176,0)))</f>
        <v/>
      </c>
      <c r="L176" s="30" t="str">
        <f>IF(OR($A176="",Bills!$G175="",Bills!$L175=""),"",IF(Bills!$L175=0,IF(AND(YEAR(Bills!$G175)=YEAR(L$3),MONTH(Bills!$G175)=MONTH(L$3)),$B176,0),IF(AND(L$3&gt;=DATE(YEAR(Bills!$G175),MONTH(Bills!$G175),1),MOD((YEAR(L$3)-YEAR(Bills!$G175))*12+MONTH(L$3)-MONTH(Bills!$G175),Bills!$L175)=0),$B176,0)))</f>
        <v/>
      </c>
      <c r="M176" s="30" t="str">
        <f>IF(OR($A176="",Bills!$G175="",Bills!$L175=""),"",IF(Bills!$L175=0,IF(AND(YEAR(Bills!$G175)=YEAR(M$3),MONTH(Bills!$G175)=MONTH(M$3)),$B176,0),IF(AND(M$3&gt;=DATE(YEAR(Bills!$G175),MONTH(Bills!$G175),1),MOD((YEAR(M$3)-YEAR(Bills!$G175))*12+MONTH(M$3)-MONTH(Bills!$G175),Bills!$L175)=0),$B176,0)))</f>
        <v/>
      </c>
      <c r="N176" s="30" t="str">
        <f>IF(OR($A176="",Bills!$G175="",Bills!$L175=""),"",IF(Bills!$L175=0,IF(AND(YEAR(Bills!$G175)=YEAR(N$3),MONTH(Bills!$G175)=MONTH(N$3)),$B176,0),IF(AND(N$3&gt;=DATE(YEAR(Bills!$G175),MONTH(Bills!$G175),1),MOD((YEAR(N$3)-YEAR(Bills!$G175))*12+MONTH(N$3)-MONTH(Bills!$G175),Bills!$L175)=0),$B176,0)))</f>
        <v/>
      </c>
    </row>
    <row r="177" spans="1:14" x14ac:dyDescent="0.3">
      <c r="A177" s="24" t="str">
        <f>IF(Bills!A176="","",Bills!A176)</f>
        <v/>
      </c>
      <c r="B177" s="23" t="str">
        <f>IF($A177="","",N(Bills!E176))</f>
        <v/>
      </c>
      <c r="C177" s="30" t="str">
        <f>IF(OR($A177="",Bills!$G176="",Bills!$L176=""),"",IF(Bills!$L176=0,IF(AND(YEAR(Bills!$G176)=YEAR(C$3),MONTH(Bills!$G176)=MONTH(C$3)),$B177,0),IF(AND(C$3&gt;=DATE(YEAR(Bills!$G176),MONTH(Bills!$G176),1),MOD((YEAR(C$3)-YEAR(Bills!$G176))*12+MONTH(C$3)-MONTH(Bills!$G176),Bills!$L176)=0),$B177,0)))</f>
        <v/>
      </c>
      <c r="D177" s="30" t="str">
        <f>IF(OR($A177="",Bills!$G176="",Bills!$L176=""),"",IF(Bills!$L176=0,IF(AND(YEAR(Bills!$G176)=YEAR(D$3),MONTH(Bills!$G176)=MONTH(D$3)),$B177,0),IF(AND(D$3&gt;=DATE(YEAR(Bills!$G176),MONTH(Bills!$G176),1),MOD((YEAR(D$3)-YEAR(Bills!$G176))*12+MONTH(D$3)-MONTH(Bills!$G176),Bills!$L176)=0),$B177,0)))</f>
        <v/>
      </c>
      <c r="E177" s="30" t="str">
        <f>IF(OR($A177="",Bills!$G176="",Bills!$L176=""),"",IF(Bills!$L176=0,IF(AND(YEAR(Bills!$G176)=YEAR(E$3),MONTH(Bills!$G176)=MONTH(E$3)),$B177,0),IF(AND(E$3&gt;=DATE(YEAR(Bills!$G176),MONTH(Bills!$G176),1),MOD((YEAR(E$3)-YEAR(Bills!$G176))*12+MONTH(E$3)-MONTH(Bills!$G176),Bills!$L176)=0),$B177,0)))</f>
        <v/>
      </c>
      <c r="F177" s="30" t="str">
        <f>IF(OR($A177="",Bills!$G176="",Bills!$L176=""),"",IF(Bills!$L176=0,IF(AND(YEAR(Bills!$G176)=YEAR(F$3),MONTH(Bills!$G176)=MONTH(F$3)),$B177,0),IF(AND(F$3&gt;=DATE(YEAR(Bills!$G176),MONTH(Bills!$G176),1),MOD((YEAR(F$3)-YEAR(Bills!$G176))*12+MONTH(F$3)-MONTH(Bills!$G176),Bills!$L176)=0),$B177,0)))</f>
        <v/>
      </c>
      <c r="G177" s="30" t="str">
        <f>IF(OR($A177="",Bills!$G176="",Bills!$L176=""),"",IF(Bills!$L176=0,IF(AND(YEAR(Bills!$G176)=YEAR(G$3),MONTH(Bills!$G176)=MONTH(G$3)),$B177,0),IF(AND(G$3&gt;=DATE(YEAR(Bills!$G176),MONTH(Bills!$G176),1),MOD((YEAR(G$3)-YEAR(Bills!$G176))*12+MONTH(G$3)-MONTH(Bills!$G176),Bills!$L176)=0),$B177,0)))</f>
        <v/>
      </c>
      <c r="H177" s="30" t="str">
        <f>IF(OR($A177="",Bills!$G176="",Bills!$L176=""),"",IF(Bills!$L176=0,IF(AND(YEAR(Bills!$G176)=YEAR(H$3),MONTH(Bills!$G176)=MONTH(H$3)),$B177,0),IF(AND(H$3&gt;=DATE(YEAR(Bills!$G176),MONTH(Bills!$G176),1),MOD((YEAR(H$3)-YEAR(Bills!$G176))*12+MONTH(H$3)-MONTH(Bills!$G176),Bills!$L176)=0),$B177,0)))</f>
        <v/>
      </c>
      <c r="I177" s="30" t="str">
        <f>IF(OR($A177="",Bills!$G176="",Bills!$L176=""),"",IF(Bills!$L176=0,IF(AND(YEAR(Bills!$G176)=YEAR(I$3),MONTH(Bills!$G176)=MONTH(I$3)),$B177,0),IF(AND(I$3&gt;=DATE(YEAR(Bills!$G176),MONTH(Bills!$G176),1),MOD((YEAR(I$3)-YEAR(Bills!$G176))*12+MONTH(I$3)-MONTH(Bills!$G176),Bills!$L176)=0),$B177,0)))</f>
        <v/>
      </c>
      <c r="J177" s="30" t="str">
        <f>IF(OR($A177="",Bills!$G176="",Bills!$L176=""),"",IF(Bills!$L176=0,IF(AND(YEAR(Bills!$G176)=YEAR(J$3),MONTH(Bills!$G176)=MONTH(J$3)),$B177,0),IF(AND(J$3&gt;=DATE(YEAR(Bills!$G176),MONTH(Bills!$G176),1),MOD((YEAR(J$3)-YEAR(Bills!$G176))*12+MONTH(J$3)-MONTH(Bills!$G176),Bills!$L176)=0),$B177,0)))</f>
        <v/>
      </c>
      <c r="K177" s="30" t="str">
        <f>IF(OR($A177="",Bills!$G176="",Bills!$L176=""),"",IF(Bills!$L176=0,IF(AND(YEAR(Bills!$G176)=YEAR(K$3),MONTH(Bills!$G176)=MONTH(K$3)),$B177,0),IF(AND(K$3&gt;=DATE(YEAR(Bills!$G176),MONTH(Bills!$G176),1),MOD((YEAR(K$3)-YEAR(Bills!$G176))*12+MONTH(K$3)-MONTH(Bills!$G176),Bills!$L176)=0),$B177,0)))</f>
        <v/>
      </c>
      <c r="L177" s="30" t="str">
        <f>IF(OR($A177="",Bills!$G176="",Bills!$L176=""),"",IF(Bills!$L176=0,IF(AND(YEAR(Bills!$G176)=YEAR(L$3),MONTH(Bills!$G176)=MONTH(L$3)),$B177,0),IF(AND(L$3&gt;=DATE(YEAR(Bills!$G176),MONTH(Bills!$G176),1),MOD((YEAR(L$3)-YEAR(Bills!$G176))*12+MONTH(L$3)-MONTH(Bills!$G176),Bills!$L176)=0),$B177,0)))</f>
        <v/>
      </c>
      <c r="M177" s="30" t="str">
        <f>IF(OR($A177="",Bills!$G176="",Bills!$L176=""),"",IF(Bills!$L176=0,IF(AND(YEAR(Bills!$G176)=YEAR(M$3),MONTH(Bills!$G176)=MONTH(M$3)),$B177,0),IF(AND(M$3&gt;=DATE(YEAR(Bills!$G176),MONTH(Bills!$G176),1),MOD((YEAR(M$3)-YEAR(Bills!$G176))*12+MONTH(M$3)-MONTH(Bills!$G176),Bills!$L176)=0),$B177,0)))</f>
        <v/>
      </c>
      <c r="N177" s="30" t="str">
        <f>IF(OR($A177="",Bills!$G176="",Bills!$L176=""),"",IF(Bills!$L176=0,IF(AND(YEAR(Bills!$G176)=YEAR(N$3),MONTH(Bills!$G176)=MONTH(N$3)),$B177,0),IF(AND(N$3&gt;=DATE(YEAR(Bills!$G176),MONTH(Bills!$G176),1),MOD((YEAR(N$3)-YEAR(Bills!$G176))*12+MONTH(N$3)-MONTH(Bills!$G176),Bills!$L176)=0),$B177,0)))</f>
        <v/>
      </c>
    </row>
    <row r="178" spans="1:14" x14ac:dyDescent="0.3">
      <c r="A178" s="24" t="str">
        <f>IF(Bills!A177="","",Bills!A177)</f>
        <v/>
      </c>
      <c r="B178" s="23" t="str">
        <f>IF($A178="","",N(Bills!E177))</f>
        <v/>
      </c>
      <c r="C178" s="30" t="str">
        <f>IF(OR($A178="",Bills!$G177="",Bills!$L177=""),"",IF(Bills!$L177=0,IF(AND(YEAR(Bills!$G177)=YEAR(C$3),MONTH(Bills!$G177)=MONTH(C$3)),$B178,0),IF(AND(C$3&gt;=DATE(YEAR(Bills!$G177),MONTH(Bills!$G177),1),MOD((YEAR(C$3)-YEAR(Bills!$G177))*12+MONTH(C$3)-MONTH(Bills!$G177),Bills!$L177)=0),$B178,0)))</f>
        <v/>
      </c>
      <c r="D178" s="30" t="str">
        <f>IF(OR($A178="",Bills!$G177="",Bills!$L177=""),"",IF(Bills!$L177=0,IF(AND(YEAR(Bills!$G177)=YEAR(D$3),MONTH(Bills!$G177)=MONTH(D$3)),$B178,0),IF(AND(D$3&gt;=DATE(YEAR(Bills!$G177),MONTH(Bills!$G177),1),MOD((YEAR(D$3)-YEAR(Bills!$G177))*12+MONTH(D$3)-MONTH(Bills!$G177),Bills!$L177)=0),$B178,0)))</f>
        <v/>
      </c>
      <c r="E178" s="30" t="str">
        <f>IF(OR($A178="",Bills!$G177="",Bills!$L177=""),"",IF(Bills!$L177=0,IF(AND(YEAR(Bills!$G177)=YEAR(E$3),MONTH(Bills!$G177)=MONTH(E$3)),$B178,0),IF(AND(E$3&gt;=DATE(YEAR(Bills!$G177),MONTH(Bills!$G177),1),MOD((YEAR(E$3)-YEAR(Bills!$G177))*12+MONTH(E$3)-MONTH(Bills!$G177),Bills!$L177)=0),$B178,0)))</f>
        <v/>
      </c>
      <c r="F178" s="30" t="str">
        <f>IF(OR($A178="",Bills!$G177="",Bills!$L177=""),"",IF(Bills!$L177=0,IF(AND(YEAR(Bills!$G177)=YEAR(F$3),MONTH(Bills!$G177)=MONTH(F$3)),$B178,0),IF(AND(F$3&gt;=DATE(YEAR(Bills!$G177),MONTH(Bills!$G177),1),MOD((YEAR(F$3)-YEAR(Bills!$G177))*12+MONTH(F$3)-MONTH(Bills!$G177),Bills!$L177)=0),$B178,0)))</f>
        <v/>
      </c>
      <c r="G178" s="30" t="str">
        <f>IF(OR($A178="",Bills!$G177="",Bills!$L177=""),"",IF(Bills!$L177=0,IF(AND(YEAR(Bills!$G177)=YEAR(G$3),MONTH(Bills!$G177)=MONTH(G$3)),$B178,0),IF(AND(G$3&gt;=DATE(YEAR(Bills!$G177),MONTH(Bills!$G177),1),MOD((YEAR(G$3)-YEAR(Bills!$G177))*12+MONTH(G$3)-MONTH(Bills!$G177),Bills!$L177)=0),$B178,0)))</f>
        <v/>
      </c>
      <c r="H178" s="30" t="str">
        <f>IF(OR($A178="",Bills!$G177="",Bills!$L177=""),"",IF(Bills!$L177=0,IF(AND(YEAR(Bills!$G177)=YEAR(H$3),MONTH(Bills!$G177)=MONTH(H$3)),$B178,0),IF(AND(H$3&gt;=DATE(YEAR(Bills!$G177),MONTH(Bills!$G177),1),MOD((YEAR(H$3)-YEAR(Bills!$G177))*12+MONTH(H$3)-MONTH(Bills!$G177),Bills!$L177)=0),$B178,0)))</f>
        <v/>
      </c>
      <c r="I178" s="30" t="str">
        <f>IF(OR($A178="",Bills!$G177="",Bills!$L177=""),"",IF(Bills!$L177=0,IF(AND(YEAR(Bills!$G177)=YEAR(I$3),MONTH(Bills!$G177)=MONTH(I$3)),$B178,0),IF(AND(I$3&gt;=DATE(YEAR(Bills!$G177),MONTH(Bills!$G177),1),MOD((YEAR(I$3)-YEAR(Bills!$G177))*12+MONTH(I$3)-MONTH(Bills!$G177),Bills!$L177)=0),$B178,0)))</f>
        <v/>
      </c>
      <c r="J178" s="30" t="str">
        <f>IF(OR($A178="",Bills!$G177="",Bills!$L177=""),"",IF(Bills!$L177=0,IF(AND(YEAR(Bills!$G177)=YEAR(J$3),MONTH(Bills!$G177)=MONTH(J$3)),$B178,0),IF(AND(J$3&gt;=DATE(YEAR(Bills!$G177),MONTH(Bills!$G177),1),MOD((YEAR(J$3)-YEAR(Bills!$G177))*12+MONTH(J$3)-MONTH(Bills!$G177),Bills!$L177)=0),$B178,0)))</f>
        <v/>
      </c>
      <c r="K178" s="30" t="str">
        <f>IF(OR($A178="",Bills!$G177="",Bills!$L177=""),"",IF(Bills!$L177=0,IF(AND(YEAR(Bills!$G177)=YEAR(K$3),MONTH(Bills!$G177)=MONTH(K$3)),$B178,0),IF(AND(K$3&gt;=DATE(YEAR(Bills!$G177),MONTH(Bills!$G177),1),MOD((YEAR(K$3)-YEAR(Bills!$G177))*12+MONTH(K$3)-MONTH(Bills!$G177),Bills!$L177)=0),$B178,0)))</f>
        <v/>
      </c>
      <c r="L178" s="30" t="str">
        <f>IF(OR($A178="",Bills!$G177="",Bills!$L177=""),"",IF(Bills!$L177=0,IF(AND(YEAR(Bills!$G177)=YEAR(L$3),MONTH(Bills!$G177)=MONTH(L$3)),$B178,0),IF(AND(L$3&gt;=DATE(YEAR(Bills!$G177),MONTH(Bills!$G177),1),MOD((YEAR(L$3)-YEAR(Bills!$G177))*12+MONTH(L$3)-MONTH(Bills!$G177),Bills!$L177)=0),$B178,0)))</f>
        <v/>
      </c>
      <c r="M178" s="30" t="str">
        <f>IF(OR($A178="",Bills!$G177="",Bills!$L177=""),"",IF(Bills!$L177=0,IF(AND(YEAR(Bills!$G177)=YEAR(M$3),MONTH(Bills!$G177)=MONTH(M$3)),$B178,0),IF(AND(M$3&gt;=DATE(YEAR(Bills!$G177),MONTH(Bills!$G177),1),MOD((YEAR(M$3)-YEAR(Bills!$G177))*12+MONTH(M$3)-MONTH(Bills!$G177),Bills!$L177)=0),$B178,0)))</f>
        <v/>
      </c>
      <c r="N178" s="30" t="str">
        <f>IF(OR($A178="",Bills!$G177="",Bills!$L177=""),"",IF(Bills!$L177=0,IF(AND(YEAR(Bills!$G177)=YEAR(N$3),MONTH(Bills!$G177)=MONTH(N$3)),$B178,0),IF(AND(N$3&gt;=DATE(YEAR(Bills!$G177),MONTH(Bills!$G177),1),MOD((YEAR(N$3)-YEAR(Bills!$G177))*12+MONTH(N$3)-MONTH(Bills!$G177),Bills!$L177)=0),$B178,0)))</f>
        <v/>
      </c>
    </row>
    <row r="179" spans="1:14" x14ac:dyDescent="0.3">
      <c r="A179" s="24" t="str">
        <f>IF(Bills!A178="","",Bills!A178)</f>
        <v/>
      </c>
      <c r="B179" s="23" t="str">
        <f>IF($A179="","",N(Bills!E178))</f>
        <v/>
      </c>
      <c r="C179" s="30" t="str">
        <f>IF(OR($A179="",Bills!$G178="",Bills!$L178=""),"",IF(Bills!$L178=0,IF(AND(YEAR(Bills!$G178)=YEAR(C$3),MONTH(Bills!$G178)=MONTH(C$3)),$B179,0),IF(AND(C$3&gt;=DATE(YEAR(Bills!$G178),MONTH(Bills!$G178),1),MOD((YEAR(C$3)-YEAR(Bills!$G178))*12+MONTH(C$3)-MONTH(Bills!$G178),Bills!$L178)=0),$B179,0)))</f>
        <v/>
      </c>
      <c r="D179" s="30" t="str">
        <f>IF(OR($A179="",Bills!$G178="",Bills!$L178=""),"",IF(Bills!$L178=0,IF(AND(YEAR(Bills!$G178)=YEAR(D$3),MONTH(Bills!$G178)=MONTH(D$3)),$B179,0),IF(AND(D$3&gt;=DATE(YEAR(Bills!$G178),MONTH(Bills!$G178),1),MOD((YEAR(D$3)-YEAR(Bills!$G178))*12+MONTH(D$3)-MONTH(Bills!$G178),Bills!$L178)=0),$B179,0)))</f>
        <v/>
      </c>
      <c r="E179" s="30" t="str">
        <f>IF(OR($A179="",Bills!$G178="",Bills!$L178=""),"",IF(Bills!$L178=0,IF(AND(YEAR(Bills!$G178)=YEAR(E$3),MONTH(Bills!$G178)=MONTH(E$3)),$B179,0),IF(AND(E$3&gt;=DATE(YEAR(Bills!$G178),MONTH(Bills!$G178),1),MOD((YEAR(E$3)-YEAR(Bills!$G178))*12+MONTH(E$3)-MONTH(Bills!$G178),Bills!$L178)=0),$B179,0)))</f>
        <v/>
      </c>
      <c r="F179" s="30" t="str">
        <f>IF(OR($A179="",Bills!$G178="",Bills!$L178=""),"",IF(Bills!$L178=0,IF(AND(YEAR(Bills!$G178)=YEAR(F$3),MONTH(Bills!$G178)=MONTH(F$3)),$B179,0),IF(AND(F$3&gt;=DATE(YEAR(Bills!$G178),MONTH(Bills!$G178),1),MOD((YEAR(F$3)-YEAR(Bills!$G178))*12+MONTH(F$3)-MONTH(Bills!$G178),Bills!$L178)=0),$B179,0)))</f>
        <v/>
      </c>
      <c r="G179" s="30" t="str">
        <f>IF(OR($A179="",Bills!$G178="",Bills!$L178=""),"",IF(Bills!$L178=0,IF(AND(YEAR(Bills!$G178)=YEAR(G$3),MONTH(Bills!$G178)=MONTH(G$3)),$B179,0),IF(AND(G$3&gt;=DATE(YEAR(Bills!$G178),MONTH(Bills!$G178),1),MOD((YEAR(G$3)-YEAR(Bills!$G178))*12+MONTH(G$3)-MONTH(Bills!$G178),Bills!$L178)=0),$B179,0)))</f>
        <v/>
      </c>
      <c r="H179" s="30" t="str">
        <f>IF(OR($A179="",Bills!$G178="",Bills!$L178=""),"",IF(Bills!$L178=0,IF(AND(YEAR(Bills!$G178)=YEAR(H$3),MONTH(Bills!$G178)=MONTH(H$3)),$B179,0),IF(AND(H$3&gt;=DATE(YEAR(Bills!$G178),MONTH(Bills!$G178),1),MOD((YEAR(H$3)-YEAR(Bills!$G178))*12+MONTH(H$3)-MONTH(Bills!$G178),Bills!$L178)=0),$B179,0)))</f>
        <v/>
      </c>
      <c r="I179" s="30" t="str">
        <f>IF(OR($A179="",Bills!$G178="",Bills!$L178=""),"",IF(Bills!$L178=0,IF(AND(YEAR(Bills!$G178)=YEAR(I$3),MONTH(Bills!$G178)=MONTH(I$3)),$B179,0),IF(AND(I$3&gt;=DATE(YEAR(Bills!$G178),MONTH(Bills!$G178),1),MOD((YEAR(I$3)-YEAR(Bills!$G178))*12+MONTH(I$3)-MONTH(Bills!$G178),Bills!$L178)=0),$B179,0)))</f>
        <v/>
      </c>
      <c r="J179" s="30" t="str">
        <f>IF(OR($A179="",Bills!$G178="",Bills!$L178=""),"",IF(Bills!$L178=0,IF(AND(YEAR(Bills!$G178)=YEAR(J$3),MONTH(Bills!$G178)=MONTH(J$3)),$B179,0),IF(AND(J$3&gt;=DATE(YEAR(Bills!$G178),MONTH(Bills!$G178),1),MOD((YEAR(J$3)-YEAR(Bills!$G178))*12+MONTH(J$3)-MONTH(Bills!$G178),Bills!$L178)=0),$B179,0)))</f>
        <v/>
      </c>
      <c r="K179" s="30" t="str">
        <f>IF(OR($A179="",Bills!$G178="",Bills!$L178=""),"",IF(Bills!$L178=0,IF(AND(YEAR(Bills!$G178)=YEAR(K$3),MONTH(Bills!$G178)=MONTH(K$3)),$B179,0),IF(AND(K$3&gt;=DATE(YEAR(Bills!$G178),MONTH(Bills!$G178),1),MOD((YEAR(K$3)-YEAR(Bills!$G178))*12+MONTH(K$3)-MONTH(Bills!$G178),Bills!$L178)=0),$B179,0)))</f>
        <v/>
      </c>
      <c r="L179" s="30" t="str">
        <f>IF(OR($A179="",Bills!$G178="",Bills!$L178=""),"",IF(Bills!$L178=0,IF(AND(YEAR(Bills!$G178)=YEAR(L$3),MONTH(Bills!$G178)=MONTH(L$3)),$B179,0),IF(AND(L$3&gt;=DATE(YEAR(Bills!$G178),MONTH(Bills!$G178),1),MOD((YEAR(L$3)-YEAR(Bills!$G178))*12+MONTH(L$3)-MONTH(Bills!$G178),Bills!$L178)=0),$B179,0)))</f>
        <v/>
      </c>
      <c r="M179" s="30" t="str">
        <f>IF(OR($A179="",Bills!$G178="",Bills!$L178=""),"",IF(Bills!$L178=0,IF(AND(YEAR(Bills!$G178)=YEAR(M$3),MONTH(Bills!$G178)=MONTH(M$3)),$B179,0),IF(AND(M$3&gt;=DATE(YEAR(Bills!$G178),MONTH(Bills!$G178),1),MOD((YEAR(M$3)-YEAR(Bills!$G178))*12+MONTH(M$3)-MONTH(Bills!$G178),Bills!$L178)=0),$B179,0)))</f>
        <v/>
      </c>
      <c r="N179" s="30" t="str">
        <f>IF(OR($A179="",Bills!$G178="",Bills!$L178=""),"",IF(Bills!$L178=0,IF(AND(YEAR(Bills!$G178)=YEAR(N$3),MONTH(Bills!$G178)=MONTH(N$3)),$B179,0),IF(AND(N$3&gt;=DATE(YEAR(Bills!$G178),MONTH(Bills!$G178),1),MOD((YEAR(N$3)-YEAR(Bills!$G178))*12+MONTH(N$3)-MONTH(Bills!$G178),Bills!$L178)=0),$B179,0)))</f>
        <v/>
      </c>
    </row>
    <row r="180" spans="1:14" x14ac:dyDescent="0.3">
      <c r="A180" s="24" t="str">
        <f>IF(Bills!A179="","",Bills!A179)</f>
        <v/>
      </c>
      <c r="B180" s="23" t="str">
        <f>IF($A180="","",N(Bills!E179))</f>
        <v/>
      </c>
      <c r="C180" s="30" t="str">
        <f>IF(OR($A180="",Bills!$G179="",Bills!$L179=""),"",IF(Bills!$L179=0,IF(AND(YEAR(Bills!$G179)=YEAR(C$3),MONTH(Bills!$G179)=MONTH(C$3)),$B180,0),IF(AND(C$3&gt;=DATE(YEAR(Bills!$G179),MONTH(Bills!$G179),1),MOD((YEAR(C$3)-YEAR(Bills!$G179))*12+MONTH(C$3)-MONTH(Bills!$G179),Bills!$L179)=0),$B180,0)))</f>
        <v/>
      </c>
      <c r="D180" s="30" t="str">
        <f>IF(OR($A180="",Bills!$G179="",Bills!$L179=""),"",IF(Bills!$L179=0,IF(AND(YEAR(Bills!$G179)=YEAR(D$3),MONTH(Bills!$G179)=MONTH(D$3)),$B180,0),IF(AND(D$3&gt;=DATE(YEAR(Bills!$G179),MONTH(Bills!$G179),1),MOD((YEAR(D$3)-YEAR(Bills!$G179))*12+MONTH(D$3)-MONTH(Bills!$G179),Bills!$L179)=0),$B180,0)))</f>
        <v/>
      </c>
      <c r="E180" s="30" t="str">
        <f>IF(OR($A180="",Bills!$G179="",Bills!$L179=""),"",IF(Bills!$L179=0,IF(AND(YEAR(Bills!$G179)=YEAR(E$3),MONTH(Bills!$G179)=MONTH(E$3)),$B180,0),IF(AND(E$3&gt;=DATE(YEAR(Bills!$G179),MONTH(Bills!$G179),1),MOD((YEAR(E$3)-YEAR(Bills!$G179))*12+MONTH(E$3)-MONTH(Bills!$G179),Bills!$L179)=0),$B180,0)))</f>
        <v/>
      </c>
      <c r="F180" s="30" t="str">
        <f>IF(OR($A180="",Bills!$G179="",Bills!$L179=""),"",IF(Bills!$L179=0,IF(AND(YEAR(Bills!$G179)=YEAR(F$3),MONTH(Bills!$G179)=MONTH(F$3)),$B180,0),IF(AND(F$3&gt;=DATE(YEAR(Bills!$G179),MONTH(Bills!$G179),1),MOD((YEAR(F$3)-YEAR(Bills!$G179))*12+MONTH(F$3)-MONTH(Bills!$G179),Bills!$L179)=0),$B180,0)))</f>
        <v/>
      </c>
      <c r="G180" s="30" t="str">
        <f>IF(OR($A180="",Bills!$G179="",Bills!$L179=""),"",IF(Bills!$L179=0,IF(AND(YEAR(Bills!$G179)=YEAR(G$3),MONTH(Bills!$G179)=MONTH(G$3)),$B180,0),IF(AND(G$3&gt;=DATE(YEAR(Bills!$G179),MONTH(Bills!$G179),1),MOD((YEAR(G$3)-YEAR(Bills!$G179))*12+MONTH(G$3)-MONTH(Bills!$G179),Bills!$L179)=0),$B180,0)))</f>
        <v/>
      </c>
      <c r="H180" s="30" t="str">
        <f>IF(OR($A180="",Bills!$G179="",Bills!$L179=""),"",IF(Bills!$L179=0,IF(AND(YEAR(Bills!$G179)=YEAR(H$3),MONTH(Bills!$G179)=MONTH(H$3)),$B180,0),IF(AND(H$3&gt;=DATE(YEAR(Bills!$G179),MONTH(Bills!$G179),1),MOD((YEAR(H$3)-YEAR(Bills!$G179))*12+MONTH(H$3)-MONTH(Bills!$G179),Bills!$L179)=0),$B180,0)))</f>
        <v/>
      </c>
      <c r="I180" s="30" t="str">
        <f>IF(OR($A180="",Bills!$G179="",Bills!$L179=""),"",IF(Bills!$L179=0,IF(AND(YEAR(Bills!$G179)=YEAR(I$3),MONTH(Bills!$G179)=MONTH(I$3)),$B180,0),IF(AND(I$3&gt;=DATE(YEAR(Bills!$G179),MONTH(Bills!$G179),1),MOD((YEAR(I$3)-YEAR(Bills!$G179))*12+MONTH(I$3)-MONTH(Bills!$G179),Bills!$L179)=0),$B180,0)))</f>
        <v/>
      </c>
      <c r="J180" s="30" t="str">
        <f>IF(OR($A180="",Bills!$G179="",Bills!$L179=""),"",IF(Bills!$L179=0,IF(AND(YEAR(Bills!$G179)=YEAR(J$3),MONTH(Bills!$G179)=MONTH(J$3)),$B180,0),IF(AND(J$3&gt;=DATE(YEAR(Bills!$G179),MONTH(Bills!$G179),1),MOD((YEAR(J$3)-YEAR(Bills!$G179))*12+MONTH(J$3)-MONTH(Bills!$G179),Bills!$L179)=0),$B180,0)))</f>
        <v/>
      </c>
      <c r="K180" s="30" t="str">
        <f>IF(OR($A180="",Bills!$G179="",Bills!$L179=""),"",IF(Bills!$L179=0,IF(AND(YEAR(Bills!$G179)=YEAR(K$3),MONTH(Bills!$G179)=MONTH(K$3)),$B180,0),IF(AND(K$3&gt;=DATE(YEAR(Bills!$G179),MONTH(Bills!$G179),1),MOD((YEAR(K$3)-YEAR(Bills!$G179))*12+MONTH(K$3)-MONTH(Bills!$G179),Bills!$L179)=0),$B180,0)))</f>
        <v/>
      </c>
      <c r="L180" s="30" t="str">
        <f>IF(OR($A180="",Bills!$G179="",Bills!$L179=""),"",IF(Bills!$L179=0,IF(AND(YEAR(Bills!$G179)=YEAR(L$3),MONTH(Bills!$G179)=MONTH(L$3)),$B180,0),IF(AND(L$3&gt;=DATE(YEAR(Bills!$G179),MONTH(Bills!$G179),1),MOD((YEAR(L$3)-YEAR(Bills!$G179))*12+MONTH(L$3)-MONTH(Bills!$G179),Bills!$L179)=0),$B180,0)))</f>
        <v/>
      </c>
      <c r="M180" s="30" t="str">
        <f>IF(OR($A180="",Bills!$G179="",Bills!$L179=""),"",IF(Bills!$L179=0,IF(AND(YEAR(Bills!$G179)=YEAR(M$3),MONTH(Bills!$G179)=MONTH(M$3)),$B180,0),IF(AND(M$3&gt;=DATE(YEAR(Bills!$G179),MONTH(Bills!$G179),1),MOD((YEAR(M$3)-YEAR(Bills!$G179))*12+MONTH(M$3)-MONTH(Bills!$G179),Bills!$L179)=0),$B180,0)))</f>
        <v/>
      </c>
      <c r="N180" s="30" t="str">
        <f>IF(OR($A180="",Bills!$G179="",Bills!$L179=""),"",IF(Bills!$L179=0,IF(AND(YEAR(Bills!$G179)=YEAR(N$3),MONTH(Bills!$G179)=MONTH(N$3)),$B180,0),IF(AND(N$3&gt;=DATE(YEAR(Bills!$G179),MONTH(Bills!$G179),1),MOD((YEAR(N$3)-YEAR(Bills!$G179))*12+MONTH(N$3)-MONTH(Bills!$G179),Bills!$L179)=0),$B180,0)))</f>
        <v/>
      </c>
    </row>
    <row r="181" spans="1:14" x14ac:dyDescent="0.3">
      <c r="A181" s="24" t="str">
        <f>IF(Bills!A180="","",Bills!A180)</f>
        <v/>
      </c>
      <c r="B181" s="23" t="str">
        <f>IF($A181="","",N(Bills!E180))</f>
        <v/>
      </c>
      <c r="C181" s="30" t="str">
        <f>IF(OR($A181="",Bills!$G180="",Bills!$L180=""),"",IF(Bills!$L180=0,IF(AND(YEAR(Bills!$G180)=YEAR(C$3),MONTH(Bills!$G180)=MONTH(C$3)),$B181,0),IF(AND(C$3&gt;=DATE(YEAR(Bills!$G180),MONTH(Bills!$G180),1),MOD((YEAR(C$3)-YEAR(Bills!$G180))*12+MONTH(C$3)-MONTH(Bills!$G180),Bills!$L180)=0),$B181,0)))</f>
        <v/>
      </c>
      <c r="D181" s="30" t="str">
        <f>IF(OR($A181="",Bills!$G180="",Bills!$L180=""),"",IF(Bills!$L180=0,IF(AND(YEAR(Bills!$G180)=YEAR(D$3),MONTH(Bills!$G180)=MONTH(D$3)),$B181,0),IF(AND(D$3&gt;=DATE(YEAR(Bills!$G180),MONTH(Bills!$G180),1),MOD((YEAR(D$3)-YEAR(Bills!$G180))*12+MONTH(D$3)-MONTH(Bills!$G180),Bills!$L180)=0),$B181,0)))</f>
        <v/>
      </c>
      <c r="E181" s="30" t="str">
        <f>IF(OR($A181="",Bills!$G180="",Bills!$L180=""),"",IF(Bills!$L180=0,IF(AND(YEAR(Bills!$G180)=YEAR(E$3),MONTH(Bills!$G180)=MONTH(E$3)),$B181,0),IF(AND(E$3&gt;=DATE(YEAR(Bills!$G180),MONTH(Bills!$G180),1),MOD((YEAR(E$3)-YEAR(Bills!$G180))*12+MONTH(E$3)-MONTH(Bills!$G180),Bills!$L180)=0),$B181,0)))</f>
        <v/>
      </c>
      <c r="F181" s="30" t="str">
        <f>IF(OR($A181="",Bills!$G180="",Bills!$L180=""),"",IF(Bills!$L180=0,IF(AND(YEAR(Bills!$G180)=YEAR(F$3),MONTH(Bills!$G180)=MONTH(F$3)),$B181,0),IF(AND(F$3&gt;=DATE(YEAR(Bills!$G180),MONTH(Bills!$G180),1),MOD((YEAR(F$3)-YEAR(Bills!$G180))*12+MONTH(F$3)-MONTH(Bills!$G180),Bills!$L180)=0),$B181,0)))</f>
        <v/>
      </c>
      <c r="G181" s="30" t="str">
        <f>IF(OR($A181="",Bills!$G180="",Bills!$L180=""),"",IF(Bills!$L180=0,IF(AND(YEAR(Bills!$G180)=YEAR(G$3),MONTH(Bills!$G180)=MONTH(G$3)),$B181,0),IF(AND(G$3&gt;=DATE(YEAR(Bills!$G180),MONTH(Bills!$G180),1),MOD((YEAR(G$3)-YEAR(Bills!$G180))*12+MONTH(G$3)-MONTH(Bills!$G180),Bills!$L180)=0),$B181,0)))</f>
        <v/>
      </c>
      <c r="H181" s="30" t="str">
        <f>IF(OR($A181="",Bills!$G180="",Bills!$L180=""),"",IF(Bills!$L180=0,IF(AND(YEAR(Bills!$G180)=YEAR(H$3),MONTH(Bills!$G180)=MONTH(H$3)),$B181,0),IF(AND(H$3&gt;=DATE(YEAR(Bills!$G180),MONTH(Bills!$G180),1),MOD((YEAR(H$3)-YEAR(Bills!$G180))*12+MONTH(H$3)-MONTH(Bills!$G180),Bills!$L180)=0),$B181,0)))</f>
        <v/>
      </c>
      <c r="I181" s="30" t="str">
        <f>IF(OR($A181="",Bills!$G180="",Bills!$L180=""),"",IF(Bills!$L180=0,IF(AND(YEAR(Bills!$G180)=YEAR(I$3),MONTH(Bills!$G180)=MONTH(I$3)),$B181,0),IF(AND(I$3&gt;=DATE(YEAR(Bills!$G180),MONTH(Bills!$G180),1),MOD((YEAR(I$3)-YEAR(Bills!$G180))*12+MONTH(I$3)-MONTH(Bills!$G180),Bills!$L180)=0),$B181,0)))</f>
        <v/>
      </c>
      <c r="J181" s="30" t="str">
        <f>IF(OR($A181="",Bills!$G180="",Bills!$L180=""),"",IF(Bills!$L180=0,IF(AND(YEAR(Bills!$G180)=YEAR(J$3),MONTH(Bills!$G180)=MONTH(J$3)),$B181,0),IF(AND(J$3&gt;=DATE(YEAR(Bills!$G180),MONTH(Bills!$G180),1),MOD((YEAR(J$3)-YEAR(Bills!$G180))*12+MONTH(J$3)-MONTH(Bills!$G180),Bills!$L180)=0),$B181,0)))</f>
        <v/>
      </c>
      <c r="K181" s="30" t="str">
        <f>IF(OR($A181="",Bills!$G180="",Bills!$L180=""),"",IF(Bills!$L180=0,IF(AND(YEAR(Bills!$G180)=YEAR(K$3),MONTH(Bills!$G180)=MONTH(K$3)),$B181,0),IF(AND(K$3&gt;=DATE(YEAR(Bills!$G180),MONTH(Bills!$G180),1),MOD((YEAR(K$3)-YEAR(Bills!$G180))*12+MONTH(K$3)-MONTH(Bills!$G180),Bills!$L180)=0),$B181,0)))</f>
        <v/>
      </c>
      <c r="L181" s="30" t="str">
        <f>IF(OR($A181="",Bills!$G180="",Bills!$L180=""),"",IF(Bills!$L180=0,IF(AND(YEAR(Bills!$G180)=YEAR(L$3),MONTH(Bills!$G180)=MONTH(L$3)),$B181,0),IF(AND(L$3&gt;=DATE(YEAR(Bills!$G180),MONTH(Bills!$G180),1),MOD((YEAR(L$3)-YEAR(Bills!$G180))*12+MONTH(L$3)-MONTH(Bills!$G180),Bills!$L180)=0),$B181,0)))</f>
        <v/>
      </c>
      <c r="M181" s="30" t="str">
        <f>IF(OR($A181="",Bills!$G180="",Bills!$L180=""),"",IF(Bills!$L180=0,IF(AND(YEAR(Bills!$G180)=YEAR(M$3),MONTH(Bills!$G180)=MONTH(M$3)),$B181,0),IF(AND(M$3&gt;=DATE(YEAR(Bills!$G180),MONTH(Bills!$G180),1),MOD((YEAR(M$3)-YEAR(Bills!$G180))*12+MONTH(M$3)-MONTH(Bills!$G180),Bills!$L180)=0),$B181,0)))</f>
        <v/>
      </c>
      <c r="N181" s="30" t="str">
        <f>IF(OR($A181="",Bills!$G180="",Bills!$L180=""),"",IF(Bills!$L180=0,IF(AND(YEAR(Bills!$G180)=YEAR(N$3),MONTH(Bills!$G180)=MONTH(N$3)),$B181,0),IF(AND(N$3&gt;=DATE(YEAR(Bills!$G180),MONTH(Bills!$G180),1),MOD((YEAR(N$3)-YEAR(Bills!$G180))*12+MONTH(N$3)-MONTH(Bills!$G180),Bills!$L180)=0),$B181,0)))</f>
        <v/>
      </c>
    </row>
    <row r="182" spans="1:14" x14ac:dyDescent="0.3">
      <c r="A182" s="24" t="str">
        <f>IF(Bills!A181="","",Bills!A181)</f>
        <v/>
      </c>
      <c r="B182" s="23" t="str">
        <f>IF($A182="","",N(Bills!E181))</f>
        <v/>
      </c>
      <c r="C182" s="30" t="str">
        <f>IF(OR($A182="",Bills!$G181="",Bills!$L181=""),"",IF(Bills!$L181=0,IF(AND(YEAR(Bills!$G181)=YEAR(C$3),MONTH(Bills!$G181)=MONTH(C$3)),$B182,0),IF(AND(C$3&gt;=DATE(YEAR(Bills!$G181),MONTH(Bills!$G181),1),MOD((YEAR(C$3)-YEAR(Bills!$G181))*12+MONTH(C$3)-MONTH(Bills!$G181),Bills!$L181)=0),$B182,0)))</f>
        <v/>
      </c>
      <c r="D182" s="30" t="str">
        <f>IF(OR($A182="",Bills!$G181="",Bills!$L181=""),"",IF(Bills!$L181=0,IF(AND(YEAR(Bills!$G181)=YEAR(D$3),MONTH(Bills!$G181)=MONTH(D$3)),$B182,0),IF(AND(D$3&gt;=DATE(YEAR(Bills!$G181),MONTH(Bills!$G181),1),MOD((YEAR(D$3)-YEAR(Bills!$G181))*12+MONTH(D$3)-MONTH(Bills!$G181),Bills!$L181)=0),$B182,0)))</f>
        <v/>
      </c>
      <c r="E182" s="30" t="str">
        <f>IF(OR($A182="",Bills!$G181="",Bills!$L181=""),"",IF(Bills!$L181=0,IF(AND(YEAR(Bills!$G181)=YEAR(E$3),MONTH(Bills!$G181)=MONTH(E$3)),$B182,0),IF(AND(E$3&gt;=DATE(YEAR(Bills!$G181),MONTH(Bills!$G181),1),MOD((YEAR(E$3)-YEAR(Bills!$G181))*12+MONTH(E$3)-MONTH(Bills!$G181),Bills!$L181)=0),$B182,0)))</f>
        <v/>
      </c>
      <c r="F182" s="30" t="str">
        <f>IF(OR($A182="",Bills!$G181="",Bills!$L181=""),"",IF(Bills!$L181=0,IF(AND(YEAR(Bills!$G181)=YEAR(F$3),MONTH(Bills!$G181)=MONTH(F$3)),$B182,0),IF(AND(F$3&gt;=DATE(YEAR(Bills!$G181),MONTH(Bills!$G181),1),MOD((YEAR(F$3)-YEAR(Bills!$G181))*12+MONTH(F$3)-MONTH(Bills!$G181),Bills!$L181)=0),$B182,0)))</f>
        <v/>
      </c>
      <c r="G182" s="30" t="str">
        <f>IF(OR($A182="",Bills!$G181="",Bills!$L181=""),"",IF(Bills!$L181=0,IF(AND(YEAR(Bills!$G181)=YEAR(G$3),MONTH(Bills!$G181)=MONTH(G$3)),$B182,0),IF(AND(G$3&gt;=DATE(YEAR(Bills!$G181),MONTH(Bills!$G181),1),MOD((YEAR(G$3)-YEAR(Bills!$G181))*12+MONTH(G$3)-MONTH(Bills!$G181),Bills!$L181)=0),$B182,0)))</f>
        <v/>
      </c>
      <c r="H182" s="30" t="str">
        <f>IF(OR($A182="",Bills!$G181="",Bills!$L181=""),"",IF(Bills!$L181=0,IF(AND(YEAR(Bills!$G181)=YEAR(H$3),MONTH(Bills!$G181)=MONTH(H$3)),$B182,0),IF(AND(H$3&gt;=DATE(YEAR(Bills!$G181),MONTH(Bills!$G181),1),MOD((YEAR(H$3)-YEAR(Bills!$G181))*12+MONTH(H$3)-MONTH(Bills!$G181),Bills!$L181)=0),$B182,0)))</f>
        <v/>
      </c>
      <c r="I182" s="30" t="str">
        <f>IF(OR($A182="",Bills!$G181="",Bills!$L181=""),"",IF(Bills!$L181=0,IF(AND(YEAR(Bills!$G181)=YEAR(I$3),MONTH(Bills!$G181)=MONTH(I$3)),$B182,0),IF(AND(I$3&gt;=DATE(YEAR(Bills!$G181),MONTH(Bills!$G181),1),MOD((YEAR(I$3)-YEAR(Bills!$G181))*12+MONTH(I$3)-MONTH(Bills!$G181),Bills!$L181)=0),$B182,0)))</f>
        <v/>
      </c>
      <c r="J182" s="30" t="str">
        <f>IF(OR($A182="",Bills!$G181="",Bills!$L181=""),"",IF(Bills!$L181=0,IF(AND(YEAR(Bills!$G181)=YEAR(J$3),MONTH(Bills!$G181)=MONTH(J$3)),$B182,0),IF(AND(J$3&gt;=DATE(YEAR(Bills!$G181),MONTH(Bills!$G181),1),MOD((YEAR(J$3)-YEAR(Bills!$G181))*12+MONTH(J$3)-MONTH(Bills!$G181),Bills!$L181)=0),$B182,0)))</f>
        <v/>
      </c>
      <c r="K182" s="30" t="str">
        <f>IF(OR($A182="",Bills!$G181="",Bills!$L181=""),"",IF(Bills!$L181=0,IF(AND(YEAR(Bills!$G181)=YEAR(K$3),MONTH(Bills!$G181)=MONTH(K$3)),$B182,0),IF(AND(K$3&gt;=DATE(YEAR(Bills!$G181),MONTH(Bills!$G181),1),MOD((YEAR(K$3)-YEAR(Bills!$G181))*12+MONTH(K$3)-MONTH(Bills!$G181),Bills!$L181)=0),$B182,0)))</f>
        <v/>
      </c>
      <c r="L182" s="30" t="str">
        <f>IF(OR($A182="",Bills!$G181="",Bills!$L181=""),"",IF(Bills!$L181=0,IF(AND(YEAR(Bills!$G181)=YEAR(L$3),MONTH(Bills!$G181)=MONTH(L$3)),$B182,0),IF(AND(L$3&gt;=DATE(YEAR(Bills!$G181),MONTH(Bills!$G181),1),MOD((YEAR(L$3)-YEAR(Bills!$G181))*12+MONTH(L$3)-MONTH(Bills!$G181),Bills!$L181)=0),$B182,0)))</f>
        <v/>
      </c>
      <c r="M182" s="30" t="str">
        <f>IF(OR($A182="",Bills!$G181="",Bills!$L181=""),"",IF(Bills!$L181=0,IF(AND(YEAR(Bills!$G181)=YEAR(M$3),MONTH(Bills!$G181)=MONTH(M$3)),$B182,0),IF(AND(M$3&gt;=DATE(YEAR(Bills!$G181),MONTH(Bills!$G181),1),MOD((YEAR(M$3)-YEAR(Bills!$G181))*12+MONTH(M$3)-MONTH(Bills!$G181),Bills!$L181)=0),$B182,0)))</f>
        <v/>
      </c>
      <c r="N182" s="30" t="str">
        <f>IF(OR($A182="",Bills!$G181="",Bills!$L181=""),"",IF(Bills!$L181=0,IF(AND(YEAR(Bills!$G181)=YEAR(N$3),MONTH(Bills!$G181)=MONTH(N$3)),$B182,0),IF(AND(N$3&gt;=DATE(YEAR(Bills!$G181),MONTH(Bills!$G181),1),MOD((YEAR(N$3)-YEAR(Bills!$G181))*12+MONTH(N$3)-MONTH(Bills!$G181),Bills!$L181)=0),$B182,0)))</f>
        <v/>
      </c>
    </row>
    <row r="183" spans="1:14" x14ac:dyDescent="0.3">
      <c r="A183" s="24" t="str">
        <f>IF(Bills!A182="","",Bills!A182)</f>
        <v/>
      </c>
      <c r="B183" s="23" t="str">
        <f>IF($A183="","",N(Bills!E182))</f>
        <v/>
      </c>
      <c r="C183" s="30" t="str">
        <f>IF(OR($A183="",Bills!$G182="",Bills!$L182=""),"",IF(Bills!$L182=0,IF(AND(YEAR(Bills!$G182)=YEAR(C$3),MONTH(Bills!$G182)=MONTH(C$3)),$B183,0),IF(AND(C$3&gt;=DATE(YEAR(Bills!$G182),MONTH(Bills!$G182),1),MOD((YEAR(C$3)-YEAR(Bills!$G182))*12+MONTH(C$3)-MONTH(Bills!$G182),Bills!$L182)=0),$B183,0)))</f>
        <v/>
      </c>
      <c r="D183" s="30" t="str">
        <f>IF(OR($A183="",Bills!$G182="",Bills!$L182=""),"",IF(Bills!$L182=0,IF(AND(YEAR(Bills!$G182)=YEAR(D$3),MONTH(Bills!$G182)=MONTH(D$3)),$B183,0),IF(AND(D$3&gt;=DATE(YEAR(Bills!$G182),MONTH(Bills!$G182),1),MOD((YEAR(D$3)-YEAR(Bills!$G182))*12+MONTH(D$3)-MONTH(Bills!$G182),Bills!$L182)=0),$B183,0)))</f>
        <v/>
      </c>
      <c r="E183" s="30" t="str">
        <f>IF(OR($A183="",Bills!$G182="",Bills!$L182=""),"",IF(Bills!$L182=0,IF(AND(YEAR(Bills!$G182)=YEAR(E$3),MONTH(Bills!$G182)=MONTH(E$3)),$B183,0),IF(AND(E$3&gt;=DATE(YEAR(Bills!$G182),MONTH(Bills!$G182),1),MOD((YEAR(E$3)-YEAR(Bills!$G182))*12+MONTH(E$3)-MONTH(Bills!$G182),Bills!$L182)=0),$B183,0)))</f>
        <v/>
      </c>
      <c r="F183" s="30" t="str">
        <f>IF(OR($A183="",Bills!$G182="",Bills!$L182=""),"",IF(Bills!$L182=0,IF(AND(YEAR(Bills!$G182)=YEAR(F$3),MONTH(Bills!$G182)=MONTH(F$3)),$B183,0),IF(AND(F$3&gt;=DATE(YEAR(Bills!$G182),MONTH(Bills!$G182),1),MOD((YEAR(F$3)-YEAR(Bills!$G182))*12+MONTH(F$3)-MONTH(Bills!$G182),Bills!$L182)=0),$B183,0)))</f>
        <v/>
      </c>
      <c r="G183" s="30" t="str">
        <f>IF(OR($A183="",Bills!$G182="",Bills!$L182=""),"",IF(Bills!$L182=0,IF(AND(YEAR(Bills!$G182)=YEAR(G$3),MONTH(Bills!$G182)=MONTH(G$3)),$B183,0),IF(AND(G$3&gt;=DATE(YEAR(Bills!$G182),MONTH(Bills!$G182),1),MOD((YEAR(G$3)-YEAR(Bills!$G182))*12+MONTH(G$3)-MONTH(Bills!$G182),Bills!$L182)=0),$B183,0)))</f>
        <v/>
      </c>
      <c r="H183" s="30" t="str">
        <f>IF(OR($A183="",Bills!$G182="",Bills!$L182=""),"",IF(Bills!$L182=0,IF(AND(YEAR(Bills!$G182)=YEAR(H$3),MONTH(Bills!$G182)=MONTH(H$3)),$B183,0),IF(AND(H$3&gt;=DATE(YEAR(Bills!$G182),MONTH(Bills!$G182),1),MOD((YEAR(H$3)-YEAR(Bills!$G182))*12+MONTH(H$3)-MONTH(Bills!$G182),Bills!$L182)=0),$B183,0)))</f>
        <v/>
      </c>
      <c r="I183" s="30" t="str">
        <f>IF(OR($A183="",Bills!$G182="",Bills!$L182=""),"",IF(Bills!$L182=0,IF(AND(YEAR(Bills!$G182)=YEAR(I$3),MONTH(Bills!$G182)=MONTH(I$3)),$B183,0),IF(AND(I$3&gt;=DATE(YEAR(Bills!$G182),MONTH(Bills!$G182),1),MOD((YEAR(I$3)-YEAR(Bills!$G182))*12+MONTH(I$3)-MONTH(Bills!$G182),Bills!$L182)=0),$B183,0)))</f>
        <v/>
      </c>
      <c r="J183" s="30" t="str">
        <f>IF(OR($A183="",Bills!$G182="",Bills!$L182=""),"",IF(Bills!$L182=0,IF(AND(YEAR(Bills!$G182)=YEAR(J$3),MONTH(Bills!$G182)=MONTH(J$3)),$B183,0),IF(AND(J$3&gt;=DATE(YEAR(Bills!$G182),MONTH(Bills!$G182),1),MOD((YEAR(J$3)-YEAR(Bills!$G182))*12+MONTH(J$3)-MONTH(Bills!$G182),Bills!$L182)=0),$B183,0)))</f>
        <v/>
      </c>
      <c r="K183" s="30" t="str">
        <f>IF(OR($A183="",Bills!$G182="",Bills!$L182=""),"",IF(Bills!$L182=0,IF(AND(YEAR(Bills!$G182)=YEAR(K$3),MONTH(Bills!$G182)=MONTH(K$3)),$B183,0),IF(AND(K$3&gt;=DATE(YEAR(Bills!$G182),MONTH(Bills!$G182),1),MOD((YEAR(K$3)-YEAR(Bills!$G182))*12+MONTH(K$3)-MONTH(Bills!$G182),Bills!$L182)=0),$B183,0)))</f>
        <v/>
      </c>
      <c r="L183" s="30" t="str">
        <f>IF(OR($A183="",Bills!$G182="",Bills!$L182=""),"",IF(Bills!$L182=0,IF(AND(YEAR(Bills!$G182)=YEAR(L$3),MONTH(Bills!$G182)=MONTH(L$3)),$B183,0),IF(AND(L$3&gt;=DATE(YEAR(Bills!$G182),MONTH(Bills!$G182),1),MOD((YEAR(L$3)-YEAR(Bills!$G182))*12+MONTH(L$3)-MONTH(Bills!$G182),Bills!$L182)=0),$B183,0)))</f>
        <v/>
      </c>
      <c r="M183" s="30" t="str">
        <f>IF(OR($A183="",Bills!$G182="",Bills!$L182=""),"",IF(Bills!$L182=0,IF(AND(YEAR(Bills!$G182)=YEAR(M$3),MONTH(Bills!$G182)=MONTH(M$3)),$B183,0),IF(AND(M$3&gt;=DATE(YEAR(Bills!$G182),MONTH(Bills!$G182),1),MOD((YEAR(M$3)-YEAR(Bills!$G182))*12+MONTH(M$3)-MONTH(Bills!$G182),Bills!$L182)=0),$B183,0)))</f>
        <v/>
      </c>
      <c r="N183" s="30" t="str">
        <f>IF(OR($A183="",Bills!$G182="",Bills!$L182=""),"",IF(Bills!$L182=0,IF(AND(YEAR(Bills!$G182)=YEAR(N$3),MONTH(Bills!$G182)=MONTH(N$3)),$B183,0),IF(AND(N$3&gt;=DATE(YEAR(Bills!$G182),MONTH(Bills!$G182),1),MOD((YEAR(N$3)-YEAR(Bills!$G182))*12+MONTH(N$3)-MONTH(Bills!$G182),Bills!$L182)=0),$B183,0)))</f>
        <v/>
      </c>
    </row>
    <row r="184" spans="1:14" x14ac:dyDescent="0.3">
      <c r="A184" s="24" t="str">
        <f>IF(Bills!A183="","",Bills!A183)</f>
        <v/>
      </c>
      <c r="B184" s="23" t="str">
        <f>IF($A184="","",N(Bills!E183))</f>
        <v/>
      </c>
      <c r="C184" s="30" t="str">
        <f>IF(OR($A184="",Bills!$G183="",Bills!$L183=""),"",IF(Bills!$L183=0,IF(AND(YEAR(Bills!$G183)=YEAR(C$3),MONTH(Bills!$G183)=MONTH(C$3)),$B184,0),IF(AND(C$3&gt;=DATE(YEAR(Bills!$G183),MONTH(Bills!$G183),1),MOD((YEAR(C$3)-YEAR(Bills!$G183))*12+MONTH(C$3)-MONTH(Bills!$G183),Bills!$L183)=0),$B184,0)))</f>
        <v/>
      </c>
      <c r="D184" s="30" t="str">
        <f>IF(OR($A184="",Bills!$G183="",Bills!$L183=""),"",IF(Bills!$L183=0,IF(AND(YEAR(Bills!$G183)=YEAR(D$3),MONTH(Bills!$G183)=MONTH(D$3)),$B184,0),IF(AND(D$3&gt;=DATE(YEAR(Bills!$G183),MONTH(Bills!$G183),1),MOD((YEAR(D$3)-YEAR(Bills!$G183))*12+MONTH(D$3)-MONTH(Bills!$G183),Bills!$L183)=0),$B184,0)))</f>
        <v/>
      </c>
      <c r="E184" s="30" t="str">
        <f>IF(OR($A184="",Bills!$G183="",Bills!$L183=""),"",IF(Bills!$L183=0,IF(AND(YEAR(Bills!$G183)=YEAR(E$3),MONTH(Bills!$G183)=MONTH(E$3)),$B184,0),IF(AND(E$3&gt;=DATE(YEAR(Bills!$G183),MONTH(Bills!$G183),1),MOD((YEAR(E$3)-YEAR(Bills!$G183))*12+MONTH(E$3)-MONTH(Bills!$G183),Bills!$L183)=0),$B184,0)))</f>
        <v/>
      </c>
      <c r="F184" s="30" t="str">
        <f>IF(OR($A184="",Bills!$G183="",Bills!$L183=""),"",IF(Bills!$L183=0,IF(AND(YEAR(Bills!$G183)=YEAR(F$3),MONTH(Bills!$G183)=MONTH(F$3)),$B184,0),IF(AND(F$3&gt;=DATE(YEAR(Bills!$G183),MONTH(Bills!$G183),1),MOD((YEAR(F$3)-YEAR(Bills!$G183))*12+MONTH(F$3)-MONTH(Bills!$G183),Bills!$L183)=0),$B184,0)))</f>
        <v/>
      </c>
      <c r="G184" s="30" t="str">
        <f>IF(OR($A184="",Bills!$G183="",Bills!$L183=""),"",IF(Bills!$L183=0,IF(AND(YEAR(Bills!$G183)=YEAR(G$3),MONTH(Bills!$G183)=MONTH(G$3)),$B184,0),IF(AND(G$3&gt;=DATE(YEAR(Bills!$G183),MONTH(Bills!$G183),1),MOD((YEAR(G$3)-YEAR(Bills!$G183))*12+MONTH(G$3)-MONTH(Bills!$G183),Bills!$L183)=0),$B184,0)))</f>
        <v/>
      </c>
      <c r="H184" s="30" t="str">
        <f>IF(OR($A184="",Bills!$G183="",Bills!$L183=""),"",IF(Bills!$L183=0,IF(AND(YEAR(Bills!$G183)=YEAR(H$3),MONTH(Bills!$G183)=MONTH(H$3)),$B184,0),IF(AND(H$3&gt;=DATE(YEAR(Bills!$G183),MONTH(Bills!$G183),1),MOD((YEAR(H$3)-YEAR(Bills!$G183))*12+MONTH(H$3)-MONTH(Bills!$G183),Bills!$L183)=0),$B184,0)))</f>
        <v/>
      </c>
      <c r="I184" s="30" t="str">
        <f>IF(OR($A184="",Bills!$G183="",Bills!$L183=""),"",IF(Bills!$L183=0,IF(AND(YEAR(Bills!$G183)=YEAR(I$3),MONTH(Bills!$G183)=MONTH(I$3)),$B184,0),IF(AND(I$3&gt;=DATE(YEAR(Bills!$G183),MONTH(Bills!$G183),1),MOD((YEAR(I$3)-YEAR(Bills!$G183))*12+MONTH(I$3)-MONTH(Bills!$G183),Bills!$L183)=0),$B184,0)))</f>
        <v/>
      </c>
      <c r="J184" s="30" t="str">
        <f>IF(OR($A184="",Bills!$G183="",Bills!$L183=""),"",IF(Bills!$L183=0,IF(AND(YEAR(Bills!$G183)=YEAR(J$3),MONTH(Bills!$G183)=MONTH(J$3)),$B184,0),IF(AND(J$3&gt;=DATE(YEAR(Bills!$G183),MONTH(Bills!$G183),1),MOD((YEAR(J$3)-YEAR(Bills!$G183))*12+MONTH(J$3)-MONTH(Bills!$G183),Bills!$L183)=0),$B184,0)))</f>
        <v/>
      </c>
      <c r="K184" s="30" t="str">
        <f>IF(OR($A184="",Bills!$G183="",Bills!$L183=""),"",IF(Bills!$L183=0,IF(AND(YEAR(Bills!$G183)=YEAR(K$3),MONTH(Bills!$G183)=MONTH(K$3)),$B184,0),IF(AND(K$3&gt;=DATE(YEAR(Bills!$G183),MONTH(Bills!$G183),1),MOD((YEAR(K$3)-YEAR(Bills!$G183))*12+MONTH(K$3)-MONTH(Bills!$G183),Bills!$L183)=0),$B184,0)))</f>
        <v/>
      </c>
      <c r="L184" s="30" t="str">
        <f>IF(OR($A184="",Bills!$G183="",Bills!$L183=""),"",IF(Bills!$L183=0,IF(AND(YEAR(Bills!$G183)=YEAR(L$3),MONTH(Bills!$G183)=MONTH(L$3)),$B184,0),IF(AND(L$3&gt;=DATE(YEAR(Bills!$G183),MONTH(Bills!$G183),1),MOD((YEAR(L$3)-YEAR(Bills!$G183))*12+MONTH(L$3)-MONTH(Bills!$G183),Bills!$L183)=0),$B184,0)))</f>
        <v/>
      </c>
      <c r="M184" s="30" t="str">
        <f>IF(OR($A184="",Bills!$G183="",Bills!$L183=""),"",IF(Bills!$L183=0,IF(AND(YEAR(Bills!$G183)=YEAR(M$3),MONTH(Bills!$G183)=MONTH(M$3)),$B184,0),IF(AND(M$3&gt;=DATE(YEAR(Bills!$G183),MONTH(Bills!$G183),1),MOD((YEAR(M$3)-YEAR(Bills!$G183))*12+MONTH(M$3)-MONTH(Bills!$G183),Bills!$L183)=0),$B184,0)))</f>
        <v/>
      </c>
      <c r="N184" s="30" t="str">
        <f>IF(OR($A184="",Bills!$G183="",Bills!$L183=""),"",IF(Bills!$L183=0,IF(AND(YEAR(Bills!$G183)=YEAR(N$3),MONTH(Bills!$G183)=MONTH(N$3)),$B184,0),IF(AND(N$3&gt;=DATE(YEAR(Bills!$G183),MONTH(Bills!$G183),1),MOD((YEAR(N$3)-YEAR(Bills!$G183))*12+MONTH(N$3)-MONTH(Bills!$G183),Bills!$L183)=0),$B184,0)))</f>
        <v/>
      </c>
    </row>
    <row r="185" spans="1:14" x14ac:dyDescent="0.3">
      <c r="A185" s="24" t="str">
        <f>IF(Bills!A184="","",Bills!A184)</f>
        <v/>
      </c>
      <c r="B185" s="23" t="str">
        <f>IF($A185="","",N(Bills!E184))</f>
        <v/>
      </c>
      <c r="C185" s="30" t="str">
        <f>IF(OR($A185="",Bills!$G184="",Bills!$L184=""),"",IF(Bills!$L184=0,IF(AND(YEAR(Bills!$G184)=YEAR(C$3),MONTH(Bills!$G184)=MONTH(C$3)),$B185,0),IF(AND(C$3&gt;=DATE(YEAR(Bills!$G184),MONTH(Bills!$G184),1),MOD((YEAR(C$3)-YEAR(Bills!$G184))*12+MONTH(C$3)-MONTH(Bills!$G184),Bills!$L184)=0),$B185,0)))</f>
        <v/>
      </c>
      <c r="D185" s="30" t="str">
        <f>IF(OR($A185="",Bills!$G184="",Bills!$L184=""),"",IF(Bills!$L184=0,IF(AND(YEAR(Bills!$G184)=YEAR(D$3),MONTH(Bills!$G184)=MONTH(D$3)),$B185,0),IF(AND(D$3&gt;=DATE(YEAR(Bills!$G184),MONTH(Bills!$G184),1),MOD((YEAR(D$3)-YEAR(Bills!$G184))*12+MONTH(D$3)-MONTH(Bills!$G184),Bills!$L184)=0),$B185,0)))</f>
        <v/>
      </c>
      <c r="E185" s="30" t="str">
        <f>IF(OR($A185="",Bills!$G184="",Bills!$L184=""),"",IF(Bills!$L184=0,IF(AND(YEAR(Bills!$G184)=YEAR(E$3),MONTH(Bills!$G184)=MONTH(E$3)),$B185,0),IF(AND(E$3&gt;=DATE(YEAR(Bills!$G184),MONTH(Bills!$G184),1),MOD((YEAR(E$3)-YEAR(Bills!$G184))*12+MONTH(E$3)-MONTH(Bills!$G184),Bills!$L184)=0),$B185,0)))</f>
        <v/>
      </c>
      <c r="F185" s="30" t="str">
        <f>IF(OR($A185="",Bills!$G184="",Bills!$L184=""),"",IF(Bills!$L184=0,IF(AND(YEAR(Bills!$G184)=YEAR(F$3),MONTH(Bills!$G184)=MONTH(F$3)),$B185,0),IF(AND(F$3&gt;=DATE(YEAR(Bills!$G184),MONTH(Bills!$G184),1),MOD((YEAR(F$3)-YEAR(Bills!$G184))*12+MONTH(F$3)-MONTH(Bills!$G184),Bills!$L184)=0),$B185,0)))</f>
        <v/>
      </c>
      <c r="G185" s="30" t="str">
        <f>IF(OR($A185="",Bills!$G184="",Bills!$L184=""),"",IF(Bills!$L184=0,IF(AND(YEAR(Bills!$G184)=YEAR(G$3),MONTH(Bills!$G184)=MONTH(G$3)),$B185,0),IF(AND(G$3&gt;=DATE(YEAR(Bills!$G184),MONTH(Bills!$G184),1),MOD((YEAR(G$3)-YEAR(Bills!$G184))*12+MONTH(G$3)-MONTH(Bills!$G184),Bills!$L184)=0),$B185,0)))</f>
        <v/>
      </c>
      <c r="H185" s="30" t="str">
        <f>IF(OR($A185="",Bills!$G184="",Bills!$L184=""),"",IF(Bills!$L184=0,IF(AND(YEAR(Bills!$G184)=YEAR(H$3),MONTH(Bills!$G184)=MONTH(H$3)),$B185,0),IF(AND(H$3&gt;=DATE(YEAR(Bills!$G184),MONTH(Bills!$G184),1),MOD((YEAR(H$3)-YEAR(Bills!$G184))*12+MONTH(H$3)-MONTH(Bills!$G184),Bills!$L184)=0),$B185,0)))</f>
        <v/>
      </c>
      <c r="I185" s="30" t="str">
        <f>IF(OR($A185="",Bills!$G184="",Bills!$L184=""),"",IF(Bills!$L184=0,IF(AND(YEAR(Bills!$G184)=YEAR(I$3),MONTH(Bills!$G184)=MONTH(I$3)),$B185,0),IF(AND(I$3&gt;=DATE(YEAR(Bills!$G184),MONTH(Bills!$G184),1),MOD((YEAR(I$3)-YEAR(Bills!$G184))*12+MONTH(I$3)-MONTH(Bills!$G184),Bills!$L184)=0),$B185,0)))</f>
        <v/>
      </c>
      <c r="J185" s="30" t="str">
        <f>IF(OR($A185="",Bills!$G184="",Bills!$L184=""),"",IF(Bills!$L184=0,IF(AND(YEAR(Bills!$G184)=YEAR(J$3),MONTH(Bills!$G184)=MONTH(J$3)),$B185,0),IF(AND(J$3&gt;=DATE(YEAR(Bills!$G184),MONTH(Bills!$G184),1),MOD((YEAR(J$3)-YEAR(Bills!$G184))*12+MONTH(J$3)-MONTH(Bills!$G184),Bills!$L184)=0),$B185,0)))</f>
        <v/>
      </c>
      <c r="K185" s="30" t="str">
        <f>IF(OR($A185="",Bills!$G184="",Bills!$L184=""),"",IF(Bills!$L184=0,IF(AND(YEAR(Bills!$G184)=YEAR(K$3),MONTH(Bills!$G184)=MONTH(K$3)),$B185,0),IF(AND(K$3&gt;=DATE(YEAR(Bills!$G184),MONTH(Bills!$G184),1),MOD((YEAR(K$3)-YEAR(Bills!$G184))*12+MONTH(K$3)-MONTH(Bills!$G184),Bills!$L184)=0),$B185,0)))</f>
        <v/>
      </c>
      <c r="L185" s="30" t="str">
        <f>IF(OR($A185="",Bills!$G184="",Bills!$L184=""),"",IF(Bills!$L184=0,IF(AND(YEAR(Bills!$G184)=YEAR(L$3),MONTH(Bills!$G184)=MONTH(L$3)),$B185,0),IF(AND(L$3&gt;=DATE(YEAR(Bills!$G184),MONTH(Bills!$G184),1),MOD((YEAR(L$3)-YEAR(Bills!$G184))*12+MONTH(L$3)-MONTH(Bills!$G184),Bills!$L184)=0),$B185,0)))</f>
        <v/>
      </c>
      <c r="M185" s="30" t="str">
        <f>IF(OR($A185="",Bills!$G184="",Bills!$L184=""),"",IF(Bills!$L184=0,IF(AND(YEAR(Bills!$G184)=YEAR(M$3),MONTH(Bills!$G184)=MONTH(M$3)),$B185,0),IF(AND(M$3&gt;=DATE(YEAR(Bills!$G184),MONTH(Bills!$G184),1),MOD((YEAR(M$3)-YEAR(Bills!$G184))*12+MONTH(M$3)-MONTH(Bills!$G184),Bills!$L184)=0),$B185,0)))</f>
        <v/>
      </c>
      <c r="N185" s="30" t="str">
        <f>IF(OR($A185="",Bills!$G184="",Bills!$L184=""),"",IF(Bills!$L184=0,IF(AND(YEAR(Bills!$G184)=YEAR(N$3),MONTH(Bills!$G184)=MONTH(N$3)),$B185,0),IF(AND(N$3&gt;=DATE(YEAR(Bills!$G184),MONTH(Bills!$G184),1),MOD((YEAR(N$3)-YEAR(Bills!$G184))*12+MONTH(N$3)-MONTH(Bills!$G184),Bills!$L184)=0),$B185,0)))</f>
        <v/>
      </c>
    </row>
    <row r="186" spans="1:14" x14ac:dyDescent="0.3">
      <c r="A186" s="24" t="str">
        <f>IF(Bills!A185="","",Bills!A185)</f>
        <v/>
      </c>
      <c r="B186" s="23" t="str">
        <f>IF($A186="","",N(Bills!E185))</f>
        <v/>
      </c>
      <c r="C186" s="30" t="str">
        <f>IF(OR($A186="",Bills!$G185="",Bills!$L185=""),"",IF(Bills!$L185=0,IF(AND(YEAR(Bills!$G185)=YEAR(C$3),MONTH(Bills!$G185)=MONTH(C$3)),$B186,0),IF(AND(C$3&gt;=DATE(YEAR(Bills!$G185),MONTH(Bills!$G185),1),MOD((YEAR(C$3)-YEAR(Bills!$G185))*12+MONTH(C$3)-MONTH(Bills!$G185),Bills!$L185)=0),$B186,0)))</f>
        <v/>
      </c>
      <c r="D186" s="30" t="str">
        <f>IF(OR($A186="",Bills!$G185="",Bills!$L185=""),"",IF(Bills!$L185=0,IF(AND(YEAR(Bills!$G185)=YEAR(D$3),MONTH(Bills!$G185)=MONTH(D$3)),$B186,0),IF(AND(D$3&gt;=DATE(YEAR(Bills!$G185),MONTH(Bills!$G185),1),MOD((YEAR(D$3)-YEAR(Bills!$G185))*12+MONTH(D$3)-MONTH(Bills!$G185),Bills!$L185)=0),$B186,0)))</f>
        <v/>
      </c>
      <c r="E186" s="30" t="str">
        <f>IF(OR($A186="",Bills!$G185="",Bills!$L185=""),"",IF(Bills!$L185=0,IF(AND(YEAR(Bills!$G185)=YEAR(E$3),MONTH(Bills!$G185)=MONTH(E$3)),$B186,0),IF(AND(E$3&gt;=DATE(YEAR(Bills!$G185),MONTH(Bills!$G185),1),MOD((YEAR(E$3)-YEAR(Bills!$G185))*12+MONTH(E$3)-MONTH(Bills!$G185),Bills!$L185)=0),$B186,0)))</f>
        <v/>
      </c>
      <c r="F186" s="30" t="str">
        <f>IF(OR($A186="",Bills!$G185="",Bills!$L185=""),"",IF(Bills!$L185=0,IF(AND(YEAR(Bills!$G185)=YEAR(F$3),MONTH(Bills!$G185)=MONTH(F$3)),$B186,0),IF(AND(F$3&gt;=DATE(YEAR(Bills!$G185),MONTH(Bills!$G185),1),MOD((YEAR(F$3)-YEAR(Bills!$G185))*12+MONTH(F$3)-MONTH(Bills!$G185),Bills!$L185)=0),$B186,0)))</f>
        <v/>
      </c>
      <c r="G186" s="30" t="str">
        <f>IF(OR($A186="",Bills!$G185="",Bills!$L185=""),"",IF(Bills!$L185=0,IF(AND(YEAR(Bills!$G185)=YEAR(G$3),MONTH(Bills!$G185)=MONTH(G$3)),$B186,0),IF(AND(G$3&gt;=DATE(YEAR(Bills!$G185),MONTH(Bills!$G185),1),MOD((YEAR(G$3)-YEAR(Bills!$G185))*12+MONTH(G$3)-MONTH(Bills!$G185),Bills!$L185)=0),$B186,0)))</f>
        <v/>
      </c>
      <c r="H186" s="30" t="str">
        <f>IF(OR($A186="",Bills!$G185="",Bills!$L185=""),"",IF(Bills!$L185=0,IF(AND(YEAR(Bills!$G185)=YEAR(H$3),MONTH(Bills!$G185)=MONTH(H$3)),$B186,0),IF(AND(H$3&gt;=DATE(YEAR(Bills!$G185),MONTH(Bills!$G185),1),MOD((YEAR(H$3)-YEAR(Bills!$G185))*12+MONTH(H$3)-MONTH(Bills!$G185),Bills!$L185)=0),$B186,0)))</f>
        <v/>
      </c>
      <c r="I186" s="30" t="str">
        <f>IF(OR($A186="",Bills!$G185="",Bills!$L185=""),"",IF(Bills!$L185=0,IF(AND(YEAR(Bills!$G185)=YEAR(I$3),MONTH(Bills!$G185)=MONTH(I$3)),$B186,0),IF(AND(I$3&gt;=DATE(YEAR(Bills!$G185),MONTH(Bills!$G185),1),MOD((YEAR(I$3)-YEAR(Bills!$G185))*12+MONTH(I$3)-MONTH(Bills!$G185),Bills!$L185)=0),$B186,0)))</f>
        <v/>
      </c>
      <c r="J186" s="30" t="str">
        <f>IF(OR($A186="",Bills!$G185="",Bills!$L185=""),"",IF(Bills!$L185=0,IF(AND(YEAR(Bills!$G185)=YEAR(J$3),MONTH(Bills!$G185)=MONTH(J$3)),$B186,0),IF(AND(J$3&gt;=DATE(YEAR(Bills!$G185),MONTH(Bills!$G185),1),MOD((YEAR(J$3)-YEAR(Bills!$G185))*12+MONTH(J$3)-MONTH(Bills!$G185),Bills!$L185)=0),$B186,0)))</f>
        <v/>
      </c>
      <c r="K186" s="30" t="str">
        <f>IF(OR($A186="",Bills!$G185="",Bills!$L185=""),"",IF(Bills!$L185=0,IF(AND(YEAR(Bills!$G185)=YEAR(K$3),MONTH(Bills!$G185)=MONTH(K$3)),$B186,0),IF(AND(K$3&gt;=DATE(YEAR(Bills!$G185),MONTH(Bills!$G185),1),MOD((YEAR(K$3)-YEAR(Bills!$G185))*12+MONTH(K$3)-MONTH(Bills!$G185),Bills!$L185)=0),$B186,0)))</f>
        <v/>
      </c>
      <c r="L186" s="30" t="str">
        <f>IF(OR($A186="",Bills!$G185="",Bills!$L185=""),"",IF(Bills!$L185=0,IF(AND(YEAR(Bills!$G185)=YEAR(L$3),MONTH(Bills!$G185)=MONTH(L$3)),$B186,0),IF(AND(L$3&gt;=DATE(YEAR(Bills!$G185),MONTH(Bills!$G185),1),MOD((YEAR(L$3)-YEAR(Bills!$G185))*12+MONTH(L$3)-MONTH(Bills!$G185),Bills!$L185)=0),$B186,0)))</f>
        <v/>
      </c>
      <c r="M186" s="30" t="str">
        <f>IF(OR($A186="",Bills!$G185="",Bills!$L185=""),"",IF(Bills!$L185=0,IF(AND(YEAR(Bills!$G185)=YEAR(M$3),MONTH(Bills!$G185)=MONTH(M$3)),$B186,0),IF(AND(M$3&gt;=DATE(YEAR(Bills!$G185),MONTH(Bills!$G185),1),MOD((YEAR(M$3)-YEAR(Bills!$G185))*12+MONTH(M$3)-MONTH(Bills!$G185),Bills!$L185)=0),$B186,0)))</f>
        <v/>
      </c>
      <c r="N186" s="30" t="str">
        <f>IF(OR($A186="",Bills!$G185="",Bills!$L185=""),"",IF(Bills!$L185=0,IF(AND(YEAR(Bills!$G185)=YEAR(N$3),MONTH(Bills!$G185)=MONTH(N$3)),$B186,0),IF(AND(N$3&gt;=DATE(YEAR(Bills!$G185),MONTH(Bills!$G185),1),MOD((YEAR(N$3)-YEAR(Bills!$G185))*12+MONTH(N$3)-MONTH(Bills!$G185),Bills!$L185)=0),$B186,0)))</f>
        <v/>
      </c>
    </row>
    <row r="187" spans="1:14" x14ac:dyDescent="0.3">
      <c r="A187" s="24" t="str">
        <f>IF(Bills!A186="","",Bills!A186)</f>
        <v/>
      </c>
      <c r="B187" s="23" t="str">
        <f>IF($A187="","",N(Bills!E186))</f>
        <v/>
      </c>
      <c r="C187" s="30" t="str">
        <f>IF(OR($A187="",Bills!$G186="",Bills!$L186=""),"",IF(Bills!$L186=0,IF(AND(YEAR(Bills!$G186)=YEAR(C$3),MONTH(Bills!$G186)=MONTH(C$3)),$B187,0),IF(AND(C$3&gt;=DATE(YEAR(Bills!$G186),MONTH(Bills!$G186),1),MOD((YEAR(C$3)-YEAR(Bills!$G186))*12+MONTH(C$3)-MONTH(Bills!$G186),Bills!$L186)=0),$B187,0)))</f>
        <v/>
      </c>
      <c r="D187" s="30" t="str">
        <f>IF(OR($A187="",Bills!$G186="",Bills!$L186=""),"",IF(Bills!$L186=0,IF(AND(YEAR(Bills!$G186)=YEAR(D$3),MONTH(Bills!$G186)=MONTH(D$3)),$B187,0),IF(AND(D$3&gt;=DATE(YEAR(Bills!$G186),MONTH(Bills!$G186),1),MOD((YEAR(D$3)-YEAR(Bills!$G186))*12+MONTH(D$3)-MONTH(Bills!$G186),Bills!$L186)=0),$B187,0)))</f>
        <v/>
      </c>
      <c r="E187" s="30" t="str">
        <f>IF(OR($A187="",Bills!$G186="",Bills!$L186=""),"",IF(Bills!$L186=0,IF(AND(YEAR(Bills!$G186)=YEAR(E$3),MONTH(Bills!$G186)=MONTH(E$3)),$B187,0),IF(AND(E$3&gt;=DATE(YEAR(Bills!$G186),MONTH(Bills!$G186),1),MOD((YEAR(E$3)-YEAR(Bills!$G186))*12+MONTH(E$3)-MONTH(Bills!$G186),Bills!$L186)=0),$B187,0)))</f>
        <v/>
      </c>
      <c r="F187" s="30" t="str">
        <f>IF(OR($A187="",Bills!$G186="",Bills!$L186=""),"",IF(Bills!$L186=0,IF(AND(YEAR(Bills!$G186)=YEAR(F$3),MONTH(Bills!$G186)=MONTH(F$3)),$B187,0),IF(AND(F$3&gt;=DATE(YEAR(Bills!$G186),MONTH(Bills!$G186),1),MOD((YEAR(F$3)-YEAR(Bills!$G186))*12+MONTH(F$3)-MONTH(Bills!$G186),Bills!$L186)=0),$B187,0)))</f>
        <v/>
      </c>
      <c r="G187" s="30" t="str">
        <f>IF(OR($A187="",Bills!$G186="",Bills!$L186=""),"",IF(Bills!$L186=0,IF(AND(YEAR(Bills!$G186)=YEAR(G$3),MONTH(Bills!$G186)=MONTH(G$3)),$B187,0),IF(AND(G$3&gt;=DATE(YEAR(Bills!$G186),MONTH(Bills!$G186),1),MOD((YEAR(G$3)-YEAR(Bills!$G186))*12+MONTH(G$3)-MONTH(Bills!$G186),Bills!$L186)=0),$B187,0)))</f>
        <v/>
      </c>
      <c r="H187" s="30" t="str">
        <f>IF(OR($A187="",Bills!$G186="",Bills!$L186=""),"",IF(Bills!$L186=0,IF(AND(YEAR(Bills!$G186)=YEAR(H$3),MONTH(Bills!$G186)=MONTH(H$3)),$B187,0),IF(AND(H$3&gt;=DATE(YEAR(Bills!$G186),MONTH(Bills!$G186),1),MOD((YEAR(H$3)-YEAR(Bills!$G186))*12+MONTH(H$3)-MONTH(Bills!$G186),Bills!$L186)=0),$B187,0)))</f>
        <v/>
      </c>
      <c r="I187" s="30" t="str">
        <f>IF(OR($A187="",Bills!$G186="",Bills!$L186=""),"",IF(Bills!$L186=0,IF(AND(YEAR(Bills!$G186)=YEAR(I$3),MONTH(Bills!$G186)=MONTH(I$3)),$B187,0),IF(AND(I$3&gt;=DATE(YEAR(Bills!$G186),MONTH(Bills!$G186),1),MOD((YEAR(I$3)-YEAR(Bills!$G186))*12+MONTH(I$3)-MONTH(Bills!$G186),Bills!$L186)=0),$B187,0)))</f>
        <v/>
      </c>
      <c r="J187" s="30" t="str">
        <f>IF(OR($A187="",Bills!$G186="",Bills!$L186=""),"",IF(Bills!$L186=0,IF(AND(YEAR(Bills!$G186)=YEAR(J$3),MONTH(Bills!$G186)=MONTH(J$3)),$B187,0),IF(AND(J$3&gt;=DATE(YEAR(Bills!$G186),MONTH(Bills!$G186),1),MOD((YEAR(J$3)-YEAR(Bills!$G186))*12+MONTH(J$3)-MONTH(Bills!$G186),Bills!$L186)=0),$B187,0)))</f>
        <v/>
      </c>
      <c r="K187" s="30" t="str">
        <f>IF(OR($A187="",Bills!$G186="",Bills!$L186=""),"",IF(Bills!$L186=0,IF(AND(YEAR(Bills!$G186)=YEAR(K$3),MONTH(Bills!$G186)=MONTH(K$3)),$B187,0),IF(AND(K$3&gt;=DATE(YEAR(Bills!$G186),MONTH(Bills!$G186),1),MOD((YEAR(K$3)-YEAR(Bills!$G186))*12+MONTH(K$3)-MONTH(Bills!$G186),Bills!$L186)=0),$B187,0)))</f>
        <v/>
      </c>
      <c r="L187" s="30" t="str">
        <f>IF(OR($A187="",Bills!$G186="",Bills!$L186=""),"",IF(Bills!$L186=0,IF(AND(YEAR(Bills!$G186)=YEAR(L$3),MONTH(Bills!$G186)=MONTH(L$3)),$B187,0),IF(AND(L$3&gt;=DATE(YEAR(Bills!$G186),MONTH(Bills!$G186),1),MOD((YEAR(L$3)-YEAR(Bills!$G186))*12+MONTH(L$3)-MONTH(Bills!$G186),Bills!$L186)=0),$B187,0)))</f>
        <v/>
      </c>
      <c r="M187" s="30" t="str">
        <f>IF(OR($A187="",Bills!$G186="",Bills!$L186=""),"",IF(Bills!$L186=0,IF(AND(YEAR(Bills!$G186)=YEAR(M$3),MONTH(Bills!$G186)=MONTH(M$3)),$B187,0),IF(AND(M$3&gt;=DATE(YEAR(Bills!$G186),MONTH(Bills!$G186),1),MOD((YEAR(M$3)-YEAR(Bills!$G186))*12+MONTH(M$3)-MONTH(Bills!$G186),Bills!$L186)=0),$B187,0)))</f>
        <v/>
      </c>
      <c r="N187" s="30" t="str">
        <f>IF(OR($A187="",Bills!$G186="",Bills!$L186=""),"",IF(Bills!$L186=0,IF(AND(YEAR(Bills!$G186)=YEAR(N$3),MONTH(Bills!$G186)=MONTH(N$3)),$B187,0),IF(AND(N$3&gt;=DATE(YEAR(Bills!$G186),MONTH(Bills!$G186),1),MOD((YEAR(N$3)-YEAR(Bills!$G186))*12+MONTH(N$3)-MONTH(Bills!$G186),Bills!$L186)=0),$B187,0)))</f>
        <v/>
      </c>
    </row>
    <row r="188" spans="1:14" x14ac:dyDescent="0.3">
      <c r="A188" s="24" t="str">
        <f>IF(Bills!A187="","",Bills!A187)</f>
        <v/>
      </c>
      <c r="B188" s="23" t="str">
        <f>IF($A188="","",N(Bills!E187))</f>
        <v/>
      </c>
      <c r="C188" s="30" t="str">
        <f>IF(OR($A188="",Bills!$G187="",Bills!$L187=""),"",IF(Bills!$L187=0,IF(AND(YEAR(Bills!$G187)=YEAR(C$3),MONTH(Bills!$G187)=MONTH(C$3)),$B188,0),IF(AND(C$3&gt;=DATE(YEAR(Bills!$G187),MONTH(Bills!$G187),1),MOD((YEAR(C$3)-YEAR(Bills!$G187))*12+MONTH(C$3)-MONTH(Bills!$G187),Bills!$L187)=0),$B188,0)))</f>
        <v/>
      </c>
      <c r="D188" s="30" t="str">
        <f>IF(OR($A188="",Bills!$G187="",Bills!$L187=""),"",IF(Bills!$L187=0,IF(AND(YEAR(Bills!$G187)=YEAR(D$3),MONTH(Bills!$G187)=MONTH(D$3)),$B188,0),IF(AND(D$3&gt;=DATE(YEAR(Bills!$G187),MONTH(Bills!$G187),1),MOD((YEAR(D$3)-YEAR(Bills!$G187))*12+MONTH(D$3)-MONTH(Bills!$G187),Bills!$L187)=0),$B188,0)))</f>
        <v/>
      </c>
      <c r="E188" s="30" t="str">
        <f>IF(OR($A188="",Bills!$G187="",Bills!$L187=""),"",IF(Bills!$L187=0,IF(AND(YEAR(Bills!$G187)=YEAR(E$3),MONTH(Bills!$G187)=MONTH(E$3)),$B188,0),IF(AND(E$3&gt;=DATE(YEAR(Bills!$G187),MONTH(Bills!$G187),1),MOD((YEAR(E$3)-YEAR(Bills!$G187))*12+MONTH(E$3)-MONTH(Bills!$G187),Bills!$L187)=0),$B188,0)))</f>
        <v/>
      </c>
      <c r="F188" s="30" t="str">
        <f>IF(OR($A188="",Bills!$G187="",Bills!$L187=""),"",IF(Bills!$L187=0,IF(AND(YEAR(Bills!$G187)=YEAR(F$3),MONTH(Bills!$G187)=MONTH(F$3)),$B188,0),IF(AND(F$3&gt;=DATE(YEAR(Bills!$G187),MONTH(Bills!$G187),1),MOD((YEAR(F$3)-YEAR(Bills!$G187))*12+MONTH(F$3)-MONTH(Bills!$G187),Bills!$L187)=0),$B188,0)))</f>
        <v/>
      </c>
      <c r="G188" s="30" t="str">
        <f>IF(OR($A188="",Bills!$G187="",Bills!$L187=""),"",IF(Bills!$L187=0,IF(AND(YEAR(Bills!$G187)=YEAR(G$3),MONTH(Bills!$G187)=MONTH(G$3)),$B188,0),IF(AND(G$3&gt;=DATE(YEAR(Bills!$G187),MONTH(Bills!$G187),1),MOD((YEAR(G$3)-YEAR(Bills!$G187))*12+MONTH(G$3)-MONTH(Bills!$G187),Bills!$L187)=0),$B188,0)))</f>
        <v/>
      </c>
      <c r="H188" s="30" t="str">
        <f>IF(OR($A188="",Bills!$G187="",Bills!$L187=""),"",IF(Bills!$L187=0,IF(AND(YEAR(Bills!$G187)=YEAR(H$3),MONTH(Bills!$G187)=MONTH(H$3)),$B188,0),IF(AND(H$3&gt;=DATE(YEAR(Bills!$G187),MONTH(Bills!$G187),1),MOD((YEAR(H$3)-YEAR(Bills!$G187))*12+MONTH(H$3)-MONTH(Bills!$G187),Bills!$L187)=0),$B188,0)))</f>
        <v/>
      </c>
      <c r="I188" s="30" t="str">
        <f>IF(OR($A188="",Bills!$G187="",Bills!$L187=""),"",IF(Bills!$L187=0,IF(AND(YEAR(Bills!$G187)=YEAR(I$3),MONTH(Bills!$G187)=MONTH(I$3)),$B188,0),IF(AND(I$3&gt;=DATE(YEAR(Bills!$G187),MONTH(Bills!$G187),1),MOD((YEAR(I$3)-YEAR(Bills!$G187))*12+MONTH(I$3)-MONTH(Bills!$G187),Bills!$L187)=0),$B188,0)))</f>
        <v/>
      </c>
      <c r="J188" s="30" t="str">
        <f>IF(OR($A188="",Bills!$G187="",Bills!$L187=""),"",IF(Bills!$L187=0,IF(AND(YEAR(Bills!$G187)=YEAR(J$3),MONTH(Bills!$G187)=MONTH(J$3)),$B188,0),IF(AND(J$3&gt;=DATE(YEAR(Bills!$G187),MONTH(Bills!$G187),1),MOD((YEAR(J$3)-YEAR(Bills!$G187))*12+MONTH(J$3)-MONTH(Bills!$G187),Bills!$L187)=0),$B188,0)))</f>
        <v/>
      </c>
      <c r="K188" s="30" t="str">
        <f>IF(OR($A188="",Bills!$G187="",Bills!$L187=""),"",IF(Bills!$L187=0,IF(AND(YEAR(Bills!$G187)=YEAR(K$3),MONTH(Bills!$G187)=MONTH(K$3)),$B188,0),IF(AND(K$3&gt;=DATE(YEAR(Bills!$G187),MONTH(Bills!$G187),1),MOD((YEAR(K$3)-YEAR(Bills!$G187))*12+MONTH(K$3)-MONTH(Bills!$G187),Bills!$L187)=0),$B188,0)))</f>
        <v/>
      </c>
      <c r="L188" s="30" t="str">
        <f>IF(OR($A188="",Bills!$G187="",Bills!$L187=""),"",IF(Bills!$L187=0,IF(AND(YEAR(Bills!$G187)=YEAR(L$3),MONTH(Bills!$G187)=MONTH(L$3)),$B188,0),IF(AND(L$3&gt;=DATE(YEAR(Bills!$G187),MONTH(Bills!$G187),1),MOD((YEAR(L$3)-YEAR(Bills!$G187))*12+MONTH(L$3)-MONTH(Bills!$G187),Bills!$L187)=0),$B188,0)))</f>
        <v/>
      </c>
      <c r="M188" s="30" t="str">
        <f>IF(OR($A188="",Bills!$G187="",Bills!$L187=""),"",IF(Bills!$L187=0,IF(AND(YEAR(Bills!$G187)=YEAR(M$3),MONTH(Bills!$G187)=MONTH(M$3)),$B188,0),IF(AND(M$3&gt;=DATE(YEAR(Bills!$G187),MONTH(Bills!$G187),1),MOD((YEAR(M$3)-YEAR(Bills!$G187))*12+MONTH(M$3)-MONTH(Bills!$G187),Bills!$L187)=0),$B188,0)))</f>
        <v/>
      </c>
      <c r="N188" s="30" t="str">
        <f>IF(OR($A188="",Bills!$G187="",Bills!$L187=""),"",IF(Bills!$L187=0,IF(AND(YEAR(Bills!$G187)=YEAR(N$3),MONTH(Bills!$G187)=MONTH(N$3)),$B188,0),IF(AND(N$3&gt;=DATE(YEAR(Bills!$G187),MONTH(Bills!$G187),1),MOD((YEAR(N$3)-YEAR(Bills!$G187))*12+MONTH(N$3)-MONTH(Bills!$G187),Bills!$L187)=0),$B188,0)))</f>
        <v/>
      </c>
    </row>
    <row r="189" spans="1:14" x14ac:dyDescent="0.3">
      <c r="A189" s="24" t="str">
        <f>IF(Bills!A188="","",Bills!A188)</f>
        <v/>
      </c>
      <c r="B189" s="23" t="str">
        <f>IF($A189="","",N(Bills!E188))</f>
        <v/>
      </c>
      <c r="C189" s="30" t="str">
        <f>IF(OR($A189="",Bills!$G188="",Bills!$L188=""),"",IF(Bills!$L188=0,IF(AND(YEAR(Bills!$G188)=YEAR(C$3),MONTH(Bills!$G188)=MONTH(C$3)),$B189,0),IF(AND(C$3&gt;=DATE(YEAR(Bills!$G188),MONTH(Bills!$G188),1),MOD((YEAR(C$3)-YEAR(Bills!$G188))*12+MONTH(C$3)-MONTH(Bills!$G188),Bills!$L188)=0),$B189,0)))</f>
        <v/>
      </c>
      <c r="D189" s="30" t="str">
        <f>IF(OR($A189="",Bills!$G188="",Bills!$L188=""),"",IF(Bills!$L188=0,IF(AND(YEAR(Bills!$G188)=YEAR(D$3),MONTH(Bills!$G188)=MONTH(D$3)),$B189,0),IF(AND(D$3&gt;=DATE(YEAR(Bills!$G188),MONTH(Bills!$G188),1),MOD((YEAR(D$3)-YEAR(Bills!$G188))*12+MONTH(D$3)-MONTH(Bills!$G188),Bills!$L188)=0),$B189,0)))</f>
        <v/>
      </c>
      <c r="E189" s="30" t="str">
        <f>IF(OR($A189="",Bills!$G188="",Bills!$L188=""),"",IF(Bills!$L188=0,IF(AND(YEAR(Bills!$G188)=YEAR(E$3),MONTH(Bills!$G188)=MONTH(E$3)),$B189,0),IF(AND(E$3&gt;=DATE(YEAR(Bills!$G188),MONTH(Bills!$G188),1),MOD((YEAR(E$3)-YEAR(Bills!$G188))*12+MONTH(E$3)-MONTH(Bills!$G188),Bills!$L188)=0),$B189,0)))</f>
        <v/>
      </c>
      <c r="F189" s="30" t="str">
        <f>IF(OR($A189="",Bills!$G188="",Bills!$L188=""),"",IF(Bills!$L188=0,IF(AND(YEAR(Bills!$G188)=YEAR(F$3),MONTH(Bills!$G188)=MONTH(F$3)),$B189,0),IF(AND(F$3&gt;=DATE(YEAR(Bills!$G188),MONTH(Bills!$G188),1),MOD((YEAR(F$3)-YEAR(Bills!$G188))*12+MONTH(F$3)-MONTH(Bills!$G188),Bills!$L188)=0),$B189,0)))</f>
        <v/>
      </c>
      <c r="G189" s="30" t="str">
        <f>IF(OR($A189="",Bills!$G188="",Bills!$L188=""),"",IF(Bills!$L188=0,IF(AND(YEAR(Bills!$G188)=YEAR(G$3),MONTH(Bills!$G188)=MONTH(G$3)),$B189,0),IF(AND(G$3&gt;=DATE(YEAR(Bills!$G188),MONTH(Bills!$G188),1),MOD((YEAR(G$3)-YEAR(Bills!$G188))*12+MONTH(G$3)-MONTH(Bills!$G188),Bills!$L188)=0),$B189,0)))</f>
        <v/>
      </c>
      <c r="H189" s="30" t="str">
        <f>IF(OR($A189="",Bills!$G188="",Bills!$L188=""),"",IF(Bills!$L188=0,IF(AND(YEAR(Bills!$G188)=YEAR(H$3),MONTH(Bills!$G188)=MONTH(H$3)),$B189,0),IF(AND(H$3&gt;=DATE(YEAR(Bills!$G188),MONTH(Bills!$G188),1),MOD((YEAR(H$3)-YEAR(Bills!$G188))*12+MONTH(H$3)-MONTH(Bills!$G188),Bills!$L188)=0),$B189,0)))</f>
        <v/>
      </c>
      <c r="I189" s="30" t="str">
        <f>IF(OR($A189="",Bills!$G188="",Bills!$L188=""),"",IF(Bills!$L188=0,IF(AND(YEAR(Bills!$G188)=YEAR(I$3),MONTH(Bills!$G188)=MONTH(I$3)),$B189,0),IF(AND(I$3&gt;=DATE(YEAR(Bills!$G188),MONTH(Bills!$G188),1),MOD((YEAR(I$3)-YEAR(Bills!$G188))*12+MONTH(I$3)-MONTH(Bills!$G188),Bills!$L188)=0),$B189,0)))</f>
        <v/>
      </c>
      <c r="J189" s="30" t="str">
        <f>IF(OR($A189="",Bills!$G188="",Bills!$L188=""),"",IF(Bills!$L188=0,IF(AND(YEAR(Bills!$G188)=YEAR(J$3),MONTH(Bills!$G188)=MONTH(J$3)),$B189,0),IF(AND(J$3&gt;=DATE(YEAR(Bills!$G188),MONTH(Bills!$G188),1),MOD((YEAR(J$3)-YEAR(Bills!$G188))*12+MONTH(J$3)-MONTH(Bills!$G188),Bills!$L188)=0),$B189,0)))</f>
        <v/>
      </c>
      <c r="K189" s="30" t="str">
        <f>IF(OR($A189="",Bills!$G188="",Bills!$L188=""),"",IF(Bills!$L188=0,IF(AND(YEAR(Bills!$G188)=YEAR(K$3),MONTH(Bills!$G188)=MONTH(K$3)),$B189,0),IF(AND(K$3&gt;=DATE(YEAR(Bills!$G188),MONTH(Bills!$G188),1),MOD((YEAR(K$3)-YEAR(Bills!$G188))*12+MONTH(K$3)-MONTH(Bills!$G188),Bills!$L188)=0),$B189,0)))</f>
        <v/>
      </c>
      <c r="L189" s="30" t="str">
        <f>IF(OR($A189="",Bills!$G188="",Bills!$L188=""),"",IF(Bills!$L188=0,IF(AND(YEAR(Bills!$G188)=YEAR(L$3),MONTH(Bills!$G188)=MONTH(L$3)),$B189,0),IF(AND(L$3&gt;=DATE(YEAR(Bills!$G188),MONTH(Bills!$G188),1),MOD((YEAR(L$3)-YEAR(Bills!$G188))*12+MONTH(L$3)-MONTH(Bills!$G188),Bills!$L188)=0),$B189,0)))</f>
        <v/>
      </c>
      <c r="M189" s="30" t="str">
        <f>IF(OR($A189="",Bills!$G188="",Bills!$L188=""),"",IF(Bills!$L188=0,IF(AND(YEAR(Bills!$G188)=YEAR(M$3),MONTH(Bills!$G188)=MONTH(M$3)),$B189,0),IF(AND(M$3&gt;=DATE(YEAR(Bills!$G188),MONTH(Bills!$G188),1),MOD((YEAR(M$3)-YEAR(Bills!$G188))*12+MONTH(M$3)-MONTH(Bills!$G188),Bills!$L188)=0),$B189,0)))</f>
        <v/>
      </c>
      <c r="N189" s="30" t="str">
        <f>IF(OR($A189="",Bills!$G188="",Bills!$L188=""),"",IF(Bills!$L188=0,IF(AND(YEAR(Bills!$G188)=YEAR(N$3),MONTH(Bills!$G188)=MONTH(N$3)),$B189,0),IF(AND(N$3&gt;=DATE(YEAR(Bills!$G188),MONTH(Bills!$G188),1),MOD((YEAR(N$3)-YEAR(Bills!$G188))*12+MONTH(N$3)-MONTH(Bills!$G188),Bills!$L188)=0),$B189,0)))</f>
        <v/>
      </c>
    </row>
    <row r="190" spans="1:14" x14ac:dyDescent="0.3">
      <c r="A190" s="24" t="str">
        <f>IF(Bills!A189="","",Bills!A189)</f>
        <v/>
      </c>
      <c r="B190" s="23" t="str">
        <f>IF($A190="","",N(Bills!E189))</f>
        <v/>
      </c>
      <c r="C190" s="30" t="str">
        <f>IF(OR($A190="",Bills!$G189="",Bills!$L189=""),"",IF(Bills!$L189=0,IF(AND(YEAR(Bills!$G189)=YEAR(C$3),MONTH(Bills!$G189)=MONTH(C$3)),$B190,0),IF(AND(C$3&gt;=DATE(YEAR(Bills!$G189),MONTH(Bills!$G189),1),MOD((YEAR(C$3)-YEAR(Bills!$G189))*12+MONTH(C$3)-MONTH(Bills!$G189),Bills!$L189)=0),$B190,0)))</f>
        <v/>
      </c>
      <c r="D190" s="30" t="str">
        <f>IF(OR($A190="",Bills!$G189="",Bills!$L189=""),"",IF(Bills!$L189=0,IF(AND(YEAR(Bills!$G189)=YEAR(D$3),MONTH(Bills!$G189)=MONTH(D$3)),$B190,0),IF(AND(D$3&gt;=DATE(YEAR(Bills!$G189),MONTH(Bills!$G189),1),MOD((YEAR(D$3)-YEAR(Bills!$G189))*12+MONTH(D$3)-MONTH(Bills!$G189),Bills!$L189)=0),$B190,0)))</f>
        <v/>
      </c>
      <c r="E190" s="30" t="str">
        <f>IF(OR($A190="",Bills!$G189="",Bills!$L189=""),"",IF(Bills!$L189=0,IF(AND(YEAR(Bills!$G189)=YEAR(E$3),MONTH(Bills!$G189)=MONTH(E$3)),$B190,0),IF(AND(E$3&gt;=DATE(YEAR(Bills!$G189),MONTH(Bills!$G189),1),MOD((YEAR(E$3)-YEAR(Bills!$G189))*12+MONTH(E$3)-MONTH(Bills!$G189),Bills!$L189)=0),$B190,0)))</f>
        <v/>
      </c>
      <c r="F190" s="30" t="str">
        <f>IF(OR($A190="",Bills!$G189="",Bills!$L189=""),"",IF(Bills!$L189=0,IF(AND(YEAR(Bills!$G189)=YEAR(F$3),MONTH(Bills!$G189)=MONTH(F$3)),$B190,0),IF(AND(F$3&gt;=DATE(YEAR(Bills!$G189),MONTH(Bills!$G189),1),MOD((YEAR(F$3)-YEAR(Bills!$G189))*12+MONTH(F$3)-MONTH(Bills!$G189),Bills!$L189)=0),$B190,0)))</f>
        <v/>
      </c>
      <c r="G190" s="30" t="str">
        <f>IF(OR($A190="",Bills!$G189="",Bills!$L189=""),"",IF(Bills!$L189=0,IF(AND(YEAR(Bills!$G189)=YEAR(G$3),MONTH(Bills!$G189)=MONTH(G$3)),$B190,0),IF(AND(G$3&gt;=DATE(YEAR(Bills!$G189),MONTH(Bills!$G189),1),MOD((YEAR(G$3)-YEAR(Bills!$G189))*12+MONTH(G$3)-MONTH(Bills!$G189),Bills!$L189)=0),$B190,0)))</f>
        <v/>
      </c>
      <c r="H190" s="30" t="str">
        <f>IF(OR($A190="",Bills!$G189="",Bills!$L189=""),"",IF(Bills!$L189=0,IF(AND(YEAR(Bills!$G189)=YEAR(H$3),MONTH(Bills!$G189)=MONTH(H$3)),$B190,0),IF(AND(H$3&gt;=DATE(YEAR(Bills!$G189),MONTH(Bills!$G189),1),MOD((YEAR(H$3)-YEAR(Bills!$G189))*12+MONTH(H$3)-MONTH(Bills!$G189),Bills!$L189)=0),$B190,0)))</f>
        <v/>
      </c>
      <c r="I190" s="30" t="str">
        <f>IF(OR($A190="",Bills!$G189="",Bills!$L189=""),"",IF(Bills!$L189=0,IF(AND(YEAR(Bills!$G189)=YEAR(I$3),MONTH(Bills!$G189)=MONTH(I$3)),$B190,0),IF(AND(I$3&gt;=DATE(YEAR(Bills!$G189),MONTH(Bills!$G189),1),MOD((YEAR(I$3)-YEAR(Bills!$G189))*12+MONTH(I$3)-MONTH(Bills!$G189),Bills!$L189)=0),$B190,0)))</f>
        <v/>
      </c>
      <c r="J190" s="30" t="str">
        <f>IF(OR($A190="",Bills!$G189="",Bills!$L189=""),"",IF(Bills!$L189=0,IF(AND(YEAR(Bills!$G189)=YEAR(J$3),MONTH(Bills!$G189)=MONTH(J$3)),$B190,0),IF(AND(J$3&gt;=DATE(YEAR(Bills!$G189),MONTH(Bills!$G189),1),MOD((YEAR(J$3)-YEAR(Bills!$G189))*12+MONTH(J$3)-MONTH(Bills!$G189),Bills!$L189)=0),$B190,0)))</f>
        <v/>
      </c>
      <c r="K190" s="30" t="str">
        <f>IF(OR($A190="",Bills!$G189="",Bills!$L189=""),"",IF(Bills!$L189=0,IF(AND(YEAR(Bills!$G189)=YEAR(K$3),MONTH(Bills!$G189)=MONTH(K$3)),$B190,0),IF(AND(K$3&gt;=DATE(YEAR(Bills!$G189),MONTH(Bills!$G189),1),MOD((YEAR(K$3)-YEAR(Bills!$G189))*12+MONTH(K$3)-MONTH(Bills!$G189),Bills!$L189)=0),$B190,0)))</f>
        <v/>
      </c>
      <c r="L190" s="30" t="str">
        <f>IF(OR($A190="",Bills!$G189="",Bills!$L189=""),"",IF(Bills!$L189=0,IF(AND(YEAR(Bills!$G189)=YEAR(L$3),MONTH(Bills!$G189)=MONTH(L$3)),$B190,0),IF(AND(L$3&gt;=DATE(YEAR(Bills!$G189),MONTH(Bills!$G189),1),MOD((YEAR(L$3)-YEAR(Bills!$G189))*12+MONTH(L$3)-MONTH(Bills!$G189),Bills!$L189)=0),$B190,0)))</f>
        <v/>
      </c>
      <c r="M190" s="30" t="str">
        <f>IF(OR($A190="",Bills!$G189="",Bills!$L189=""),"",IF(Bills!$L189=0,IF(AND(YEAR(Bills!$G189)=YEAR(M$3),MONTH(Bills!$G189)=MONTH(M$3)),$B190,0),IF(AND(M$3&gt;=DATE(YEAR(Bills!$G189),MONTH(Bills!$G189),1),MOD((YEAR(M$3)-YEAR(Bills!$G189))*12+MONTH(M$3)-MONTH(Bills!$G189),Bills!$L189)=0),$B190,0)))</f>
        <v/>
      </c>
      <c r="N190" s="30" t="str">
        <f>IF(OR($A190="",Bills!$G189="",Bills!$L189=""),"",IF(Bills!$L189=0,IF(AND(YEAR(Bills!$G189)=YEAR(N$3),MONTH(Bills!$G189)=MONTH(N$3)),$B190,0),IF(AND(N$3&gt;=DATE(YEAR(Bills!$G189),MONTH(Bills!$G189),1),MOD((YEAR(N$3)-YEAR(Bills!$G189))*12+MONTH(N$3)-MONTH(Bills!$G189),Bills!$L189)=0),$B190,0)))</f>
        <v/>
      </c>
    </row>
    <row r="191" spans="1:14" x14ac:dyDescent="0.3">
      <c r="A191" s="24" t="str">
        <f>IF(Bills!A190="","",Bills!A190)</f>
        <v/>
      </c>
      <c r="B191" s="23" t="str">
        <f>IF($A191="","",N(Bills!E190))</f>
        <v/>
      </c>
      <c r="C191" s="30" t="str">
        <f>IF(OR($A191="",Bills!$G190="",Bills!$L190=""),"",IF(Bills!$L190=0,IF(AND(YEAR(Bills!$G190)=YEAR(C$3),MONTH(Bills!$G190)=MONTH(C$3)),$B191,0),IF(AND(C$3&gt;=DATE(YEAR(Bills!$G190),MONTH(Bills!$G190),1),MOD((YEAR(C$3)-YEAR(Bills!$G190))*12+MONTH(C$3)-MONTH(Bills!$G190),Bills!$L190)=0),$B191,0)))</f>
        <v/>
      </c>
      <c r="D191" s="30" t="str">
        <f>IF(OR($A191="",Bills!$G190="",Bills!$L190=""),"",IF(Bills!$L190=0,IF(AND(YEAR(Bills!$G190)=YEAR(D$3),MONTH(Bills!$G190)=MONTH(D$3)),$B191,0),IF(AND(D$3&gt;=DATE(YEAR(Bills!$G190),MONTH(Bills!$G190),1),MOD((YEAR(D$3)-YEAR(Bills!$G190))*12+MONTH(D$3)-MONTH(Bills!$G190),Bills!$L190)=0),$B191,0)))</f>
        <v/>
      </c>
      <c r="E191" s="30" t="str">
        <f>IF(OR($A191="",Bills!$G190="",Bills!$L190=""),"",IF(Bills!$L190=0,IF(AND(YEAR(Bills!$G190)=YEAR(E$3),MONTH(Bills!$G190)=MONTH(E$3)),$B191,0),IF(AND(E$3&gt;=DATE(YEAR(Bills!$G190),MONTH(Bills!$G190),1),MOD((YEAR(E$3)-YEAR(Bills!$G190))*12+MONTH(E$3)-MONTH(Bills!$G190),Bills!$L190)=0),$B191,0)))</f>
        <v/>
      </c>
      <c r="F191" s="30" t="str">
        <f>IF(OR($A191="",Bills!$G190="",Bills!$L190=""),"",IF(Bills!$L190=0,IF(AND(YEAR(Bills!$G190)=YEAR(F$3),MONTH(Bills!$G190)=MONTH(F$3)),$B191,0),IF(AND(F$3&gt;=DATE(YEAR(Bills!$G190),MONTH(Bills!$G190),1),MOD((YEAR(F$3)-YEAR(Bills!$G190))*12+MONTH(F$3)-MONTH(Bills!$G190),Bills!$L190)=0),$B191,0)))</f>
        <v/>
      </c>
      <c r="G191" s="30" t="str">
        <f>IF(OR($A191="",Bills!$G190="",Bills!$L190=""),"",IF(Bills!$L190=0,IF(AND(YEAR(Bills!$G190)=YEAR(G$3),MONTH(Bills!$G190)=MONTH(G$3)),$B191,0),IF(AND(G$3&gt;=DATE(YEAR(Bills!$G190),MONTH(Bills!$G190),1),MOD((YEAR(G$3)-YEAR(Bills!$G190))*12+MONTH(G$3)-MONTH(Bills!$G190),Bills!$L190)=0),$B191,0)))</f>
        <v/>
      </c>
      <c r="H191" s="30" t="str">
        <f>IF(OR($A191="",Bills!$G190="",Bills!$L190=""),"",IF(Bills!$L190=0,IF(AND(YEAR(Bills!$G190)=YEAR(H$3),MONTH(Bills!$G190)=MONTH(H$3)),$B191,0),IF(AND(H$3&gt;=DATE(YEAR(Bills!$G190),MONTH(Bills!$G190),1),MOD((YEAR(H$3)-YEAR(Bills!$G190))*12+MONTH(H$3)-MONTH(Bills!$G190),Bills!$L190)=0),$B191,0)))</f>
        <v/>
      </c>
      <c r="I191" s="30" t="str">
        <f>IF(OR($A191="",Bills!$G190="",Bills!$L190=""),"",IF(Bills!$L190=0,IF(AND(YEAR(Bills!$G190)=YEAR(I$3),MONTH(Bills!$G190)=MONTH(I$3)),$B191,0),IF(AND(I$3&gt;=DATE(YEAR(Bills!$G190),MONTH(Bills!$G190),1),MOD((YEAR(I$3)-YEAR(Bills!$G190))*12+MONTH(I$3)-MONTH(Bills!$G190),Bills!$L190)=0),$B191,0)))</f>
        <v/>
      </c>
      <c r="J191" s="30" t="str">
        <f>IF(OR($A191="",Bills!$G190="",Bills!$L190=""),"",IF(Bills!$L190=0,IF(AND(YEAR(Bills!$G190)=YEAR(J$3),MONTH(Bills!$G190)=MONTH(J$3)),$B191,0),IF(AND(J$3&gt;=DATE(YEAR(Bills!$G190),MONTH(Bills!$G190),1),MOD((YEAR(J$3)-YEAR(Bills!$G190))*12+MONTH(J$3)-MONTH(Bills!$G190),Bills!$L190)=0),$B191,0)))</f>
        <v/>
      </c>
      <c r="K191" s="30" t="str">
        <f>IF(OR($A191="",Bills!$G190="",Bills!$L190=""),"",IF(Bills!$L190=0,IF(AND(YEAR(Bills!$G190)=YEAR(K$3),MONTH(Bills!$G190)=MONTH(K$3)),$B191,0),IF(AND(K$3&gt;=DATE(YEAR(Bills!$G190),MONTH(Bills!$G190),1),MOD((YEAR(K$3)-YEAR(Bills!$G190))*12+MONTH(K$3)-MONTH(Bills!$G190),Bills!$L190)=0),$B191,0)))</f>
        <v/>
      </c>
      <c r="L191" s="30" t="str">
        <f>IF(OR($A191="",Bills!$G190="",Bills!$L190=""),"",IF(Bills!$L190=0,IF(AND(YEAR(Bills!$G190)=YEAR(L$3),MONTH(Bills!$G190)=MONTH(L$3)),$B191,0),IF(AND(L$3&gt;=DATE(YEAR(Bills!$G190),MONTH(Bills!$G190),1),MOD((YEAR(L$3)-YEAR(Bills!$G190))*12+MONTH(L$3)-MONTH(Bills!$G190),Bills!$L190)=0),$B191,0)))</f>
        <v/>
      </c>
      <c r="M191" s="30" t="str">
        <f>IF(OR($A191="",Bills!$G190="",Bills!$L190=""),"",IF(Bills!$L190=0,IF(AND(YEAR(Bills!$G190)=YEAR(M$3),MONTH(Bills!$G190)=MONTH(M$3)),$B191,0),IF(AND(M$3&gt;=DATE(YEAR(Bills!$G190),MONTH(Bills!$G190),1),MOD((YEAR(M$3)-YEAR(Bills!$G190))*12+MONTH(M$3)-MONTH(Bills!$G190),Bills!$L190)=0),$B191,0)))</f>
        <v/>
      </c>
      <c r="N191" s="30" t="str">
        <f>IF(OR($A191="",Bills!$G190="",Bills!$L190=""),"",IF(Bills!$L190=0,IF(AND(YEAR(Bills!$G190)=YEAR(N$3),MONTH(Bills!$G190)=MONTH(N$3)),$B191,0),IF(AND(N$3&gt;=DATE(YEAR(Bills!$G190),MONTH(Bills!$G190),1),MOD((YEAR(N$3)-YEAR(Bills!$G190))*12+MONTH(N$3)-MONTH(Bills!$G190),Bills!$L190)=0),$B191,0)))</f>
        <v/>
      </c>
    </row>
    <row r="192" spans="1:14" x14ac:dyDescent="0.3">
      <c r="A192" s="24" t="str">
        <f>IF(Bills!A191="","",Bills!A191)</f>
        <v/>
      </c>
      <c r="B192" s="23" t="str">
        <f>IF($A192="","",N(Bills!E191))</f>
        <v/>
      </c>
      <c r="C192" s="30" t="str">
        <f>IF(OR($A192="",Bills!$G191="",Bills!$L191=""),"",IF(Bills!$L191=0,IF(AND(YEAR(Bills!$G191)=YEAR(C$3),MONTH(Bills!$G191)=MONTH(C$3)),$B192,0),IF(AND(C$3&gt;=DATE(YEAR(Bills!$G191),MONTH(Bills!$G191),1),MOD((YEAR(C$3)-YEAR(Bills!$G191))*12+MONTH(C$3)-MONTH(Bills!$G191),Bills!$L191)=0),$B192,0)))</f>
        <v/>
      </c>
      <c r="D192" s="30" t="str">
        <f>IF(OR($A192="",Bills!$G191="",Bills!$L191=""),"",IF(Bills!$L191=0,IF(AND(YEAR(Bills!$G191)=YEAR(D$3),MONTH(Bills!$G191)=MONTH(D$3)),$B192,0),IF(AND(D$3&gt;=DATE(YEAR(Bills!$G191),MONTH(Bills!$G191),1),MOD((YEAR(D$3)-YEAR(Bills!$G191))*12+MONTH(D$3)-MONTH(Bills!$G191),Bills!$L191)=0),$B192,0)))</f>
        <v/>
      </c>
      <c r="E192" s="30" t="str">
        <f>IF(OR($A192="",Bills!$G191="",Bills!$L191=""),"",IF(Bills!$L191=0,IF(AND(YEAR(Bills!$G191)=YEAR(E$3),MONTH(Bills!$G191)=MONTH(E$3)),$B192,0),IF(AND(E$3&gt;=DATE(YEAR(Bills!$G191),MONTH(Bills!$G191),1),MOD((YEAR(E$3)-YEAR(Bills!$G191))*12+MONTH(E$3)-MONTH(Bills!$G191),Bills!$L191)=0),$B192,0)))</f>
        <v/>
      </c>
      <c r="F192" s="30" t="str">
        <f>IF(OR($A192="",Bills!$G191="",Bills!$L191=""),"",IF(Bills!$L191=0,IF(AND(YEAR(Bills!$G191)=YEAR(F$3),MONTH(Bills!$G191)=MONTH(F$3)),$B192,0),IF(AND(F$3&gt;=DATE(YEAR(Bills!$G191),MONTH(Bills!$G191),1),MOD((YEAR(F$3)-YEAR(Bills!$G191))*12+MONTH(F$3)-MONTH(Bills!$G191),Bills!$L191)=0),$B192,0)))</f>
        <v/>
      </c>
      <c r="G192" s="30" t="str">
        <f>IF(OR($A192="",Bills!$G191="",Bills!$L191=""),"",IF(Bills!$L191=0,IF(AND(YEAR(Bills!$G191)=YEAR(G$3),MONTH(Bills!$G191)=MONTH(G$3)),$B192,0),IF(AND(G$3&gt;=DATE(YEAR(Bills!$G191),MONTH(Bills!$G191),1),MOD((YEAR(G$3)-YEAR(Bills!$G191))*12+MONTH(G$3)-MONTH(Bills!$G191),Bills!$L191)=0),$B192,0)))</f>
        <v/>
      </c>
      <c r="H192" s="30" t="str">
        <f>IF(OR($A192="",Bills!$G191="",Bills!$L191=""),"",IF(Bills!$L191=0,IF(AND(YEAR(Bills!$G191)=YEAR(H$3),MONTH(Bills!$G191)=MONTH(H$3)),$B192,0),IF(AND(H$3&gt;=DATE(YEAR(Bills!$G191),MONTH(Bills!$G191),1),MOD((YEAR(H$3)-YEAR(Bills!$G191))*12+MONTH(H$3)-MONTH(Bills!$G191),Bills!$L191)=0),$B192,0)))</f>
        <v/>
      </c>
      <c r="I192" s="30" t="str">
        <f>IF(OR($A192="",Bills!$G191="",Bills!$L191=""),"",IF(Bills!$L191=0,IF(AND(YEAR(Bills!$G191)=YEAR(I$3),MONTH(Bills!$G191)=MONTH(I$3)),$B192,0),IF(AND(I$3&gt;=DATE(YEAR(Bills!$G191),MONTH(Bills!$G191),1),MOD((YEAR(I$3)-YEAR(Bills!$G191))*12+MONTH(I$3)-MONTH(Bills!$G191),Bills!$L191)=0),$B192,0)))</f>
        <v/>
      </c>
      <c r="J192" s="30" t="str">
        <f>IF(OR($A192="",Bills!$G191="",Bills!$L191=""),"",IF(Bills!$L191=0,IF(AND(YEAR(Bills!$G191)=YEAR(J$3),MONTH(Bills!$G191)=MONTH(J$3)),$B192,0),IF(AND(J$3&gt;=DATE(YEAR(Bills!$G191),MONTH(Bills!$G191),1),MOD((YEAR(J$3)-YEAR(Bills!$G191))*12+MONTH(J$3)-MONTH(Bills!$G191),Bills!$L191)=0),$B192,0)))</f>
        <v/>
      </c>
      <c r="K192" s="30" t="str">
        <f>IF(OR($A192="",Bills!$G191="",Bills!$L191=""),"",IF(Bills!$L191=0,IF(AND(YEAR(Bills!$G191)=YEAR(K$3),MONTH(Bills!$G191)=MONTH(K$3)),$B192,0),IF(AND(K$3&gt;=DATE(YEAR(Bills!$G191),MONTH(Bills!$G191),1),MOD((YEAR(K$3)-YEAR(Bills!$G191))*12+MONTH(K$3)-MONTH(Bills!$G191),Bills!$L191)=0),$B192,0)))</f>
        <v/>
      </c>
      <c r="L192" s="30" t="str">
        <f>IF(OR($A192="",Bills!$G191="",Bills!$L191=""),"",IF(Bills!$L191=0,IF(AND(YEAR(Bills!$G191)=YEAR(L$3),MONTH(Bills!$G191)=MONTH(L$3)),$B192,0),IF(AND(L$3&gt;=DATE(YEAR(Bills!$G191),MONTH(Bills!$G191),1),MOD((YEAR(L$3)-YEAR(Bills!$G191))*12+MONTH(L$3)-MONTH(Bills!$G191),Bills!$L191)=0),$B192,0)))</f>
        <v/>
      </c>
      <c r="M192" s="30" t="str">
        <f>IF(OR($A192="",Bills!$G191="",Bills!$L191=""),"",IF(Bills!$L191=0,IF(AND(YEAR(Bills!$G191)=YEAR(M$3),MONTH(Bills!$G191)=MONTH(M$3)),$B192,0),IF(AND(M$3&gt;=DATE(YEAR(Bills!$G191),MONTH(Bills!$G191),1),MOD((YEAR(M$3)-YEAR(Bills!$G191))*12+MONTH(M$3)-MONTH(Bills!$G191),Bills!$L191)=0),$B192,0)))</f>
        <v/>
      </c>
      <c r="N192" s="30" t="str">
        <f>IF(OR($A192="",Bills!$G191="",Bills!$L191=""),"",IF(Bills!$L191=0,IF(AND(YEAR(Bills!$G191)=YEAR(N$3),MONTH(Bills!$G191)=MONTH(N$3)),$B192,0),IF(AND(N$3&gt;=DATE(YEAR(Bills!$G191),MONTH(Bills!$G191),1),MOD((YEAR(N$3)-YEAR(Bills!$G191))*12+MONTH(N$3)-MONTH(Bills!$G191),Bills!$L191)=0),$B192,0)))</f>
        <v/>
      </c>
    </row>
    <row r="193" spans="1:14" x14ac:dyDescent="0.3">
      <c r="A193" s="24" t="str">
        <f>IF(Bills!A192="","",Bills!A192)</f>
        <v/>
      </c>
      <c r="B193" s="23" t="str">
        <f>IF($A193="","",N(Bills!E192))</f>
        <v/>
      </c>
      <c r="C193" s="30" t="str">
        <f>IF(OR($A193="",Bills!$G192="",Bills!$L192=""),"",IF(Bills!$L192=0,IF(AND(YEAR(Bills!$G192)=YEAR(C$3),MONTH(Bills!$G192)=MONTH(C$3)),$B193,0),IF(AND(C$3&gt;=DATE(YEAR(Bills!$G192),MONTH(Bills!$G192),1),MOD((YEAR(C$3)-YEAR(Bills!$G192))*12+MONTH(C$3)-MONTH(Bills!$G192),Bills!$L192)=0),$B193,0)))</f>
        <v/>
      </c>
      <c r="D193" s="30" t="str">
        <f>IF(OR($A193="",Bills!$G192="",Bills!$L192=""),"",IF(Bills!$L192=0,IF(AND(YEAR(Bills!$G192)=YEAR(D$3),MONTH(Bills!$G192)=MONTH(D$3)),$B193,0),IF(AND(D$3&gt;=DATE(YEAR(Bills!$G192),MONTH(Bills!$G192),1),MOD((YEAR(D$3)-YEAR(Bills!$G192))*12+MONTH(D$3)-MONTH(Bills!$G192),Bills!$L192)=0),$B193,0)))</f>
        <v/>
      </c>
      <c r="E193" s="30" t="str">
        <f>IF(OR($A193="",Bills!$G192="",Bills!$L192=""),"",IF(Bills!$L192=0,IF(AND(YEAR(Bills!$G192)=YEAR(E$3),MONTH(Bills!$G192)=MONTH(E$3)),$B193,0),IF(AND(E$3&gt;=DATE(YEAR(Bills!$G192),MONTH(Bills!$G192),1),MOD((YEAR(E$3)-YEAR(Bills!$G192))*12+MONTH(E$3)-MONTH(Bills!$G192),Bills!$L192)=0),$B193,0)))</f>
        <v/>
      </c>
      <c r="F193" s="30" t="str">
        <f>IF(OR($A193="",Bills!$G192="",Bills!$L192=""),"",IF(Bills!$L192=0,IF(AND(YEAR(Bills!$G192)=YEAR(F$3),MONTH(Bills!$G192)=MONTH(F$3)),$B193,0),IF(AND(F$3&gt;=DATE(YEAR(Bills!$G192),MONTH(Bills!$G192),1),MOD((YEAR(F$3)-YEAR(Bills!$G192))*12+MONTH(F$3)-MONTH(Bills!$G192),Bills!$L192)=0),$B193,0)))</f>
        <v/>
      </c>
      <c r="G193" s="30" t="str">
        <f>IF(OR($A193="",Bills!$G192="",Bills!$L192=""),"",IF(Bills!$L192=0,IF(AND(YEAR(Bills!$G192)=YEAR(G$3),MONTH(Bills!$G192)=MONTH(G$3)),$B193,0),IF(AND(G$3&gt;=DATE(YEAR(Bills!$G192),MONTH(Bills!$G192),1),MOD((YEAR(G$3)-YEAR(Bills!$G192))*12+MONTH(G$3)-MONTH(Bills!$G192),Bills!$L192)=0),$B193,0)))</f>
        <v/>
      </c>
      <c r="H193" s="30" t="str">
        <f>IF(OR($A193="",Bills!$G192="",Bills!$L192=""),"",IF(Bills!$L192=0,IF(AND(YEAR(Bills!$G192)=YEAR(H$3),MONTH(Bills!$G192)=MONTH(H$3)),$B193,0),IF(AND(H$3&gt;=DATE(YEAR(Bills!$G192),MONTH(Bills!$G192),1),MOD((YEAR(H$3)-YEAR(Bills!$G192))*12+MONTH(H$3)-MONTH(Bills!$G192),Bills!$L192)=0),$B193,0)))</f>
        <v/>
      </c>
      <c r="I193" s="30" t="str">
        <f>IF(OR($A193="",Bills!$G192="",Bills!$L192=""),"",IF(Bills!$L192=0,IF(AND(YEAR(Bills!$G192)=YEAR(I$3),MONTH(Bills!$G192)=MONTH(I$3)),$B193,0),IF(AND(I$3&gt;=DATE(YEAR(Bills!$G192),MONTH(Bills!$G192),1),MOD((YEAR(I$3)-YEAR(Bills!$G192))*12+MONTH(I$3)-MONTH(Bills!$G192),Bills!$L192)=0),$B193,0)))</f>
        <v/>
      </c>
      <c r="J193" s="30" t="str">
        <f>IF(OR($A193="",Bills!$G192="",Bills!$L192=""),"",IF(Bills!$L192=0,IF(AND(YEAR(Bills!$G192)=YEAR(J$3),MONTH(Bills!$G192)=MONTH(J$3)),$B193,0),IF(AND(J$3&gt;=DATE(YEAR(Bills!$G192),MONTH(Bills!$G192),1),MOD((YEAR(J$3)-YEAR(Bills!$G192))*12+MONTH(J$3)-MONTH(Bills!$G192),Bills!$L192)=0),$B193,0)))</f>
        <v/>
      </c>
      <c r="K193" s="30" t="str">
        <f>IF(OR($A193="",Bills!$G192="",Bills!$L192=""),"",IF(Bills!$L192=0,IF(AND(YEAR(Bills!$G192)=YEAR(K$3),MONTH(Bills!$G192)=MONTH(K$3)),$B193,0),IF(AND(K$3&gt;=DATE(YEAR(Bills!$G192),MONTH(Bills!$G192),1),MOD((YEAR(K$3)-YEAR(Bills!$G192))*12+MONTH(K$3)-MONTH(Bills!$G192),Bills!$L192)=0),$B193,0)))</f>
        <v/>
      </c>
      <c r="L193" s="30" t="str">
        <f>IF(OR($A193="",Bills!$G192="",Bills!$L192=""),"",IF(Bills!$L192=0,IF(AND(YEAR(Bills!$G192)=YEAR(L$3),MONTH(Bills!$G192)=MONTH(L$3)),$B193,0),IF(AND(L$3&gt;=DATE(YEAR(Bills!$G192),MONTH(Bills!$G192),1),MOD((YEAR(L$3)-YEAR(Bills!$G192))*12+MONTH(L$3)-MONTH(Bills!$G192),Bills!$L192)=0),$B193,0)))</f>
        <v/>
      </c>
      <c r="M193" s="30" t="str">
        <f>IF(OR($A193="",Bills!$G192="",Bills!$L192=""),"",IF(Bills!$L192=0,IF(AND(YEAR(Bills!$G192)=YEAR(M$3),MONTH(Bills!$G192)=MONTH(M$3)),$B193,0),IF(AND(M$3&gt;=DATE(YEAR(Bills!$G192),MONTH(Bills!$G192),1),MOD((YEAR(M$3)-YEAR(Bills!$G192))*12+MONTH(M$3)-MONTH(Bills!$G192),Bills!$L192)=0),$B193,0)))</f>
        <v/>
      </c>
      <c r="N193" s="30" t="str">
        <f>IF(OR($A193="",Bills!$G192="",Bills!$L192=""),"",IF(Bills!$L192=0,IF(AND(YEAR(Bills!$G192)=YEAR(N$3),MONTH(Bills!$G192)=MONTH(N$3)),$B193,0),IF(AND(N$3&gt;=DATE(YEAR(Bills!$G192),MONTH(Bills!$G192),1),MOD((YEAR(N$3)-YEAR(Bills!$G192))*12+MONTH(N$3)-MONTH(Bills!$G192),Bills!$L192)=0),$B193,0)))</f>
        <v/>
      </c>
    </row>
    <row r="194" spans="1:14" x14ac:dyDescent="0.3">
      <c r="A194" s="24" t="str">
        <f>IF(Bills!A193="","",Bills!A193)</f>
        <v/>
      </c>
      <c r="B194" s="23" t="str">
        <f>IF($A194="","",N(Bills!E193))</f>
        <v/>
      </c>
      <c r="C194" s="30" t="str">
        <f>IF(OR($A194="",Bills!$G193="",Bills!$L193=""),"",IF(Bills!$L193=0,IF(AND(YEAR(Bills!$G193)=YEAR(C$3),MONTH(Bills!$G193)=MONTH(C$3)),$B194,0),IF(AND(C$3&gt;=DATE(YEAR(Bills!$G193),MONTH(Bills!$G193),1),MOD((YEAR(C$3)-YEAR(Bills!$G193))*12+MONTH(C$3)-MONTH(Bills!$G193),Bills!$L193)=0),$B194,0)))</f>
        <v/>
      </c>
      <c r="D194" s="30" t="str">
        <f>IF(OR($A194="",Bills!$G193="",Bills!$L193=""),"",IF(Bills!$L193=0,IF(AND(YEAR(Bills!$G193)=YEAR(D$3),MONTH(Bills!$G193)=MONTH(D$3)),$B194,0),IF(AND(D$3&gt;=DATE(YEAR(Bills!$G193),MONTH(Bills!$G193),1),MOD((YEAR(D$3)-YEAR(Bills!$G193))*12+MONTH(D$3)-MONTH(Bills!$G193),Bills!$L193)=0),$B194,0)))</f>
        <v/>
      </c>
      <c r="E194" s="30" t="str">
        <f>IF(OR($A194="",Bills!$G193="",Bills!$L193=""),"",IF(Bills!$L193=0,IF(AND(YEAR(Bills!$G193)=YEAR(E$3),MONTH(Bills!$G193)=MONTH(E$3)),$B194,0),IF(AND(E$3&gt;=DATE(YEAR(Bills!$G193),MONTH(Bills!$G193),1),MOD((YEAR(E$3)-YEAR(Bills!$G193))*12+MONTH(E$3)-MONTH(Bills!$G193),Bills!$L193)=0),$B194,0)))</f>
        <v/>
      </c>
      <c r="F194" s="30" t="str">
        <f>IF(OR($A194="",Bills!$G193="",Bills!$L193=""),"",IF(Bills!$L193=0,IF(AND(YEAR(Bills!$G193)=YEAR(F$3),MONTH(Bills!$G193)=MONTH(F$3)),$B194,0),IF(AND(F$3&gt;=DATE(YEAR(Bills!$G193),MONTH(Bills!$G193),1),MOD((YEAR(F$3)-YEAR(Bills!$G193))*12+MONTH(F$3)-MONTH(Bills!$G193),Bills!$L193)=0),$B194,0)))</f>
        <v/>
      </c>
      <c r="G194" s="30" t="str">
        <f>IF(OR($A194="",Bills!$G193="",Bills!$L193=""),"",IF(Bills!$L193=0,IF(AND(YEAR(Bills!$G193)=YEAR(G$3),MONTH(Bills!$G193)=MONTH(G$3)),$B194,0),IF(AND(G$3&gt;=DATE(YEAR(Bills!$G193),MONTH(Bills!$G193),1),MOD((YEAR(G$3)-YEAR(Bills!$G193))*12+MONTH(G$3)-MONTH(Bills!$G193),Bills!$L193)=0),$B194,0)))</f>
        <v/>
      </c>
      <c r="H194" s="30" t="str">
        <f>IF(OR($A194="",Bills!$G193="",Bills!$L193=""),"",IF(Bills!$L193=0,IF(AND(YEAR(Bills!$G193)=YEAR(H$3),MONTH(Bills!$G193)=MONTH(H$3)),$B194,0),IF(AND(H$3&gt;=DATE(YEAR(Bills!$G193),MONTH(Bills!$G193),1),MOD((YEAR(H$3)-YEAR(Bills!$G193))*12+MONTH(H$3)-MONTH(Bills!$G193),Bills!$L193)=0),$B194,0)))</f>
        <v/>
      </c>
      <c r="I194" s="30" t="str">
        <f>IF(OR($A194="",Bills!$G193="",Bills!$L193=""),"",IF(Bills!$L193=0,IF(AND(YEAR(Bills!$G193)=YEAR(I$3),MONTH(Bills!$G193)=MONTH(I$3)),$B194,0),IF(AND(I$3&gt;=DATE(YEAR(Bills!$G193),MONTH(Bills!$G193),1),MOD((YEAR(I$3)-YEAR(Bills!$G193))*12+MONTH(I$3)-MONTH(Bills!$G193),Bills!$L193)=0),$B194,0)))</f>
        <v/>
      </c>
      <c r="J194" s="30" t="str">
        <f>IF(OR($A194="",Bills!$G193="",Bills!$L193=""),"",IF(Bills!$L193=0,IF(AND(YEAR(Bills!$G193)=YEAR(J$3),MONTH(Bills!$G193)=MONTH(J$3)),$B194,0),IF(AND(J$3&gt;=DATE(YEAR(Bills!$G193),MONTH(Bills!$G193),1),MOD((YEAR(J$3)-YEAR(Bills!$G193))*12+MONTH(J$3)-MONTH(Bills!$G193),Bills!$L193)=0),$B194,0)))</f>
        <v/>
      </c>
      <c r="K194" s="30" t="str">
        <f>IF(OR($A194="",Bills!$G193="",Bills!$L193=""),"",IF(Bills!$L193=0,IF(AND(YEAR(Bills!$G193)=YEAR(K$3),MONTH(Bills!$G193)=MONTH(K$3)),$B194,0),IF(AND(K$3&gt;=DATE(YEAR(Bills!$G193),MONTH(Bills!$G193),1),MOD((YEAR(K$3)-YEAR(Bills!$G193))*12+MONTH(K$3)-MONTH(Bills!$G193),Bills!$L193)=0),$B194,0)))</f>
        <v/>
      </c>
      <c r="L194" s="30" t="str">
        <f>IF(OR($A194="",Bills!$G193="",Bills!$L193=""),"",IF(Bills!$L193=0,IF(AND(YEAR(Bills!$G193)=YEAR(L$3),MONTH(Bills!$G193)=MONTH(L$3)),$B194,0),IF(AND(L$3&gt;=DATE(YEAR(Bills!$G193),MONTH(Bills!$G193),1),MOD((YEAR(L$3)-YEAR(Bills!$G193))*12+MONTH(L$3)-MONTH(Bills!$G193),Bills!$L193)=0),$B194,0)))</f>
        <v/>
      </c>
      <c r="M194" s="30" t="str">
        <f>IF(OR($A194="",Bills!$G193="",Bills!$L193=""),"",IF(Bills!$L193=0,IF(AND(YEAR(Bills!$G193)=YEAR(M$3),MONTH(Bills!$G193)=MONTH(M$3)),$B194,0),IF(AND(M$3&gt;=DATE(YEAR(Bills!$G193),MONTH(Bills!$G193),1),MOD((YEAR(M$3)-YEAR(Bills!$G193))*12+MONTH(M$3)-MONTH(Bills!$G193),Bills!$L193)=0),$B194,0)))</f>
        <v/>
      </c>
      <c r="N194" s="30" t="str">
        <f>IF(OR($A194="",Bills!$G193="",Bills!$L193=""),"",IF(Bills!$L193=0,IF(AND(YEAR(Bills!$G193)=YEAR(N$3),MONTH(Bills!$G193)=MONTH(N$3)),$B194,0),IF(AND(N$3&gt;=DATE(YEAR(Bills!$G193),MONTH(Bills!$G193),1),MOD((YEAR(N$3)-YEAR(Bills!$G193))*12+MONTH(N$3)-MONTH(Bills!$G193),Bills!$L193)=0),$B194,0)))</f>
        <v/>
      </c>
    </row>
    <row r="195" spans="1:14" x14ac:dyDescent="0.3">
      <c r="A195" s="24" t="str">
        <f>IF(Bills!A194="","",Bills!A194)</f>
        <v/>
      </c>
      <c r="B195" s="23" t="str">
        <f>IF($A195="","",N(Bills!E194))</f>
        <v/>
      </c>
      <c r="C195" s="30" t="str">
        <f>IF(OR($A195="",Bills!$G194="",Bills!$L194=""),"",IF(Bills!$L194=0,IF(AND(YEAR(Bills!$G194)=YEAR(C$3),MONTH(Bills!$G194)=MONTH(C$3)),$B195,0),IF(AND(C$3&gt;=DATE(YEAR(Bills!$G194),MONTH(Bills!$G194),1),MOD((YEAR(C$3)-YEAR(Bills!$G194))*12+MONTH(C$3)-MONTH(Bills!$G194),Bills!$L194)=0),$B195,0)))</f>
        <v/>
      </c>
      <c r="D195" s="30" t="str">
        <f>IF(OR($A195="",Bills!$G194="",Bills!$L194=""),"",IF(Bills!$L194=0,IF(AND(YEAR(Bills!$G194)=YEAR(D$3),MONTH(Bills!$G194)=MONTH(D$3)),$B195,0),IF(AND(D$3&gt;=DATE(YEAR(Bills!$G194),MONTH(Bills!$G194),1),MOD((YEAR(D$3)-YEAR(Bills!$G194))*12+MONTH(D$3)-MONTH(Bills!$G194),Bills!$L194)=0),$B195,0)))</f>
        <v/>
      </c>
      <c r="E195" s="30" t="str">
        <f>IF(OR($A195="",Bills!$G194="",Bills!$L194=""),"",IF(Bills!$L194=0,IF(AND(YEAR(Bills!$G194)=YEAR(E$3),MONTH(Bills!$G194)=MONTH(E$3)),$B195,0),IF(AND(E$3&gt;=DATE(YEAR(Bills!$G194),MONTH(Bills!$G194),1),MOD((YEAR(E$3)-YEAR(Bills!$G194))*12+MONTH(E$3)-MONTH(Bills!$G194),Bills!$L194)=0),$B195,0)))</f>
        <v/>
      </c>
      <c r="F195" s="30" t="str">
        <f>IF(OR($A195="",Bills!$G194="",Bills!$L194=""),"",IF(Bills!$L194=0,IF(AND(YEAR(Bills!$G194)=YEAR(F$3),MONTH(Bills!$G194)=MONTH(F$3)),$B195,0),IF(AND(F$3&gt;=DATE(YEAR(Bills!$G194),MONTH(Bills!$G194),1),MOD((YEAR(F$3)-YEAR(Bills!$G194))*12+MONTH(F$3)-MONTH(Bills!$G194),Bills!$L194)=0),$B195,0)))</f>
        <v/>
      </c>
      <c r="G195" s="30" t="str">
        <f>IF(OR($A195="",Bills!$G194="",Bills!$L194=""),"",IF(Bills!$L194=0,IF(AND(YEAR(Bills!$G194)=YEAR(G$3),MONTH(Bills!$G194)=MONTH(G$3)),$B195,0),IF(AND(G$3&gt;=DATE(YEAR(Bills!$G194),MONTH(Bills!$G194),1),MOD((YEAR(G$3)-YEAR(Bills!$G194))*12+MONTH(G$3)-MONTH(Bills!$G194),Bills!$L194)=0),$B195,0)))</f>
        <v/>
      </c>
      <c r="H195" s="30" t="str">
        <f>IF(OR($A195="",Bills!$G194="",Bills!$L194=""),"",IF(Bills!$L194=0,IF(AND(YEAR(Bills!$G194)=YEAR(H$3),MONTH(Bills!$G194)=MONTH(H$3)),$B195,0),IF(AND(H$3&gt;=DATE(YEAR(Bills!$G194),MONTH(Bills!$G194),1),MOD((YEAR(H$3)-YEAR(Bills!$G194))*12+MONTH(H$3)-MONTH(Bills!$G194),Bills!$L194)=0),$B195,0)))</f>
        <v/>
      </c>
      <c r="I195" s="30" t="str">
        <f>IF(OR($A195="",Bills!$G194="",Bills!$L194=""),"",IF(Bills!$L194=0,IF(AND(YEAR(Bills!$G194)=YEAR(I$3),MONTH(Bills!$G194)=MONTH(I$3)),$B195,0),IF(AND(I$3&gt;=DATE(YEAR(Bills!$G194),MONTH(Bills!$G194),1),MOD((YEAR(I$3)-YEAR(Bills!$G194))*12+MONTH(I$3)-MONTH(Bills!$G194),Bills!$L194)=0),$B195,0)))</f>
        <v/>
      </c>
      <c r="J195" s="30" t="str">
        <f>IF(OR($A195="",Bills!$G194="",Bills!$L194=""),"",IF(Bills!$L194=0,IF(AND(YEAR(Bills!$G194)=YEAR(J$3),MONTH(Bills!$G194)=MONTH(J$3)),$B195,0),IF(AND(J$3&gt;=DATE(YEAR(Bills!$G194),MONTH(Bills!$G194),1),MOD((YEAR(J$3)-YEAR(Bills!$G194))*12+MONTH(J$3)-MONTH(Bills!$G194),Bills!$L194)=0),$B195,0)))</f>
        <v/>
      </c>
      <c r="K195" s="30" t="str">
        <f>IF(OR($A195="",Bills!$G194="",Bills!$L194=""),"",IF(Bills!$L194=0,IF(AND(YEAR(Bills!$G194)=YEAR(K$3),MONTH(Bills!$G194)=MONTH(K$3)),$B195,0),IF(AND(K$3&gt;=DATE(YEAR(Bills!$G194),MONTH(Bills!$G194),1),MOD((YEAR(K$3)-YEAR(Bills!$G194))*12+MONTH(K$3)-MONTH(Bills!$G194),Bills!$L194)=0),$B195,0)))</f>
        <v/>
      </c>
      <c r="L195" s="30" t="str">
        <f>IF(OR($A195="",Bills!$G194="",Bills!$L194=""),"",IF(Bills!$L194=0,IF(AND(YEAR(Bills!$G194)=YEAR(L$3),MONTH(Bills!$G194)=MONTH(L$3)),$B195,0),IF(AND(L$3&gt;=DATE(YEAR(Bills!$G194),MONTH(Bills!$G194),1),MOD((YEAR(L$3)-YEAR(Bills!$G194))*12+MONTH(L$3)-MONTH(Bills!$G194),Bills!$L194)=0),$B195,0)))</f>
        <v/>
      </c>
      <c r="M195" s="30" t="str">
        <f>IF(OR($A195="",Bills!$G194="",Bills!$L194=""),"",IF(Bills!$L194=0,IF(AND(YEAR(Bills!$G194)=YEAR(M$3),MONTH(Bills!$G194)=MONTH(M$3)),$B195,0),IF(AND(M$3&gt;=DATE(YEAR(Bills!$G194),MONTH(Bills!$G194),1),MOD((YEAR(M$3)-YEAR(Bills!$G194))*12+MONTH(M$3)-MONTH(Bills!$G194),Bills!$L194)=0),$B195,0)))</f>
        <v/>
      </c>
      <c r="N195" s="30" t="str">
        <f>IF(OR($A195="",Bills!$G194="",Bills!$L194=""),"",IF(Bills!$L194=0,IF(AND(YEAR(Bills!$G194)=YEAR(N$3),MONTH(Bills!$G194)=MONTH(N$3)),$B195,0),IF(AND(N$3&gt;=DATE(YEAR(Bills!$G194),MONTH(Bills!$G194),1),MOD((YEAR(N$3)-YEAR(Bills!$G194))*12+MONTH(N$3)-MONTH(Bills!$G194),Bills!$L194)=0),$B195,0)))</f>
        <v/>
      </c>
    </row>
    <row r="196" spans="1:14" x14ac:dyDescent="0.3">
      <c r="A196" s="24" t="str">
        <f>IF(Bills!A195="","",Bills!A195)</f>
        <v/>
      </c>
      <c r="B196" s="23" t="str">
        <f>IF($A196="","",N(Bills!E195))</f>
        <v/>
      </c>
      <c r="C196" s="30" t="str">
        <f>IF(OR($A196="",Bills!$G195="",Bills!$L195=""),"",IF(Bills!$L195=0,IF(AND(YEAR(Bills!$G195)=YEAR(C$3),MONTH(Bills!$G195)=MONTH(C$3)),$B196,0),IF(AND(C$3&gt;=DATE(YEAR(Bills!$G195),MONTH(Bills!$G195),1),MOD((YEAR(C$3)-YEAR(Bills!$G195))*12+MONTH(C$3)-MONTH(Bills!$G195),Bills!$L195)=0),$B196,0)))</f>
        <v/>
      </c>
      <c r="D196" s="30" t="str">
        <f>IF(OR($A196="",Bills!$G195="",Bills!$L195=""),"",IF(Bills!$L195=0,IF(AND(YEAR(Bills!$G195)=YEAR(D$3),MONTH(Bills!$G195)=MONTH(D$3)),$B196,0),IF(AND(D$3&gt;=DATE(YEAR(Bills!$G195),MONTH(Bills!$G195),1),MOD((YEAR(D$3)-YEAR(Bills!$G195))*12+MONTH(D$3)-MONTH(Bills!$G195),Bills!$L195)=0),$B196,0)))</f>
        <v/>
      </c>
      <c r="E196" s="30" t="str">
        <f>IF(OR($A196="",Bills!$G195="",Bills!$L195=""),"",IF(Bills!$L195=0,IF(AND(YEAR(Bills!$G195)=YEAR(E$3),MONTH(Bills!$G195)=MONTH(E$3)),$B196,0),IF(AND(E$3&gt;=DATE(YEAR(Bills!$G195),MONTH(Bills!$G195),1),MOD((YEAR(E$3)-YEAR(Bills!$G195))*12+MONTH(E$3)-MONTH(Bills!$G195),Bills!$L195)=0),$B196,0)))</f>
        <v/>
      </c>
      <c r="F196" s="30" t="str">
        <f>IF(OR($A196="",Bills!$G195="",Bills!$L195=""),"",IF(Bills!$L195=0,IF(AND(YEAR(Bills!$G195)=YEAR(F$3),MONTH(Bills!$G195)=MONTH(F$3)),$B196,0),IF(AND(F$3&gt;=DATE(YEAR(Bills!$G195),MONTH(Bills!$G195),1),MOD((YEAR(F$3)-YEAR(Bills!$G195))*12+MONTH(F$3)-MONTH(Bills!$G195),Bills!$L195)=0),$B196,0)))</f>
        <v/>
      </c>
      <c r="G196" s="30" t="str">
        <f>IF(OR($A196="",Bills!$G195="",Bills!$L195=""),"",IF(Bills!$L195=0,IF(AND(YEAR(Bills!$G195)=YEAR(G$3),MONTH(Bills!$G195)=MONTH(G$3)),$B196,0),IF(AND(G$3&gt;=DATE(YEAR(Bills!$G195),MONTH(Bills!$G195),1),MOD((YEAR(G$3)-YEAR(Bills!$G195))*12+MONTH(G$3)-MONTH(Bills!$G195),Bills!$L195)=0),$B196,0)))</f>
        <v/>
      </c>
      <c r="H196" s="30" t="str">
        <f>IF(OR($A196="",Bills!$G195="",Bills!$L195=""),"",IF(Bills!$L195=0,IF(AND(YEAR(Bills!$G195)=YEAR(H$3),MONTH(Bills!$G195)=MONTH(H$3)),$B196,0),IF(AND(H$3&gt;=DATE(YEAR(Bills!$G195),MONTH(Bills!$G195),1),MOD((YEAR(H$3)-YEAR(Bills!$G195))*12+MONTH(H$3)-MONTH(Bills!$G195),Bills!$L195)=0),$B196,0)))</f>
        <v/>
      </c>
      <c r="I196" s="30" t="str">
        <f>IF(OR($A196="",Bills!$G195="",Bills!$L195=""),"",IF(Bills!$L195=0,IF(AND(YEAR(Bills!$G195)=YEAR(I$3),MONTH(Bills!$G195)=MONTH(I$3)),$B196,0),IF(AND(I$3&gt;=DATE(YEAR(Bills!$G195),MONTH(Bills!$G195),1),MOD((YEAR(I$3)-YEAR(Bills!$G195))*12+MONTH(I$3)-MONTH(Bills!$G195),Bills!$L195)=0),$B196,0)))</f>
        <v/>
      </c>
      <c r="J196" s="30" t="str">
        <f>IF(OR($A196="",Bills!$G195="",Bills!$L195=""),"",IF(Bills!$L195=0,IF(AND(YEAR(Bills!$G195)=YEAR(J$3),MONTH(Bills!$G195)=MONTH(J$3)),$B196,0),IF(AND(J$3&gt;=DATE(YEAR(Bills!$G195),MONTH(Bills!$G195),1),MOD((YEAR(J$3)-YEAR(Bills!$G195))*12+MONTH(J$3)-MONTH(Bills!$G195),Bills!$L195)=0),$B196,0)))</f>
        <v/>
      </c>
      <c r="K196" s="30" t="str">
        <f>IF(OR($A196="",Bills!$G195="",Bills!$L195=""),"",IF(Bills!$L195=0,IF(AND(YEAR(Bills!$G195)=YEAR(K$3),MONTH(Bills!$G195)=MONTH(K$3)),$B196,0),IF(AND(K$3&gt;=DATE(YEAR(Bills!$G195),MONTH(Bills!$G195),1),MOD((YEAR(K$3)-YEAR(Bills!$G195))*12+MONTH(K$3)-MONTH(Bills!$G195),Bills!$L195)=0),$B196,0)))</f>
        <v/>
      </c>
      <c r="L196" s="30" t="str">
        <f>IF(OR($A196="",Bills!$G195="",Bills!$L195=""),"",IF(Bills!$L195=0,IF(AND(YEAR(Bills!$G195)=YEAR(L$3),MONTH(Bills!$G195)=MONTH(L$3)),$B196,0),IF(AND(L$3&gt;=DATE(YEAR(Bills!$G195),MONTH(Bills!$G195),1),MOD((YEAR(L$3)-YEAR(Bills!$G195))*12+MONTH(L$3)-MONTH(Bills!$G195),Bills!$L195)=0),$B196,0)))</f>
        <v/>
      </c>
      <c r="M196" s="30" t="str">
        <f>IF(OR($A196="",Bills!$G195="",Bills!$L195=""),"",IF(Bills!$L195=0,IF(AND(YEAR(Bills!$G195)=YEAR(M$3),MONTH(Bills!$G195)=MONTH(M$3)),$B196,0),IF(AND(M$3&gt;=DATE(YEAR(Bills!$G195),MONTH(Bills!$G195),1),MOD((YEAR(M$3)-YEAR(Bills!$G195))*12+MONTH(M$3)-MONTH(Bills!$G195),Bills!$L195)=0),$B196,0)))</f>
        <v/>
      </c>
      <c r="N196" s="30" t="str">
        <f>IF(OR($A196="",Bills!$G195="",Bills!$L195=""),"",IF(Bills!$L195=0,IF(AND(YEAR(Bills!$G195)=YEAR(N$3),MONTH(Bills!$G195)=MONTH(N$3)),$B196,0),IF(AND(N$3&gt;=DATE(YEAR(Bills!$G195),MONTH(Bills!$G195),1),MOD((YEAR(N$3)-YEAR(Bills!$G195))*12+MONTH(N$3)-MONTH(Bills!$G195),Bills!$L195)=0),$B196,0)))</f>
        <v/>
      </c>
    </row>
    <row r="197" spans="1:14" x14ac:dyDescent="0.3">
      <c r="A197" s="24" t="str">
        <f>IF(Bills!A196="","",Bills!A196)</f>
        <v/>
      </c>
      <c r="B197" s="23" t="str">
        <f>IF($A197="","",N(Bills!E196))</f>
        <v/>
      </c>
      <c r="C197" s="30" t="str">
        <f>IF(OR($A197="",Bills!$G196="",Bills!$L196=""),"",IF(Bills!$L196=0,IF(AND(YEAR(Bills!$G196)=YEAR(C$3),MONTH(Bills!$G196)=MONTH(C$3)),$B197,0),IF(AND(C$3&gt;=DATE(YEAR(Bills!$G196),MONTH(Bills!$G196),1),MOD((YEAR(C$3)-YEAR(Bills!$G196))*12+MONTH(C$3)-MONTH(Bills!$G196),Bills!$L196)=0),$B197,0)))</f>
        <v/>
      </c>
      <c r="D197" s="30" t="str">
        <f>IF(OR($A197="",Bills!$G196="",Bills!$L196=""),"",IF(Bills!$L196=0,IF(AND(YEAR(Bills!$G196)=YEAR(D$3),MONTH(Bills!$G196)=MONTH(D$3)),$B197,0),IF(AND(D$3&gt;=DATE(YEAR(Bills!$G196),MONTH(Bills!$G196),1),MOD((YEAR(D$3)-YEAR(Bills!$G196))*12+MONTH(D$3)-MONTH(Bills!$G196),Bills!$L196)=0),$B197,0)))</f>
        <v/>
      </c>
      <c r="E197" s="30" t="str">
        <f>IF(OR($A197="",Bills!$G196="",Bills!$L196=""),"",IF(Bills!$L196=0,IF(AND(YEAR(Bills!$G196)=YEAR(E$3),MONTH(Bills!$G196)=MONTH(E$3)),$B197,0),IF(AND(E$3&gt;=DATE(YEAR(Bills!$G196),MONTH(Bills!$G196),1),MOD((YEAR(E$3)-YEAR(Bills!$G196))*12+MONTH(E$3)-MONTH(Bills!$G196),Bills!$L196)=0),$B197,0)))</f>
        <v/>
      </c>
      <c r="F197" s="30" t="str">
        <f>IF(OR($A197="",Bills!$G196="",Bills!$L196=""),"",IF(Bills!$L196=0,IF(AND(YEAR(Bills!$G196)=YEAR(F$3),MONTH(Bills!$G196)=MONTH(F$3)),$B197,0),IF(AND(F$3&gt;=DATE(YEAR(Bills!$G196),MONTH(Bills!$G196),1),MOD((YEAR(F$3)-YEAR(Bills!$G196))*12+MONTH(F$3)-MONTH(Bills!$G196),Bills!$L196)=0),$B197,0)))</f>
        <v/>
      </c>
      <c r="G197" s="30" t="str">
        <f>IF(OR($A197="",Bills!$G196="",Bills!$L196=""),"",IF(Bills!$L196=0,IF(AND(YEAR(Bills!$G196)=YEAR(G$3),MONTH(Bills!$G196)=MONTH(G$3)),$B197,0),IF(AND(G$3&gt;=DATE(YEAR(Bills!$G196),MONTH(Bills!$G196),1),MOD((YEAR(G$3)-YEAR(Bills!$G196))*12+MONTH(G$3)-MONTH(Bills!$G196),Bills!$L196)=0),$B197,0)))</f>
        <v/>
      </c>
      <c r="H197" s="30" t="str">
        <f>IF(OR($A197="",Bills!$G196="",Bills!$L196=""),"",IF(Bills!$L196=0,IF(AND(YEAR(Bills!$G196)=YEAR(H$3),MONTH(Bills!$G196)=MONTH(H$3)),$B197,0),IF(AND(H$3&gt;=DATE(YEAR(Bills!$G196),MONTH(Bills!$G196),1),MOD((YEAR(H$3)-YEAR(Bills!$G196))*12+MONTH(H$3)-MONTH(Bills!$G196),Bills!$L196)=0),$B197,0)))</f>
        <v/>
      </c>
      <c r="I197" s="30" t="str">
        <f>IF(OR($A197="",Bills!$G196="",Bills!$L196=""),"",IF(Bills!$L196=0,IF(AND(YEAR(Bills!$G196)=YEAR(I$3),MONTH(Bills!$G196)=MONTH(I$3)),$B197,0),IF(AND(I$3&gt;=DATE(YEAR(Bills!$G196),MONTH(Bills!$G196),1),MOD((YEAR(I$3)-YEAR(Bills!$G196))*12+MONTH(I$3)-MONTH(Bills!$G196),Bills!$L196)=0),$B197,0)))</f>
        <v/>
      </c>
      <c r="J197" s="30" t="str">
        <f>IF(OR($A197="",Bills!$G196="",Bills!$L196=""),"",IF(Bills!$L196=0,IF(AND(YEAR(Bills!$G196)=YEAR(J$3),MONTH(Bills!$G196)=MONTH(J$3)),$B197,0),IF(AND(J$3&gt;=DATE(YEAR(Bills!$G196),MONTH(Bills!$G196),1),MOD((YEAR(J$3)-YEAR(Bills!$G196))*12+MONTH(J$3)-MONTH(Bills!$G196),Bills!$L196)=0),$B197,0)))</f>
        <v/>
      </c>
      <c r="K197" s="30" t="str">
        <f>IF(OR($A197="",Bills!$G196="",Bills!$L196=""),"",IF(Bills!$L196=0,IF(AND(YEAR(Bills!$G196)=YEAR(K$3),MONTH(Bills!$G196)=MONTH(K$3)),$B197,0),IF(AND(K$3&gt;=DATE(YEAR(Bills!$G196),MONTH(Bills!$G196),1),MOD((YEAR(K$3)-YEAR(Bills!$G196))*12+MONTH(K$3)-MONTH(Bills!$G196),Bills!$L196)=0),$B197,0)))</f>
        <v/>
      </c>
      <c r="L197" s="30" t="str">
        <f>IF(OR($A197="",Bills!$G196="",Bills!$L196=""),"",IF(Bills!$L196=0,IF(AND(YEAR(Bills!$G196)=YEAR(L$3),MONTH(Bills!$G196)=MONTH(L$3)),$B197,0),IF(AND(L$3&gt;=DATE(YEAR(Bills!$G196),MONTH(Bills!$G196),1),MOD((YEAR(L$3)-YEAR(Bills!$G196))*12+MONTH(L$3)-MONTH(Bills!$G196),Bills!$L196)=0),$B197,0)))</f>
        <v/>
      </c>
      <c r="M197" s="30" t="str">
        <f>IF(OR($A197="",Bills!$G196="",Bills!$L196=""),"",IF(Bills!$L196=0,IF(AND(YEAR(Bills!$G196)=YEAR(M$3),MONTH(Bills!$G196)=MONTH(M$3)),$B197,0),IF(AND(M$3&gt;=DATE(YEAR(Bills!$G196),MONTH(Bills!$G196),1),MOD((YEAR(M$3)-YEAR(Bills!$G196))*12+MONTH(M$3)-MONTH(Bills!$G196),Bills!$L196)=0),$B197,0)))</f>
        <v/>
      </c>
      <c r="N197" s="30" t="str">
        <f>IF(OR($A197="",Bills!$G196="",Bills!$L196=""),"",IF(Bills!$L196=0,IF(AND(YEAR(Bills!$G196)=YEAR(N$3),MONTH(Bills!$G196)=MONTH(N$3)),$B197,0),IF(AND(N$3&gt;=DATE(YEAR(Bills!$G196),MONTH(Bills!$G196),1),MOD((YEAR(N$3)-YEAR(Bills!$G196))*12+MONTH(N$3)-MONTH(Bills!$G196),Bills!$L196)=0),$B197,0)))</f>
        <v/>
      </c>
    </row>
    <row r="198" spans="1:14" x14ac:dyDescent="0.3">
      <c r="A198" s="24" t="str">
        <f>IF(Bills!A197="","",Bills!A197)</f>
        <v/>
      </c>
      <c r="B198" s="23" t="str">
        <f>IF($A198="","",N(Bills!E197))</f>
        <v/>
      </c>
      <c r="C198" s="30" t="str">
        <f>IF(OR($A198="",Bills!$G197="",Bills!$L197=""),"",IF(Bills!$L197=0,IF(AND(YEAR(Bills!$G197)=YEAR(C$3),MONTH(Bills!$G197)=MONTH(C$3)),$B198,0),IF(AND(C$3&gt;=DATE(YEAR(Bills!$G197),MONTH(Bills!$G197),1),MOD((YEAR(C$3)-YEAR(Bills!$G197))*12+MONTH(C$3)-MONTH(Bills!$G197),Bills!$L197)=0),$B198,0)))</f>
        <v/>
      </c>
      <c r="D198" s="30" t="str">
        <f>IF(OR($A198="",Bills!$G197="",Bills!$L197=""),"",IF(Bills!$L197=0,IF(AND(YEAR(Bills!$G197)=YEAR(D$3),MONTH(Bills!$G197)=MONTH(D$3)),$B198,0),IF(AND(D$3&gt;=DATE(YEAR(Bills!$G197),MONTH(Bills!$G197),1),MOD((YEAR(D$3)-YEAR(Bills!$G197))*12+MONTH(D$3)-MONTH(Bills!$G197),Bills!$L197)=0),$B198,0)))</f>
        <v/>
      </c>
      <c r="E198" s="30" t="str">
        <f>IF(OR($A198="",Bills!$G197="",Bills!$L197=""),"",IF(Bills!$L197=0,IF(AND(YEAR(Bills!$G197)=YEAR(E$3),MONTH(Bills!$G197)=MONTH(E$3)),$B198,0),IF(AND(E$3&gt;=DATE(YEAR(Bills!$G197),MONTH(Bills!$G197),1),MOD((YEAR(E$3)-YEAR(Bills!$G197))*12+MONTH(E$3)-MONTH(Bills!$G197),Bills!$L197)=0),$B198,0)))</f>
        <v/>
      </c>
      <c r="F198" s="30" t="str">
        <f>IF(OR($A198="",Bills!$G197="",Bills!$L197=""),"",IF(Bills!$L197=0,IF(AND(YEAR(Bills!$G197)=YEAR(F$3),MONTH(Bills!$G197)=MONTH(F$3)),$B198,0),IF(AND(F$3&gt;=DATE(YEAR(Bills!$G197),MONTH(Bills!$G197),1),MOD((YEAR(F$3)-YEAR(Bills!$G197))*12+MONTH(F$3)-MONTH(Bills!$G197),Bills!$L197)=0),$B198,0)))</f>
        <v/>
      </c>
      <c r="G198" s="30" t="str">
        <f>IF(OR($A198="",Bills!$G197="",Bills!$L197=""),"",IF(Bills!$L197=0,IF(AND(YEAR(Bills!$G197)=YEAR(G$3),MONTH(Bills!$G197)=MONTH(G$3)),$B198,0),IF(AND(G$3&gt;=DATE(YEAR(Bills!$G197),MONTH(Bills!$G197),1),MOD((YEAR(G$3)-YEAR(Bills!$G197))*12+MONTH(G$3)-MONTH(Bills!$G197),Bills!$L197)=0),$B198,0)))</f>
        <v/>
      </c>
      <c r="H198" s="30" t="str">
        <f>IF(OR($A198="",Bills!$G197="",Bills!$L197=""),"",IF(Bills!$L197=0,IF(AND(YEAR(Bills!$G197)=YEAR(H$3),MONTH(Bills!$G197)=MONTH(H$3)),$B198,0),IF(AND(H$3&gt;=DATE(YEAR(Bills!$G197),MONTH(Bills!$G197),1),MOD((YEAR(H$3)-YEAR(Bills!$G197))*12+MONTH(H$3)-MONTH(Bills!$G197),Bills!$L197)=0),$B198,0)))</f>
        <v/>
      </c>
      <c r="I198" s="30" t="str">
        <f>IF(OR($A198="",Bills!$G197="",Bills!$L197=""),"",IF(Bills!$L197=0,IF(AND(YEAR(Bills!$G197)=YEAR(I$3),MONTH(Bills!$G197)=MONTH(I$3)),$B198,0),IF(AND(I$3&gt;=DATE(YEAR(Bills!$G197),MONTH(Bills!$G197),1),MOD((YEAR(I$3)-YEAR(Bills!$G197))*12+MONTH(I$3)-MONTH(Bills!$G197),Bills!$L197)=0),$B198,0)))</f>
        <v/>
      </c>
      <c r="J198" s="30" t="str">
        <f>IF(OR($A198="",Bills!$G197="",Bills!$L197=""),"",IF(Bills!$L197=0,IF(AND(YEAR(Bills!$G197)=YEAR(J$3),MONTH(Bills!$G197)=MONTH(J$3)),$B198,0),IF(AND(J$3&gt;=DATE(YEAR(Bills!$G197),MONTH(Bills!$G197),1),MOD((YEAR(J$3)-YEAR(Bills!$G197))*12+MONTH(J$3)-MONTH(Bills!$G197),Bills!$L197)=0),$B198,0)))</f>
        <v/>
      </c>
      <c r="K198" s="30" t="str">
        <f>IF(OR($A198="",Bills!$G197="",Bills!$L197=""),"",IF(Bills!$L197=0,IF(AND(YEAR(Bills!$G197)=YEAR(K$3),MONTH(Bills!$G197)=MONTH(K$3)),$B198,0),IF(AND(K$3&gt;=DATE(YEAR(Bills!$G197),MONTH(Bills!$G197),1),MOD((YEAR(K$3)-YEAR(Bills!$G197))*12+MONTH(K$3)-MONTH(Bills!$G197),Bills!$L197)=0),$B198,0)))</f>
        <v/>
      </c>
      <c r="L198" s="30" t="str">
        <f>IF(OR($A198="",Bills!$G197="",Bills!$L197=""),"",IF(Bills!$L197=0,IF(AND(YEAR(Bills!$G197)=YEAR(L$3),MONTH(Bills!$G197)=MONTH(L$3)),$B198,0),IF(AND(L$3&gt;=DATE(YEAR(Bills!$G197),MONTH(Bills!$G197),1),MOD((YEAR(L$3)-YEAR(Bills!$G197))*12+MONTH(L$3)-MONTH(Bills!$G197),Bills!$L197)=0),$B198,0)))</f>
        <v/>
      </c>
      <c r="M198" s="30" t="str">
        <f>IF(OR($A198="",Bills!$G197="",Bills!$L197=""),"",IF(Bills!$L197=0,IF(AND(YEAR(Bills!$G197)=YEAR(M$3),MONTH(Bills!$G197)=MONTH(M$3)),$B198,0),IF(AND(M$3&gt;=DATE(YEAR(Bills!$G197),MONTH(Bills!$G197),1),MOD((YEAR(M$3)-YEAR(Bills!$G197))*12+MONTH(M$3)-MONTH(Bills!$G197),Bills!$L197)=0),$B198,0)))</f>
        <v/>
      </c>
      <c r="N198" s="30" t="str">
        <f>IF(OR($A198="",Bills!$G197="",Bills!$L197=""),"",IF(Bills!$L197=0,IF(AND(YEAR(Bills!$G197)=YEAR(N$3),MONTH(Bills!$G197)=MONTH(N$3)),$B198,0),IF(AND(N$3&gt;=DATE(YEAR(Bills!$G197),MONTH(Bills!$G197),1),MOD((YEAR(N$3)-YEAR(Bills!$G197))*12+MONTH(N$3)-MONTH(Bills!$G197),Bills!$L197)=0),$B198,0)))</f>
        <v/>
      </c>
    </row>
    <row r="199" spans="1:14" x14ac:dyDescent="0.3">
      <c r="A199" s="24" t="str">
        <f>IF(Bills!A198="","",Bills!A198)</f>
        <v/>
      </c>
      <c r="B199" s="23" t="str">
        <f>IF($A199="","",N(Bills!E198))</f>
        <v/>
      </c>
      <c r="C199" s="30" t="str">
        <f>IF(OR($A199="",Bills!$G198="",Bills!$L198=""),"",IF(Bills!$L198=0,IF(AND(YEAR(Bills!$G198)=YEAR(C$3),MONTH(Bills!$G198)=MONTH(C$3)),$B199,0),IF(AND(C$3&gt;=DATE(YEAR(Bills!$G198),MONTH(Bills!$G198),1),MOD((YEAR(C$3)-YEAR(Bills!$G198))*12+MONTH(C$3)-MONTH(Bills!$G198),Bills!$L198)=0),$B199,0)))</f>
        <v/>
      </c>
      <c r="D199" s="30" t="str">
        <f>IF(OR($A199="",Bills!$G198="",Bills!$L198=""),"",IF(Bills!$L198=0,IF(AND(YEAR(Bills!$G198)=YEAR(D$3),MONTH(Bills!$G198)=MONTH(D$3)),$B199,0),IF(AND(D$3&gt;=DATE(YEAR(Bills!$G198),MONTH(Bills!$G198),1),MOD((YEAR(D$3)-YEAR(Bills!$G198))*12+MONTH(D$3)-MONTH(Bills!$G198),Bills!$L198)=0),$B199,0)))</f>
        <v/>
      </c>
      <c r="E199" s="30" t="str">
        <f>IF(OR($A199="",Bills!$G198="",Bills!$L198=""),"",IF(Bills!$L198=0,IF(AND(YEAR(Bills!$G198)=YEAR(E$3),MONTH(Bills!$G198)=MONTH(E$3)),$B199,0),IF(AND(E$3&gt;=DATE(YEAR(Bills!$G198),MONTH(Bills!$G198),1),MOD((YEAR(E$3)-YEAR(Bills!$G198))*12+MONTH(E$3)-MONTH(Bills!$G198),Bills!$L198)=0),$B199,0)))</f>
        <v/>
      </c>
      <c r="F199" s="30" t="str">
        <f>IF(OR($A199="",Bills!$G198="",Bills!$L198=""),"",IF(Bills!$L198=0,IF(AND(YEAR(Bills!$G198)=YEAR(F$3),MONTH(Bills!$G198)=MONTH(F$3)),$B199,0),IF(AND(F$3&gt;=DATE(YEAR(Bills!$G198),MONTH(Bills!$G198),1),MOD((YEAR(F$3)-YEAR(Bills!$G198))*12+MONTH(F$3)-MONTH(Bills!$G198),Bills!$L198)=0),$B199,0)))</f>
        <v/>
      </c>
      <c r="G199" s="30" t="str">
        <f>IF(OR($A199="",Bills!$G198="",Bills!$L198=""),"",IF(Bills!$L198=0,IF(AND(YEAR(Bills!$G198)=YEAR(G$3),MONTH(Bills!$G198)=MONTH(G$3)),$B199,0),IF(AND(G$3&gt;=DATE(YEAR(Bills!$G198),MONTH(Bills!$G198),1),MOD((YEAR(G$3)-YEAR(Bills!$G198))*12+MONTH(G$3)-MONTH(Bills!$G198),Bills!$L198)=0),$B199,0)))</f>
        <v/>
      </c>
      <c r="H199" s="30" t="str">
        <f>IF(OR($A199="",Bills!$G198="",Bills!$L198=""),"",IF(Bills!$L198=0,IF(AND(YEAR(Bills!$G198)=YEAR(H$3),MONTH(Bills!$G198)=MONTH(H$3)),$B199,0),IF(AND(H$3&gt;=DATE(YEAR(Bills!$G198),MONTH(Bills!$G198),1),MOD((YEAR(H$3)-YEAR(Bills!$G198))*12+MONTH(H$3)-MONTH(Bills!$G198),Bills!$L198)=0),$B199,0)))</f>
        <v/>
      </c>
      <c r="I199" s="30" t="str">
        <f>IF(OR($A199="",Bills!$G198="",Bills!$L198=""),"",IF(Bills!$L198=0,IF(AND(YEAR(Bills!$G198)=YEAR(I$3),MONTH(Bills!$G198)=MONTH(I$3)),$B199,0),IF(AND(I$3&gt;=DATE(YEAR(Bills!$G198),MONTH(Bills!$G198),1),MOD((YEAR(I$3)-YEAR(Bills!$G198))*12+MONTH(I$3)-MONTH(Bills!$G198),Bills!$L198)=0),$B199,0)))</f>
        <v/>
      </c>
      <c r="J199" s="30" t="str">
        <f>IF(OR($A199="",Bills!$G198="",Bills!$L198=""),"",IF(Bills!$L198=0,IF(AND(YEAR(Bills!$G198)=YEAR(J$3),MONTH(Bills!$G198)=MONTH(J$3)),$B199,0),IF(AND(J$3&gt;=DATE(YEAR(Bills!$G198),MONTH(Bills!$G198),1),MOD((YEAR(J$3)-YEAR(Bills!$G198))*12+MONTH(J$3)-MONTH(Bills!$G198),Bills!$L198)=0),$B199,0)))</f>
        <v/>
      </c>
      <c r="K199" s="30" t="str">
        <f>IF(OR($A199="",Bills!$G198="",Bills!$L198=""),"",IF(Bills!$L198=0,IF(AND(YEAR(Bills!$G198)=YEAR(K$3),MONTH(Bills!$G198)=MONTH(K$3)),$B199,0),IF(AND(K$3&gt;=DATE(YEAR(Bills!$G198),MONTH(Bills!$G198),1),MOD((YEAR(K$3)-YEAR(Bills!$G198))*12+MONTH(K$3)-MONTH(Bills!$G198),Bills!$L198)=0),$B199,0)))</f>
        <v/>
      </c>
      <c r="L199" s="30" t="str">
        <f>IF(OR($A199="",Bills!$G198="",Bills!$L198=""),"",IF(Bills!$L198=0,IF(AND(YEAR(Bills!$G198)=YEAR(L$3),MONTH(Bills!$G198)=MONTH(L$3)),$B199,0),IF(AND(L$3&gt;=DATE(YEAR(Bills!$G198),MONTH(Bills!$G198),1),MOD((YEAR(L$3)-YEAR(Bills!$G198))*12+MONTH(L$3)-MONTH(Bills!$G198),Bills!$L198)=0),$B199,0)))</f>
        <v/>
      </c>
      <c r="M199" s="30" t="str">
        <f>IF(OR($A199="",Bills!$G198="",Bills!$L198=""),"",IF(Bills!$L198=0,IF(AND(YEAR(Bills!$G198)=YEAR(M$3),MONTH(Bills!$G198)=MONTH(M$3)),$B199,0),IF(AND(M$3&gt;=DATE(YEAR(Bills!$G198),MONTH(Bills!$G198),1),MOD((YEAR(M$3)-YEAR(Bills!$G198))*12+MONTH(M$3)-MONTH(Bills!$G198),Bills!$L198)=0),$B199,0)))</f>
        <v/>
      </c>
      <c r="N199" s="30" t="str">
        <f>IF(OR($A199="",Bills!$G198="",Bills!$L198=""),"",IF(Bills!$L198=0,IF(AND(YEAR(Bills!$G198)=YEAR(N$3),MONTH(Bills!$G198)=MONTH(N$3)),$B199,0),IF(AND(N$3&gt;=DATE(YEAR(Bills!$G198),MONTH(Bills!$G198),1),MOD((YEAR(N$3)-YEAR(Bills!$G198))*12+MONTH(N$3)-MONTH(Bills!$G198),Bills!$L198)=0),$B199,0)))</f>
        <v/>
      </c>
    </row>
    <row r="200" spans="1:14" x14ac:dyDescent="0.3">
      <c r="A200" s="24" t="str">
        <f>IF(Bills!A199="","",Bills!A199)</f>
        <v/>
      </c>
      <c r="B200" s="23" t="str">
        <f>IF($A200="","",N(Bills!E199))</f>
        <v/>
      </c>
      <c r="C200" s="30" t="str">
        <f>IF(OR($A200="",Bills!$G199="",Bills!$L199=""),"",IF(Bills!$L199=0,IF(AND(YEAR(Bills!$G199)=YEAR(C$3),MONTH(Bills!$G199)=MONTH(C$3)),$B200,0),IF(AND(C$3&gt;=DATE(YEAR(Bills!$G199),MONTH(Bills!$G199),1),MOD((YEAR(C$3)-YEAR(Bills!$G199))*12+MONTH(C$3)-MONTH(Bills!$G199),Bills!$L199)=0),$B200,0)))</f>
        <v/>
      </c>
      <c r="D200" s="30" t="str">
        <f>IF(OR($A200="",Bills!$G199="",Bills!$L199=""),"",IF(Bills!$L199=0,IF(AND(YEAR(Bills!$G199)=YEAR(D$3),MONTH(Bills!$G199)=MONTH(D$3)),$B200,0),IF(AND(D$3&gt;=DATE(YEAR(Bills!$G199),MONTH(Bills!$G199),1),MOD((YEAR(D$3)-YEAR(Bills!$G199))*12+MONTH(D$3)-MONTH(Bills!$G199),Bills!$L199)=0),$B200,0)))</f>
        <v/>
      </c>
      <c r="E200" s="30" t="str">
        <f>IF(OR($A200="",Bills!$G199="",Bills!$L199=""),"",IF(Bills!$L199=0,IF(AND(YEAR(Bills!$G199)=YEAR(E$3),MONTH(Bills!$G199)=MONTH(E$3)),$B200,0),IF(AND(E$3&gt;=DATE(YEAR(Bills!$G199),MONTH(Bills!$G199),1),MOD((YEAR(E$3)-YEAR(Bills!$G199))*12+MONTH(E$3)-MONTH(Bills!$G199),Bills!$L199)=0),$B200,0)))</f>
        <v/>
      </c>
      <c r="F200" s="30" t="str">
        <f>IF(OR($A200="",Bills!$G199="",Bills!$L199=""),"",IF(Bills!$L199=0,IF(AND(YEAR(Bills!$G199)=YEAR(F$3),MONTH(Bills!$G199)=MONTH(F$3)),$B200,0),IF(AND(F$3&gt;=DATE(YEAR(Bills!$G199),MONTH(Bills!$G199),1),MOD((YEAR(F$3)-YEAR(Bills!$G199))*12+MONTH(F$3)-MONTH(Bills!$G199),Bills!$L199)=0),$B200,0)))</f>
        <v/>
      </c>
      <c r="G200" s="30" t="str">
        <f>IF(OR($A200="",Bills!$G199="",Bills!$L199=""),"",IF(Bills!$L199=0,IF(AND(YEAR(Bills!$G199)=YEAR(G$3),MONTH(Bills!$G199)=MONTH(G$3)),$B200,0),IF(AND(G$3&gt;=DATE(YEAR(Bills!$G199),MONTH(Bills!$G199),1),MOD((YEAR(G$3)-YEAR(Bills!$G199))*12+MONTH(G$3)-MONTH(Bills!$G199),Bills!$L199)=0),$B200,0)))</f>
        <v/>
      </c>
      <c r="H200" s="30" t="str">
        <f>IF(OR($A200="",Bills!$G199="",Bills!$L199=""),"",IF(Bills!$L199=0,IF(AND(YEAR(Bills!$G199)=YEAR(H$3),MONTH(Bills!$G199)=MONTH(H$3)),$B200,0),IF(AND(H$3&gt;=DATE(YEAR(Bills!$G199),MONTH(Bills!$G199),1),MOD((YEAR(H$3)-YEAR(Bills!$G199))*12+MONTH(H$3)-MONTH(Bills!$G199),Bills!$L199)=0),$B200,0)))</f>
        <v/>
      </c>
      <c r="I200" s="30" t="str">
        <f>IF(OR($A200="",Bills!$G199="",Bills!$L199=""),"",IF(Bills!$L199=0,IF(AND(YEAR(Bills!$G199)=YEAR(I$3),MONTH(Bills!$G199)=MONTH(I$3)),$B200,0),IF(AND(I$3&gt;=DATE(YEAR(Bills!$G199),MONTH(Bills!$G199),1),MOD((YEAR(I$3)-YEAR(Bills!$G199))*12+MONTH(I$3)-MONTH(Bills!$G199),Bills!$L199)=0),$B200,0)))</f>
        <v/>
      </c>
      <c r="J200" s="30" t="str">
        <f>IF(OR($A200="",Bills!$G199="",Bills!$L199=""),"",IF(Bills!$L199=0,IF(AND(YEAR(Bills!$G199)=YEAR(J$3),MONTH(Bills!$G199)=MONTH(J$3)),$B200,0),IF(AND(J$3&gt;=DATE(YEAR(Bills!$G199),MONTH(Bills!$G199),1),MOD((YEAR(J$3)-YEAR(Bills!$G199))*12+MONTH(J$3)-MONTH(Bills!$G199),Bills!$L199)=0),$B200,0)))</f>
        <v/>
      </c>
      <c r="K200" s="30" t="str">
        <f>IF(OR($A200="",Bills!$G199="",Bills!$L199=""),"",IF(Bills!$L199=0,IF(AND(YEAR(Bills!$G199)=YEAR(K$3),MONTH(Bills!$G199)=MONTH(K$3)),$B200,0),IF(AND(K$3&gt;=DATE(YEAR(Bills!$G199),MONTH(Bills!$G199),1),MOD((YEAR(K$3)-YEAR(Bills!$G199))*12+MONTH(K$3)-MONTH(Bills!$G199),Bills!$L199)=0),$B200,0)))</f>
        <v/>
      </c>
      <c r="L200" s="30" t="str">
        <f>IF(OR($A200="",Bills!$G199="",Bills!$L199=""),"",IF(Bills!$L199=0,IF(AND(YEAR(Bills!$G199)=YEAR(L$3),MONTH(Bills!$G199)=MONTH(L$3)),$B200,0),IF(AND(L$3&gt;=DATE(YEAR(Bills!$G199),MONTH(Bills!$G199),1),MOD((YEAR(L$3)-YEAR(Bills!$G199))*12+MONTH(L$3)-MONTH(Bills!$G199),Bills!$L199)=0),$B200,0)))</f>
        <v/>
      </c>
      <c r="M200" s="30" t="str">
        <f>IF(OR($A200="",Bills!$G199="",Bills!$L199=""),"",IF(Bills!$L199=0,IF(AND(YEAR(Bills!$G199)=YEAR(M$3),MONTH(Bills!$G199)=MONTH(M$3)),$B200,0),IF(AND(M$3&gt;=DATE(YEAR(Bills!$G199),MONTH(Bills!$G199),1),MOD((YEAR(M$3)-YEAR(Bills!$G199))*12+MONTH(M$3)-MONTH(Bills!$G199),Bills!$L199)=0),$B200,0)))</f>
        <v/>
      </c>
      <c r="N200" s="30" t="str">
        <f>IF(OR($A200="",Bills!$G199="",Bills!$L199=""),"",IF(Bills!$L199=0,IF(AND(YEAR(Bills!$G199)=YEAR(N$3),MONTH(Bills!$G199)=MONTH(N$3)),$B200,0),IF(AND(N$3&gt;=DATE(YEAR(Bills!$G199),MONTH(Bills!$G199),1),MOD((YEAR(N$3)-YEAR(Bills!$G199))*12+MONTH(N$3)-MONTH(Bills!$G199),Bills!$L199)=0),$B200,0)))</f>
        <v/>
      </c>
    </row>
    <row r="201" spans="1:14" x14ac:dyDescent="0.3">
      <c r="A201" s="24" t="str">
        <f>IF(Bills!A200="","",Bills!A200)</f>
        <v/>
      </c>
      <c r="B201" s="23" t="str">
        <f>IF($A201="","",N(Bills!E200))</f>
        <v/>
      </c>
      <c r="C201" s="30" t="str">
        <f>IF(OR($A201="",Bills!$G200="",Bills!$L200=""),"",IF(Bills!$L200=0,IF(AND(YEAR(Bills!$G200)=YEAR(C$3),MONTH(Bills!$G200)=MONTH(C$3)),$B201,0),IF(AND(C$3&gt;=DATE(YEAR(Bills!$G200),MONTH(Bills!$G200),1),MOD((YEAR(C$3)-YEAR(Bills!$G200))*12+MONTH(C$3)-MONTH(Bills!$G200),Bills!$L200)=0),$B201,0)))</f>
        <v/>
      </c>
      <c r="D201" s="30" t="str">
        <f>IF(OR($A201="",Bills!$G200="",Bills!$L200=""),"",IF(Bills!$L200=0,IF(AND(YEAR(Bills!$G200)=YEAR(D$3),MONTH(Bills!$G200)=MONTH(D$3)),$B201,0),IF(AND(D$3&gt;=DATE(YEAR(Bills!$G200),MONTH(Bills!$G200),1),MOD((YEAR(D$3)-YEAR(Bills!$G200))*12+MONTH(D$3)-MONTH(Bills!$G200),Bills!$L200)=0),$B201,0)))</f>
        <v/>
      </c>
      <c r="E201" s="30" t="str">
        <f>IF(OR($A201="",Bills!$G200="",Bills!$L200=""),"",IF(Bills!$L200=0,IF(AND(YEAR(Bills!$G200)=YEAR(E$3),MONTH(Bills!$G200)=MONTH(E$3)),$B201,0),IF(AND(E$3&gt;=DATE(YEAR(Bills!$G200),MONTH(Bills!$G200),1),MOD((YEAR(E$3)-YEAR(Bills!$G200))*12+MONTH(E$3)-MONTH(Bills!$G200),Bills!$L200)=0),$B201,0)))</f>
        <v/>
      </c>
      <c r="F201" s="30" t="str">
        <f>IF(OR($A201="",Bills!$G200="",Bills!$L200=""),"",IF(Bills!$L200=0,IF(AND(YEAR(Bills!$G200)=YEAR(F$3),MONTH(Bills!$G200)=MONTH(F$3)),$B201,0),IF(AND(F$3&gt;=DATE(YEAR(Bills!$G200),MONTH(Bills!$G200),1),MOD((YEAR(F$3)-YEAR(Bills!$G200))*12+MONTH(F$3)-MONTH(Bills!$G200),Bills!$L200)=0),$B201,0)))</f>
        <v/>
      </c>
      <c r="G201" s="30" t="str">
        <f>IF(OR($A201="",Bills!$G200="",Bills!$L200=""),"",IF(Bills!$L200=0,IF(AND(YEAR(Bills!$G200)=YEAR(G$3),MONTH(Bills!$G200)=MONTH(G$3)),$B201,0),IF(AND(G$3&gt;=DATE(YEAR(Bills!$G200),MONTH(Bills!$G200),1),MOD((YEAR(G$3)-YEAR(Bills!$G200))*12+MONTH(G$3)-MONTH(Bills!$G200),Bills!$L200)=0),$B201,0)))</f>
        <v/>
      </c>
      <c r="H201" s="30" t="str">
        <f>IF(OR($A201="",Bills!$G200="",Bills!$L200=""),"",IF(Bills!$L200=0,IF(AND(YEAR(Bills!$G200)=YEAR(H$3),MONTH(Bills!$G200)=MONTH(H$3)),$B201,0),IF(AND(H$3&gt;=DATE(YEAR(Bills!$G200),MONTH(Bills!$G200),1),MOD((YEAR(H$3)-YEAR(Bills!$G200))*12+MONTH(H$3)-MONTH(Bills!$G200),Bills!$L200)=0),$B201,0)))</f>
        <v/>
      </c>
      <c r="I201" s="30" t="str">
        <f>IF(OR($A201="",Bills!$G200="",Bills!$L200=""),"",IF(Bills!$L200=0,IF(AND(YEAR(Bills!$G200)=YEAR(I$3),MONTH(Bills!$G200)=MONTH(I$3)),$B201,0),IF(AND(I$3&gt;=DATE(YEAR(Bills!$G200),MONTH(Bills!$G200),1),MOD((YEAR(I$3)-YEAR(Bills!$G200))*12+MONTH(I$3)-MONTH(Bills!$G200),Bills!$L200)=0),$B201,0)))</f>
        <v/>
      </c>
      <c r="J201" s="30" t="str">
        <f>IF(OR($A201="",Bills!$G200="",Bills!$L200=""),"",IF(Bills!$L200=0,IF(AND(YEAR(Bills!$G200)=YEAR(J$3),MONTH(Bills!$G200)=MONTH(J$3)),$B201,0),IF(AND(J$3&gt;=DATE(YEAR(Bills!$G200),MONTH(Bills!$G200),1),MOD((YEAR(J$3)-YEAR(Bills!$G200))*12+MONTH(J$3)-MONTH(Bills!$G200),Bills!$L200)=0),$B201,0)))</f>
        <v/>
      </c>
      <c r="K201" s="30" t="str">
        <f>IF(OR($A201="",Bills!$G200="",Bills!$L200=""),"",IF(Bills!$L200=0,IF(AND(YEAR(Bills!$G200)=YEAR(K$3),MONTH(Bills!$G200)=MONTH(K$3)),$B201,0),IF(AND(K$3&gt;=DATE(YEAR(Bills!$G200),MONTH(Bills!$G200),1),MOD((YEAR(K$3)-YEAR(Bills!$G200))*12+MONTH(K$3)-MONTH(Bills!$G200),Bills!$L200)=0),$B201,0)))</f>
        <v/>
      </c>
      <c r="L201" s="30" t="str">
        <f>IF(OR($A201="",Bills!$G200="",Bills!$L200=""),"",IF(Bills!$L200=0,IF(AND(YEAR(Bills!$G200)=YEAR(L$3),MONTH(Bills!$G200)=MONTH(L$3)),$B201,0),IF(AND(L$3&gt;=DATE(YEAR(Bills!$G200),MONTH(Bills!$G200),1),MOD((YEAR(L$3)-YEAR(Bills!$G200))*12+MONTH(L$3)-MONTH(Bills!$G200),Bills!$L200)=0),$B201,0)))</f>
        <v/>
      </c>
      <c r="M201" s="30" t="str">
        <f>IF(OR($A201="",Bills!$G200="",Bills!$L200=""),"",IF(Bills!$L200=0,IF(AND(YEAR(Bills!$G200)=YEAR(M$3),MONTH(Bills!$G200)=MONTH(M$3)),$B201,0),IF(AND(M$3&gt;=DATE(YEAR(Bills!$G200),MONTH(Bills!$G200),1),MOD((YEAR(M$3)-YEAR(Bills!$G200))*12+MONTH(M$3)-MONTH(Bills!$G200),Bills!$L200)=0),$B201,0)))</f>
        <v/>
      </c>
      <c r="N201" s="30" t="str">
        <f>IF(OR($A201="",Bills!$G200="",Bills!$L200=""),"",IF(Bills!$L200=0,IF(AND(YEAR(Bills!$G200)=YEAR(N$3),MONTH(Bills!$G200)=MONTH(N$3)),$B201,0),IF(AND(N$3&gt;=DATE(YEAR(Bills!$G200),MONTH(Bills!$G200),1),MOD((YEAR(N$3)-YEAR(Bills!$G200))*12+MONTH(N$3)-MONTH(Bills!$G200),Bills!$L200)=0),$B201,0)))</f>
        <v/>
      </c>
    </row>
    <row r="202" spans="1:14" x14ac:dyDescent="0.3">
      <c r="A202" s="24" t="str">
        <f>IF(Bills!A201="","",Bills!A201)</f>
        <v/>
      </c>
      <c r="B202" s="23" t="str">
        <f>IF($A202="","",N(Bills!E201))</f>
        <v/>
      </c>
      <c r="C202" s="30" t="str">
        <f>IF(OR($A202="",Bills!$G201="",Bills!$L201=""),"",IF(Bills!$L201=0,IF(AND(YEAR(Bills!$G201)=YEAR(C$3),MONTH(Bills!$G201)=MONTH(C$3)),$B202,0),IF(AND(C$3&gt;=DATE(YEAR(Bills!$G201),MONTH(Bills!$G201),1),MOD((YEAR(C$3)-YEAR(Bills!$G201))*12+MONTH(C$3)-MONTH(Bills!$G201),Bills!$L201)=0),$B202,0)))</f>
        <v/>
      </c>
      <c r="D202" s="30" t="str">
        <f>IF(OR($A202="",Bills!$G201="",Bills!$L201=""),"",IF(Bills!$L201=0,IF(AND(YEAR(Bills!$G201)=YEAR(D$3),MONTH(Bills!$G201)=MONTH(D$3)),$B202,0),IF(AND(D$3&gt;=DATE(YEAR(Bills!$G201),MONTH(Bills!$G201),1),MOD((YEAR(D$3)-YEAR(Bills!$G201))*12+MONTH(D$3)-MONTH(Bills!$G201),Bills!$L201)=0),$B202,0)))</f>
        <v/>
      </c>
      <c r="E202" s="30" t="str">
        <f>IF(OR($A202="",Bills!$G201="",Bills!$L201=""),"",IF(Bills!$L201=0,IF(AND(YEAR(Bills!$G201)=YEAR(E$3),MONTH(Bills!$G201)=MONTH(E$3)),$B202,0),IF(AND(E$3&gt;=DATE(YEAR(Bills!$G201),MONTH(Bills!$G201),1),MOD((YEAR(E$3)-YEAR(Bills!$G201))*12+MONTH(E$3)-MONTH(Bills!$G201),Bills!$L201)=0),$B202,0)))</f>
        <v/>
      </c>
      <c r="F202" s="30" t="str">
        <f>IF(OR($A202="",Bills!$G201="",Bills!$L201=""),"",IF(Bills!$L201=0,IF(AND(YEAR(Bills!$G201)=YEAR(F$3),MONTH(Bills!$G201)=MONTH(F$3)),$B202,0),IF(AND(F$3&gt;=DATE(YEAR(Bills!$G201),MONTH(Bills!$G201),1),MOD((YEAR(F$3)-YEAR(Bills!$G201))*12+MONTH(F$3)-MONTH(Bills!$G201),Bills!$L201)=0),$B202,0)))</f>
        <v/>
      </c>
      <c r="G202" s="30" t="str">
        <f>IF(OR($A202="",Bills!$G201="",Bills!$L201=""),"",IF(Bills!$L201=0,IF(AND(YEAR(Bills!$G201)=YEAR(G$3),MONTH(Bills!$G201)=MONTH(G$3)),$B202,0),IF(AND(G$3&gt;=DATE(YEAR(Bills!$G201),MONTH(Bills!$G201),1),MOD((YEAR(G$3)-YEAR(Bills!$G201))*12+MONTH(G$3)-MONTH(Bills!$G201),Bills!$L201)=0),$B202,0)))</f>
        <v/>
      </c>
      <c r="H202" s="30" t="str">
        <f>IF(OR($A202="",Bills!$G201="",Bills!$L201=""),"",IF(Bills!$L201=0,IF(AND(YEAR(Bills!$G201)=YEAR(H$3),MONTH(Bills!$G201)=MONTH(H$3)),$B202,0),IF(AND(H$3&gt;=DATE(YEAR(Bills!$G201),MONTH(Bills!$G201),1),MOD((YEAR(H$3)-YEAR(Bills!$G201))*12+MONTH(H$3)-MONTH(Bills!$G201),Bills!$L201)=0),$B202,0)))</f>
        <v/>
      </c>
      <c r="I202" s="30" t="str">
        <f>IF(OR($A202="",Bills!$G201="",Bills!$L201=""),"",IF(Bills!$L201=0,IF(AND(YEAR(Bills!$G201)=YEAR(I$3),MONTH(Bills!$G201)=MONTH(I$3)),$B202,0),IF(AND(I$3&gt;=DATE(YEAR(Bills!$G201),MONTH(Bills!$G201),1),MOD((YEAR(I$3)-YEAR(Bills!$G201))*12+MONTH(I$3)-MONTH(Bills!$G201),Bills!$L201)=0),$B202,0)))</f>
        <v/>
      </c>
      <c r="J202" s="30" t="str">
        <f>IF(OR($A202="",Bills!$G201="",Bills!$L201=""),"",IF(Bills!$L201=0,IF(AND(YEAR(Bills!$G201)=YEAR(J$3),MONTH(Bills!$G201)=MONTH(J$3)),$B202,0),IF(AND(J$3&gt;=DATE(YEAR(Bills!$G201),MONTH(Bills!$G201),1),MOD((YEAR(J$3)-YEAR(Bills!$G201))*12+MONTH(J$3)-MONTH(Bills!$G201),Bills!$L201)=0),$B202,0)))</f>
        <v/>
      </c>
      <c r="K202" s="30" t="str">
        <f>IF(OR($A202="",Bills!$G201="",Bills!$L201=""),"",IF(Bills!$L201=0,IF(AND(YEAR(Bills!$G201)=YEAR(K$3),MONTH(Bills!$G201)=MONTH(K$3)),$B202,0),IF(AND(K$3&gt;=DATE(YEAR(Bills!$G201),MONTH(Bills!$G201),1),MOD((YEAR(K$3)-YEAR(Bills!$G201))*12+MONTH(K$3)-MONTH(Bills!$G201),Bills!$L201)=0),$B202,0)))</f>
        <v/>
      </c>
      <c r="L202" s="30" t="str">
        <f>IF(OR($A202="",Bills!$G201="",Bills!$L201=""),"",IF(Bills!$L201=0,IF(AND(YEAR(Bills!$G201)=YEAR(L$3),MONTH(Bills!$G201)=MONTH(L$3)),$B202,0),IF(AND(L$3&gt;=DATE(YEAR(Bills!$G201),MONTH(Bills!$G201),1),MOD((YEAR(L$3)-YEAR(Bills!$G201))*12+MONTH(L$3)-MONTH(Bills!$G201),Bills!$L201)=0),$B202,0)))</f>
        <v/>
      </c>
      <c r="M202" s="30" t="str">
        <f>IF(OR($A202="",Bills!$G201="",Bills!$L201=""),"",IF(Bills!$L201=0,IF(AND(YEAR(Bills!$G201)=YEAR(M$3),MONTH(Bills!$G201)=MONTH(M$3)),$B202,0),IF(AND(M$3&gt;=DATE(YEAR(Bills!$G201),MONTH(Bills!$G201),1),MOD((YEAR(M$3)-YEAR(Bills!$G201))*12+MONTH(M$3)-MONTH(Bills!$G201),Bills!$L201)=0),$B202,0)))</f>
        <v/>
      </c>
      <c r="N202" s="30" t="str">
        <f>IF(OR($A202="",Bills!$G201="",Bills!$L201=""),"",IF(Bills!$L201=0,IF(AND(YEAR(Bills!$G201)=YEAR(N$3),MONTH(Bills!$G201)=MONTH(N$3)),$B202,0),IF(AND(N$3&gt;=DATE(YEAR(Bills!$G201),MONTH(Bills!$G201),1),MOD((YEAR(N$3)-YEAR(Bills!$G201))*12+MONTH(N$3)-MONTH(Bills!$G201),Bills!$L201)=0),$B202,0)))</f>
        <v/>
      </c>
    </row>
    <row r="203" spans="1:14" x14ac:dyDescent="0.3">
      <c r="A203" s="24" t="str">
        <f>IF(Bills!A202="","",Bills!A202)</f>
        <v/>
      </c>
      <c r="B203" s="23" t="str">
        <f>IF($A203="","",N(Bills!E202))</f>
        <v/>
      </c>
      <c r="C203" s="30" t="str">
        <f>IF(OR($A203="",Bills!$G202="",Bills!$L202=""),"",IF(Bills!$L202=0,IF(AND(YEAR(Bills!$G202)=YEAR(C$3),MONTH(Bills!$G202)=MONTH(C$3)),$B203,0),IF(AND(C$3&gt;=DATE(YEAR(Bills!$G202),MONTH(Bills!$G202),1),MOD((YEAR(C$3)-YEAR(Bills!$G202))*12+MONTH(C$3)-MONTH(Bills!$G202),Bills!$L202)=0),$B203,0)))</f>
        <v/>
      </c>
      <c r="D203" s="30" t="str">
        <f>IF(OR($A203="",Bills!$G202="",Bills!$L202=""),"",IF(Bills!$L202=0,IF(AND(YEAR(Bills!$G202)=YEAR(D$3),MONTH(Bills!$G202)=MONTH(D$3)),$B203,0),IF(AND(D$3&gt;=DATE(YEAR(Bills!$G202),MONTH(Bills!$G202),1),MOD((YEAR(D$3)-YEAR(Bills!$G202))*12+MONTH(D$3)-MONTH(Bills!$G202),Bills!$L202)=0),$B203,0)))</f>
        <v/>
      </c>
      <c r="E203" s="30" t="str">
        <f>IF(OR($A203="",Bills!$G202="",Bills!$L202=""),"",IF(Bills!$L202=0,IF(AND(YEAR(Bills!$G202)=YEAR(E$3),MONTH(Bills!$G202)=MONTH(E$3)),$B203,0),IF(AND(E$3&gt;=DATE(YEAR(Bills!$G202),MONTH(Bills!$G202),1),MOD((YEAR(E$3)-YEAR(Bills!$G202))*12+MONTH(E$3)-MONTH(Bills!$G202),Bills!$L202)=0),$B203,0)))</f>
        <v/>
      </c>
      <c r="F203" s="30" t="str">
        <f>IF(OR($A203="",Bills!$G202="",Bills!$L202=""),"",IF(Bills!$L202=0,IF(AND(YEAR(Bills!$G202)=YEAR(F$3),MONTH(Bills!$G202)=MONTH(F$3)),$B203,0),IF(AND(F$3&gt;=DATE(YEAR(Bills!$G202),MONTH(Bills!$G202),1),MOD((YEAR(F$3)-YEAR(Bills!$G202))*12+MONTH(F$3)-MONTH(Bills!$G202),Bills!$L202)=0),$B203,0)))</f>
        <v/>
      </c>
      <c r="G203" s="30" t="str">
        <f>IF(OR($A203="",Bills!$G202="",Bills!$L202=""),"",IF(Bills!$L202=0,IF(AND(YEAR(Bills!$G202)=YEAR(G$3),MONTH(Bills!$G202)=MONTH(G$3)),$B203,0),IF(AND(G$3&gt;=DATE(YEAR(Bills!$G202),MONTH(Bills!$G202),1),MOD((YEAR(G$3)-YEAR(Bills!$G202))*12+MONTH(G$3)-MONTH(Bills!$G202),Bills!$L202)=0),$B203,0)))</f>
        <v/>
      </c>
      <c r="H203" s="30" t="str">
        <f>IF(OR($A203="",Bills!$G202="",Bills!$L202=""),"",IF(Bills!$L202=0,IF(AND(YEAR(Bills!$G202)=YEAR(H$3),MONTH(Bills!$G202)=MONTH(H$3)),$B203,0),IF(AND(H$3&gt;=DATE(YEAR(Bills!$G202),MONTH(Bills!$G202),1),MOD((YEAR(H$3)-YEAR(Bills!$G202))*12+MONTH(H$3)-MONTH(Bills!$G202),Bills!$L202)=0),$B203,0)))</f>
        <v/>
      </c>
      <c r="I203" s="30" t="str">
        <f>IF(OR($A203="",Bills!$G202="",Bills!$L202=""),"",IF(Bills!$L202=0,IF(AND(YEAR(Bills!$G202)=YEAR(I$3),MONTH(Bills!$G202)=MONTH(I$3)),$B203,0),IF(AND(I$3&gt;=DATE(YEAR(Bills!$G202),MONTH(Bills!$G202),1),MOD((YEAR(I$3)-YEAR(Bills!$G202))*12+MONTH(I$3)-MONTH(Bills!$G202),Bills!$L202)=0),$B203,0)))</f>
        <v/>
      </c>
      <c r="J203" s="30" t="str">
        <f>IF(OR($A203="",Bills!$G202="",Bills!$L202=""),"",IF(Bills!$L202=0,IF(AND(YEAR(Bills!$G202)=YEAR(J$3),MONTH(Bills!$G202)=MONTH(J$3)),$B203,0),IF(AND(J$3&gt;=DATE(YEAR(Bills!$G202),MONTH(Bills!$G202),1),MOD((YEAR(J$3)-YEAR(Bills!$G202))*12+MONTH(J$3)-MONTH(Bills!$G202),Bills!$L202)=0),$B203,0)))</f>
        <v/>
      </c>
      <c r="K203" s="30" t="str">
        <f>IF(OR($A203="",Bills!$G202="",Bills!$L202=""),"",IF(Bills!$L202=0,IF(AND(YEAR(Bills!$G202)=YEAR(K$3),MONTH(Bills!$G202)=MONTH(K$3)),$B203,0),IF(AND(K$3&gt;=DATE(YEAR(Bills!$G202),MONTH(Bills!$G202),1),MOD((YEAR(K$3)-YEAR(Bills!$G202))*12+MONTH(K$3)-MONTH(Bills!$G202),Bills!$L202)=0),$B203,0)))</f>
        <v/>
      </c>
      <c r="L203" s="30" t="str">
        <f>IF(OR($A203="",Bills!$G202="",Bills!$L202=""),"",IF(Bills!$L202=0,IF(AND(YEAR(Bills!$G202)=YEAR(L$3),MONTH(Bills!$G202)=MONTH(L$3)),$B203,0),IF(AND(L$3&gt;=DATE(YEAR(Bills!$G202),MONTH(Bills!$G202),1),MOD((YEAR(L$3)-YEAR(Bills!$G202))*12+MONTH(L$3)-MONTH(Bills!$G202),Bills!$L202)=0),$B203,0)))</f>
        <v/>
      </c>
      <c r="M203" s="30" t="str">
        <f>IF(OR($A203="",Bills!$G202="",Bills!$L202=""),"",IF(Bills!$L202=0,IF(AND(YEAR(Bills!$G202)=YEAR(M$3),MONTH(Bills!$G202)=MONTH(M$3)),$B203,0),IF(AND(M$3&gt;=DATE(YEAR(Bills!$G202),MONTH(Bills!$G202),1),MOD((YEAR(M$3)-YEAR(Bills!$G202))*12+MONTH(M$3)-MONTH(Bills!$G202),Bills!$L202)=0),$B203,0)))</f>
        <v/>
      </c>
      <c r="N203" s="30" t="str">
        <f>IF(OR($A203="",Bills!$G202="",Bills!$L202=""),"",IF(Bills!$L202=0,IF(AND(YEAR(Bills!$G202)=YEAR(N$3),MONTH(Bills!$G202)=MONTH(N$3)),$B203,0),IF(AND(N$3&gt;=DATE(YEAR(Bills!$G202),MONTH(Bills!$G202),1),MOD((YEAR(N$3)-YEAR(Bills!$G202))*12+MONTH(N$3)-MONTH(Bills!$G202),Bills!$L202)=0),$B203,0)))</f>
        <v/>
      </c>
    </row>
    <row r="204" spans="1:14" x14ac:dyDescent="0.3">
      <c r="A204" s="24" t="str">
        <f>IF(Bills!A203="","",Bills!A203)</f>
        <v/>
      </c>
      <c r="B204" s="23" t="str">
        <f>IF($A204="","",N(Bills!E203))</f>
        <v/>
      </c>
      <c r="C204" s="30" t="str">
        <f>IF(OR($A204="",Bills!$G203="",Bills!$L203=""),"",IF(Bills!$L203=0,IF(AND(YEAR(Bills!$G203)=YEAR(C$3),MONTH(Bills!$G203)=MONTH(C$3)),$B204,0),IF(AND(C$3&gt;=DATE(YEAR(Bills!$G203),MONTH(Bills!$G203),1),MOD((YEAR(C$3)-YEAR(Bills!$G203))*12+MONTH(C$3)-MONTH(Bills!$G203),Bills!$L203)=0),$B204,0)))</f>
        <v/>
      </c>
      <c r="D204" s="30" t="str">
        <f>IF(OR($A204="",Bills!$G203="",Bills!$L203=""),"",IF(Bills!$L203=0,IF(AND(YEAR(Bills!$G203)=YEAR(D$3),MONTH(Bills!$G203)=MONTH(D$3)),$B204,0),IF(AND(D$3&gt;=DATE(YEAR(Bills!$G203),MONTH(Bills!$G203),1),MOD((YEAR(D$3)-YEAR(Bills!$G203))*12+MONTH(D$3)-MONTH(Bills!$G203),Bills!$L203)=0),$B204,0)))</f>
        <v/>
      </c>
      <c r="E204" s="30" t="str">
        <f>IF(OR($A204="",Bills!$G203="",Bills!$L203=""),"",IF(Bills!$L203=0,IF(AND(YEAR(Bills!$G203)=YEAR(E$3),MONTH(Bills!$G203)=MONTH(E$3)),$B204,0),IF(AND(E$3&gt;=DATE(YEAR(Bills!$G203),MONTH(Bills!$G203),1),MOD((YEAR(E$3)-YEAR(Bills!$G203))*12+MONTH(E$3)-MONTH(Bills!$G203),Bills!$L203)=0),$B204,0)))</f>
        <v/>
      </c>
      <c r="F204" s="30" t="str">
        <f>IF(OR($A204="",Bills!$G203="",Bills!$L203=""),"",IF(Bills!$L203=0,IF(AND(YEAR(Bills!$G203)=YEAR(F$3),MONTH(Bills!$G203)=MONTH(F$3)),$B204,0),IF(AND(F$3&gt;=DATE(YEAR(Bills!$G203),MONTH(Bills!$G203),1),MOD((YEAR(F$3)-YEAR(Bills!$G203))*12+MONTH(F$3)-MONTH(Bills!$G203),Bills!$L203)=0),$B204,0)))</f>
        <v/>
      </c>
      <c r="G204" s="30" t="str">
        <f>IF(OR($A204="",Bills!$G203="",Bills!$L203=""),"",IF(Bills!$L203=0,IF(AND(YEAR(Bills!$G203)=YEAR(G$3),MONTH(Bills!$G203)=MONTH(G$3)),$B204,0),IF(AND(G$3&gt;=DATE(YEAR(Bills!$G203),MONTH(Bills!$G203),1),MOD((YEAR(G$3)-YEAR(Bills!$G203))*12+MONTH(G$3)-MONTH(Bills!$G203),Bills!$L203)=0),$B204,0)))</f>
        <v/>
      </c>
      <c r="H204" s="30" t="str">
        <f>IF(OR($A204="",Bills!$G203="",Bills!$L203=""),"",IF(Bills!$L203=0,IF(AND(YEAR(Bills!$G203)=YEAR(H$3),MONTH(Bills!$G203)=MONTH(H$3)),$B204,0),IF(AND(H$3&gt;=DATE(YEAR(Bills!$G203),MONTH(Bills!$G203),1),MOD((YEAR(H$3)-YEAR(Bills!$G203))*12+MONTH(H$3)-MONTH(Bills!$G203),Bills!$L203)=0),$B204,0)))</f>
        <v/>
      </c>
      <c r="I204" s="30" t="str">
        <f>IF(OR($A204="",Bills!$G203="",Bills!$L203=""),"",IF(Bills!$L203=0,IF(AND(YEAR(Bills!$G203)=YEAR(I$3),MONTH(Bills!$G203)=MONTH(I$3)),$B204,0),IF(AND(I$3&gt;=DATE(YEAR(Bills!$G203),MONTH(Bills!$G203),1),MOD((YEAR(I$3)-YEAR(Bills!$G203))*12+MONTH(I$3)-MONTH(Bills!$G203),Bills!$L203)=0),$B204,0)))</f>
        <v/>
      </c>
      <c r="J204" s="30" t="str">
        <f>IF(OR($A204="",Bills!$G203="",Bills!$L203=""),"",IF(Bills!$L203=0,IF(AND(YEAR(Bills!$G203)=YEAR(J$3),MONTH(Bills!$G203)=MONTH(J$3)),$B204,0),IF(AND(J$3&gt;=DATE(YEAR(Bills!$G203),MONTH(Bills!$G203),1),MOD((YEAR(J$3)-YEAR(Bills!$G203))*12+MONTH(J$3)-MONTH(Bills!$G203),Bills!$L203)=0),$B204,0)))</f>
        <v/>
      </c>
      <c r="K204" s="30" t="str">
        <f>IF(OR($A204="",Bills!$G203="",Bills!$L203=""),"",IF(Bills!$L203=0,IF(AND(YEAR(Bills!$G203)=YEAR(K$3),MONTH(Bills!$G203)=MONTH(K$3)),$B204,0),IF(AND(K$3&gt;=DATE(YEAR(Bills!$G203),MONTH(Bills!$G203),1),MOD((YEAR(K$3)-YEAR(Bills!$G203))*12+MONTH(K$3)-MONTH(Bills!$G203),Bills!$L203)=0),$B204,0)))</f>
        <v/>
      </c>
      <c r="L204" s="30" t="str">
        <f>IF(OR($A204="",Bills!$G203="",Bills!$L203=""),"",IF(Bills!$L203=0,IF(AND(YEAR(Bills!$G203)=YEAR(L$3),MONTH(Bills!$G203)=MONTH(L$3)),$B204,0),IF(AND(L$3&gt;=DATE(YEAR(Bills!$G203),MONTH(Bills!$G203),1),MOD((YEAR(L$3)-YEAR(Bills!$G203))*12+MONTH(L$3)-MONTH(Bills!$G203),Bills!$L203)=0),$B204,0)))</f>
        <v/>
      </c>
      <c r="M204" s="30" t="str">
        <f>IF(OR($A204="",Bills!$G203="",Bills!$L203=""),"",IF(Bills!$L203=0,IF(AND(YEAR(Bills!$G203)=YEAR(M$3),MONTH(Bills!$G203)=MONTH(M$3)),$B204,0),IF(AND(M$3&gt;=DATE(YEAR(Bills!$G203),MONTH(Bills!$G203),1),MOD((YEAR(M$3)-YEAR(Bills!$G203))*12+MONTH(M$3)-MONTH(Bills!$G203),Bills!$L203)=0),$B204,0)))</f>
        <v/>
      </c>
      <c r="N204" s="30" t="str">
        <f>IF(OR($A204="",Bills!$G203="",Bills!$L203=""),"",IF(Bills!$L203=0,IF(AND(YEAR(Bills!$G203)=YEAR(N$3),MONTH(Bills!$G203)=MONTH(N$3)),$B204,0),IF(AND(N$3&gt;=DATE(YEAR(Bills!$G203),MONTH(Bills!$G203),1),MOD((YEAR(N$3)-YEAR(Bills!$G203))*12+MONTH(N$3)-MONTH(Bills!$G203),Bills!$L203)=0),$B204,0)))</f>
        <v/>
      </c>
    </row>
  </sheetData>
  <sheetProtection sheet="1" formatCells="0" formatColumns="0" formatRows="0" sort="0" autoFilter="0"/>
  <pageMargins left="0.4" right="0.4" top="1" bottom="1" header="0.5" footer="0.5"/>
  <pageSetup paperSize="9" fitToHeight="0" orientation="landscape"/>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12"/>
  <sheetViews>
    <sheetView showGridLines="0" workbookViewId="0"/>
  </sheetViews>
  <sheetFormatPr defaultRowHeight="14.4" x14ac:dyDescent="0.3"/>
  <cols>
    <col min="1" max="1" width="46" customWidth="1"/>
    <col min="2" max="2" width="16" customWidth="1"/>
  </cols>
  <sheetData>
    <row r="1" spans="1:2" ht="25.95" customHeight="1" x14ac:dyDescent="0.4">
      <c r="A1" s="1" t="s">
        <v>113</v>
      </c>
    </row>
    <row r="2" spans="1:2" x14ac:dyDescent="0.3">
      <c r="A2" s="2" t="s">
        <v>30</v>
      </c>
    </row>
    <row r="3" spans="1:2" x14ac:dyDescent="0.3">
      <c r="A3" s="31" t="s">
        <v>114</v>
      </c>
      <c r="B3" s="32">
        <f>COUNTIF(Bills!A4:A203,"?*")</f>
        <v>13</v>
      </c>
    </row>
    <row r="4" spans="1:2" x14ac:dyDescent="0.3">
      <c r="A4" s="31" t="s">
        <v>115</v>
      </c>
      <c r="B4" s="33">
        <f>SUM(Bills!P4:P203)</f>
        <v>250779</v>
      </c>
    </row>
    <row r="5" spans="1:2" x14ac:dyDescent="0.3">
      <c r="A5" s="31" t="s">
        <v>48</v>
      </c>
      <c r="B5" s="33">
        <f>B4/12</f>
        <v>20898.25</v>
      </c>
    </row>
    <row r="6" spans="1:2" x14ac:dyDescent="0.3">
      <c r="A6" s="31" t="s">
        <v>116</v>
      </c>
      <c r="B6" s="32">
        <f ca="1">COUNTIF(Bills!O4:O203,"Overdue")</f>
        <v>1</v>
      </c>
    </row>
    <row r="7" spans="1:2" x14ac:dyDescent="0.3">
      <c r="A7" s="31" t="s">
        <v>117</v>
      </c>
      <c r="B7" s="32">
        <f ca="1">COUNTIF(Bills!O4:O203,"Due today")+COUNTIF(Bills!O4:O203,"Due soon")</f>
        <v>1</v>
      </c>
    </row>
    <row r="8" spans="1:2" x14ac:dyDescent="0.3">
      <c r="A8" s="31" t="s">
        <v>118</v>
      </c>
      <c r="B8" s="32">
        <f>COUNTIF(Bills!I4:I203,"Yes")</f>
        <v>5</v>
      </c>
    </row>
    <row r="9" spans="1:2" x14ac:dyDescent="0.3">
      <c r="A9" s="31" t="s">
        <v>119</v>
      </c>
      <c r="B9" s="33">
        <f>SUMIF(Bills!K4:K203,"Review",Bills!P4:P203)</f>
        <v>29988</v>
      </c>
    </row>
    <row r="10" spans="1:2" x14ac:dyDescent="0.3">
      <c r="A10" s="31" t="s">
        <v>120</v>
      </c>
      <c r="B10" s="33">
        <f>SUMIF(Bills!K4:K203,"Cancel",Bills!P4:P203)</f>
        <v>1499</v>
      </c>
    </row>
    <row r="11" spans="1:2" x14ac:dyDescent="0.3">
      <c r="A11" s="31" t="s">
        <v>121</v>
      </c>
      <c r="B11" s="33">
        <f>MAX(Calendar!C4:N4)</f>
        <v>42416</v>
      </c>
    </row>
    <row r="12" spans="1:2" x14ac:dyDescent="0.3">
      <c r="A12" s="31" t="s">
        <v>122</v>
      </c>
      <c r="B12" s="34">
        <f>IF(B11=0,"",INDEX(Calendar!C3:N3,MATCH(B11,Calendar!C4:N4,0)))</f>
        <v>46569</v>
      </c>
    </row>
  </sheetData>
  <sheetProtection sheet="1" formatCells="0" formatColumns="0" formatRows="0" sort="0" autoFilter="0"/>
  <conditionalFormatting sqref="B6">
    <cfRule type="expression" dxfId="0" priority="1">
      <formula>B6&gt;0</formula>
    </cfRule>
  </conditionalFormatting>
  <pageMargins left="0.4" right="0.4" top="1" bottom="1" header="0.5" footer="0.5"/>
  <pageSetup paperSize="9" fitToHeight="0"/>
  <headerFooter>
    <oddFooter>&amp;C&amp;8 Toolkit by GroupChatOn  ·  toolkit.groupchaton.com</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0"/>
  <sheetViews>
    <sheetView workbookViewId="0"/>
  </sheetViews>
  <sheetFormatPr defaultRowHeight="14.4" x14ac:dyDescent="0.3"/>
  <sheetData>
    <row r="1" spans="1:7" x14ac:dyDescent="0.3">
      <c r="C1" t="s">
        <v>62</v>
      </c>
      <c r="D1">
        <v>1</v>
      </c>
      <c r="E1" t="s">
        <v>51</v>
      </c>
      <c r="F1" t="s">
        <v>63</v>
      </c>
      <c r="G1" t="s">
        <v>57</v>
      </c>
    </row>
    <row r="2" spans="1:7" x14ac:dyDescent="0.3">
      <c r="A2" t="s">
        <v>123</v>
      </c>
      <c r="C2" t="s">
        <v>54</v>
      </c>
      <c r="D2">
        <v>2</v>
      </c>
      <c r="E2" t="s">
        <v>124</v>
      </c>
      <c r="F2" t="s">
        <v>55</v>
      </c>
      <c r="G2" t="s">
        <v>73</v>
      </c>
    </row>
    <row r="3" spans="1:7" x14ac:dyDescent="0.3">
      <c r="A3" t="s">
        <v>125</v>
      </c>
      <c r="C3" t="s">
        <v>69</v>
      </c>
      <c r="D3">
        <v>3</v>
      </c>
      <c r="E3" t="s">
        <v>126</v>
      </c>
      <c r="G3" t="s">
        <v>77</v>
      </c>
    </row>
    <row r="4" spans="1:7" x14ac:dyDescent="0.3">
      <c r="A4" t="s">
        <v>127</v>
      </c>
      <c r="C4" t="s">
        <v>128</v>
      </c>
      <c r="D4">
        <v>4</v>
      </c>
      <c r="E4" t="s">
        <v>59</v>
      </c>
    </row>
    <row r="5" spans="1:7" x14ac:dyDescent="0.3">
      <c r="A5" t="s">
        <v>129</v>
      </c>
      <c r="C5" t="s">
        <v>130</v>
      </c>
      <c r="D5">
        <v>6</v>
      </c>
      <c r="E5" t="s">
        <v>66</v>
      </c>
    </row>
    <row r="6" spans="1:7" x14ac:dyDescent="0.3">
      <c r="A6" t="s">
        <v>131</v>
      </c>
      <c r="C6" t="s">
        <v>76</v>
      </c>
      <c r="D6">
        <v>12</v>
      </c>
      <c r="E6" t="s">
        <v>99</v>
      </c>
    </row>
    <row r="7" spans="1:7" x14ac:dyDescent="0.3">
      <c r="A7" t="s">
        <v>132</v>
      </c>
      <c r="C7" t="s">
        <v>133</v>
      </c>
      <c r="D7">
        <v>0</v>
      </c>
      <c r="E7" t="s">
        <v>71</v>
      </c>
    </row>
    <row r="8" spans="1:7" x14ac:dyDescent="0.3">
      <c r="A8" t="s">
        <v>134</v>
      </c>
      <c r="E8" t="s">
        <v>81</v>
      </c>
    </row>
    <row r="9" spans="1:7" x14ac:dyDescent="0.3">
      <c r="A9" t="s">
        <v>135</v>
      </c>
      <c r="E9" t="s">
        <v>91</v>
      </c>
    </row>
    <row r="10" spans="1:7" x14ac:dyDescent="0.3">
      <c r="A10" t="s">
        <v>136</v>
      </c>
      <c r="E10" t="s">
        <v>87</v>
      </c>
    </row>
    <row r="11" spans="1:7" x14ac:dyDescent="0.3">
      <c r="A11" t="s">
        <v>137</v>
      </c>
      <c r="E11" t="s">
        <v>138</v>
      </c>
    </row>
    <row r="12" spans="1:7" x14ac:dyDescent="0.3">
      <c r="A12" t="s">
        <v>139</v>
      </c>
      <c r="E12" t="s">
        <v>103</v>
      </c>
    </row>
    <row r="13" spans="1:7" x14ac:dyDescent="0.3">
      <c r="A13" t="s">
        <v>140</v>
      </c>
      <c r="E13" t="s">
        <v>64</v>
      </c>
    </row>
    <row r="14" spans="1:7" x14ac:dyDescent="0.3">
      <c r="A14" t="s">
        <v>141</v>
      </c>
      <c r="E14" t="s">
        <v>95</v>
      </c>
    </row>
    <row r="15" spans="1:7" x14ac:dyDescent="0.3">
      <c r="A15" t="s">
        <v>142</v>
      </c>
      <c r="E15" t="s">
        <v>84</v>
      </c>
    </row>
    <row r="16" spans="1:7" x14ac:dyDescent="0.3">
      <c r="A16" t="s">
        <v>143</v>
      </c>
      <c r="E16" t="s">
        <v>144</v>
      </c>
    </row>
    <row r="17" spans="1:5" x14ac:dyDescent="0.3">
      <c r="A17" t="s">
        <v>145</v>
      </c>
      <c r="E17" t="s">
        <v>146</v>
      </c>
    </row>
    <row r="18" spans="1:5" x14ac:dyDescent="0.3">
      <c r="A18" t="s">
        <v>147</v>
      </c>
      <c r="E18" t="s">
        <v>148</v>
      </c>
    </row>
    <row r="19" spans="1:5" x14ac:dyDescent="0.3">
      <c r="A19" t="s">
        <v>149</v>
      </c>
    </row>
    <row r="20" spans="1:5" x14ac:dyDescent="0.3">
      <c r="A20" t="s">
        <v>150</v>
      </c>
    </row>
    <row r="21" spans="1:5" x14ac:dyDescent="0.3">
      <c r="A21" t="s">
        <v>151</v>
      </c>
    </row>
    <row r="22" spans="1:5" x14ac:dyDescent="0.3">
      <c r="A22" t="s">
        <v>152</v>
      </c>
    </row>
    <row r="23" spans="1:5" x14ac:dyDescent="0.3">
      <c r="A23" t="s">
        <v>153</v>
      </c>
    </row>
    <row r="24" spans="1:5" x14ac:dyDescent="0.3">
      <c r="A24" t="s">
        <v>154</v>
      </c>
    </row>
    <row r="25" spans="1:5" x14ac:dyDescent="0.3">
      <c r="A25" t="s">
        <v>155</v>
      </c>
    </row>
    <row r="26" spans="1:5" x14ac:dyDescent="0.3">
      <c r="A26" t="s">
        <v>156</v>
      </c>
    </row>
    <row r="27" spans="1:5" x14ac:dyDescent="0.3">
      <c r="A27" t="s">
        <v>157</v>
      </c>
    </row>
    <row r="28" spans="1:5" x14ac:dyDescent="0.3">
      <c r="A28" t="s">
        <v>158</v>
      </c>
    </row>
    <row r="29" spans="1:5" x14ac:dyDescent="0.3">
      <c r="A29" t="s">
        <v>159</v>
      </c>
    </row>
    <row r="30" spans="1:5" x14ac:dyDescent="0.3">
      <c r="A30" t="s">
        <v>160</v>
      </c>
    </row>
    <row r="31" spans="1:5" x14ac:dyDescent="0.3">
      <c r="A31" t="s">
        <v>161</v>
      </c>
    </row>
    <row r="32" spans="1:5" x14ac:dyDescent="0.3">
      <c r="A32" t="s">
        <v>162</v>
      </c>
    </row>
    <row r="33" spans="1:1" x14ac:dyDescent="0.3">
      <c r="A33" t="s">
        <v>163</v>
      </c>
    </row>
    <row r="34" spans="1:1" x14ac:dyDescent="0.3">
      <c r="A34" t="s">
        <v>164</v>
      </c>
    </row>
    <row r="35" spans="1:1" x14ac:dyDescent="0.3">
      <c r="A35" t="s">
        <v>165</v>
      </c>
    </row>
    <row r="36" spans="1:1" x14ac:dyDescent="0.3">
      <c r="A36" t="s">
        <v>166</v>
      </c>
    </row>
    <row r="37" spans="1:1" x14ac:dyDescent="0.3">
      <c r="A37" t="s">
        <v>167</v>
      </c>
    </row>
    <row r="38" spans="1:1" x14ac:dyDescent="0.3">
      <c r="A38" t="s">
        <v>168</v>
      </c>
    </row>
    <row r="39" spans="1:1" x14ac:dyDescent="0.3">
      <c r="A39" t="s">
        <v>169</v>
      </c>
    </row>
    <row r="40" spans="1:1" x14ac:dyDescent="0.3">
      <c r="A40" t="s">
        <v>170</v>
      </c>
    </row>
    <row r="41" spans="1:1" x14ac:dyDescent="0.3">
      <c r="A41" t="s">
        <v>171</v>
      </c>
    </row>
    <row r="42" spans="1:1" x14ac:dyDescent="0.3">
      <c r="A42" t="s">
        <v>172</v>
      </c>
    </row>
    <row r="43" spans="1:1" x14ac:dyDescent="0.3">
      <c r="A43" t="s">
        <v>173</v>
      </c>
    </row>
    <row r="44" spans="1:1" x14ac:dyDescent="0.3">
      <c r="A44" t="s">
        <v>174</v>
      </c>
    </row>
    <row r="45" spans="1:1" x14ac:dyDescent="0.3">
      <c r="A45" t="s">
        <v>175</v>
      </c>
    </row>
    <row r="46" spans="1:1" x14ac:dyDescent="0.3">
      <c r="A46" t="s">
        <v>176</v>
      </c>
    </row>
    <row r="47" spans="1:1" x14ac:dyDescent="0.3">
      <c r="A47" t="s">
        <v>177</v>
      </c>
    </row>
    <row r="48" spans="1:1" x14ac:dyDescent="0.3">
      <c r="A48" t="s">
        <v>178</v>
      </c>
    </row>
    <row r="49" spans="1:1" x14ac:dyDescent="0.3">
      <c r="A49" t="s">
        <v>179</v>
      </c>
    </row>
    <row r="50" spans="1:1" x14ac:dyDescent="0.3">
      <c r="A50" t="s">
        <v>180</v>
      </c>
    </row>
    <row r="51" spans="1:1" x14ac:dyDescent="0.3">
      <c r="A51" t="s">
        <v>181</v>
      </c>
    </row>
    <row r="52" spans="1:1" x14ac:dyDescent="0.3">
      <c r="A52" t="s">
        <v>182</v>
      </c>
    </row>
    <row r="53" spans="1:1" x14ac:dyDescent="0.3">
      <c r="A53" t="s">
        <v>183</v>
      </c>
    </row>
    <row r="54" spans="1:1" x14ac:dyDescent="0.3">
      <c r="A54" t="s">
        <v>184</v>
      </c>
    </row>
    <row r="55" spans="1:1" x14ac:dyDescent="0.3">
      <c r="A55" t="s">
        <v>185</v>
      </c>
    </row>
    <row r="56" spans="1:1" x14ac:dyDescent="0.3">
      <c r="A56" t="s">
        <v>186</v>
      </c>
    </row>
    <row r="57" spans="1:1" x14ac:dyDescent="0.3">
      <c r="A57" t="s">
        <v>187</v>
      </c>
    </row>
    <row r="58" spans="1:1" x14ac:dyDescent="0.3">
      <c r="A58" t="s">
        <v>188</v>
      </c>
    </row>
    <row r="59" spans="1:1" x14ac:dyDescent="0.3">
      <c r="A59" t="s">
        <v>189</v>
      </c>
    </row>
    <row r="60" spans="1:1" x14ac:dyDescent="0.3">
      <c r="A60" t="s">
        <v>190</v>
      </c>
    </row>
    <row r="61" spans="1:1" x14ac:dyDescent="0.3">
      <c r="A61" t="s">
        <v>191</v>
      </c>
    </row>
    <row r="62" spans="1:1" x14ac:dyDescent="0.3">
      <c r="A62" t="s">
        <v>192</v>
      </c>
    </row>
    <row r="63" spans="1:1" x14ac:dyDescent="0.3">
      <c r="A63" t="s">
        <v>193</v>
      </c>
    </row>
    <row r="64" spans="1:1" x14ac:dyDescent="0.3">
      <c r="A64" t="s">
        <v>194</v>
      </c>
    </row>
    <row r="65" spans="1:1" x14ac:dyDescent="0.3">
      <c r="A65" t="s">
        <v>195</v>
      </c>
    </row>
    <row r="66" spans="1:1" x14ac:dyDescent="0.3">
      <c r="A66" t="s">
        <v>196</v>
      </c>
    </row>
    <row r="67" spans="1:1" x14ac:dyDescent="0.3">
      <c r="A67" t="s">
        <v>197</v>
      </c>
    </row>
    <row r="68" spans="1:1" x14ac:dyDescent="0.3">
      <c r="A68" t="s">
        <v>198</v>
      </c>
    </row>
    <row r="69" spans="1:1" x14ac:dyDescent="0.3">
      <c r="A69" t="s">
        <v>199</v>
      </c>
    </row>
    <row r="70" spans="1:1" x14ac:dyDescent="0.3">
      <c r="A70" t="s">
        <v>200</v>
      </c>
    </row>
    <row r="71" spans="1:1" x14ac:dyDescent="0.3">
      <c r="A71" t="s">
        <v>201</v>
      </c>
    </row>
    <row r="72" spans="1:1" x14ac:dyDescent="0.3">
      <c r="A72" t="s">
        <v>202</v>
      </c>
    </row>
    <row r="73" spans="1:1" x14ac:dyDescent="0.3">
      <c r="A73" t="s">
        <v>203</v>
      </c>
    </row>
    <row r="74" spans="1:1" x14ac:dyDescent="0.3">
      <c r="A74" t="s">
        <v>204</v>
      </c>
    </row>
    <row r="75" spans="1:1" x14ac:dyDescent="0.3">
      <c r="A75" t="s">
        <v>205</v>
      </c>
    </row>
    <row r="76" spans="1:1" x14ac:dyDescent="0.3">
      <c r="A76" t="s">
        <v>206</v>
      </c>
    </row>
    <row r="77" spans="1:1" x14ac:dyDescent="0.3">
      <c r="A77" t="s">
        <v>207</v>
      </c>
    </row>
    <row r="78" spans="1:1" x14ac:dyDescent="0.3">
      <c r="A78" t="s">
        <v>208</v>
      </c>
    </row>
    <row r="79" spans="1:1" x14ac:dyDescent="0.3">
      <c r="A79" t="s">
        <v>209</v>
      </c>
    </row>
    <row r="80" spans="1:1" x14ac:dyDescent="0.3">
      <c r="A80" t="s">
        <v>210</v>
      </c>
    </row>
    <row r="81" spans="1:1" x14ac:dyDescent="0.3">
      <c r="A81" t="s">
        <v>211</v>
      </c>
    </row>
    <row r="82" spans="1:1" x14ac:dyDescent="0.3">
      <c r="A82" t="s">
        <v>212</v>
      </c>
    </row>
    <row r="83" spans="1:1" x14ac:dyDescent="0.3">
      <c r="A83" t="s">
        <v>213</v>
      </c>
    </row>
    <row r="84" spans="1:1" x14ac:dyDescent="0.3">
      <c r="A84" t="s">
        <v>214</v>
      </c>
    </row>
    <row r="85" spans="1:1" x14ac:dyDescent="0.3">
      <c r="A85" t="s">
        <v>215</v>
      </c>
    </row>
    <row r="86" spans="1:1" x14ac:dyDescent="0.3">
      <c r="A86" t="s">
        <v>216</v>
      </c>
    </row>
    <row r="87" spans="1:1" x14ac:dyDescent="0.3">
      <c r="A87" t="s">
        <v>217</v>
      </c>
    </row>
    <row r="88" spans="1:1" x14ac:dyDescent="0.3">
      <c r="A88" t="s">
        <v>218</v>
      </c>
    </row>
    <row r="89" spans="1:1" x14ac:dyDescent="0.3">
      <c r="A89" t="s">
        <v>219</v>
      </c>
    </row>
    <row r="90" spans="1:1" x14ac:dyDescent="0.3">
      <c r="A90" t="s">
        <v>220</v>
      </c>
    </row>
    <row r="91" spans="1:1" x14ac:dyDescent="0.3">
      <c r="A91" t="s">
        <v>221</v>
      </c>
    </row>
    <row r="92" spans="1:1" x14ac:dyDescent="0.3">
      <c r="A92" t="s">
        <v>222</v>
      </c>
    </row>
    <row r="93" spans="1:1" x14ac:dyDescent="0.3">
      <c r="A93" t="s">
        <v>223</v>
      </c>
    </row>
    <row r="94" spans="1:1" x14ac:dyDescent="0.3">
      <c r="A94" t="s">
        <v>224</v>
      </c>
    </row>
    <row r="95" spans="1:1" x14ac:dyDescent="0.3">
      <c r="A95" t="s">
        <v>225</v>
      </c>
    </row>
    <row r="96" spans="1:1" x14ac:dyDescent="0.3">
      <c r="A96" t="s">
        <v>226</v>
      </c>
    </row>
    <row r="97" spans="1:1" x14ac:dyDescent="0.3">
      <c r="A97" t="s">
        <v>227</v>
      </c>
    </row>
    <row r="98" spans="1:1" x14ac:dyDescent="0.3">
      <c r="A98" t="s">
        <v>228</v>
      </c>
    </row>
    <row r="99" spans="1:1" x14ac:dyDescent="0.3">
      <c r="A99" t="s">
        <v>229</v>
      </c>
    </row>
    <row r="100" spans="1:1" x14ac:dyDescent="0.3">
      <c r="A100" t="s">
        <v>230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Settings</vt:lpstr>
      <vt:lpstr>Bills</vt:lpstr>
      <vt:lpstr>Upcoming</vt:lpstr>
      <vt:lpstr>Calendar</vt:lpstr>
      <vt:lpstr>Summary</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Bills &amp; Subscriptions Due-Date Tracker (Excel)</dc:title>
  <dc:subject>Free Excel tracker for household bills and subscriptions: next due date for monthly, quarterly and yearly bills, overdue and due-soon alerts, upcoming list, 12-month cash calendar.</dc:subject>
  <dc:creator>Nivesh Sahayak</dc:creator>
  <cp:keywords>Toolkit by GroupChatOn; Designed &amp; Developed by: Nivesh Sahayak</cp:keywords>
  <dc:description>Bills &amp; Subscriptions Due-Date Tracker (Excel). From Toolkit by GroupChatOn (https://toolkit.groupchaton.com). Designed &amp; Developed by: Nivesh Sahayak (https://www.niveshsahayak.in/)</dc:description>
  <cp:lastModifiedBy>Nivesh Sahayak</cp:lastModifiedBy>
  <dcterms:created xsi:type="dcterms:W3CDTF">2026-11-02T18:21:56Z</dcterms:created>
  <dcterms:modified xsi:type="dcterms:W3CDTF">2026-11-02T18:22:52Z</dcterms:modified>
  <cp:category>Home &amp; Personal Finance</cp:category>
</cp:coreProperties>
</file>