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Ai\GroupChatOn\toolkit-groupchaton\files\"/>
    </mc:Choice>
  </mc:AlternateContent>
  <xr:revisionPtr revIDLastSave="0" documentId="13_ncr:1_{92014FF6-0F3B-44C4-AC70-8517A44CF8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w to use" sheetId="1" r:id="rId1"/>
    <sheet name="Settings" sheetId="2" r:id="rId2"/>
    <sheet name="Beds" sheetId="3" r:id="rId3"/>
    <sheet name="Residents" sheetId="4" r:id="rId4"/>
    <sheet name="Payments" sheetId="5" r:id="rId5"/>
    <sheet name="Dues" sheetId="6" r:id="rId6"/>
    <sheet name="Lists" sheetId="7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3" i="6" l="1"/>
  <c r="A503" i="6"/>
  <c r="J502" i="6"/>
  <c r="H502" i="6"/>
  <c r="A502" i="6"/>
  <c r="G502" i="6" s="1"/>
  <c r="H501" i="6"/>
  <c r="E501" i="6"/>
  <c r="A501" i="6"/>
  <c r="J501" i="6" s="1"/>
  <c r="A500" i="6"/>
  <c r="L500" i="6" s="1"/>
  <c r="M500" i="6" s="1"/>
  <c r="A499" i="6"/>
  <c r="F499" i="6" s="1"/>
  <c r="A498" i="6"/>
  <c r="A497" i="6"/>
  <c r="H496" i="6"/>
  <c r="A496" i="6"/>
  <c r="F496" i="6" s="1"/>
  <c r="A495" i="6"/>
  <c r="L495" i="6" s="1"/>
  <c r="M495" i="6" s="1"/>
  <c r="A494" i="6"/>
  <c r="I493" i="6"/>
  <c r="H493" i="6"/>
  <c r="G493" i="6"/>
  <c r="C493" i="6"/>
  <c r="B493" i="6"/>
  <c r="A493" i="6"/>
  <c r="E493" i="6" s="1"/>
  <c r="A492" i="6"/>
  <c r="B492" i="6" s="1"/>
  <c r="A491" i="6"/>
  <c r="A490" i="6"/>
  <c r="H489" i="6"/>
  <c r="G489" i="6"/>
  <c r="C489" i="6"/>
  <c r="A489" i="6"/>
  <c r="J489" i="6" s="1"/>
  <c r="A488" i="6"/>
  <c r="C487" i="6"/>
  <c r="B487" i="6"/>
  <c r="A487" i="6"/>
  <c r="G487" i="6" s="1"/>
  <c r="A486" i="6"/>
  <c r="A485" i="6"/>
  <c r="C484" i="6"/>
  <c r="B484" i="6"/>
  <c r="A484" i="6"/>
  <c r="A483" i="6"/>
  <c r="B483" i="6" s="1"/>
  <c r="A482" i="6"/>
  <c r="B482" i="6" s="1"/>
  <c r="L481" i="6"/>
  <c r="M481" i="6" s="1"/>
  <c r="J481" i="6"/>
  <c r="A481" i="6"/>
  <c r="I481" i="6" s="1"/>
  <c r="K481" i="6" s="1"/>
  <c r="G480" i="6"/>
  <c r="F480" i="6"/>
  <c r="A480" i="6"/>
  <c r="H480" i="6" s="1"/>
  <c r="A479" i="6"/>
  <c r="L478" i="6"/>
  <c r="M478" i="6" s="1"/>
  <c r="C478" i="6"/>
  <c r="B478" i="6"/>
  <c r="A478" i="6"/>
  <c r="J478" i="6" s="1"/>
  <c r="D477" i="6"/>
  <c r="C477" i="6"/>
  <c r="A477" i="6"/>
  <c r="A476" i="6"/>
  <c r="L475" i="6"/>
  <c r="M475" i="6" s="1"/>
  <c r="E475" i="6"/>
  <c r="A475" i="6"/>
  <c r="G475" i="6" s="1"/>
  <c r="A474" i="6"/>
  <c r="L474" i="6" s="1"/>
  <c r="M474" i="6" s="1"/>
  <c r="F473" i="6"/>
  <c r="A473" i="6"/>
  <c r="B473" i="6" s="1"/>
  <c r="E472" i="6"/>
  <c r="D472" i="6"/>
  <c r="A472" i="6"/>
  <c r="G472" i="6" s="1"/>
  <c r="A471" i="6"/>
  <c r="L470" i="6"/>
  <c r="M470" i="6" s="1"/>
  <c r="J470" i="6"/>
  <c r="G470" i="6"/>
  <c r="A470" i="6"/>
  <c r="A469" i="6"/>
  <c r="H469" i="6" s="1"/>
  <c r="A468" i="6"/>
  <c r="E468" i="6" s="1"/>
  <c r="F467" i="6"/>
  <c r="A467" i="6"/>
  <c r="B467" i="6" s="1"/>
  <c r="G466" i="6"/>
  <c r="E466" i="6"/>
  <c r="A466" i="6"/>
  <c r="B466" i="6" s="1"/>
  <c r="J465" i="6"/>
  <c r="C465" i="6"/>
  <c r="B465" i="6"/>
  <c r="A465" i="6"/>
  <c r="E465" i="6" s="1"/>
  <c r="A464" i="6"/>
  <c r="G464" i="6" s="1"/>
  <c r="A463" i="6"/>
  <c r="E462" i="6"/>
  <c r="A462" i="6"/>
  <c r="C462" i="6" s="1"/>
  <c r="L461" i="6"/>
  <c r="M461" i="6" s="1"/>
  <c r="A461" i="6"/>
  <c r="G461" i="6" s="1"/>
  <c r="F460" i="6"/>
  <c r="E460" i="6"/>
  <c r="A460" i="6"/>
  <c r="B460" i="6" s="1"/>
  <c r="A459" i="6"/>
  <c r="A458" i="6"/>
  <c r="D458" i="6" s="1"/>
  <c r="A457" i="6"/>
  <c r="A456" i="6"/>
  <c r="L456" i="6" s="1"/>
  <c r="M456" i="6" s="1"/>
  <c r="A455" i="6"/>
  <c r="L454" i="6"/>
  <c r="M454" i="6" s="1"/>
  <c r="E454" i="6"/>
  <c r="D454" i="6"/>
  <c r="A454" i="6"/>
  <c r="H454" i="6" s="1"/>
  <c r="L453" i="6"/>
  <c r="M453" i="6" s="1"/>
  <c r="J453" i="6"/>
  <c r="I453" i="6"/>
  <c r="K453" i="6" s="1"/>
  <c r="H453" i="6"/>
  <c r="G453" i="6"/>
  <c r="F453" i="6"/>
  <c r="D453" i="6"/>
  <c r="C453" i="6"/>
  <c r="B453" i="6"/>
  <c r="A453" i="6"/>
  <c r="E453" i="6" s="1"/>
  <c r="A452" i="6"/>
  <c r="J452" i="6" s="1"/>
  <c r="A451" i="6"/>
  <c r="I450" i="6"/>
  <c r="K450" i="6" s="1"/>
  <c r="F450" i="6"/>
  <c r="E450" i="6"/>
  <c r="D450" i="6"/>
  <c r="C450" i="6"/>
  <c r="A450" i="6"/>
  <c r="B450" i="6" s="1"/>
  <c r="A449" i="6"/>
  <c r="I449" i="6" s="1"/>
  <c r="K449" i="6" s="1"/>
  <c r="A448" i="6"/>
  <c r="B448" i="6" s="1"/>
  <c r="A447" i="6"/>
  <c r="A446" i="6"/>
  <c r="I445" i="6"/>
  <c r="H445" i="6"/>
  <c r="G445" i="6"/>
  <c r="A445" i="6"/>
  <c r="J444" i="6"/>
  <c r="I444" i="6"/>
  <c r="K444" i="6" s="1"/>
  <c r="A444" i="6"/>
  <c r="H444" i="6" s="1"/>
  <c r="J443" i="6"/>
  <c r="A443" i="6"/>
  <c r="C443" i="6" s="1"/>
  <c r="I442" i="6"/>
  <c r="A442" i="6"/>
  <c r="A441" i="6"/>
  <c r="A440" i="6"/>
  <c r="I440" i="6" s="1"/>
  <c r="K440" i="6" s="1"/>
  <c r="I439" i="6"/>
  <c r="K439" i="6" s="1"/>
  <c r="F439" i="6"/>
  <c r="E439" i="6"/>
  <c r="A439" i="6"/>
  <c r="J439" i="6" s="1"/>
  <c r="A438" i="6"/>
  <c r="L437" i="6"/>
  <c r="M437" i="6" s="1"/>
  <c r="F437" i="6"/>
  <c r="D437" i="6"/>
  <c r="A437" i="6"/>
  <c r="E437" i="6" s="1"/>
  <c r="J436" i="6"/>
  <c r="I436" i="6"/>
  <c r="H436" i="6"/>
  <c r="A436" i="6"/>
  <c r="F436" i="6" s="1"/>
  <c r="I435" i="6"/>
  <c r="K435" i="6" s="1"/>
  <c r="H435" i="6"/>
  <c r="G435" i="6"/>
  <c r="E435" i="6"/>
  <c r="D435" i="6"/>
  <c r="A435" i="6"/>
  <c r="C435" i="6" s="1"/>
  <c r="A434" i="6"/>
  <c r="G434" i="6" s="1"/>
  <c r="K433" i="6"/>
  <c r="J433" i="6"/>
  <c r="I433" i="6"/>
  <c r="C433" i="6"/>
  <c r="B433" i="6"/>
  <c r="A433" i="6"/>
  <c r="A432" i="6"/>
  <c r="G432" i="6" s="1"/>
  <c r="A431" i="6"/>
  <c r="L431" i="6" s="1"/>
  <c r="M431" i="6" s="1"/>
  <c r="I430" i="6"/>
  <c r="H430" i="6"/>
  <c r="A430" i="6"/>
  <c r="L430" i="6" s="1"/>
  <c r="M430" i="6" s="1"/>
  <c r="A429" i="6"/>
  <c r="L428" i="6"/>
  <c r="M428" i="6" s="1"/>
  <c r="J428" i="6"/>
  <c r="A428" i="6"/>
  <c r="H428" i="6" s="1"/>
  <c r="A427" i="6"/>
  <c r="J426" i="6"/>
  <c r="H426" i="6"/>
  <c r="A426" i="6"/>
  <c r="H425" i="6"/>
  <c r="G425" i="6"/>
  <c r="A425" i="6"/>
  <c r="J425" i="6" s="1"/>
  <c r="A424" i="6"/>
  <c r="A423" i="6"/>
  <c r="H422" i="6"/>
  <c r="B422" i="6"/>
  <c r="A422" i="6"/>
  <c r="A421" i="6"/>
  <c r="J421" i="6" s="1"/>
  <c r="A420" i="6"/>
  <c r="C420" i="6" s="1"/>
  <c r="A419" i="6"/>
  <c r="D419" i="6" s="1"/>
  <c r="G418" i="6"/>
  <c r="C418" i="6"/>
  <c r="A418" i="6"/>
  <c r="F418" i="6" s="1"/>
  <c r="A417" i="6"/>
  <c r="A416" i="6"/>
  <c r="H415" i="6"/>
  <c r="B415" i="6"/>
  <c r="A415" i="6"/>
  <c r="A414" i="6"/>
  <c r="D414" i="6" s="1"/>
  <c r="L413" i="6"/>
  <c r="M413" i="6" s="1"/>
  <c r="J413" i="6"/>
  <c r="I413" i="6"/>
  <c r="K413" i="6" s="1"/>
  <c r="H413" i="6"/>
  <c r="G413" i="6"/>
  <c r="F413" i="6"/>
  <c r="D413" i="6"/>
  <c r="C413" i="6"/>
  <c r="B413" i="6"/>
  <c r="A413" i="6"/>
  <c r="E413" i="6" s="1"/>
  <c r="A412" i="6"/>
  <c r="H411" i="6"/>
  <c r="E411" i="6"/>
  <c r="A411" i="6"/>
  <c r="F411" i="6" s="1"/>
  <c r="A410" i="6"/>
  <c r="A409" i="6"/>
  <c r="E408" i="6"/>
  <c r="D408" i="6"/>
  <c r="A408" i="6"/>
  <c r="L407" i="6"/>
  <c r="M407" i="6" s="1"/>
  <c r="J407" i="6"/>
  <c r="I407" i="6"/>
  <c r="K407" i="6" s="1"/>
  <c r="H407" i="6"/>
  <c r="G407" i="6"/>
  <c r="F407" i="6"/>
  <c r="D407" i="6"/>
  <c r="C407" i="6"/>
  <c r="B407" i="6"/>
  <c r="A407" i="6"/>
  <c r="E407" i="6" s="1"/>
  <c r="A406" i="6"/>
  <c r="G405" i="6"/>
  <c r="C405" i="6"/>
  <c r="A405" i="6"/>
  <c r="J404" i="6"/>
  <c r="I404" i="6"/>
  <c r="K404" i="6" s="1"/>
  <c r="A404" i="6"/>
  <c r="G404" i="6" s="1"/>
  <c r="A403" i="6"/>
  <c r="L402" i="6"/>
  <c r="M402" i="6" s="1"/>
  <c r="I402" i="6"/>
  <c r="K402" i="6" s="1"/>
  <c r="E402" i="6"/>
  <c r="A402" i="6"/>
  <c r="H401" i="6"/>
  <c r="G401" i="6"/>
  <c r="F401" i="6"/>
  <c r="D401" i="6"/>
  <c r="C401" i="6"/>
  <c r="A401" i="6"/>
  <c r="B401" i="6" s="1"/>
  <c r="A400" i="6"/>
  <c r="L399" i="6"/>
  <c r="M399" i="6" s="1"/>
  <c r="J399" i="6"/>
  <c r="I399" i="6"/>
  <c r="K399" i="6" s="1"/>
  <c r="H399" i="6"/>
  <c r="A399" i="6"/>
  <c r="B399" i="6" s="1"/>
  <c r="H398" i="6"/>
  <c r="G398" i="6"/>
  <c r="A398" i="6"/>
  <c r="A397" i="6"/>
  <c r="A396" i="6"/>
  <c r="G396" i="6" s="1"/>
  <c r="J395" i="6"/>
  <c r="C395" i="6"/>
  <c r="B395" i="6"/>
  <c r="A395" i="6"/>
  <c r="G395" i="6" s="1"/>
  <c r="G394" i="6"/>
  <c r="F394" i="6"/>
  <c r="E394" i="6"/>
  <c r="C394" i="6"/>
  <c r="A394" i="6"/>
  <c r="J393" i="6"/>
  <c r="I393" i="6"/>
  <c r="G393" i="6"/>
  <c r="F393" i="6"/>
  <c r="E393" i="6"/>
  <c r="D393" i="6"/>
  <c r="C393" i="6"/>
  <c r="B393" i="6"/>
  <c r="A393" i="6"/>
  <c r="H393" i="6" s="1"/>
  <c r="D392" i="6"/>
  <c r="A392" i="6"/>
  <c r="A391" i="6"/>
  <c r="A390" i="6"/>
  <c r="J390" i="6" s="1"/>
  <c r="A389" i="6"/>
  <c r="I389" i="6" s="1"/>
  <c r="A388" i="6"/>
  <c r="A387" i="6"/>
  <c r="A386" i="6"/>
  <c r="J385" i="6"/>
  <c r="A385" i="6"/>
  <c r="A384" i="6"/>
  <c r="D384" i="6" s="1"/>
  <c r="A383" i="6"/>
  <c r="G382" i="6"/>
  <c r="A382" i="6"/>
  <c r="J382" i="6" s="1"/>
  <c r="A381" i="6"/>
  <c r="J381" i="6" s="1"/>
  <c r="A380" i="6"/>
  <c r="L380" i="6" s="1"/>
  <c r="M380" i="6" s="1"/>
  <c r="A379" i="6"/>
  <c r="A378" i="6"/>
  <c r="L378" i="6" s="1"/>
  <c r="M378" i="6" s="1"/>
  <c r="L377" i="6"/>
  <c r="M377" i="6" s="1"/>
  <c r="B377" i="6"/>
  <c r="A377" i="6"/>
  <c r="C377" i="6" s="1"/>
  <c r="H376" i="6"/>
  <c r="F376" i="6"/>
  <c r="A376" i="6"/>
  <c r="G376" i="6" s="1"/>
  <c r="A375" i="6"/>
  <c r="G375" i="6" s="1"/>
  <c r="E374" i="6"/>
  <c r="C374" i="6"/>
  <c r="A374" i="6"/>
  <c r="B374" i="6" s="1"/>
  <c r="J373" i="6"/>
  <c r="I373" i="6"/>
  <c r="K373" i="6" s="1"/>
  <c r="H373" i="6"/>
  <c r="F373" i="6"/>
  <c r="C373" i="6"/>
  <c r="B373" i="6"/>
  <c r="A373" i="6"/>
  <c r="G373" i="6" s="1"/>
  <c r="A372" i="6"/>
  <c r="A371" i="6"/>
  <c r="J370" i="6"/>
  <c r="H370" i="6"/>
  <c r="E370" i="6"/>
  <c r="A370" i="6"/>
  <c r="D369" i="6"/>
  <c r="B369" i="6"/>
  <c r="A369" i="6"/>
  <c r="C369" i="6" s="1"/>
  <c r="A368" i="6"/>
  <c r="L368" i="6" s="1"/>
  <c r="M368" i="6" s="1"/>
  <c r="I367" i="6"/>
  <c r="A367" i="6"/>
  <c r="D367" i="6" s="1"/>
  <c r="A366" i="6"/>
  <c r="L365" i="6"/>
  <c r="M365" i="6" s="1"/>
  <c r="J365" i="6"/>
  <c r="H365" i="6"/>
  <c r="G365" i="6"/>
  <c r="F365" i="6"/>
  <c r="D365" i="6"/>
  <c r="C365" i="6"/>
  <c r="B365" i="6"/>
  <c r="A365" i="6"/>
  <c r="E365" i="6" s="1"/>
  <c r="A364" i="6"/>
  <c r="A363" i="6"/>
  <c r="L363" i="6" s="1"/>
  <c r="M363" i="6" s="1"/>
  <c r="A362" i="6"/>
  <c r="E361" i="6"/>
  <c r="A361" i="6"/>
  <c r="F361" i="6" s="1"/>
  <c r="J360" i="6"/>
  <c r="I360" i="6"/>
  <c r="H360" i="6"/>
  <c r="F360" i="6"/>
  <c r="D360" i="6"/>
  <c r="A360" i="6"/>
  <c r="G360" i="6" s="1"/>
  <c r="A359" i="6"/>
  <c r="H358" i="6"/>
  <c r="A358" i="6"/>
  <c r="F358" i="6" s="1"/>
  <c r="L357" i="6"/>
  <c r="M357" i="6" s="1"/>
  <c r="A357" i="6"/>
  <c r="A356" i="6"/>
  <c r="J356" i="6" s="1"/>
  <c r="H355" i="6"/>
  <c r="A355" i="6"/>
  <c r="G355" i="6" s="1"/>
  <c r="J354" i="6"/>
  <c r="A354" i="6"/>
  <c r="H354" i="6" s="1"/>
  <c r="J353" i="6"/>
  <c r="H353" i="6"/>
  <c r="G353" i="6"/>
  <c r="F353" i="6"/>
  <c r="E353" i="6"/>
  <c r="D353" i="6"/>
  <c r="A353" i="6"/>
  <c r="L353" i="6" s="1"/>
  <c r="M353" i="6" s="1"/>
  <c r="D352" i="6"/>
  <c r="C352" i="6"/>
  <c r="A352" i="6"/>
  <c r="L351" i="6"/>
  <c r="M351" i="6" s="1"/>
  <c r="I351" i="6"/>
  <c r="K351" i="6" s="1"/>
  <c r="G351" i="6"/>
  <c r="D351" i="6"/>
  <c r="A351" i="6"/>
  <c r="J351" i="6" s="1"/>
  <c r="A350" i="6"/>
  <c r="A349" i="6"/>
  <c r="B349" i="6" s="1"/>
  <c r="H348" i="6"/>
  <c r="D348" i="6"/>
  <c r="C348" i="6"/>
  <c r="A348" i="6"/>
  <c r="A347" i="6"/>
  <c r="J347" i="6" s="1"/>
  <c r="A346" i="6"/>
  <c r="B346" i="6" s="1"/>
  <c r="D345" i="6"/>
  <c r="A345" i="6"/>
  <c r="H345" i="6" s="1"/>
  <c r="A344" i="6"/>
  <c r="H344" i="6" s="1"/>
  <c r="A343" i="6"/>
  <c r="C343" i="6" s="1"/>
  <c r="C342" i="6"/>
  <c r="A342" i="6"/>
  <c r="G342" i="6" s="1"/>
  <c r="H341" i="6"/>
  <c r="C341" i="6"/>
  <c r="B341" i="6"/>
  <c r="A341" i="6"/>
  <c r="G341" i="6" s="1"/>
  <c r="L340" i="6"/>
  <c r="M340" i="6" s="1"/>
  <c r="I340" i="6"/>
  <c r="K340" i="6" s="1"/>
  <c r="H340" i="6"/>
  <c r="G340" i="6"/>
  <c r="F340" i="6"/>
  <c r="E340" i="6"/>
  <c r="A340" i="6"/>
  <c r="J340" i="6" s="1"/>
  <c r="A339" i="6"/>
  <c r="A338" i="6"/>
  <c r="J337" i="6"/>
  <c r="I337" i="6"/>
  <c r="H337" i="6"/>
  <c r="E337" i="6"/>
  <c r="D337" i="6"/>
  <c r="C337" i="6"/>
  <c r="A337" i="6"/>
  <c r="B337" i="6" s="1"/>
  <c r="I336" i="6"/>
  <c r="H336" i="6"/>
  <c r="B336" i="6"/>
  <c r="A336" i="6"/>
  <c r="A335" i="6"/>
  <c r="A334" i="6"/>
  <c r="B334" i="6" s="1"/>
  <c r="H333" i="6"/>
  <c r="G333" i="6"/>
  <c r="C333" i="6"/>
  <c r="A333" i="6"/>
  <c r="E333" i="6" s="1"/>
  <c r="L332" i="6"/>
  <c r="M332" i="6" s="1"/>
  <c r="A332" i="6"/>
  <c r="A331" i="6"/>
  <c r="J331" i="6" s="1"/>
  <c r="A330" i="6"/>
  <c r="J330" i="6" s="1"/>
  <c r="I329" i="6"/>
  <c r="A329" i="6"/>
  <c r="E329" i="6" s="1"/>
  <c r="A328" i="6"/>
  <c r="L327" i="6"/>
  <c r="M327" i="6" s="1"/>
  <c r="A327" i="6"/>
  <c r="H327" i="6" s="1"/>
  <c r="A326" i="6"/>
  <c r="L326" i="6" s="1"/>
  <c r="M326" i="6" s="1"/>
  <c r="A325" i="6"/>
  <c r="A324" i="6"/>
  <c r="L323" i="6"/>
  <c r="M323" i="6" s="1"/>
  <c r="A323" i="6"/>
  <c r="F323" i="6" s="1"/>
  <c r="A322" i="6"/>
  <c r="E322" i="6" s="1"/>
  <c r="I321" i="6"/>
  <c r="H321" i="6"/>
  <c r="A321" i="6"/>
  <c r="G321" i="6" s="1"/>
  <c r="A320" i="6"/>
  <c r="J320" i="6" s="1"/>
  <c r="G319" i="6"/>
  <c r="A319" i="6"/>
  <c r="L319" i="6" s="1"/>
  <c r="M319" i="6" s="1"/>
  <c r="J318" i="6"/>
  <c r="G318" i="6"/>
  <c r="F318" i="6"/>
  <c r="A318" i="6"/>
  <c r="B318" i="6" s="1"/>
  <c r="A317" i="6"/>
  <c r="I316" i="6"/>
  <c r="A316" i="6"/>
  <c r="F316" i="6" s="1"/>
  <c r="L315" i="6"/>
  <c r="M315" i="6" s="1"/>
  <c r="H315" i="6"/>
  <c r="F315" i="6"/>
  <c r="B315" i="6"/>
  <c r="A315" i="6"/>
  <c r="G315" i="6" s="1"/>
  <c r="J314" i="6"/>
  <c r="E314" i="6"/>
  <c r="A314" i="6"/>
  <c r="A313" i="6"/>
  <c r="J313" i="6" s="1"/>
  <c r="A312" i="6"/>
  <c r="C312" i="6" s="1"/>
  <c r="A311" i="6"/>
  <c r="M310" i="6"/>
  <c r="J310" i="6"/>
  <c r="I310" i="6"/>
  <c r="K310" i="6" s="1"/>
  <c r="G310" i="6"/>
  <c r="A310" i="6"/>
  <c r="L310" i="6" s="1"/>
  <c r="A309" i="6"/>
  <c r="J309" i="6" s="1"/>
  <c r="A308" i="6"/>
  <c r="G307" i="6"/>
  <c r="A307" i="6"/>
  <c r="C307" i="6" s="1"/>
  <c r="H306" i="6"/>
  <c r="C306" i="6"/>
  <c r="A306" i="6"/>
  <c r="A305" i="6"/>
  <c r="L304" i="6"/>
  <c r="M304" i="6" s="1"/>
  <c r="A304" i="6"/>
  <c r="I304" i="6" s="1"/>
  <c r="K304" i="6" s="1"/>
  <c r="B303" i="6"/>
  <c r="A303" i="6"/>
  <c r="A302" i="6"/>
  <c r="A301" i="6"/>
  <c r="L300" i="6"/>
  <c r="M300" i="6" s="1"/>
  <c r="I300" i="6"/>
  <c r="G300" i="6"/>
  <c r="A300" i="6"/>
  <c r="I299" i="6"/>
  <c r="K299" i="6" s="1"/>
  <c r="H299" i="6"/>
  <c r="G299" i="6"/>
  <c r="F299" i="6"/>
  <c r="E299" i="6"/>
  <c r="D299" i="6"/>
  <c r="C299" i="6"/>
  <c r="B299" i="6"/>
  <c r="A299" i="6"/>
  <c r="L299" i="6" s="1"/>
  <c r="M299" i="6" s="1"/>
  <c r="A298" i="6"/>
  <c r="J297" i="6"/>
  <c r="H297" i="6"/>
  <c r="E297" i="6"/>
  <c r="A297" i="6"/>
  <c r="A296" i="6"/>
  <c r="F296" i="6" s="1"/>
  <c r="I295" i="6"/>
  <c r="K295" i="6" s="1"/>
  <c r="D295" i="6"/>
  <c r="A295" i="6"/>
  <c r="A294" i="6"/>
  <c r="J294" i="6" s="1"/>
  <c r="J293" i="6"/>
  <c r="H293" i="6"/>
  <c r="A293" i="6"/>
  <c r="A292" i="6"/>
  <c r="A291" i="6"/>
  <c r="J291" i="6" s="1"/>
  <c r="A290" i="6"/>
  <c r="F290" i="6" s="1"/>
  <c r="A289" i="6"/>
  <c r="A288" i="6"/>
  <c r="H288" i="6" s="1"/>
  <c r="J287" i="6"/>
  <c r="E287" i="6"/>
  <c r="A287" i="6"/>
  <c r="A286" i="6"/>
  <c r="B286" i="6" s="1"/>
  <c r="A285" i="6"/>
  <c r="A284" i="6"/>
  <c r="G283" i="6"/>
  <c r="E283" i="6"/>
  <c r="A283" i="6"/>
  <c r="L283" i="6" s="1"/>
  <c r="M283" i="6" s="1"/>
  <c r="A282" i="6"/>
  <c r="L282" i="6" s="1"/>
  <c r="M282" i="6" s="1"/>
  <c r="G281" i="6"/>
  <c r="A281" i="6"/>
  <c r="G280" i="6"/>
  <c r="E280" i="6"/>
  <c r="A280" i="6"/>
  <c r="C280" i="6" s="1"/>
  <c r="K279" i="6"/>
  <c r="J279" i="6"/>
  <c r="A279" i="6"/>
  <c r="I279" i="6" s="1"/>
  <c r="I278" i="6"/>
  <c r="K278" i="6" s="1"/>
  <c r="G278" i="6"/>
  <c r="F278" i="6"/>
  <c r="E278" i="6"/>
  <c r="D278" i="6"/>
  <c r="C278" i="6"/>
  <c r="A278" i="6"/>
  <c r="A277" i="6"/>
  <c r="D277" i="6" s="1"/>
  <c r="A276" i="6"/>
  <c r="L276" i="6" s="1"/>
  <c r="M276" i="6" s="1"/>
  <c r="A275" i="6"/>
  <c r="E275" i="6" s="1"/>
  <c r="A274" i="6"/>
  <c r="H274" i="6" s="1"/>
  <c r="A273" i="6"/>
  <c r="L273" i="6" s="1"/>
  <c r="M273" i="6" s="1"/>
  <c r="E272" i="6"/>
  <c r="A272" i="6"/>
  <c r="D272" i="6" s="1"/>
  <c r="A271" i="6"/>
  <c r="J271" i="6" s="1"/>
  <c r="A270" i="6"/>
  <c r="F270" i="6" s="1"/>
  <c r="A269" i="6"/>
  <c r="A268" i="6"/>
  <c r="C268" i="6" s="1"/>
  <c r="F267" i="6"/>
  <c r="B267" i="6"/>
  <c r="A267" i="6"/>
  <c r="C267" i="6" s="1"/>
  <c r="A266" i="6"/>
  <c r="A265" i="6"/>
  <c r="F265" i="6" s="1"/>
  <c r="A264" i="6"/>
  <c r="I264" i="6" s="1"/>
  <c r="A263" i="6"/>
  <c r="A262" i="6"/>
  <c r="J262" i="6" s="1"/>
  <c r="H261" i="6"/>
  <c r="F261" i="6"/>
  <c r="A261" i="6"/>
  <c r="J261" i="6" s="1"/>
  <c r="J260" i="6"/>
  <c r="C260" i="6"/>
  <c r="B260" i="6"/>
  <c r="A260" i="6"/>
  <c r="I260" i="6" s="1"/>
  <c r="A259" i="6"/>
  <c r="J258" i="6"/>
  <c r="I258" i="6"/>
  <c r="G258" i="6"/>
  <c r="D258" i="6"/>
  <c r="A258" i="6"/>
  <c r="A257" i="6"/>
  <c r="J257" i="6" s="1"/>
  <c r="A256" i="6"/>
  <c r="L255" i="6"/>
  <c r="M255" i="6" s="1"/>
  <c r="J255" i="6"/>
  <c r="G255" i="6"/>
  <c r="F255" i="6"/>
  <c r="C255" i="6"/>
  <c r="A255" i="6"/>
  <c r="B255" i="6" s="1"/>
  <c r="A254" i="6"/>
  <c r="A253" i="6"/>
  <c r="A252" i="6"/>
  <c r="A251" i="6"/>
  <c r="J251" i="6" s="1"/>
  <c r="J250" i="6"/>
  <c r="I250" i="6"/>
  <c r="H250" i="6"/>
  <c r="F250" i="6"/>
  <c r="C250" i="6"/>
  <c r="A250" i="6"/>
  <c r="D250" i="6" s="1"/>
  <c r="A249" i="6"/>
  <c r="C249" i="6" s="1"/>
  <c r="A248" i="6"/>
  <c r="L247" i="6"/>
  <c r="M247" i="6" s="1"/>
  <c r="J247" i="6"/>
  <c r="H247" i="6"/>
  <c r="G247" i="6"/>
  <c r="F247" i="6"/>
  <c r="E247" i="6"/>
  <c r="C247" i="6"/>
  <c r="B247" i="6"/>
  <c r="A247" i="6"/>
  <c r="D247" i="6" s="1"/>
  <c r="A246" i="6"/>
  <c r="I246" i="6" s="1"/>
  <c r="A245" i="6"/>
  <c r="G245" i="6" s="1"/>
  <c r="A244" i="6"/>
  <c r="F243" i="6"/>
  <c r="D243" i="6"/>
  <c r="C243" i="6"/>
  <c r="A243" i="6"/>
  <c r="A242" i="6"/>
  <c r="A241" i="6"/>
  <c r="C241" i="6" s="1"/>
  <c r="A240" i="6"/>
  <c r="A239" i="6"/>
  <c r="A238" i="6"/>
  <c r="A237" i="6"/>
  <c r="L236" i="6"/>
  <c r="M236" i="6" s="1"/>
  <c r="H236" i="6"/>
  <c r="C236" i="6"/>
  <c r="B236" i="6"/>
  <c r="A236" i="6"/>
  <c r="G236" i="6" s="1"/>
  <c r="A235" i="6"/>
  <c r="H235" i="6" s="1"/>
  <c r="A234" i="6"/>
  <c r="A233" i="6"/>
  <c r="A232" i="6"/>
  <c r="A231" i="6"/>
  <c r="I231" i="6" s="1"/>
  <c r="K231" i="6" s="1"/>
  <c r="F230" i="6"/>
  <c r="A230" i="6"/>
  <c r="A229" i="6"/>
  <c r="L229" i="6" s="1"/>
  <c r="M229" i="6" s="1"/>
  <c r="A228" i="6"/>
  <c r="L228" i="6" s="1"/>
  <c r="M228" i="6" s="1"/>
  <c r="A227" i="6"/>
  <c r="I226" i="6"/>
  <c r="G226" i="6"/>
  <c r="C226" i="6"/>
  <c r="A226" i="6"/>
  <c r="A225" i="6"/>
  <c r="A224" i="6"/>
  <c r="G223" i="6"/>
  <c r="F223" i="6"/>
  <c r="A223" i="6"/>
  <c r="D223" i="6" s="1"/>
  <c r="A222" i="6"/>
  <c r="F222" i="6" s="1"/>
  <c r="A221" i="6"/>
  <c r="F221" i="6" s="1"/>
  <c r="A220" i="6"/>
  <c r="J220" i="6" s="1"/>
  <c r="I219" i="6"/>
  <c r="F219" i="6"/>
  <c r="A219" i="6"/>
  <c r="B219" i="6" s="1"/>
  <c r="L218" i="6"/>
  <c r="M218" i="6" s="1"/>
  <c r="I218" i="6"/>
  <c r="F218" i="6"/>
  <c r="A218" i="6"/>
  <c r="C218" i="6" s="1"/>
  <c r="F217" i="6"/>
  <c r="A217" i="6"/>
  <c r="A216" i="6"/>
  <c r="G215" i="6"/>
  <c r="D215" i="6"/>
  <c r="A215" i="6"/>
  <c r="C215" i="6" s="1"/>
  <c r="C214" i="6"/>
  <c r="A214" i="6"/>
  <c r="A213" i="6"/>
  <c r="L213" i="6" s="1"/>
  <c r="M213" i="6" s="1"/>
  <c r="A212" i="6"/>
  <c r="L211" i="6"/>
  <c r="M211" i="6" s="1"/>
  <c r="H211" i="6"/>
  <c r="G211" i="6"/>
  <c r="A211" i="6"/>
  <c r="F211" i="6" s="1"/>
  <c r="H210" i="6"/>
  <c r="G210" i="6"/>
  <c r="F210" i="6"/>
  <c r="D210" i="6"/>
  <c r="B210" i="6"/>
  <c r="A210" i="6"/>
  <c r="E210" i="6" s="1"/>
  <c r="L209" i="6"/>
  <c r="M209" i="6" s="1"/>
  <c r="D209" i="6"/>
  <c r="C209" i="6"/>
  <c r="A209" i="6"/>
  <c r="J209" i="6" s="1"/>
  <c r="A208" i="6"/>
  <c r="A207" i="6"/>
  <c r="A206" i="6"/>
  <c r="I205" i="6"/>
  <c r="K205" i="6" s="1"/>
  <c r="E205" i="6"/>
  <c r="A205" i="6"/>
  <c r="G205" i="6" s="1"/>
  <c r="A204" i="6"/>
  <c r="E204" i="6" s="1"/>
  <c r="H203" i="6"/>
  <c r="D203" i="6"/>
  <c r="A203" i="6"/>
  <c r="D202" i="6"/>
  <c r="C202" i="6"/>
  <c r="A202" i="6"/>
  <c r="L202" i="6" s="1"/>
  <c r="M202" i="6" s="1"/>
  <c r="L201" i="6"/>
  <c r="M201" i="6" s="1"/>
  <c r="J201" i="6"/>
  <c r="G201" i="6"/>
  <c r="A201" i="6"/>
  <c r="I201" i="6" s="1"/>
  <c r="K201" i="6" s="1"/>
  <c r="A200" i="6"/>
  <c r="D200" i="6" s="1"/>
  <c r="D199" i="6"/>
  <c r="A199" i="6"/>
  <c r="I198" i="6"/>
  <c r="F198" i="6"/>
  <c r="A198" i="6"/>
  <c r="G198" i="6" s="1"/>
  <c r="C197" i="6"/>
  <c r="B197" i="6"/>
  <c r="A197" i="6"/>
  <c r="H197" i="6" s="1"/>
  <c r="L196" i="6"/>
  <c r="M196" i="6" s="1"/>
  <c r="G196" i="6"/>
  <c r="E196" i="6"/>
  <c r="C196" i="6"/>
  <c r="A196" i="6"/>
  <c r="A195" i="6"/>
  <c r="A194" i="6"/>
  <c r="J194" i="6" s="1"/>
  <c r="L193" i="6"/>
  <c r="M193" i="6" s="1"/>
  <c r="J193" i="6"/>
  <c r="G193" i="6"/>
  <c r="F193" i="6"/>
  <c r="A193" i="6"/>
  <c r="I193" i="6" s="1"/>
  <c r="K193" i="6" s="1"/>
  <c r="A192" i="6"/>
  <c r="A191" i="6"/>
  <c r="A190" i="6"/>
  <c r="C190" i="6" s="1"/>
  <c r="I189" i="6"/>
  <c r="G189" i="6"/>
  <c r="B189" i="6"/>
  <c r="A189" i="6"/>
  <c r="L188" i="6"/>
  <c r="M188" i="6" s="1"/>
  <c r="J188" i="6"/>
  <c r="A188" i="6"/>
  <c r="F188" i="6" s="1"/>
  <c r="A187" i="6"/>
  <c r="H187" i="6" s="1"/>
  <c r="L186" i="6"/>
  <c r="M186" i="6" s="1"/>
  <c r="H186" i="6"/>
  <c r="D186" i="6"/>
  <c r="C186" i="6"/>
  <c r="A186" i="6"/>
  <c r="I186" i="6" s="1"/>
  <c r="K186" i="6" s="1"/>
  <c r="J185" i="6"/>
  <c r="I185" i="6"/>
  <c r="H185" i="6"/>
  <c r="E185" i="6"/>
  <c r="D185" i="6"/>
  <c r="A185" i="6"/>
  <c r="F185" i="6" s="1"/>
  <c r="F184" i="6"/>
  <c r="E184" i="6"/>
  <c r="A184" i="6"/>
  <c r="C184" i="6" s="1"/>
  <c r="L183" i="6"/>
  <c r="M183" i="6" s="1"/>
  <c r="J183" i="6"/>
  <c r="H183" i="6"/>
  <c r="G183" i="6"/>
  <c r="F183" i="6"/>
  <c r="E183" i="6"/>
  <c r="B183" i="6"/>
  <c r="A183" i="6"/>
  <c r="C183" i="6" s="1"/>
  <c r="A182" i="6"/>
  <c r="A181" i="6"/>
  <c r="J181" i="6" s="1"/>
  <c r="I180" i="6"/>
  <c r="E180" i="6"/>
  <c r="B180" i="6"/>
  <c r="A180" i="6"/>
  <c r="F180" i="6" s="1"/>
  <c r="A179" i="6"/>
  <c r="L179" i="6" s="1"/>
  <c r="M179" i="6" s="1"/>
  <c r="A178" i="6"/>
  <c r="G178" i="6" s="1"/>
  <c r="A177" i="6"/>
  <c r="I176" i="6"/>
  <c r="K176" i="6" s="1"/>
  <c r="A176" i="6"/>
  <c r="G176" i="6" s="1"/>
  <c r="E175" i="6"/>
  <c r="A175" i="6"/>
  <c r="A174" i="6"/>
  <c r="K173" i="6"/>
  <c r="J173" i="6"/>
  <c r="H173" i="6"/>
  <c r="G173" i="6"/>
  <c r="F173" i="6"/>
  <c r="E173" i="6"/>
  <c r="D173" i="6"/>
  <c r="C173" i="6"/>
  <c r="B173" i="6"/>
  <c r="A173" i="6"/>
  <c r="I173" i="6" s="1"/>
  <c r="H172" i="6"/>
  <c r="G172" i="6"/>
  <c r="C172" i="6"/>
  <c r="A172" i="6"/>
  <c r="E172" i="6" s="1"/>
  <c r="L171" i="6"/>
  <c r="M171" i="6" s="1"/>
  <c r="J171" i="6"/>
  <c r="B171" i="6"/>
  <c r="A171" i="6"/>
  <c r="C171" i="6" s="1"/>
  <c r="A170" i="6"/>
  <c r="L169" i="6"/>
  <c r="M169" i="6" s="1"/>
  <c r="J169" i="6"/>
  <c r="A169" i="6"/>
  <c r="D169" i="6" s="1"/>
  <c r="F168" i="6"/>
  <c r="C168" i="6"/>
  <c r="A168" i="6"/>
  <c r="J168" i="6" s="1"/>
  <c r="J167" i="6"/>
  <c r="E167" i="6"/>
  <c r="D167" i="6"/>
  <c r="A167" i="6"/>
  <c r="F167" i="6" s="1"/>
  <c r="K166" i="6"/>
  <c r="I166" i="6"/>
  <c r="G166" i="6"/>
  <c r="E166" i="6"/>
  <c r="A166" i="6"/>
  <c r="F166" i="6" s="1"/>
  <c r="A165" i="6"/>
  <c r="E164" i="6"/>
  <c r="D164" i="6"/>
  <c r="A164" i="6"/>
  <c r="L164" i="6" s="1"/>
  <c r="M164" i="6" s="1"/>
  <c r="A163" i="6"/>
  <c r="H163" i="6" s="1"/>
  <c r="A162" i="6"/>
  <c r="D162" i="6" s="1"/>
  <c r="F161" i="6"/>
  <c r="A161" i="6"/>
  <c r="B161" i="6" s="1"/>
  <c r="A160" i="6"/>
  <c r="L159" i="6"/>
  <c r="M159" i="6" s="1"/>
  <c r="A159" i="6"/>
  <c r="J159" i="6" s="1"/>
  <c r="F158" i="6"/>
  <c r="A158" i="6"/>
  <c r="A157" i="6"/>
  <c r="A156" i="6"/>
  <c r="J155" i="6"/>
  <c r="F155" i="6"/>
  <c r="D155" i="6"/>
  <c r="A155" i="6"/>
  <c r="H155" i="6" s="1"/>
  <c r="A154" i="6"/>
  <c r="J154" i="6" s="1"/>
  <c r="L153" i="6"/>
  <c r="M153" i="6" s="1"/>
  <c r="H153" i="6"/>
  <c r="G153" i="6"/>
  <c r="E153" i="6"/>
  <c r="D153" i="6"/>
  <c r="C153" i="6"/>
  <c r="A153" i="6"/>
  <c r="J153" i="6" s="1"/>
  <c r="F152" i="6"/>
  <c r="B152" i="6"/>
  <c r="A152" i="6"/>
  <c r="E152" i="6" s="1"/>
  <c r="A151" i="6"/>
  <c r="A150" i="6"/>
  <c r="H150" i="6" s="1"/>
  <c r="L149" i="6"/>
  <c r="M149" i="6" s="1"/>
  <c r="J149" i="6"/>
  <c r="A149" i="6"/>
  <c r="J148" i="6"/>
  <c r="H148" i="6"/>
  <c r="E148" i="6"/>
  <c r="A148" i="6"/>
  <c r="L148" i="6" s="1"/>
  <c r="M148" i="6" s="1"/>
  <c r="H147" i="6"/>
  <c r="F147" i="6"/>
  <c r="A147" i="6"/>
  <c r="A146" i="6"/>
  <c r="A145" i="6"/>
  <c r="L144" i="6"/>
  <c r="M144" i="6" s="1"/>
  <c r="A144" i="6"/>
  <c r="H144" i="6" s="1"/>
  <c r="A143" i="6"/>
  <c r="H143" i="6" s="1"/>
  <c r="A142" i="6"/>
  <c r="J142" i="6" s="1"/>
  <c r="L141" i="6"/>
  <c r="M141" i="6" s="1"/>
  <c r="I141" i="6"/>
  <c r="K141" i="6" s="1"/>
  <c r="H141" i="6"/>
  <c r="G141" i="6"/>
  <c r="E141" i="6"/>
  <c r="A141" i="6"/>
  <c r="F141" i="6" s="1"/>
  <c r="A140" i="6"/>
  <c r="J140" i="6" s="1"/>
  <c r="E139" i="6"/>
  <c r="B139" i="6"/>
  <c r="A139" i="6"/>
  <c r="L139" i="6" s="1"/>
  <c r="M139" i="6" s="1"/>
  <c r="I138" i="6"/>
  <c r="K138" i="6" s="1"/>
  <c r="D138" i="6"/>
  <c r="A138" i="6"/>
  <c r="J138" i="6" s="1"/>
  <c r="A137" i="6"/>
  <c r="B137" i="6" s="1"/>
  <c r="A136" i="6"/>
  <c r="I136" i="6" s="1"/>
  <c r="K136" i="6" s="1"/>
  <c r="A135" i="6"/>
  <c r="A134" i="6"/>
  <c r="I134" i="6" s="1"/>
  <c r="A133" i="6"/>
  <c r="C133" i="6" s="1"/>
  <c r="H132" i="6"/>
  <c r="D132" i="6"/>
  <c r="A132" i="6"/>
  <c r="C132" i="6" s="1"/>
  <c r="J131" i="6"/>
  <c r="G131" i="6"/>
  <c r="A131" i="6"/>
  <c r="L131" i="6" s="1"/>
  <c r="M131" i="6" s="1"/>
  <c r="L130" i="6"/>
  <c r="M130" i="6" s="1"/>
  <c r="E130" i="6"/>
  <c r="D130" i="6"/>
  <c r="B130" i="6"/>
  <c r="A130" i="6"/>
  <c r="J130" i="6" s="1"/>
  <c r="I129" i="6"/>
  <c r="A129" i="6"/>
  <c r="L129" i="6" s="1"/>
  <c r="M129" i="6" s="1"/>
  <c r="A128" i="6"/>
  <c r="I128" i="6" s="1"/>
  <c r="K128" i="6" s="1"/>
  <c r="A127" i="6"/>
  <c r="B126" i="6"/>
  <c r="A126" i="6"/>
  <c r="C126" i="6" s="1"/>
  <c r="A125" i="6"/>
  <c r="A124" i="6"/>
  <c r="H123" i="6"/>
  <c r="E123" i="6"/>
  <c r="C123" i="6"/>
  <c r="A123" i="6"/>
  <c r="H122" i="6"/>
  <c r="A122" i="6"/>
  <c r="B122" i="6" s="1"/>
  <c r="E121" i="6"/>
  <c r="A121" i="6"/>
  <c r="L121" i="6" s="1"/>
  <c r="M121" i="6" s="1"/>
  <c r="L120" i="6"/>
  <c r="M120" i="6" s="1"/>
  <c r="I120" i="6"/>
  <c r="H120" i="6"/>
  <c r="G120" i="6"/>
  <c r="F120" i="6"/>
  <c r="E120" i="6"/>
  <c r="D120" i="6"/>
  <c r="B120" i="6"/>
  <c r="A120" i="6"/>
  <c r="C120" i="6" s="1"/>
  <c r="F119" i="6"/>
  <c r="C119" i="6"/>
  <c r="A119" i="6"/>
  <c r="L119" i="6" s="1"/>
  <c r="M119" i="6" s="1"/>
  <c r="C118" i="6"/>
  <c r="A118" i="6"/>
  <c r="L117" i="6"/>
  <c r="M117" i="6" s="1"/>
  <c r="I117" i="6"/>
  <c r="K117" i="6" s="1"/>
  <c r="C117" i="6"/>
  <c r="A117" i="6"/>
  <c r="H117" i="6" s="1"/>
  <c r="A116" i="6"/>
  <c r="D116" i="6" s="1"/>
  <c r="F115" i="6"/>
  <c r="E115" i="6"/>
  <c r="A115" i="6"/>
  <c r="L115" i="6" s="1"/>
  <c r="M115" i="6" s="1"/>
  <c r="A114" i="6"/>
  <c r="F114" i="6" s="1"/>
  <c r="A113" i="6"/>
  <c r="J112" i="6"/>
  <c r="I112" i="6"/>
  <c r="H112" i="6"/>
  <c r="F112" i="6"/>
  <c r="A112" i="6"/>
  <c r="G112" i="6" s="1"/>
  <c r="A111" i="6"/>
  <c r="L111" i="6" s="1"/>
  <c r="M111" i="6" s="1"/>
  <c r="G110" i="6"/>
  <c r="E110" i="6"/>
  <c r="A110" i="6"/>
  <c r="F110" i="6" s="1"/>
  <c r="F109" i="6"/>
  <c r="C109" i="6"/>
  <c r="A109" i="6"/>
  <c r="H109" i="6" s="1"/>
  <c r="E108" i="6"/>
  <c r="A108" i="6"/>
  <c r="I108" i="6" s="1"/>
  <c r="K108" i="6" s="1"/>
  <c r="J107" i="6"/>
  <c r="I107" i="6"/>
  <c r="F107" i="6"/>
  <c r="A107" i="6"/>
  <c r="E107" i="6" s="1"/>
  <c r="J106" i="6"/>
  <c r="F106" i="6"/>
  <c r="A106" i="6"/>
  <c r="L106" i="6" s="1"/>
  <c r="M106" i="6" s="1"/>
  <c r="A105" i="6"/>
  <c r="I104" i="6"/>
  <c r="H104" i="6"/>
  <c r="E104" i="6"/>
  <c r="B104" i="6"/>
  <c r="A104" i="6"/>
  <c r="G104" i="6" s="1"/>
  <c r="A103" i="6"/>
  <c r="F102" i="6"/>
  <c r="C102" i="6"/>
  <c r="A102" i="6"/>
  <c r="E101" i="6"/>
  <c r="A101" i="6"/>
  <c r="I101" i="6" s="1"/>
  <c r="K101" i="6" s="1"/>
  <c r="A100" i="6"/>
  <c r="L100" i="6" s="1"/>
  <c r="M100" i="6" s="1"/>
  <c r="F99" i="6"/>
  <c r="E99" i="6"/>
  <c r="B99" i="6"/>
  <c r="A99" i="6"/>
  <c r="L99" i="6" s="1"/>
  <c r="M99" i="6" s="1"/>
  <c r="L98" i="6"/>
  <c r="M98" i="6" s="1"/>
  <c r="J98" i="6"/>
  <c r="A98" i="6"/>
  <c r="H98" i="6" s="1"/>
  <c r="L97" i="6"/>
  <c r="M97" i="6" s="1"/>
  <c r="I97" i="6"/>
  <c r="K97" i="6" s="1"/>
  <c r="H97" i="6"/>
  <c r="G97" i="6"/>
  <c r="E97" i="6"/>
  <c r="C97" i="6"/>
  <c r="A97" i="6"/>
  <c r="J97" i="6" s="1"/>
  <c r="A96" i="6"/>
  <c r="F96" i="6" s="1"/>
  <c r="L95" i="6"/>
  <c r="M95" i="6" s="1"/>
  <c r="H95" i="6"/>
  <c r="G95" i="6"/>
  <c r="E95" i="6"/>
  <c r="D95" i="6"/>
  <c r="C95" i="6"/>
  <c r="B95" i="6"/>
  <c r="A95" i="6"/>
  <c r="J95" i="6" s="1"/>
  <c r="A94" i="6"/>
  <c r="F94" i="6" s="1"/>
  <c r="I93" i="6"/>
  <c r="K93" i="6" s="1"/>
  <c r="A93" i="6"/>
  <c r="L93" i="6" s="1"/>
  <c r="M93" i="6" s="1"/>
  <c r="A92" i="6"/>
  <c r="A91" i="6"/>
  <c r="A90" i="6"/>
  <c r="F89" i="6"/>
  <c r="A89" i="6"/>
  <c r="C89" i="6" s="1"/>
  <c r="H88" i="6"/>
  <c r="E88" i="6"/>
  <c r="B88" i="6"/>
  <c r="A88" i="6"/>
  <c r="J88" i="6" s="1"/>
  <c r="A87" i="6"/>
  <c r="I86" i="6"/>
  <c r="A86" i="6"/>
  <c r="L86" i="6" s="1"/>
  <c r="M86" i="6" s="1"/>
  <c r="A85" i="6"/>
  <c r="L85" i="6" s="1"/>
  <c r="M85" i="6" s="1"/>
  <c r="C84" i="6"/>
  <c r="A84" i="6"/>
  <c r="A83" i="6"/>
  <c r="G82" i="6"/>
  <c r="F82" i="6"/>
  <c r="C82" i="6"/>
  <c r="A82" i="6"/>
  <c r="I82" i="6" s="1"/>
  <c r="L81" i="6"/>
  <c r="M81" i="6" s="1"/>
  <c r="A81" i="6"/>
  <c r="C81" i="6" s="1"/>
  <c r="A80" i="6"/>
  <c r="J79" i="6"/>
  <c r="A79" i="6"/>
  <c r="L79" i="6" s="1"/>
  <c r="M79" i="6" s="1"/>
  <c r="G78" i="6"/>
  <c r="F78" i="6"/>
  <c r="D78" i="6"/>
  <c r="A78" i="6"/>
  <c r="L78" i="6" s="1"/>
  <c r="M78" i="6" s="1"/>
  <c r="I77" i="6"/>
  <c r="K77" i="6" s="1"/>
  <c r="A77" i="6"/>
  <c r="G77" i="6" s="1"/>
  <c r="J76" i="6"/>
  <c r="E76" i="6"/>
  <c r="D76" i="6"/>
  <c r="A76" i="6"/>
  <c r="L76" i="6" s="1"/>
  <c r="M76" i="6" s="1"/>
  <c r="M75" i="6"/>
  <c r="L75" i="6"/>
  <c r="I75" i="6"/>
  <c r="K75" i="6" s="1"/>
  <c r="H75" i="6"/>
  <c r="G75" i="6"/>
  <c r="F75" i="6"/>
  <c r="E75" i="6"/>
  <c r="D75" i="6"/>
  <c r="C75" i="6"/>
  <c r="B75" i="6"/>
  <c r="A75" i="6"/>
  <c r="J75" i="6" s="1"/>
  <c r="E74" i="6"/>
  <c r="A74" i="6"/>
  <c r="L74" i="6" s="1"/>
  <c r="M74" i="6" s="1"/>
  <c r="A73" i="6"/>
  <c r="I72" i="6"/>
  <c r="K72" i="6" s="1"/>
  <c r="G72" i="6"/>
  <c r="A72" i="6"/>
  <c r="L72" i="6" s="1"/>
  <c r="M72" i="6" s="1"/>
  <c r="A71" i="6"/>
  <c r="L71" i="6" s="1"/>
  <c r="M71" i="6" s="1"/>
  <c r="A70" i="6"/>
  <c r="F70" i="6" s="1"/>
  <c r="A69" i="6"/>
  <c r="J69" i="6" s="1"/>
  <c r="J68" i="6"/>
  <c r="A68" i="6"/>
  <c r="H68" i="6" s="1"/>
  <c r="A67" i="6"/>
  <c r="L67" i="6" s="1"/>
  <c r="M67" i="6" s="1"/>
  <c r="L66" i="6"/>
  <c r="M66" i="6" s="1"/>
  <c r="J66" i="6"/>
  <c r="G66" i="6"/>
  <c r="D66" i="6"/>
  <c r="A66" i="6"/>
  <c r="F66" i="6" s="1"/>
  <c r="I65" i="6"/>
  <c r="G65" i="6"/>
  <c r="C65" i="6"/>
  <c r="A65" i="6"/>
  <c r="J65" i="6" s="1"/>
  <c r="G64" i="6"/>
  <c r="A64" i="6"/>
  <c r="J64" i="6" s="1"/>
  <c r="A63" i="6"/>
  <c r="A62" i="6"/>
  <c r="A61" i="6"/>
  <c r="J61" i="6" s="1"/>
  <c r="F60" i="6"/>
  <c r="A60" i="6"/>
  <c r="A59" i="6"/>
  <c r="I59" i="6" s="1"/>
  <c r="I58" i="6"/>
  <c r="K58" i="6" s="1"/>
  <c r="F58" i="6"/>
  <c r="C58" i="6"/>
  <c r="A58" i="6"/>
  <c r="B58" i="6" s="1"/>
  <c r="A57" i="6"/>
  <c r="A56" i="6"/>
  <c r="A55" i="6"/>
  <c r="A54" i="6"/>
  <c r="I54" i="6" s="1"/>
  <c r="K54" i="6" s="1"/>
  <c r="A53" i="6"/>
  <c r="A52" i="6"/>
  <c r="J51" i="6"/>
  <c r="H51" i="6"/>
  <c r="A51" i="6"/>
  <c r="L51" i="6" s="1"/>
  <c r="M51" i="6" s="1"/>
  <c r="B50" i="6"/>
  <c r="A50" i="6"/>
  <c r="D50" i="6" s="1"/>
  <c r="A49" i="6"/>
  <c r="E49" i="6" s="1"/>
  <c r="M48" i="6"/>
  <c r="G48" i="6"/>
  <c r="A48" i="6"/>
  <c r="L48" i="6" s="1"/>
  <c r="A47" i="6"/>
  <c r="D47" i="6" s="1"/>
  <c r="A46" i="6"/>
  <c r="C46" i="6" s="1"/>
  <c r="D45" i="6"/>
  <c r="A45" i="6"/>
  <c r="B45" i="6" s="1"/>
  <c r="I44" i="6"/>
  <c r="E44" i="6"/>
  <c r="A44" i="6"/>
  <c r="L44" i="6" s="1"/>
  <c r="M44" i="6" s="1"/>
  <c r="A43" i="6"/>
  <c r="B43" i="6" s="1"/>
  <c r="A42" i="6"/>
  <c r="I42" i="6" s="1"/>
  <c r="K42" i="6" s="1"/>
  <c r="A41" i="6"/>
  <c r="L41" i="6" s="1"/>
  <c r="M41" i="6" s="1"/>
  <c r="F40" i="6"/>
  <c r="A40" i="6"/>
  <c r="H40" i="6" s="1"/>
  <c r="A39" i="6"/>
  <c r="A38" i="6"/>
  <c r="A37" i="6"/>
  <c r="I37" i="6" s="1"/>
  <c r="A36" i="6"/>
  <c r="H35" i="6"/>
  <c r="G35" i="6"/>
  <c r="E35" i="6"/>
  <c r="A35" i="6"/>
  <c r="D35" i="6" s="1"/>
  <c r="J34" i="6"/>
  <c r="I34" i="6"/>
  <c r="K34" i="6" s="1"/>
  <c r="G34" i="6"/>
  <c r="F34" i="6"/>
  <c r="E34" i="6"/>
  <c r="D34" i="6"/>
  <c r="C34" i="6"/>
  <c r="B34" i="6"/>
  <c r="A34" i="6"/>
  <c r="L34" i="6" s="1"/>
  <c r="M34" i="6" s="1"/>
  <c r="L33" i="6"/>
  <c r="M33" i="6" s="1"/>
  <c r="J33" i="6"/>
  <c r="F33" i="6"/>
  <c r="A33" i="6"/>
  <c r="I33" i="6" s="1"/>
  <c r="K33" i="6" s="1"/>
  <c r="J32" i="6"/>
  <c r="A32" i="6"/>
  <c r="L32" i="6" s="1"/>
  <c r="M32" i="6" s="1"/>
  <c r="E31" i="6"/>
  <c r="A31" i="6"/>
  <c r="L30" i="6"/>
  <c r="M30" i="6" s="1"/>
  <c r="H30" i="6"/>
  <c r="G30" i="6"/>
  <c r="A30" i="6"/>
  <c r="F30" i="6" s="1"/>
  <c r="L29" i="6"/>
  <c r="M29" i="6" s="1"/>
  <c r="H29" i="6"/>
  <c r="E29" i="6"/>
  <c r="D29" i="6"/>
  <c r="C29" i="6"/>
  <c r="B29" i="6"/>
  <c r="A29" i="6"/>
  <c r="J29" i="6" s="1"/>
  <c r="A28" i="6"/>
  <c r="I28" i="6" s="1"/>
  <c r="K28" i="6" s="1"/>
  <c r="D27" i="6"/>
  <c r="C27" i="6"/>
  <c r="A27" i="6"/>
  <c r="K26" i="6"/>
  <c r="J26" i="6"/>
  <c r="I26" i="6"/>
  <c r="H26" i="6"/>
  <c r="D26" i="6"/>
  <c r="B26" i="6"/>
  <c r="A26" i="6"/>
  <c r="G26" i="6" s="1"/>
  <c r="A25" i="6"/>
  <c r="C25" i="6" s="1"/>
  <c r="A24" i="6"/>
  <c r="E24" i="6" s="1"/>
  <c r="E23" i="6"/>
  <c r="C23" i="6"/>
  <c r="A23" i="6"/>
  <c r="H23" i="6" s="1"/>
  <c r="I22" i="6"/>
  <c r="K22" i="6" s="1"/>
  <c r="F22" i="6"/>
  <c r="B22" i="6"/>
  <c r="A22" i="6"/>
  <c r="H22" i="6" s="1"/>
  <c r="I21" i="6"/>
  <c r="F21" i="6"/>
  <c r="A21" i="6"/>
  <c r="H21" i="6" s="1"/>
  <c r="G20" i="6"/>
  <c r="A20" i="6"/>
  <c r="E19" i="6"/>
  <c r="B19" i="6"/>
  <c r="A19" i="6"/>
  <c r="G18" i="6"/>
  <c r="A18" i="6"/>
  <c r="L18" i="6" s="1"/>
  <c r="M18" i="6" s="1"/>
  <c r="A17" i="6"/>
  <c r="L17" i="6" s="1"/>
  <c r="M17" i="6" s="1"/>
  <c r="A16" i="6"/>
  <c r="L16" i="6" s="1"/>
  <c r="M16" i="6" s="1"/>
  <c r="L15" i="6"/>
  <c r="M15" i="6" s="1"/>
  <c r="I15" i="6"/>
  <c r="K15" i="6" s="1"/>
  <c r="G15" i="6"/>
  <c r="E15" i="6"/>
  <c r="C15" i="6"/>
  <c r="B15" i="6"/>
  <c r="A15" i="6"/>
  <c r="J15" i="6" s="1"/>
  <c r="A14" i="6"/>
  <c r="I14" i="6" s="1"/>
  <c r="K14" i="6" s="1"/>
  <c r="J13" i="6"/>
  <c r="I13" i="6"/>
  <c r="K13" i="6" s="1"/>
  <c r="H13" i="6"/>
  <c r="G13" i="6"/>
  <c r="E13" i="6"/>
  <c r="C13" i="6"/>
  <c r="A13" i="6"/>
  <c r="F13" i="6" s="1"/>
  <c r="A12" i="6"/>
  <c r="E12" i="6" s="1"/>
  <c r="A11" i="6"/>
  <c r="A10" i="6"/>
  <c r="A9" i="6"/>
  <c r="H9" i="6" s="1"/>
  <c r="A8" i="6"/>
  <c r="A7" i="6"/>
  <c r="C7" i="6" s="1"/>
  <c r="D6" i="6"/>
  <c r="C6" i="6"/>
  <c r="B6" i="6"/>
  <c r="A6" i="6"/>
  <c r="A5" i="6"/>
  <c r="J5" i="6" s="1"/>
  <c r="B4" i="6"/>
  <c r="A4" i="6"/>
  <c r="I3" i="6"/>
  <c r="H3" i="6"/>
  <c r="G3" i="6"/>
  <c r="C3" i="6"/>
  <c r="G1003" i="5"/>
  <c r="G1002" i="5"/>
  <c r="G1001" i="5"/>
  <c r="G1000" i="5"/>
  <c r="G999" i="5"/>
  <c r="G998" i="5"/>
  <c r="G997" i="5"/>
  <c r="G996" i="5"/>
  <c r="G995" i="5"/>
  <c r="G994" i="5"/>
  <c r="G993" i="5"/>
  <c r="G992" i="5"/>
  <c r="G991" i="5"/>
  <c r="G990" i="5"/>
  <c r="G989" i="5"/>
  <c r="G988" i="5"/>
  <c r="G987" i="5"/>
  <c r="G986" i="5"/>
  <c r="G985" i="5"/>
  <c r="G984" i="5"/>
  <c r="G983" i="5"/>
  <c r="G982" i="5"/>
  <c r="G981" i="5"/>
  <c r="G980" i="5"/>
  <c r="G979" i="5"/>
  <c r="G978" i="5"/>
  <c r="G977" i="5"/>
  <c r="G976" i="5"/>
  <c r="G975" i="5"/>
  <c r="G974" i="5"/>
  <c r="G973" i="5"/>
  <c r="G972" i="5"/>
  <c r="G971" i="5"/>
  <c r="G970" i="5"/>
  <c r="G969" i="5"/>
  <c r="G968" i="5"/>
  <c r="G967" i="5"/>
  <c r="G966" i="5"/>
  <c r="G965" i="5"/>
  <c r="G964" i="5"/>
  <c r="G963" i="5"/>
  <c r="G962" i="5"/>
  <c r="G961" i="5"/>
  <c r="G960" i="5"/>
  <c r="G959" i="5"/>
  <c r="G958" i="5"/>
  <c r="G957" i="5"/>
  <c r="G956" i="5"/>
  <c r="G955" i="5"/>
  <c r="G954" i="5"/>
  <c r="G953" i="5"/>
  <c r="G952" i="5"/>
  <c r="G951" i="5"/>
  <c r="G950" i="5"/>
  <c r="G949" i="5"/>
  <c r="G948" i="5"/>
  <c r="G947" i="5"/>
  <c r="G946" i="5"/>
  <c r="G945" i="5"/>
  <c r="G944" i="5"/>
  <c r="G943" i="5"/>
  <c r="G942" i="5"/>
  <c r="G941" i="5"/>
  <c r="G940" i="5"/>
  <c r="G939" i="5"/>
  <c r="G938" i="5"/>
  <c r="G937" i="5"/>
  <c r="G936" i="5"/>
  <c r="G935" i="5"/>
  <c r="G934" i="5"/>
  <c r="G933" i="5"/>
  <c r="G932" i="5"/>
  <c r="G931" i="5"/>
  <c r="G930" i="5"/>
  <c r="G929" i="5"/>
  <c r="G928" i="5"/>
  <c r="G927" i="5"/>
  <c r="G926" i="5"/>
  <c r="G925" i="5"/>
  <c r="G924" i="5"/>
  <c r="G923" i="5"/>
  <c r="G922" i="5"/>
  <c r="G921" i="5"/>
  <c r="G920" i="5"/>
  <c r="G919" i="5"/>
  <c r="G918" i="5"/>
  <c r="G917" i="5"/>
  <c r="G916" i="5"/>
  <c r="G915" i="5"/>
  <c r="G914" i="5"/>
  <c r="G913" i="5"/>
  <c r="G912" i="5"/>
  <c r="G911" i="5"/>
  <c r="G910" i="5"/>
  <c r="G909" i="5"/>
  <c r="G908" i="5"/>
  <c r="G907" i="5"/>
  <c r="G906" i="5"/>
  <c r="G905" i="5"/>
  <c r="G904" i="5"/>
  <c r="G903" i="5"/>
  <c r="G902" i="5"/>
  <c r="G901" i="5"/>
  <c r="G900" i="5"/>
  <c r="G899" i="5"/>
  <c r="G898" i="5"/>
  <c r="G897" i="5"/>
  <c r="G896" i="5"/>
  <c r="G895" i="5"/>
  <c r="G894" i="5"/>
  <c r="G893" i="5"/>
  <c r="G892" i="5"/>
  <c r="G891" i="5"/>
  <c r="G890" i="5"/>
  <c r="G889" i="5"/>
  <c r="G888" i="5"/>
  <c r="G887" i="5"/>
  <c r="G886" i="5"/>
  <c r="G885" i="5"/>
  <c r="G884" i="5"/>
  <c r="G883" i="5"/>
  <c r="G882" i="5"/>
  <c r="G881" i="5"/>
  <c r="G880" i="5"/>
  <c r="G879" i="5"/>
  <c r="G878" i="5"/>
  <c r="G877" i="5"/>
  <c r="G876" i="5"/>
  <c r="G875" i="5"/>
  <c r="G874" i="5"/>
  <c r="G873" i="5"/>
  <c r="G872" i="5"/>
  <c r="G871" i="5"/>
  <c r="G870" i="5"/>
  <c r="G869" i="5"/>
  <c r="G868" i="5"/>
  <c r="G867" i="5"/>
  <c r="G866" i="5"/>
  <c r="G865" i="5"/>
  <c r="G864" i="5"/>
  <c r="G863" i="5"/>
  <c r="G862" i="5"/>
  <c r="G861" i="5"/>
  <c r="G860" i="5"/>
  <c r="G859" i="5"/>
  <c r="G858" i="5"/>
  <c r="G857" i="5"/>
  <c r="G856" i="5"/>
  <c r="G855" i="5"/>
  <c r="G854" i="5"/>
  <c r="G853" i="5"/>
  <c r="G852" i="5"/>
  <c r="G851" i="5"/>
  <c r="G850" i="5"/>
  <c r="G849" i="5"/>
  <c r="G848" i="5"/>
  <c r="G847" i="5"/>
  <c r="G846" i="5"/>
  <c r="G845" i="5"/>
  <c r="G844" i="5"/>
  <c r="G843" i="5"/>
  <c r="G842" i="5"/>
  <c r="G841" i="5"/>
  <c r="G840" i="5"/>
  <c r="G839" i="5"/>
  <c r="G838" i="5"/>
  <c r="G837" i="5"/>
  <c r="G836" i="5"/>
  <c r="G835" i="5"/>
  <c r="G834" i="5"/>
  <c r="G833" i="5"/>
  <c r="G832" i="5"/>
  <c r="G831" i="5"/>
  <c r="G830" i="5"/>
  <c r="G829" i="5"/>
  <c r="G828" i="5"/>
  <c r="G827" i="5"/>
  <c r="G826" i="5"/>
  <c r="G825" i="5"/>
  <c r="G824" i="5"/>
  <c r="G823" i="5"/>
  <c r="G822" i="5"/>
  <c r="G821" i="5"/>
  <c r="G820" i="5"/>
  <c r="G819" i="5"/>
  <c r="G818" i="5"/>
  <c r="G817" i="5"/>
  <c r="G816" i="5"/>
  <c r="G815" i="5"/>
  <c r="G814" i="5"/>
  <c r="G813" i="5"/>
  <c r="G812" i="5"/>
  <c r="G811" i="5"/>
  <c r="G810" i="5"/>
  <c r="G809" i="5"/>
  <c r="G808" i="5"/>
  <c r="G807" i="5"/>
  <c r="G806" i="5"/>
  <c r="G805" i="5"/>
  <c r="G804" i="5"/>
  <c r="G803" i="5"/>
  <c r="G802" i="5"/>
  <c r="G801" i="5"/>
  <c r="G800" i="5"/>
  <c r="G799" i="5"/>
  <c r="G798" i="5"/>
  <c r="G797" i="5"/>
  <c r="G796" i="5"/>
  <c r="G795" i="5"/>
  <c r="G794" i="5"/>
  <c r="G793" i="5"/>
  <c r="G792" i="5"/>
  <c r="G791" i="5"/>
  <c r="G790" i="5"/>
  <c r="G789" i="5"/>
  <c r="G788" i="5"/>
  <c r="G787" i="5"/>
  <c r="G786" i="5"/>
  <c r="G785" i="5"/>
  <c r="G784" i="5"/>
  <c r="G783" i="5"/>
  <c r="G782" i="5"/>
  <c r="G781" i="5"/>
  <c r="G780" i="5"/>
  <c r="G779" i="5"/>
  <c r="G778" i="5"/>
  <c r="G777" i="5"/>
  <c r="G776" i="5"/>
  <c r="G775" i="5"/>
  <c r="G774" i="5"/>
  <c r="G773" i="5"/>
  <c r="G772" i="5"/>
  <c r="G771" i="5"/>
  <c r="G770" i="5"/>
  <c r="G769" i="5"/>
  <c r="G768" i="5"/>
  <c r="G767" i="5"/>
  <c r="G766" i="5"/>
  <c r="G765" i="5"/>
  <c r="G764" i="5"/>
  <c r="G763" i="5"/>
  <c r="G762" i="5"/>
  <c r="G761" i="5"/>
  <c r="G760" i="5"/>
  <c r="G759" i="5"/>
  <c r="G758" i="5"/>
  <c r="G757" i="5"/>
  <c r="G756" i="5"/>
  <c r="G755" i="5"/>
  <c r="G754" i="5"/>
  <c r="G753" i="5"/>
  <c r="G752" i="5"/>
  <c r="G751" i="5"/>
  <c r="G750" i="5"/>
  <c r="G749" i="5"/>
  <c r="G748" i="5"/>
  <c r="G747" i="5"/>
  <c r="G746" i="5"/>
  <c r="G745" i="5"/>
  <c r="G744" i="5"/>
  <c r="G743" i="5"/>
  <c r="G742" i="5"/>
  <c r="G741" i="5"/>
  <c r="G740" i="5"/>
  <c r="G739" i="5"/>
  <c r="G738" i="5"/>
  <c r="G737" i="5"/>
  <c r="G736" i="5"/>
  <c r="G735" i="5"/>
  <c r="G734" i="5"/>
  <c r="G733" i="5"/>
  <c r="G732" i="5"/>
  <c r="G731" i="5"/>
  <c r="G730" i="5"/>
  <c r="G729" i="5"/>
  <c r="G728" i="5"/>
  <c r="G727" i="5"/>
  <c r="G726" i="5"/>
  <c r="G725" i="5"/>
  <c r="G724" i="5"/>
  <c r="G723" i="5"/>
  <c r="G722" i="5"/>
  <c r="G721" i="5"/>
  <c r="G720" i="5"/>
  <c r="G719" i="5"/>
  <c r="G718" i="5"/>
  <c r="G717" i="5"/>
  <c r="G716" i="5"/>
  <c r="G715" i="5"/>
  <c r="G714" i="5"/>
  <c r="G713" i="5"/>
  <c r="G712" i="5"/>
  <c r="G711" i="5"/>
  <c r="G710" i="5"/>
  <c r="G709" i="5"/>
  <c r="G708" i="5"/>
  <c r="G707" i="5"/>
  <c r="G706" i="5"/>
  <c r="G705" i="5"/>
  <c r="G704" i="5"/>
  <c r="G703" i="5"/>
  <c r="G702" i="5"/>
  <c r="G701" i="5"/>
  <c r="G700" i="5"/>
  <c r="G699" i="5"/>
  <c r="G698" i="5"/>
  <c r="G697" i="5"/>
  <c r="G696" i="5"/>
  <c r="G695" i="5"/>
  <c r="G694" i="5"/>
  <c r="G693" i="5"/>
  <c r="G692" i="5"/>
  <c r="G691" i="5"/>
  <c r="G690" i="5"/>
  <c r="G689" i="5"/>
  <c r="G688" i="5"/>
  <c r="G687" i="5"/>
  <c r="G686" i="5"/>
  <c r="G685" i="5"/>
  <c r="G684" i="5"/>
  <c r="G683" i="5"/>
  <c r="G682" i="5"/>
  <c r="G681" i="5"/>
  <c r="G680" i="5"/>
  <c r="G679" i="5"/>
  <c r="G678" i="5"/>
  <c r="G677" i="5"/>
  <c r="G676" i="5"/>
  <c r="G675" i="5"/>
  <c r="G674" i="5"/>
  <c r="G673" i="5"/>
  <c r="G672" i="5"/>
  <c r="G671" i="5"/>
  <c r="G670" i="5"/>
  <c r="G669" i="5"/>
  <c r="G668" i="5"/>
  <c r="G667" i="5"/>
  <c r="G666" i="5"/>
  <c r="G665" i="5"/>
  <c r="G664" i="5"/>
  <c r="G663" i="5"/>
  <c r="G662" i="5"/>
  <c r="G661" i="5"/>
  <c r="G660" i="5"/>
  <c r="G659" i="5"/>
  <c r="G658" i="5"/>
  <c r="G657" i="5"/>
  <c r="G656" i="5"/>
  <c r="G655" i="5"/>
  <c r="G654" i="5"/>
  <c r="G653" i="5"/>
  <c r="G652" i="5"/>
  <c r="G651" i="5"/>
  <c r="G650" i="5"/>
  <c r="G649" i="5"/>
  <c r="G648" i="5"/>
  <c r="G647" i="5"/>
  <c r="G646" i="5"/>
  <c r="G645" i="5"/>
  <c r="G644" i="5"/>
  <c r="G643" i="5"/>
  <c r="G642" i="5"/>
  <c r="G641" i="5"/>
  <c r="G640" i="5"/>
  <c r="G639" i="5"/>
  <c r="G638" i="5"/>
  <c r="G637" i="5"/>
  <c r="G636" i="5"/>
  <c r="G635" i="5"/>
  <c r="G634" i="5"/>
  <c r="G633" i="5"/>
  <c r="G632" i="5"/>
  <c r="G631" i="5"/>
  <c r="G630" i="5"/>
  <c r="G629" i="5"/>
  <c r="G628" i="5"/>
  <c r="G627" i="5"/>
  <c r="G626" i="5"/>
  <c r="G625" i="5"/>
  <c r="G624" i="5"/>
  <c r="G623" i="5"/>
  <c r="G622" i="5"/>
  <c r="G621" i="5"/>
  <c r="G620" i="5"/>
  <c r="G619" i="5"/>
  <c r="G618" i="5"/>
  <c r="G617" i="5"/>
  <c r="G616" i="5"/>
  <c r="G615" i="5"/>
  <c r="G614" i="5"/>
  <c r="G613" i="5"/>
  <c r="G612" i="5"/>
  <c r="G611" i="5"/>
  <c r="G610" i="5"/>
  <c r="G609" i="5"/>
  <c r="G608" i="5"/>
  <c r="G607" i="5"/>
  <c r="G606" i="5"/>
  <c r="G605" i="5"/>
  <c r="G604" i="5"/>
  <c r="G603" i="5"/>
  <c r="G602" i="5"/>
  <c r="G601" i="5"/>
  <c r="G600" i="5"/>
  <c r="G599" i="5"/>
  <c r="G598" i="5"/>
  <c r="G597" i="5"/>
  <c r="G596" i="5"/>
  <c r="G595" i="5"/>
  <c r="G594" i="5"/>
  <c r="G593" i="5"/>
  <c r="G592" i="5"/>
  <c r="G591" i="5"/>
  <c r="G590" i="5"/>
  <c r="G589" i="5"/>
  <c r="G588" i="5"/>
  <c r="G587" i="5"/>
  <c r="G586" i="5"/>
  <c r="G585" i="5"/>
  <c r="G584" i="5"/>
  <c r="G583" i="5"/>
  <c r="G582" i="5"/>
  <c r="G581" i="5"/>
  <c r="G580" i="5"/>
  <c r="G579" i="5"/>
  <c r="G578" i="5"/>
  <c r="G577" i="5"/>
  <c r="G576" i="5"/>
  <c r="G575" i="5"/>
  <c r="G574" i="5"/>
  <c r="G573" i="5"/>
  <c r="G572" i="5"/>
  <c r="G571" i="5"/>
  <c r="G570" i="5"/>
  <c r="G569" i="5"/>
  <c r="G568" i="5"/>
  <c r="G567" i="5"/>
  <c r="G566" i="5"/>
  <c r="G565" i="5"/>
  <c r="G564" i="5"/>
  <c r="G563" i="5"/>
  <c r="G562" i="5"/>
  <c r="G561" i="5"/>
  <c r="G560" i="5"/>
  <c r="G559" i="5"/>
  <c r="G558" i="5"/>
  <c r="G557" i="5"/>
  <c r="G556" i="5"/>
  <c r="G555" i="5"/>
  <c r="G554" i="5"/>
  <c r="G553" i="5"/>
  <c r="G552" i="5"/>
  <c r="G551" i="5"/>
  <c r="G550" i="5"/>
  <c r="G549" i="5"/>
  <c r="G548" i="5"/>
  <c r="G547" i="5"/>
  <c r="G546" i="5"/>
  <c r="G545" i="5"/>
  <c r="G544" i="5"/>
  <c r="G543" i="5"/>
  <c r="G542" i="5"/>
  <c r="G541" i="5"/>
  <c r="G540" i="5"/>
  <c r="G539" i="5"/>
  <c r="G538" i="5"/>
  <c r="G537" i="5"/>
  <c r="G536" i="5"/>
  <c r="G535" i="5"/>
  <c r="G534" i="5"/>
  <c r="G533" i="5"/>
  <c r="G532" i="5"/>
  <c r="G531" i="5"/>
  <c r="G530" i="5"/>
  <c r="G529" i="5"/>
  <c r="G528" i="5"/>
  <c r="G527" i="5"/>
  <c r="G526" i="5"/>
  <c r="G525" i="5"/>
  <c r="G524" i="5"/>
  <c r="G523" i="5"/>
  <c r="G522" i="5"/>
  <c r="G521" i="5"/>
  <c r="G520" i="5"/>
  <c r="G519" i="5"/>
  <c r="G518" i="5"/>
  <c r="G517" i="5"/>
  <c r="G516" i="5"/>
  <c r="G515" i="5"/>
  <c r="G514" i="5"/>
  <c r="G513" i="5"/>
  <c r="G512" i="5"/>
  <c r="G511" i="5"/>
  <c r="G510" i="5"/>
  <c r="G509" i="5"/>
  <c r="G508" i="5"/>
  <c r="G507" i="5"/>
  <c r="G506" i="5"/>
  <c r="G505" i="5"/>
  <c r="G504" i="5"/>
  <c r="G503" i="5"/>
  <c r="G502" i="5"/>
  <c r="G501" i="5"/>
  <c r="G500" i="5"/>
  <c r="G499" i="5"/>
  <c r="G498" i="5"/>
  <c r="G497" i="5"/>
  <c r="G496" i="5"/>
  <c r="G495" i="5"/>
  <c r="G494" i="5"/>
  <c r="G493" i="5"/>
  <c r="G492" i="5"/>
  <c r="G491" i="5"/>
  <c r="G490" i="5"/>
  <c r="G489" i="5"/>
  <c r="G488" i="5"/>
  <c r="G487" i="5"/>
  <c r="G486" i="5"/>
  <c r="G485" i="5"/>
  <c r="G484" i="5"/>
  <c r="G483" i="5"/>
  <c r="G482" i="5"/>
  <c r="G481" i="5"/>
  <c r="G480" i="5"/>
  <c r="G479" i="5"/>
  <c r="G478" i="5"/>
  <c r="G477" i="5"/>
  <c r="G476" i="5"/>
  <c r="G475" i="5"/>
  <c r="G474" i="5"/>
  <c r="G473" i="5"/>
  <c r="G472" i="5"/>
  <c r="G471" i="5"/>
  <c r="G470" i="5"/>
  <c r="G469" i="5"/>
  <c r="G468" i="5"/>
  <c r="G467" i="5"/>
  <c r="G466" i="5"/>
  <c r="G465" i="5"/>
  <c r="G464" i="5"/>
  <c r="G463" i="5"/>
  <c r="G462" i="5"/>
  <c r="G461" i="5"/>
  <c r="G460" i="5"/>
  <c r="G459" i="5"/>
  <c r="G458" i="5"/>
  <c r="G457" i="5"/>
  <c r="G456" i="5"/>
  <c r="G455" i="5"/>
  <c r="G454" i="5"/>
  <c r="G453" i="5"/>
  <c r="G452" i="5"/>
  <c r="G451" i="5"/>
  <c r="G450" i="5"/>
  <c r="G449" i="5"/>
  <c r="G448" i="5"/>
  <c r="G447" i="5"/>
  <c r="G446" i="5"/>
  <c r="G445" i="5"/>
  <c r="G444" i="5"/>
  <c r="G443" i="5"/>
  <c r="G442" i="5"/>
  <c r="G441" i="5"/>
  <c r="G440" i="5"/>
  <c r="G439" i="5"/>
  <c r="G438" i="5"/>
  <c r="G437" i="5"/>
  <c r="G436" i="5"/>
  <c r="G435" i="5"/>
  <c r="G434" i="5"/>
  <c r="G433" i="5"/>
  <c r="G432" i="5"/>
  <c r="G431" i="5"/>
  <c r="G430" i="5"/>
  <c r="G429" i="5"/>
  <c r="G428" i="5"/>
  <c r="G427" i="5"/>
  <c r="G426" i="5"/>
  <c r="G425" i="5"/>
  <c r="G424" i="5"/>
  <c r="G423" i="5"/>
  <c r="G422" i="5"/>
  <c r="G421" i="5"/>
  <c r="G420" i="5"/>
  <c r="G419" i="5"/>
  <c r="G418" i="5"/>
  <c r="G417" i="5"/>
  <c r="G416" i="5"/>
  <c r="G415" i="5"/>
  <c r="G414" i="5"/>
  <c r="G413" i="5"/>
  <c r="G412" i="5"/>
  <c r="G411" i="5"/>
  <c r="G410" i="5"/>
  <c r="G409" i="5"/>
  <c r="G408" i="5"/>
  <c r="G407" i="5"/>
  <c r="G406" i="5"/>
  <c r="G405" i="5"/>
  <c r="G404" i="5"/>
  <c r="G403" i="5"/>
  <c r="G402" i="5"/>
  <c r="G401" i="5"/>
  <c r="G400" i="5"/>
  <c r="G399" i="5"/>
  <c r="G398" i="5"/>
  <c r="G397" i="5"/>
  <c r="G396" i="5"/>
  <c r="G395" i="5"/>
  <c r="G394" i="5"/>
  <c r="G393" i="5"/>
  <c r="G392" i="5"/>
  <c r="G391" i="5"/>
  <c r="G390" i="5"/>
  <c r="G389" i="5"/>
  <c r="G388" i="5"/>
  <c r="G387" i="5"/>
  <c r="G386" i="5"/>
  <c r="G385" i="5"/>
  <c r="G384" i="5"/>
  <c r="G383" i="5"/>
  <c r="G382" i="5"/>
  <c r="G381" i="5"/>
  <c r="G380" i="5"/>
  <c r="G379" i="5"/>
  <c r="G378" i="5"/>
  <c r="G377" i="5"/>
  <c r="G376" i="5"/>
  <c r="G375" i="5"/>
  <c r="G374" i="5"/>
  <c r="G373" i="5"/>
  <c r="G372" i="5"/>
  <c r="G371" i="5"/>
  <c r="G370" i="5"/>
  <c r="G369" i="5"/>
  <c r="G368" i="5"/>
  <c r="G367" i="5"/>
  <c r="G366" i="5"/>
  <c r="G365" i="5"/>
  <c r="G364" i="5"/>
  <c r="G363" i="5"/>
  <c r="G362" i="5"/>
  <c r="G361" i="5"/>
  <c r="G360" i="5"/>
  <c r="G359" i="5"/>
  <c r="G358" i="5"/>
  <c r="G357" i="5"/>
  <c r="G356" i="5"/>
  <c r="G355" i="5"/>
  <c r="G354" i="5"/>
  <c r="G353" i="5"/>
  <c r="G352" i="5"/>
  <c r="G351" i="5"/>
  <c r="G350" i="5"/>
  <c r="G349" i="5"/>
  <c r="G348" i="5"/>
  <c r="G347" i="5"/>
  <c r="G346" i="5"/>
  <c r="G345" i="5"/>
  <c r="G344" i="5"/>
  <c r="G343" i="5"/>
  <c r="G342" i="5"/>
  <c r="G341" i="5"/>
  <c r="G340" i="5"/>
  <c r="G339" i="5"/>
  <c r="G338" i="5"/>
  <c r="G337" i="5"/>
  <c r="G336" i="5"/>
  <c r="G335" i="5"/>
  <c r="G334" i="5"/>
  <c r="G333" i="5"/>
  <c r="G332" i="5"/>
  <c r="G331" i="5"/>
  <c r="G330" i="5"/>
  <c r="G329" i="5"/>
  <c r="G328" i="5"/>
  <c r="G327" i="5"/>
  <c r="G326" i="5"/>
  <c r="G325" i="5"/>
  <c r="G324" i="5"/>
  <c r="G323" i="5"/>
  <c r="G322" i="5"/>
  <c r="G321" i="5"/>
  <c r="G320" i="5"/>
  <c r="G319" i="5"/>
  <c r="G318" i="5"/>
  <c r="G317" i="5"/>
  <c r="G316" i="5"/>
  <c r="G315" i="5"/>
  <c r="G314" i="5"/>
  <c r="G313" i="5"/>
  <c r="G312" i="5"/>
  <c r="G311" i="5"/>
  <c r="G310" i="5"/>
  <c r="G309" i="5"/>
  <c r="G308" i="5"/>
  <c r="G307" i="5"/>
  <c r="G306" i="5"/>
  <c r="G305" i="5"/>
  <c r="G304" i="5"/>
  <c r="G303" i="5"/>
  <c r="G302" i="5"/>
  <c r="G301" i="5"/>
  <c r="G300" i="5"/>
  <c r="G299" i="5"/>
  <c r="G298" i="5"/>
  <c r="G297" i="5"/>
  <c r="G296" i="5"/>
  <c r="G295" i="5"/>
  <c r="G294" i="5"/>
  <c r="G293" i="5"/>
  <c r="G292" i="5"/>
  <c r="G291" i="5"/>
  <c r="G290" i="5"/>
  <c r="G289" i="5"/>
  <c r="G288" i="5"/>
  <c r="G287" i="5"/>
  <c r="G286" i="5"/>
  <c r="G285" i="5"/>
  <c r="G284" i="5"/>
  <c r="G283" i="5"/>
  <c r="G282" i="5"/>
  <c r="G281" i="5"/>
  <c r="G280" i="5"/>
  <c r="G279" i="5"/>
  <c r="G278" i="5"/>
  <c r="G277" i="5"/>
  <c r="G276" i="5"/>
  <c r="G275" i="5"/>
  <c r="G274" i="5"/>
  <c r="G273" i="5"/>
  <c r="G272" i="5"/>
  <c r="G271" i="5"/>
  <c r="G270" i="5"/>
  <c r="G269" i="5"/>
  <c r="G268" i="5"/>
  <c r="G267" i="5"/>
  <c r="G266" i="5"/>
  <c r="G265" i="5"/>
  <c r="G264" i="5"/>
  <c r="G263" i="5"/>
  <c r="G262" i="5"/>
  <c r="G261" i="5"/>
  <c r="G260" i="5"/>
  <c r="G259" i="5"/>
  <c r="G258" i="5"/>
  <c r="G257" i="5"/>
  <c r="G256" i="5"/>
  <c r="G255" i="5"/>
  <c r="G254" i="5"/>
  <c r="G253" i="5"/>
  <c r="G252" i="5"/>
  <c r="G251" i="5"/>
  <c r="G250" i="5"/>
  <c r="G249" i="5"/>
  <c r="G248" i="5"/>
  <c r="G247" i="5"/>
  <c r="G246" i="5"/>
  <c r="G245" i="5"/>
  <c r="G244" i="5"/>
  <c r="G243" i="5"/>
  <c r="G242" i="5"/>
  <c r="G241" i="5"/>
  <c r="G240" i="5"/>
  <c r="G239" i="5"/>
  <c r="G238" i="5"/>
  <c r="G237" i="5"/>
  <c r="G236" i="5"/>
  <c r="G235" i="5"/>
  <c r="G234" i="5"/>
  <c r="G233" i="5"/>
  <c r="G232" i="5"/>
  <c r="G231" i="5"/>
  <c r="G230" i="5"/>
  <c r="G229" i="5"/>
  <c r="G228" i="5"/>
  <c r="G227" i="5"/>
  <c r="G226" i="5"/>
  <c r="G225" i="5"/>
  <c r="G224" i="5"/>
  <c r="G223" i="5"/>
  <c r="G222" i="5"/>
  <c r="G221" i="5"/>
  <c r="G220" i="5"/>
  <c r="G219" i="5"/>
  <c r="G218" i="5"/>
  <c r="G217" i="5"/>
  <c r="G216" i="5"/>
  <c r="G215" i="5"/>
  <c r="G214" i="5"/>
  <c r="G213" i="5"/>
  <c r="G212" i="5"/>
  <c r="G211" i="5"/>
  <c r="G210" i="5"/>
  <c r="G209" i="5"/>
  <c r="G208" i="5"/>
  <c r="G207" i="5"/>
  <c r="G206" i="5"/>
  <c r="G205" i="5"/>
  <c r="G204" i="5"/>
  <c r="G203" i="5"/>
  <c r="G202" i="5"/>
  <c r="G201" i="5"/>
  <c r="G200" i="5"/>
  <c r="G199" i="5"/>
  <c r="G198" i="5"/>
  <c r="G197" i="5"/>
  <c r="G196" i="5"/>
  <c r="G195" i="5"/>
  <c r="G194" i="5"/>
  <c r="G193" i="5"/>
  <c r="G192" i="5"/>
  <c r="G191" i="5"/>
  <c r="G190" i="5"/>
  <c r="G189" i="5"/>
  <c r="G188" i="5"/>
  <c r="G187" i="5"/>
  <c r="G186" i="5"/>
  <c r="G185" i="5"/>
  <c r="G184" i="5"/>
  <c r="G183" i="5"/>
  <c r="G182" i="5"/>
  <c r="G181" i="5"/>
  <c r="G180" i="5"/>
  <c r="G179" i="5"/>
  <c r="G178" i="5"/>
  <c r="G177" i="5"/>
  <c r="G176" i="5"/>
  <c r="G175" i="5"/>
  <c r="G174" i="5"/>
  <c r="G173" i="5"/>
  <c r="G172" i="5"/>
  <c r="G171" i="5"/>
  <c r="G170" i="5"/>
  <c r="G169" i="5"/>
  <c r="G168" i="5"/>
  <c r="G167" i="5"/>
  <c r="G166" i="5"/>
  <c r="G165" i="5"/>
  <c r="G164" i="5"/>
  <c r="G163" i="5"/>
  <c r="G162" i="5"/>
  <c r="G161" i="5"/>
  <c r="G160" i="5"/>
  <c r="G159" i="5"/>
  <c r="G158" i="5"/>
  <c r="G157" i="5"/>
  <c r="G156" i="5"/>
  <c r="G155" i="5"/>
  <c r="G154" i="5"/>
  <c r="G153" i="5"/>
  <c r="G152" i="5"/>
  <c r="G151" i="5"/>
  <c r="G150" i="5"/>
  <c r="G149" i="5"/>
  <c r="G148" i="5"/>
  <c r="G147" i="5"/>
  <c r="G146" i="5"/>
  <c r="G145" i="5"/>
  <c r="G144" i="5"/>
  <c r="G143" i="5"/>
  <c r="G142" i="5"/>
  <c r="G141" i="5"/>
  <c r="G140" i="5"/>
  <c r="G139" i="5"/>
  <c r="G138" i="5"/>
  <c r="G137" i="5"/>
  <c r="G136" i="5"/>
  <c r="G135" i="5"/>
  <c r="G134" i="5"/>
  <c r="G133" i="5"/>
  <c r="G132" i="5"/>
  <c r="G131" i="5"/>
  <c r="G130" i="5"/>
  <c r="G129" i="5"/>
  <c r="G128" i="5"/>
  <c r="G127" i="5"/>
  <c r="G126" i="5"/>
  <c r="G125" i="5"/>
  <c r="G124" i="5"/>
  <c r="G123" i="5"/>
  <c r="G122" i="5"/>
  <c r="G121" i="5"/>
  <c r="G120" i="5"/>
  <c r="G119" i="5"/>
  <c r="G118" i="5"/>
  <c r="G117" i="5"/>
  <c r="G116" i="5"/>
  <c r="G115" i="5"/>
  <c r="G114" i="5"/>
  <c r="G113" i="5"/>
  <c r="G112" i="5"/>
  <c r="G111" i="5"/>
  <c r="G110" i="5"/>
  <c r="G109" i="5"/>
  <c r="G108" i="5"/>
  <c r="G107" i="5"/>
  <c r="G106" i="5"/>
  <c r="G105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4" i="5"/>
  <c r="D3" i="5"/>
  <c r="O3" i="4"/>
  <c r="L3" i="4"/>
  <c r="I3" i="4"/>
  <c r="H206" i="3"/>
  <c r="G206" i="3"/>
  <c r="H205" i="3"/>
  <c r="G205" i="3"/>
  <c r="H204" i="3"/>
  <c r="G204" i="3"/>
  <c r="H203" i="3"/>
  <c r="G203" i="3"/>
  <c r="H202" i="3"/>
  <c r="G202" i="3"/>
  <c r="H201" i="3"/>
  <c r="G201" i="3"/>
  <c r="H200" i="3"/>
  <c r="G200" i="3"/>
  <c r="H199" i="3"/>
  <c r="G199" i="3"/>
  <c r="H198" i="3"/>
  <c r="G198" i="3"/>
  <c r="H197" i="3"/>
  <c r="G197" i="3"/>
  <c r="H196" i="3"/>
  <c r="G196" i="3"/>
  <c r="H195" i="3"/>
  <c r="G195" i="3"/>
  <c r="H194" i="3"/>
  <c r="G194" i="3"/>
  <c r="H193" i="3"/>
  <c r="G193" i="3"/>
  <c r="H192" i="3"/>
  <c r="G192" i="3"/>
  <c r="H191" i="3"/>
  <c r="G191" i="3"/>
  <c r="H190" i="3"/>
  <c r="G190" i="3"/>
  <c r="H189" i="3"/>
  <c r="G189" i="3"/>
  <c r="H188" i="3"/>
  <c r="G188" i="3"/>
  <c r="H187" i="3"/>
  <c r="G187" i="3"/>
  <c r="H186" i="3"/>
  <c r="G186" i="3"/>
  <c r="H185" i="3"/>
  <c r="G185" i="3"/>
  <c r="H184" i="3"/>
  <c r="G184" i="3"/>
  <c r="H183" i="3"/>
  <c r="G183" i="3"/>
  <c r="H182" i="3"/>
  <c r="G182" i="3"/>
  <c r="H181" i="3"/>
  <c r="G181" i="3"/>
  <c r="H180" i="3"/>
  <c r="G180" i="3"/>
  <c r="H179" i="3"/>
  <c r="G179" i="3"/>
  <c r="H178" i="3"/>
  <c r="G178" i="3"/>
  <c r="H177" i="3"/>
  <c r="G177" i="3"/>
  <c r="H176" i="3"/>
  <c r="G176" i="3"/>
  <c r="H175" i="3"/>
  <c r="G175" i="3"/>
  <c r="H174" i="3"/>
  <c r="G174" i="3"/>
  <c r="H173" i="3"/>
  <c r="G173" i="3"/>
  <c r="H172" i="3"/>
  <c r="G172" i="3"/>
  <c r="H171" i="3"/>
  <c r="G171" i="3"/>
  <c r="H170" i="3"/>
  <c r="G170" i="3"/>
  <c r="H169" i="3"/>
  <c r="G169" i="3"/>
  <c r="H168" i="3"/>
  <c r="G168" i="3"/>
  <c r="H167" i="3"/>
  <c r="G167" i="3"/>
  <c r="H166" i="3"/>
  <c r="G166" i="3"/>
  <c r="H165" i="3"/>
  <c r="G165" i="3"/>
  <c r="H164" i="3"/>
  <c r="G164" i="3"/>
  <c r="H163" i="3"/>
  <c r="G163" i="3"/>
  <c r="H162" i="3"/>
  <c r="G162" i="3"/>
  <c r="H161" i="3"/>
  <c r="G161" i="3"/>
  <c r="H160" i="3"/>
  <c r="G160" i="3"/>
  <c r="H159" i="3"/>
  <c r="G159" i="3"/>
  <c r="H158" i="3"/>
  <c r="G158" i="3"/>
  <c r="H157" i="3"/>
  <c r="G157" i="3"/>
  <c r="H156" i="3"/>
  <c r="G156" i="3"/>
  <c r="H155" i="3"/>
  <c r="G155" i="3"/>
  <c r="H154" i="3"/>
  <c r="G154" i="3"/>
  <c r="H153" i="3"/>
  <c r="G153" i="3"/>
  <c r="H152" i="3"/>
  <c r="G152" i="3"/>
  <c r="H151" i="3"/>
  <c r="G151" i="3"/>
  <c r="H150" i="3"/>
  <c r="G150" i="3"/>
  <c r="H149" i="3"/>
  <c r="G149" i="3"/>
  <c r="H148" i="3"/>
  <c r="G148" i="3"/>
  <c r="H147" i="3"/>
  <c r="G147" i="3"/>
  <c r="H146" i="3"/>
  <c r="G146" i="3"/>
  <c r="H145" i="3"/>
  <c r="G145" i="3"/>
  <c r="H144" i="3"/>
  <c r="G144" i="3"/>
  <c r="H143" i="3"/>
  <c r="G143" i="3"/>
  <c r="H142" i="3"/>
  <c r="G142" i="3"/>
  <c r="H141" i="3"/>
  <c r="G141" i="3"/>
  <c r="H140" i="3"/>
  <c r="G140" i="3"/>
  <c r="H139" i="3"/>
  <c r="G139" i="3"/>
  <c r="H138" i="3"/>
  <c r="G138" i="3"/>
  <c r="H137" i="3"/>
  <c r="G137" i="3"/>
  <c r="H136" i="3"/>
  <c r="G136" i="3"/>
  <c r="H135" i="3"/>
  <c r="G135" i="3"/>
  <c r="H134" i="3"/>
  <c r="G134" i="3"/>
  <c r="H133" i="3"/>
  <c r="G133" i="3"/>
  <c r="H132" i="3"/>
  <c r="G132" i="3"/>
  <c r="H131" i="3"/>
  <c r="G131" i="3"/>
  <c r="H130" i="3"/>
  <c r="G130" i="3"/>
  <c r="H129" i="3"/>
  <c r="G129" i="3"/>
  <c r="H128" i="3"/>
  <c r="G128" i="3"/>
  <c r="H127" i="3"/>
  <c r="G127" i="3"/>
  <c r="H126" i="3"/>
  <c r="G126" i="3"/>
  <c r="H125" i="3"/>
  <c r="G125" i="3"/>
  <c r="H124" i="3"/>
  <c r="G124" i="3"/>
  <c r="H123" i="3"/>
  <c r="G123" i="3"/>
  <c r="H122" i="3"/>
  <c r="G122" i="3"/>
  <c r="H121" i="3"/>
  <c r="G121" i="3"/>
  <c r="H120" i="3"/>
  <c r="G120" i="3"/>
  <c r="H119" i="3"/>
  <c r="G119" i="3"/>
  <c r="H118" i="3"/>
  <c r="G118" i="3"/>
  <c r="H117" i="3"/>
  <c r="G117" i="3"/>
  <c r="H116" i="3"/>
  <c r="G116" i="3"/>
  <c r="H115" i="3"/>
  <c r="G115" i="3"/>
  <c r="H114" i="3"/>
  <c r="G114" i="3"/>
  <c r="H113" i="3"/>
  <c r="G113" i="3"/>
  <c r="H112" i="3"/>
  <c r="G112" i="3"/>
  <c r="H111" i="3"/>
  <c r="G111" i="3"/>
  <c r="H110" i="3"/>
  <c r="G110" i="3"/>
  <c r="H109" i="3"/>
  <c r="G109" i="3"/>
  <c r="H108" i="3"/>
  <c r="G108" i="3"/>
  <c r="H107" i="3"/>
  <c r="G107" i="3"/>
  <c r="H106" i="3"/>
  <c r="G106" i="3"/>
  <c r="H105" i="3"/>
  <c r="G105" i="3"/>
  <c r="H104" i="3"/>
  <c r="G104" i="3"/>
  <c r="H103" i="3"/>
  <c r="G103" i="3"/>
  <c r="H102" i="3"/>
  <c r="G102" i="3"/>
  <c r="H101" i="3"/>
  <c r="G101" i="3"/>
  <c r="H100" i="3"/>
  <c r="G100" i="3"/>
  <c r="H99" i="3"/>
  <c r="G99" i="3"/>
  <c r="H98" i="3"/>
  <c r="G98" i="3"/>
  <c r="H97" i="3"/>
  <c r="G97" i="3"/>
  <c r="H96" i="3"/>
  <c r="G96" i="3"/>
  <c r="H95" i="3"/>
  <c r="G95" i="3"/>
  <c r="H94" i="3"/>
  <c r="G94" i="3"/>
  <c r="H93" i="3"/>
  <c r="G93" i="3"/>
  <c r="H92" i="3"/>
  <c r="G92" i="3"/>
  <c r="H91" i="3"/>
  <c r="G91" i="3"/>
  <c r="H90" i="3"/>
  <c r="G90" i="3"/>
  <c r="H89" i="3"/>
  <c r="G89" i="3"/>
  <c r="H88" i="3"/>
  <c r="G88" i="3"/>
  <c r="H87" i="3"/>
  <c r="G87" i="3"/>
  <c r="H86" i="3"/>
  <c r="G86" i="3"/>
  <c r="H85" i="3"/>
  <c r="G85" i="3"/>
  <c r="H84" i="3"/>
  <c r="G84" i="3"/>
  <c r="H83" i="3"/>
  <c r="G83" i="3"/>
  <c r="H82" i="3"/>
  <c r="G82" i="3"/>
  <c r="H81" i="3"/>
  <c r="G81" i="3"/>
  <c r="H80" i="3"/>
  <c r="G80" i="3"/>
  <c r="H79" i="3"/>
  <c r="G79" i="3"/>
  <c r="H78" i="3"/>
  <c r="G78" i="3"/>
  <c r="H77" i="3"/>
  <c r="G77" i="3"/>
  <c r="H76" i="3"/>
  <c r="G76" i="3"/>
  <c r="H75" i="3"/>
  <c r="G75" i="3"/>
  <c r="H74" i="3"/>
  <c r="G74" i="3"/>
  <c r="H73" i="3"/>
  <c r="G73" i="3"/>
  <c r="H72" i="3"/>
  <c r="G72" i="3"/>
  <c r="H71" i="3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G13" i="3"/>
  <c r="H13" i="3" s="1"/>
  <c r="G11" i="3"/>
  <c r="H11" i="3" s="1"/>
  <c r="F6" i="3"/>
  <c r="D4" i="3"/>
  <c r="D3" i="3"/>
  <c r="B3" i="3"/>
  <c r="B5" i="2"/>
  <c r="G7" i="3" s="1"/>
  <c r="H7" i="3" s="1"/>
  <c r="I383" i="6" l="1"/>
  <c r="D383" i="6"/>
  <c r="L400" i="6"/>
  <c r="M400" i="6" s="1"/>
  <c r="I400" i="6"/>
  <c r="K400" i="6" s="1"/>
  <c r="D400" i="6"/>
  <c r="C400" i="6"/>
  <c r="F400" i="6"/>
  <c r="B400" i="6"/>
  <c r="H10" i="6"/>
  <c r="I10" i="6"/>
  <c r="F10" i="6"/>
  <c r="L150" i="6"/>
  <c r="M150" i="6" s="1"/>
  <c r="J230" i="6"/>
  <c r="I230" i="6"/>
  <c r="K230" i="6" s="1"/>
  <c r="L359" i="6"/>
  <c r="M359" i="6" s="1"/>
  <c r="I359" i="6"/>
  <c r="K359" i="6" s="1"/>
  <c r="J359" i="6"/>
  <c r="C359" i="6"/>
  <c r="B359" i="6"/>
  <c r="L63" i="6"/>
  <c r="M63" i="6" s="1"/>
  <c r="I63" i="6"/>
  <c r="K63" i="6" s="1"/>
  <c r="C63" i="6"/>
  <c r="B292" i="6"/>
  <c r="G292" i="6"/>
  <c r="E292" i="6"/>
  <c r="J292" i="6"/>
  <c r="C292" i="6"/>
  <c r="L317" i="6"/>
  <c r="M317" i="6" s="1"/>
  <c r="D317" i="6"/>
  <c r="I317" i="6"/>
  <c r="K317" i="6" s="1"/>
  <c r="C317" i="6"/>
  <c r="B317" i="6"/>
  <c r="J328" i="6"/>
  <c r="B328" i="6"/>
  <c r="H232" i="6"/>
  <c r="J232" i="6"/>
  <c r="G39" i="6"/>
  <c r="L39" i="6"/>
  <c r="M39" i="6" s="1"/>
  <c r="E39" i="6"/>
  <c r="B486" i="6"/>
  <c r="G486" i="6"/>
  <c r="F234" i="6"/>
  <c r="J234" i="6"/>
  <c r="I234" i="6"/>
  <c r="K234" i="6" s="1"/>
  <c r="G234" i="6"/>
  <c r="D234" i="6"/>
  <c r="E234" i="6"/>
  <c r="C234" i="6"/>
  <c r="B234" i="6"/>
  <c r="E252" i="6"/>
  <c r="H252" i="6"/>
  <c r="J252" i="6"/>
  <c r="G252" i="6"/>
  <c r="F252" i="6"/>
  <c r="F212" i="6"/>
  <c r="I212" i="6"/>
  <c r="L234" i="6"/>
  <c r="M234" i="6" s="1"/>
  <c r="G274" i="6"/>
  <c r="D294" i="6"/>
  <c r="G498" i="6"/>
  <c r="J498" i="6"/>
  <c r="D498" i="6"/>
  <c r="L498" i="6"/>
  <c r="M498" i="6" s="1"/>
  <c r="C498" i="6"/>
  <c r="I244" i="6"/>
  <c r="J244" i="6"/>
  <c r="B244" i="6"/>
  <c r="B388" i="6"/>
  <c r="L388" i="6"/>
  <c r="M388" i="6" s="1"/>
  <c r="D135" i="6"/>
  <c r="H135" i="6"/>
  <c r="E135" i="6"/>
  <c r="C135" i="6"/>
  <c r="D222" i="6"/>
  <c r="J222" i="6"/>
  <c r="I222" i="6"/>
  <c r="K222" i="6" s="1"/>
  <c r="H222" i="6"/>
  <c r="E222" i="6"/>
  <c r="C222" i="6"/>
  <c r="D252" i="6"/>
  <c r="E282" i="6"/>
  <c r="H282" i="6"/>
  <c r="C282" i="6"/>
  <c r="C497" i="6"/>
  <c r="B497" i="6"/>
  <c r="G135" i="6"/>
  <c r="G145" i="6"/>
  <c r="F145" i="6"/>
  <c r="H145" i="6"/>
  <c r="E145" i="6"/>
  <c r="D145" i="6"/>
  <c r="J392" i="6"/>
  <c r="H392" i="6"/>
  <c r="L392" i="6"/>
  <c r="M392" i="6" s="1"/>
  <c r="E392" i="6"/>
  <c r="C392" i="6"/>
  <c r="B392" i="6"/>
  <c r="G36" i="6"/>
  <c r="E36" i="6"/>
  <c r="C36" i="6"/>
  <c r="J80" i="6"/>
  <c r="F80" i="6"/>
  <c r="D80" i="6"/>
  <c r="C127" i="6"/>
  <c r="I127" i="6"/>
  <c r="K127" i="6" s="1"/>
  <c r="G127" i="6"/>
  <c r="I311" i="6"/>
  <c r="D311" i="6"/>
  <c r="H362" i="6"/>
  <c r="G362" i="6"/>
  <c r="F362" i="6"/>
  <c r="D362" i="6"/>
  <c r="C362" i="6"/>
  <c r="F397" i="6"/>
  <c r="L397" i="6"/>
  <c r="M397" i="6" s="1"/>
  <c r="H403" i="6"/>
  <c r="I403" i="6"/>
  <c r="L56" i="6"/>
  <c r="M56" i="6" s="1"/>
  <c r="F56" i="6"/>
  <c r="G301" i="6"/>
  <c r="D301" i="6"/>
  <c r="E362" i="6"/>
  <c r="G409" i="6"/>
  <c r="L409" i="6"/>
  <c r="M409" i="6" s="1"/>
  <c r="E409" i="6"/>
  <c r="J409" i="6"/>
  <c r="I409" i="6"/>
  <c r="K409" i="6" s="1"/>
  <c r="F409" i="6"/>
  <c r="B409" i="6"/>
  <c r="D409" i="6"/>
  <c r="C409" i="6"/>
  <c r="L57" i="6"/>
  <c r="M57" i="6" s="1"/>
  <c r="J57" i="6"/>
  <c r="I57" i="6"/>
  <c r="K57" i="6" s="1"/>
  <c r="E57" i="6"/>
  <c r="D57" i="6"/>
  <c r="C57" i="6"/>
  <c r="H92" i="6"/>
  <c r="D92" i="6"/>
  <c r="G92" i="6"/>
  <c r="F92" i="6"/>
  <c r="E92" i="6"/>
  <c r="C92" i="6"/>
  <c r="B92" i="6"/>
  <c r="E165" i="6"/>
  <c r="L165" i="6"/>
  <c r="M165" i="6" s="1"/>
  <c r="G165" i="6"/>
  <c r="J165" i="6"/>
  <c r="I165" i="6"/>
  <c r="F165" i="6"/>
  <c r="D165" i="6"/>
  <c r="I208" i="6"/>
  <c r="K208" i="6" s="1"/>
  <c r="H208" i="6"/>
  <c r="G208" i="6"/>
  <c r="I92" i="6"/>
  <c r="K92" i="6" s="1"/>
  <c r="B165" i="6"/>
  <c r="L191" i="6"/>
  <c r="M191" i="6" s="1"/>
  <c r="K191" i="6"/>
  <c r="I191" i="6"/>
  <c r="H199" i="6"/>
  <c r="L199" i="6"/>
  <c r="M199" i="6" s="1"/>
  <c r="J199" i="6"/>
  <c r="I199" i="6"/>
  <c r="K199" i="6" s="1"/>
  <c r="G199" i="6"/>
  <c r="E199" i="6"/>
  <c r="J208" i="6"/>
  <c r="H225" i="6"/>
  <c r="L225" i="6"/>
  <c r="M225" i="6" s="1"/>
  <c r="J225" i="6"/>
  <c r="I225" i="6"/>
  <c r="K225" i="6" s="1"/>
  <c r="G225" i="6"/>
  <c r="F225" i="6"/>
  <c r="F364" i="6"/>
  <c r="J364" i="6"/>
  <c r="I364" i="6"/>
  <c r="C364" i="6"/>
  <c r="E364" i="6"/>
  <c r="D364" i="6"/>
  <c r="H286" i="6"/>
  <c r="I356" i="6"/>
  <c r="K356" i="6" s="1"/>
  <c r="J67" i="6"/>
  <c r="F67" i="6"/>
  <c r="D67" i="6"/>
  <c r="I67" i="6"/>
  <c r="K67" i="6" s="1"/>
  <c r="G67" i="6"/>
  <c r="C67" i="6"/>
  <c r="B67" i="6"/>
  <c r="I113" i="6"/>
  <c r="K113" i="6" s="1"/>
  <c r="E113" i="6"/>
  <c r="I192" i="6"/>
  <c r="K192" i="6" s="1"/>
  <c r="D192" i="6"/>
  <c r="C192" i="6"/>
  <c r="I322" i="6"/>
  <c r="J322" i="6"/>
  <c r="L322" i="6"/>
  <c r="M322" i="6" s="1"/>
  <c r="H322" i="6"/>
  <c r="G322" i="6"/>
  <c r="L356" i="6"/>
  <c r="M356" i="6" s="1"/>
  <c r="H356" i="6"/>
  <c r="G356" i="6"/>
  <c r="F356" i="6"/>
  <c r="D356" i="6"/>
  <c r="C356" i="6"/>
  <c r="E356" i="6"/>
  <c r="B356" i="6"/>
  <c r="H298" i="6"/>
  <c r="C298" i="6"/>
  <c r="L298" i="6"/>
  <c r="M298" i="6" s="1"/>
  <c r="B298" i="6"/>
  <c r="F305" i="6"/>
  <c r="I305" i="6"/>
  <c r="H305" i="6"/>
  <c r="G305" i="6"/>
  <c r="E305" i="6"/>
  <c r="B305" i="6"/>
  <c r="J60" i="6"/>
  <c r="L60" i="6"/>
  <c r="M60" i="6" s="1"/>
  <c r="H60" i="6"/>
  <c r="D60" i="6"/>
  <c r="C60" i="6"/>
  <c r="J84" i="6"/>
  <c r="L84" i="6"/>
  <c r="M84" i="6" s="1"/>
  <c r="H84" i="6"/>
  <c r="L227" i="6"/>
  <c r="M227" i="6" s="1"/>
  <c r="G227" i="6"/>
  <c r="F227" i="6"/>
  <c r="I240" i="6"/>
  <c r="J240" i="6"/>
  <c r="F240" i="6"/>
  <c r="D240" i="6"/>
  <c r="D324" i="6"/>
  <c r="L324" i="6"/>
  <c r="M324" i="6" s="1"/>
  <c r="G40" i="6"/>
  <c r="L64" i="6"/>
  <c r="M64" i="6" s="1"/>
  <c r="L77" i="6"/>
  <c r="M77" i="6" s="1"/>
  <c r="K129" i="6"/>
  <c r="G218" i="6"/>
  <c r="I236" i="6"/>
  <c r="K236" i="6" s="1"/>
  <c r="K260" i="6"/>
  <c r="I341" i="6"/>
  <c r="I355" i="6"/>
  <c r="K355" i="6" s="1"/>
  <c r="I358" i="6"/>
  <c r="H382" i="6"/>
  <c r="E33" i="6"/>
  <c r="J40" i="6"/>
  <c r="C48" i="6"/>
  <c r="F68" i="6"/>
  <c r="B82" i="6"/>
  <c r="C93" i="6"/>
  <c r="D101" i="6"/>
  <c r="C107" i="6"/>
  <c r="B123" i="6"/>
  <c r="D201" i="6"/>
  <c r="H218" i="6"/>
  <c r="J236" i="6"/>
  <c r="L260" i="6"/>
  <c r="M260" i="6" s="1"/>
  <c r="B333" i="6"/>
  <c r="J358" i="6"/>
  <c r="L382" i="6"/>
  <c r="M382" i="6" s="1"/>
  <c r="D411" i="6"/>
  <c r="B437" i="6"/>
  <c r="I48" i="6"/>
  <c r="K48" i="6" s="1"/>
  <c r="D65" i="6"/>
  <c r="E78" i="6"/>
  <c r="D82" i="6"/>
  <c r="C88" i="6"/>
  <c r="J93" i="6"/>
  <c r="K102" i="6"/>
  <c r="H107" i="6"/>
  <c r="D123" i="6"/>
  <c r="C130" i="6"/>
  <c r="F148" i="6"/>
  <c r="G161" i="6"/>
  <c r="J218" i="6"/>
  <c r="G272" i="6"/>
  <c r="H307" i="6"/>
  <c r="C315" i="6"/>
  <c r="D333" i="6"/>
  <c r="G377" i="6"/>
  <c r="C9" i="6"/>
  <c r="E43" i="6"/>
  <c r="C188" i="6"/>
  <c r="D213" i="6"/>
  <c r="D238" i="6"/>
  <c r="E9" i="6"/>
  <c r="B14" i="6"/>
  <c r="F26" i="6"/>
  <c r="B30" i="6"/>
  <c r="F37" i="6"/>
  <c r="G43" i="6"/>
  <c r="B49" i="6"/>
  <c r="E61" i="6"/>
  <c r="D70" i="6"/>
  <c r="I78" i="6"/>
  <c r="H82" i="6"/>
  <c r="J94" i="6"/>
  <c r="D98" i="6"/>
  <c r="I102" i="6"/>
  <c r="K107" i="6"/>
  <c r="D114" i="6"/>
  <c r="J119" i="6"/>
  <c r="I123" i="6"/>
  <c r="K123" i="6" s="1"/>
  <c r="G130" i="6"/>
  <c r="F136" i="6"/>
  <c r="B143" i="6"/>
  <c r="B154" i="6"/>
  <c r="H167" i="6"/>
  <c r="E179" i="6"/>
  <c r="E188" i="6"/>
  <c r="B193" i="6"/>
  <c r="E197" i="6"/>
  <c r="H209" i="6"/>
  <c r="H228" i="6"/>
  <c r="G238" i="6"/>
  <c r="C251" i="6"/>
  <c r="I261" i="6"/>
  <c r="K261" i="6" s="1"/>
  <c r="C273" i="6"/>
  <c r="D279" i="6"/>
  <c r="I315" i="6"/>
  <c r="K315" i="6" s="1"/>
  <c r="L320" i="6"/>
  <c r="M320" i="6" s="1"/>
  <c r="F327" i="6"/>
  <c r="I333" i="6"/>
  <c r="K333" i="6" s="1"/>
  <c r="B363" i="6"/>
  <c r="D373" i="6"/>
  <c r="D378" i="6"/>
  <c r="E395" i="6"/>
  <c r="C404" i="6"/>
  <c r="H418" i="6"/>
  <c r="C428" i="6"/>
  <c r="C434" i="6"/>
  <c r="L444" i="6"/>
  <c r="M444" i="6" s="1"/>
  <c r="I458" i="6"/>
  <c r="E464" i="6"/>
  <c r="C70" i="6"/>
  <c r="E94" i="6"/>
  <c r="D136" i="6"/>
  <c r="K219" i="6"/>
  <c r="B251" i="6"/>
  <c r="B273" i="6"/>
  <c r="E320" i="6"/>
  <c r="B327" i="6"/>
  <c r="J343" i="6"/>
  <c r="B404" i="6"/>
  <c r="B434" i="6"/>
  <c r="C464" i="6"/>
  <c r="I469" i="6"/>
  <c r="K469" i="6" s="1"/>
  <c r="G9" i="6"/>
  <c r="C30" i="6"/>
  <c r="H37" i="6"/>
  <c r="I43" i="6"/>
  <c r="K43" i="6" s="1"/>
  <c r="F61" i="6"/>
  <c r="J78" i="6"/>
  <c r="L82" i="6"/>
  <c r="M82" i="6" s="1"/>
  <c r="E98" i="6"/>
  <c r="L102" i="6"/>
  <c r="M102" i="6" s="1"/>
  <c r="E114" i="6"/>
  <c r="H130" i="6"/>
  <c r="J136" i="6"/>
  <c r="F143" i="6"/>
  <c r="E154" i="6"/>
  <c r="I167" i="6"/>
  <c r="K167" i="6" s="1"/>
  <c r="H179" i="6"/>
  <c r="G188" i="6"/>
  <c r="C193" i="6"/>
  <c r="C219" i="6"/>
  <c r="I238" i="6"/>
  <c r="K238" i="6" s="1"/>
  <c r="D251" i="6"/>
  <c r="K258" i="6"/>
  <c r="H273" i="6"/>
  <c r="F279" i="6"/>
  <c r="J315" i="6"/>
  <c r="G327" i="6"/>
  <c r="J333" i="6"/>
  <c r="D363" i="6"/>
  <c r="E373" i="6"/>
  <c r="J378" i="6"/>
  <c r="H395" i="6"/>
  <c r="D404" i="6"/>
  <c r="L418" i="6"/>
  <c r="M418" i="6" s="1"/>
  <c r="E428" i="6"/>
  <c r="D434" i="6"/>
  <c r="F464" i="6"/>
  <c r="I9" i="6"/>
  <c r="K9" i="6" s="1"/>
  <c r="D30" i="6"/>
  <c r="J37" i="6"/>
  <c r="J43" i="6"/>
  <c r="H61" i="6"/>
  <c r="G98" i="6"/>
  <c r="G143" i="6"/>
  <c r="J179" i="6"/>
  <c r="H188" i="6"/>
  <c r="D193" i="6"/>
  <c r="D219" i="6"/>
  <c r="J238" i="6"/>
  <c r="F251" i="6"/>
  <c r="J273" i="6"/>
  <c r="G279" i="6"/>
  <c r="I327" i="6"/>
  <c r="K327" i="6" s="1"/>
  <c r="L333" i="6"/>
  <c r="M333" i="6" s="1"/>
  <c r="I363" i="6"/>
  <c r="F404" i="6"/>
  <c r="G428" i="6"/>
  <c r="H464" i="6"/>
  <c r="J9" i="6"/>
  <c r="C21" i="6"/>
  <c r="E30" i="6"/>
  <c r="L37" i="6"/>
  <c r="M37" i="6" s="1"/>
  <c r="F72" i="6"/>
  <c r="G79" i="6"/>
  <c r="B115" i="6"/>
  <c r="I188" i="6"/>
  <c r="K188" i="6" s="1"/>
  <c r="E193" i="6"/>
  <c r="E219" i="6"/>
  <c r="H279" i="6"/>
  <c r="J327" i="6"/>
  <c r="G367" i="6"/>
  <c r="H404" i="6"/>
  <c r="I428" i="6"/>
  <c r="K428" i="6" s="1"/>
  <c r="D460" i="6"/>
  <c r="I30" i="6"/>
  <c r="K30" i="6" s="1"/>
  <c r="G58" i="6"/>
  <c r="J72" i="6"/>
  <c r="G76" i="6"/>
  <c r="H115" i="6"/>
  <c r="L138" i="6"/>
  <c r="M138" i="6" s="1"/>
  <c r="G185" i="6"/>
  <c r="H193" i="6"/>
  <c r="J219" i="6"/>
  <c r="L279" i="6"/>
  <c r="M279" i="6" s="1"/>
  <c r="L373" i="6"/>
  <c r="M373" i="6" s="1"/>
  <c r="H381" i="6"/>
  <c r="E401" i="6"/>
  <c r="L404" i="6"/>
  <c r="M404" i="6" s="1"/>
  <c r="F435" i="6"/>
  <c r="C440" i="6"/>
  <c r="H460" i="6"/>
  <c r="D465" i="6"/>
  <c r="F478" i="6"/>
  <c r="I501" i="6"/>
  <c r="J30" i="6"/>
  <c r="J115" i="6"/>
  <c r="L219" i="6"/>
  <c r="M219" i="6" s="1"/>
  <c r="I381" i="6"/>
  <c r="K381" i="6" s="1"/>
  <c r="D440" i="6"/>
  <c r="I460" i="6"/>
  <c r="K460" i="6" s="1"/>
  <c r="I465" i="6"/>
  <c r="K465" i="6" s="1"/>
  <c r="C472" i="6"/>
  <c r="E16" i="6"/>
  <c r="B40" i="6"/>
  <c r="B46" i="6"/>
  <c r="E116" i="6"/>
  <c r="F220" i="6"/>
  <c r="B231" i="6"/>
  <c r="C276" i="6"/>
  <c r="F312" i="6"/>
  <c r="B382" i="6"/>
  <c r="B390" i="6"/>
  <c r="F440" i="6"/>
  <c r="C461" i="6"/>
  <c r="H5" i="6"/>
  <c r="B12" i="6"/>
  <c r="F16" i="6"/>
  <c r="J22" i="6"/>
  <c r="H28" i="6"/>
  <c r="C40" i="6"/>
  <c r="D46" i="6"/>
  <c r="E54" i="6"/>
  <c r="E59" i="6"/>
  <c r="C64" i="6"/>
  <c r="C77" i="6"/>
  <c r="E81" i="6"/>
  <c r="J85" i="6"/>
  <c r="B96" i="6"/>
  <c r="G99" i="6"/>
  <c r="C129" i="6"/>
  <c r="H152" i="6"/>
  <c r="L173" i="6"/>
  <c r="M173" i="6" s="1"/>
  <c r="L185" i="6"/>
  <c r="M185" i="6" s="1"/>
  <c r="J205" i="6"/>
  <c r="B218" i="6"/>
  <c r="G220" i="6"/>
  <c r="C231" i="6"/>
  <c r="D236" i="6"/>
  <c r="D260" i="6"/>
  <c r="J267" i="6"/>
  <c r="E276" i="6"/>
  <c r="L280" i="6"/>
  <c r="M280" i="6" s="1"/>
  <c r="E288" i="6"/>
  <c r="I296" i="6"/>
  <c r="J299" i="6"/>
  <c r="G312" i="6"/>
  <c r="G330" i="6"/>
  <c r="E341" i="6"/>
  <c r="C355" i="6"/>
  <c r="C358" i="6"/>
  <c r="G369" i="6"/>
  <c r="C382" i="6"/>
  <c r="D390" i="6"/>
  <c r="K393" i="6"/>
  <c r="J401" i="6"/>
  <c r="H440" i="6"/>
  <c r="E461" i="6"/>
  <c r="I487" i="6"/>
  <c r="K487" i="6" s="1"/>
  <c r="L502" i="6"/>
  <c r="M502" i="6" s="1"/>
  <c r="G9" i="3"/>
  <c r="H9" i="3" s="1"/>
  <c r="L5" i="6"/>
  <c r="F5" i="6" s="1"/>
  <c r="G5" i="6" s="1"/>
  <c r="I5" i="6" s="1"/>
  <c r="K5" i="6" s="1"/>
  <c r="J16" i="6"/>
  <c r="L22" i="6"/>
  <c r="M22" i="6" s="1"/>
  <c r="J28" i="6"/>
  <c r="D40" i="6"/>
  <c r="F46" i="6"/>
  <c r="H54" i="6"/>
  <c r="G59" i="6"/>
  <c r="E64" i="6"/>
  <c r="E77" i="6"/>
  <c r="G81" i="6"/>
  <c r="H99" i="6"/>
  <c r="E129" i="6"/>
  <c r="B190" i="6"/>
  <c r="D211" i="6"/>
  <c r="D218" i="6"/>
  <c r="F231" i="6"/>
  <c r="E236" i="6"/>
  <c r="E260" i="6"/>
  <c r="J288" i="6"/>
  <c r="L296" i="6"/>
  <c r="M296" i="6" s="1"/>
  <c r="F341" i="6"/>
  <c r="F355" i="6"/>
  <c r="E358" i="6"/>
  <c r="D361" i="6"/>
  <c r="J375" i="6"/>
  <c r="E382" i="6"/>
  <c r="L393" i="6"/>
  <c r="M393" i="6" s="1"/>
  <c r="L401" i="6"/>
  <c r="M401" i="6" s="1"/>
  <c r="I414" i="6"/>
  <c r="C454" i="6"/>
  <c r="F461" i="6"/>
  <c r="E480" i="6"/>
  <c r="J487" i="6"/>
  <c r="E440" i="6"/>
  <c r="C59" i="6"/>
  <c r="B77" i="6"/>
  <c r="D81" i="6"/>
  <c r="G85" i="6"/>
  <c r="G10" i="3"/>
  <c r="H10" i="3" s="1"/>
  <c r="C35" i="6"/>
  <c r="E40" i="6"/>
  <c r="H46" i="6"/>
  <c r="H59" i="6"/>
  <c r="F64" i="6"/>
  <c r="I81" i="6"/>
  <c r="K81" i="6" s="1"/>
  <c r="H86" i="6"/>
  <c r="H106" i="6"/>
  <c r="G129" i="6"/>
  <c r="E134" i="6"/>
  <c r="B141" i="6"/>
  <c r="B153" i="6"/>
  <c r="I171" i="6"/>
  <c r="B186" i="6"/>
  <c r="E218" i="6"/>
  <c r="F236" i="6"/>
  <c r="G260" i="6"/>
  <c r="F382" i="6"/>
  <c r="L487" i="6"/>
  <c r="M487" i="6" s="1"/>
  <c r="M5" i="6"/>
  <c r="G12" i="3"/>
  <c r="H12" i="3" s="1"/>
  <c r="L62" i="6"/>
  <c r="M62" i="6" s="1"/>
  <c r="I62" i="6"/>
  <c r="H62" i="6"/>
  <c r="G62" i="6"/>
  <c r="D62" i="6"/>
  <c r="F90" i="6"/>
  <c r="L90" i="6"/>
  <c r="M90" i="6" s="1"/>
  <c r="J90" i="6"/>
  <c r="I90" i="6"/>
  <c r="K90" i="6" s="1"/>
  <c r="H90" i="6"/>
  <c r="G90" i="6"/>
  <c r="E90" i="6"/>
  <c r="D90" i="6"/>
  <c r="C90" i="6"/>
  <c r="B90" i="6"/>
  <c r="G53" i="6"/>
  <c r="L53" i="6"/>
  <c r="M53" i="6" s="1"/>
  <c r="J53" i="6"/>
  <c r="I53" i="6"/>
  <c r="K53" i="6" s="1"/>
  <c r="H53" i="6"/>
  <c r="F53" i="6"/>
  <c r="E53" i="6"/>
  <c r="D53" i="6"/>
  <c r="C53" i="6"/>
  <c r="L31" i="6"/>
  <c r="M31" i="6" s="1"/>
  <c r="J31" i="6"/>
  <c r="H31" i="6"/>
  <c r="G31" i="6"/>
  <c r="F31" i="6"/>
  <c r="B53" i="6"/>
  <c r="B62" i="6"/>
  <c r="L325" i="6"/>
  <c r="M325" i="6" s="1"/>
  <c r="I325" i="6"/>
  <c r="K325" i="6" s="1"/>
  <c r="E325" i="6"/>
  <c r="E151" i="6"/>
  <c r="L151" i="6"/>
  <c r="M151" i="6" s="1"/>
  <c r="J151" i="6"/>
  <c r="I151" i="6"/>
  <c r="K151" i="6" s="1"/>
  <c r="H151" i="6"/>
  <c r="G151" i="6"/>
  <c r="F151" i="6"/>
  <c r="D151" i="6"/>
  <c r="C151" i="6"/>
  <c r="B151" i="6"/>
  <c r="B7" i="6"/>
  <c r="C55" i="6"/>
  <c r="B55" i="6"/>
  <c r="L55" i="6"/>
  <c r="M55" i="6" s="1"/>
  <c r="J55" i="6"/>
  <c r="I55" i="6"/>
  <c r="K55" i="6" s="1"/>
  <c r="H55" i="6"/>
  <c r="G55" i="6"/>
  <c r="D55" i="6"/>
  <c r="D73" i="6"/>
  <c r="C73" i="6"/>
  <c r="E105" i="6"/>
  <c r="C105" i="6"/>
  <c r="B105" i="6"/>
  <c r="H8" i="6"/>
  <c r="E8" i="6"/>
  <c r="C8" i="6"/>
  <c r="B8" i="6"/>
  <c r="E55" i="6"/>
  <c r="J158" i="6"/>
  <c r="G158" i="6"/>
  <c r="J239" i="6"/>
  <c r="H239" i="6"/>
  <c r="G239" i="6"/>
  <c r="F239" i="6"/>
  <c r="L239" i="6"/>
  <c r="M239" i="6" s="1"/>
  <c r="I239" i="6"/>
  <c r="K239" i="6" s="1"/>
  <c r="E239" i="6"/>
  <c r="D239" i="6"/>
  <c r="C239" i="6"/>
  <c r="B239" i="6"/>
  <c r="I284" i="6"/>
  <c r="K284" i="6" s="1"/>
  <c r="G284" i="6"/>
  <c r="E284" i="6"/>
  <c r="L284" i="6"/>
  <c r="M284" i="6" s="1"/>
  <c r="D284" i="6"/>
  <c r="F55" i="6"/>
  <c r="C20" i="6"/>
  <c r="I20" i="6"/>
  <c r="K20" i="6" s="1"/>
  <c r="H20" i="6"/>
  <c r="E20" i="6"/>
  <c r="D20" i="6"/>
  <c r="L7" i="6"/>
  <c r="M7" i="6" s="1"/>
  <c r="J7" i="6"/>
  <c r="H7" i="6"/>
  <c r="E7" i="6"/>
  <c r="D7" i="6"/>
  <c r="F20" i="6"/>
  <c r="L207" i="6"/>
  <c r="M207" i="6" s="1"/>
  <c r="H207" i="6"/>
  <c r="C207" i="6"/>
  <c r="D253" i="6"/>
  <c r="B253" i="6"/>
  <c r="B207" i="6"/>
  <c r="B38" i="6"/>
  <c r="L38" i="6"/>
  <c r="M38" i="6" s="1"/>
  <c r="K38" i="6"/>
  <c r="J38" i="6"/>
  <c r="I38" i="6"/>
  <c r="H38" i="6"/>
  <c r="G38" i="6"/>
  <c r="F38" i="6"/>
  <c r="E38" i="6"/>
  <c r="D38" i="6"/>
  <c r="H177" i="6"/>
  <c r="E177" i="6"/>
  <c r="C38" i="6"/>
  <c r="D177" i="6"/>
  <c r="L27" i="6"/>
  <c r="M27" i="6" s="1"/>
  <c r="J27" i="6"/>
  <c r="I27" i="6"/>
  <c r="K27" i="6" s="1"/>
  <c r="H27" i="6"/>
  <c r="G27" i="6"/>
  <c r="F27" i="6"/>
  <c r="B27" i="6"/>
  <c r="F35" i="6"/>
  <c r="H43" i="6"/>
  <c r="F59" i="6"/>
  <c r="I66" i="6"/>
  <c r="K66" i="6" s="1"/>
  <c r="B70" i="6"/>
  <c r="C80" i="6"/>
  <c r="G86" i="6"/>
  <c r="E89" i="6"/>
  <c r="D110" i="6"/>
  <c r="C114" i="6"/>
  <c r="D127" i="6"/>
  <c r="F135" i="6"/>
  <c r="E161" i="6"/>
  <c r="C164" i="6"/>
  <c r="H166" i="6"/>
  <c r="F169" i="6"/>
  <c r="I179" i="6"/>
  <c r="K179" i="6" s="1"/>
  <c r="L190" i="6"/>
  <c r="M190" i="6" s="1"/>
  <c r="H190" i="6"/>
  <c r="G190" i="6"/>
  <c r="B192" i="6"/>
  <c r="H215" i="6"/>
  <c r="B215" i="6"/>
  <c r="D220" i="6"/>
  <c r="E223" i="6"/>
  <c r="E227" i="6"/>
  <c r="H258" i="6"/>
  <c r="C296" i="6"/>
  <c r="J304" i="6"/>
  <c r="E304" i="6"/>
  <c r="D304" i="6"/>
  <c r="B304" i="6"/>
  <c r="F307" i="6"/>
  <c r="E312" i="6"/>
  <c r="G324" i="6"/>
  <c r="F348" i="6"/>
  <c r="B348" i="6"/>
  <c r="B352" i="6"/>
  <c r="C361" i="6"/>
  <c r="L415" i="6"/>
  <c r="M415" i="6" s="1"/>
  <c r="G415" i="6"/>
  <c r="F415" i="6"/>
  <c r="E415" i="6"/>
  <c r="D415" i="6"/>
  <c r="C415" i="6"/>
  <c r="J419" i="6"/>
  <c r="H419" i="6"/>
  <c r="E419" i="6"/>
  <c r="F425" i="6"/>
  <c r="B430" i="6"/>
  <c r="J497" i="6"/>
  <c r="G497" i="6"/>
  <c r="F497" i="6"/>
  <c r="E497" i="6"/>
  <c r="D497" i="6"/>
  <c r="I379" i="6"/>
  <c r="K379" i="6" s="1"/>
  <c r="G379" i="6"/>
  <c r="F379" i="6"/>
  <c r="E379" i="6"/>
  <c r="B379" i="6"/>
  <c r="L476" i="6"/>
  <c r="M476" i="6" s="1"/>
  <c r="H476" i="6"/>
  <c r="G476" i="6"/>
  <c r="F476" i="6"/>
  <c r="D476" i="6"/>
  <c r="L9" i="6"/>
  <c r="M9" i="6" s="1"/>
  <c r="L13" i="6"/>
  <c r="M13" i="6" s="1"/>
  <c r="F23" i="6"/>
  <c r="F29" i="6"/>
  <c r="I35" i="6"/>
  <c r="L43" i="6"/>
  <c r="M43" i="6" s="1"/>
  <c r="I46" i="6"/>
  <c r="K46" i="6" s="1"/>
  <c r="J59" i="6"/>
  <c r="I64" i="6"/>
  <c r="K64" i="6" s="1"/>
  <c r="E70" i="6"/>
  <c r="G80" i="6"/>
  <c r="J86" i="6"/>
  <c r="F95" i="6"/>
  <c r="G101" i="6"/>
  <c r="L107" i="6"/>
  <c r="M107" i="6" s="1"/>
  <c r="H110" i="6"/>
  <c r="J120" i="6"/>
  <c r="G123" i="6"/>
  <c r="J127" i="6"/>
  <c r="F130" i="6"/>
  <c r="I135" i="6"/>
  <c r="K135" i="6" s="1"/>
  <c r="F139" i="6"/>
  <c r="F153" i="6"/>
  <c r="H161" i="6"/>
  <c r="F164" i="6"/>
  <c r="L166" i="6"/>
  <c r="M166" i="6" s="1"/>
  <c r="D190" i="6"/>
  <c r="G192" i="6"/>
  <c r="H202" i="6"/>
  <c r="E211" i="6"/>
  <c r="B211" i="6"/>
  <c r="E215" i="6"/>
  <c r="I220" i="6"/>
  <c r="K220" i="6" s="1"/>
  <c r="J223" i="6"/>
  <c r="H227" i="6"/>
  <c r="B261" i="6"/>
  <c r="L261" i="6"/>
  <c r="M261" i="6" s="1"/>
  <c r="G261" i="6"/>
  <c r="E261" i="6"/>
  <c r="D261" i="6"/>
  <c r="C261" i="6"/>
  <c r="G267" i="6"/>
  <c r="F273" i="6"/>
  <c r="I273" i="6"/>
  <c r="K273" i="6" s="1"/>
  <c r="G273" i="6"/>
  <c r="E273" i="6"/>
  <c r="D273" i="6"/>
  <c r="B278" i="6"/>
  <c r="H278" i="6"/>
  <c r="F297" i="6"/>
  <c r="I297" i="6"/>
  <c r="D305" i="6"/>
  <c r="K305" i="6"/>
  <c r="L307" i="6"/>
  <c r="M307" i="6" s="1"/>
  <c r="H312" i="6"/>
  <c r="E348" i="6"/>
  <c r="F352" i="6"/>
  <c r="E369" i="6"/>
  <c r="J379" i="6"/>
  <c r="I384" i="6"/>
  <c r="G397" i="6"/>
  <c r="E397" i="6"/>
  <c r="I415" i="6"/>
  <c r="K415" i="6" s="1"/>
  <c r="I425" i="6"/>
  <c r="J430" i="6"/>
  <c r="F484" i="6"/>
  <c r="E484" i="6"/>
  <c r="D484" i="6"/>
  <c r="G23" i="6"/>
  <c r="G29" i="6"/>
  <c r="J35" i="6"/>
  <c r="J46" i="6"/>
  <c r="K59" i="6"/>
  <c r="G70" i="6"/>
  <c r="I80" i="6"/>
  <c r="K80" i="6" s="1"/>
  <c r="K86" i="6"/>
  <c r="H101" i="6"/>
  <c r="I110" i="6"/>
  <c r="K110" i="6" s="1"/>
  <c r="L127" i="6"/>
  <c r="M127" i="6" s="1"/>
  <c r="J135" i="6"/>
  <c r="G139" i="6"/>
  <c r="I161" i="6"/>
  <c r="I164" i="6"/>
  <c r="K164" i="6" s="1"/>
  <c r="H180" i="6"/>
  <c r="L180" i="6"/>
  <c r="M180" i="6" s="1"/>
  <c r="K180" i="6"/>
  <c r="E190" i="6"/>
  <c r="L203" i="6"/>
  <c r="M203" i="6" s="1"/>
  <c r="J203" i="6"/>
  <c r="F215" i="6"/>
  <c r="L223" i="6"/>
  <c r="M223" i="6" s="1"/>
  <c r="H267" i="6"/>
  <c r="C318" i="6"/>
  <c r="I318" i="6"/>
  <c r="K318" i="6" s="1"/>
  <c r="F342" i="6"/>
  <c r="B342" i="6"/>
  <c r="G348" i="6"/>
  <c r="G352" i="6"/>
  <c r="F369" i="6"/>
  <c r="L379" i="6"/>
  <c r="M379" i="6" s="1"/>
  <c r="J384" i="6"/>
  <c r="J415" i="6"/>
  <c r="G421" i="6"/>
  <c r="I421" i="6"/>
  <c r="K421" i="6" s="1"/>
  <c r="H421" i="6"/>
  <c r="F421" i="6"/>
  <c r="E421" i="6"/>
  <c r="D421" i="6"/>
  <c r="F455" i="6"/>
  <c r="C455" i="6"/>
  <c r="K35" i="6"/>
  <c r="L59" i="6"/>
  <c r="M59" i="6" s="1"/>
  <c r="H70" i="6"/>
  <c r="J110" i="6"/>
  <c r="L135" i="6"/>
  <c r="M135" i="6" s="1"/>
  <c r="H139" i="6"/>
  <c r="J161" i="6"/>
  <c r="J164" i="6"/>
  <c r="F190" i="6"/>
  <c r="L220" i="6"/>
  <c r="M220" i="6" s="1"/>
  <c r="G237" i="6"/>
  <c r="L237" i="6"/>
  <c r="M237" i="6" s="1"/>
  <c r="D237" i="6"/>
  <c r="I259" i="6"/>
  <c r="K259" i="6" s="1"/>
  <c r="G259" i="6"/>
  <c r="F259" i="6"/>
  <c r="E259" i="6"/>
  <c r="L339" i="6"/>
  <c r="M339" i="6" s="1"/>
  <c r="J339" i="6"/>
  <c r="H352" i="6"/>
  <c r="L384" i="6"/>
  <c r="M384" i="6" s="1"/>
  <c r="G391" i="6"/>
  <c r="H391" i="6"/>
  <c r="F391" i="6"/>
  <c r="E391" i="6"/>
  <c r="D391" i="6"/>
  <c r="C391" i="6"/>
  <c r="J416" i="6"/>
  <c r="G416" i="6"/>
  <c r="L446" i="6"/>
  <c r="M446" i="6" s="1"/>
  <c r="J446" i="6"/>
  <c r="I446" i="6"/>
  <c r="K446" i="6" s="1"/>
  <c r="E446" i="6"/>
  <c r="D446" i="6"/>
  <c r="C446" i="6"/>
  <c r="G10" i="6"/>
  <c r="E18" i="6"/>
  <c r="I29" i="6"/>
  <c r="K29" i="6" s="1"/>
  <c r="L35" i="6"/>
  <c r="M35" i="6" s="1"/>
  <c r="B44" i="6"/>
  <c r="L46" i="6"/>
  <c r="M46" i="6" s="1"/>
  <c r="C50" i="6"/>
  <c r="D58" i="6"/>
  <c r="I70" i="6"/>
  <c r="K70" i="6" s="1"/>
  <c r="B74" i="6"/>
  <c r="D93" i="6"/>
  <c r="I95" i="6"/>
  <c r="K95" i="6" s="1"/>
  <c r="B108" i="6"/>
  <c r="C115" i="6"/>
  <c r="B121" i="6"/>
  <c r="J123" i="6"/>
  <c r="I130" i="6"/>
  <c r="K130" i="6" s="1"/>
  <c r="B134" i="6"/>
  <c r="J139" i="6"/>
  <c r="C143" i="6"/>
  <c r="I153" i="6"/>
  <c r="K153" i="6" s="1"/>
  <c r="B159" i="6"/>
  <c r="K161" i="6"/>
  <c r="G171" i="6"/>
  <c r="B178" i="6"/>
  <c r="C180" i="6"/>
  <c r="D187" i="6"/>
  <c r="I190" i="6"/>
  <c r="K190" i="6" s="1"/>
  <c r="B200" i="6"/>
  <c r="F203" i="6"/>
  <c r="I215" i="6"/>
  <c r="K215" i="6" s="1"/>
  <c r="H221" i="6"/>
  <c r="G221" i="6"/>
  <c r="B237" i="6"/>
  <c r="D245" i="6"/>
  <c r="B259" i="6"/>
  <c r="H300" i="6"/>
  <c r="K300" i="6"/>
  <c r="F300" i="6"/>
  <c r="D300" i="6"/>
  <c r="C300" i="6"/>
  <c r="B300" i="6"/>
  <c r="B309" i="6"/>
  <c r="D318" i="6"/>
  <c r="I331" i="6"/>
  <c r="K331" i="6" s="1"/>
  <c r="B339" i="6"/>
  <c r="D342" i="6"/>
  <c r="I348" i="6"/>
  <c r="K348" i="6" s="1"/>
  <c r="J352" i="6"/>
  <c r="H369" i="6"/>
  <c r="L385" i="6"/>
  <c r="M385" i="6" s="1"/>
  <c r="I385" i="6"/>
  <c r="K385" i="6" s="1"/>
  <c r="B391" i="6"/>
  <c r="C416" i="6"/>
  <c r="E431" i="6"/>
  <c r="B446" i="6"/>
  <c r="G484" i="6"/>
  <c r="F18" i="6"/>
  <c r="B21" i="6"/>
  <c r="C44" i="6"/>
  <c r="E58" i="6"/>
  <c r="B65" i="6"/>
  <c r="J70" i="6"/>
  <c r="C74" i="6"/>
  <c r="B76" i="6"/>
  <c r="B81" i="6"/>
  <c r="F93" i="6"/>
  <c r="B102" i="6"/>
  <c r="E106" i="6"/>
  <c r="D108" i="6"/>
  <c r="L110" i="6"/>
  <c r="M110" i="6" s="1"/>
  <c r="D115" i="6"/>
  <c r="B119" i="6"/>
  <c r="D121" i="6"/>
  <c r="D134" i="6"/>
  <c r="B136" i="6"/>
  <c r="E143" i="6"/>
  <c r="C148" i="6"/>
  <c r="C159" i="6"/>
  <c r="L161" i="6"/>
  <c r="M161" i="6" s="1"/>
  <c r="H171" i="6"/>
  <c r="C178" i="6"/>
  <c r="D180" i="6"/>
  <c r="E187" i="6"/>
  <c r="J190" i="6"/>
  <c r="C200" i="6"/>
  <c r="G203" i="6"/>
  <c r="J215" i="6"/>
  <c r="D221" i="6"/>
  <c r="C237" i="6"/>
  <c r="L245" i="6"/>
  <c r="M245" i="6" s="1"/>
  <c r="C259" i="6"/>
  <c r="E268" i="6"/>
  <c r="I281" i="6"/>
  <c r="H281" i="6"/>
  <c r="I298" i="6"/>
  <c r="K298" i="6" s="1"/>
  <c r="G298" i="6"/>
  <c r="F298" i="6"/>
  <c r="E298" i="6"/>
  <c r="E300" i="6"/>
  <c r="E309" i="6"/>
  <c r="E318" i="6"/>
  <c r="F321" i="6"/>
  <c r="I339" i="6"/>
  <c r="K339" i="6" s="1"/>
  <c r="E342" i="6"/>
  <c r="J348" i="6"/>
  <c r="G381" i="6"/>
  <c r="B385" i="6"/>
  <c r="I391" i="6"/>
  <c r="K391" i="6" s="1"/>
  <c r="F398" i="6"/>
  <c r="E398" i="6"/>
  <c r="D398" i="6"/>
  <c r="C398" i="6"/>
  <c r="B398" i="6"/>
  <c r="J408" i="6"/>
  <c r="H408" i="6"/>
  <c r="C408" i="6"/>
  <c r="G412" i="6"/>
  <c r="E412" i="6"/>
  <c r="C412" i="6"/>
  <c r="B412" i="6"/>
  <c r="D416" i="6"/>
  <c r="L421" i="6"/>
  <c r="M421" i="6" s="1"/>
  <c r="F431" i="6"/>
  <c r="F446" i="6"/>
  <c r="G458" i="6"/>
  <c r="F458" i="6"/>
  <c r="E458" i="6"/>
  <c r="D467" i="6"/>
  <c r="C467" i="6"/>
  <c r="J467" i="6"/>
  <c r="I467" i="6"/>
  <c r="K467" i="6" s="1"/>
  <c r="E467" i="6"/>
  <c r="D473" i="6"/>
  <c r="C473" i="6"/>
  <c r="J473" i="6"/>
  <c r="I473" i="6"/>
  <c r="K473" i="6" s="1"/>
  <c r="E473" i="6"/>
  <c r="J484" i="6"/>
  <c r="D159" i="6"/>
  <c r="D178" i="6"/>
  <c r="E200" i="6"/>
  <c r="I229" i="6"/>
  <c r="H229" i="6"/>
  <c r="E237" i="6"/>
  <c r="D259" i="6"/>
  <c r="I269" i="6"/>
  <c r="G269" i="6"/>
  <c r="F269" i="6"/>
  <c r="E269" i="6"/>
  <c r="I309" i="6"/>
  <c r="J332" i="6"/>
  <c r="I332" i="6"/>
  <c r="K332" i="6" s="1"/>
  <c r="C332" i="6"/>
  <c r="L335" i="6"/>
  <c r="M335" i="6" s="1"/>
  <c r="J335" i="6"/>
  <c r="G335" i="6"/>
  <c r="L348" i="6"/>
  <c r="M348" i="6" s="1"/>
  <c r="J391" i="6"/>
  <c r="E416" i="6"/>
  <c r="I427" i="6"/>
  <c r="K427" i="6" s="1"/>
  <c r="D427" i="6"/>
  <c r="C427" i="6"/>
  <c r="B427" i="6"/>
  <c r="G446" i="6"/>
  <c r="L463" i="6"/>
  <c r="M463" i="6" s="1"/>
  <c r="I463" i="6"/>
  <c r="E463" i="6"/>
  <c r="D463" i="6"/>
  <c r="J485" i="6"/>
  <c r="B485" i="6"/>
  <c r="H18" i="6"/>
  <c r="F108" i="6"/>
  <c r="F121" i="6"/>
  <c r="E124" i="6"/>
  <c r="F134" i="6"/>
  <c r="H140" i="6"/>
  <c r="E159" i="6"/>
  <c r="G162" i="6"/>
  <c r="E178" i="6"/>
  <c r="F200" i="6"/>
  <c r="L215" i="6"/>
  <c r="M215" i="6" s="1"/>
  <c r="F237" i="6"/>
  <c r="B246" i="6"/>
  <c r="H259" i="6"/>
  <c r="D262" i="6"/>
  <c r="B269" i="6"/>
  <c r="B332" i="6"/>
  <c r="B335" i="6"/>
  <c r="L386" i="6"/>
  <c r="M386" i="6" s="1"/>
  <c r="H386" i="6"/>
  <c r="G386" i="6"/>
  <c r="F386" i="6"/>
  <c r="E386" i="6"/>
  <c r="D386" i="6"/>
  <c r="L391" i="6"/>
  <c r="M391" i="6" s="1"/>
  <c r="F416" i="6"/>
  <c r="H446" i="6"/>
  <c r="B463" i="6"/>
  <c r="B32" i="6"/>
  <c r="B42" i="6"/>
  <c r="F44" i="6"/>
  <c r="B51" i="6"/>
  <c r="L70" i="6"/>
  <c r="M70" i="6" s="1"/>
  <c r="F74" i="6"/>
  <c r="D15" i="6"/>
  <c r="I18" i="6"/>
  <c r="K18" i="6" s="1"/>
  <c r="B28" i="6"/>
  <c r="C32" i="6"/>
  <c r="H34" i="6"/>
  <c r="C42" i="6"/>
  <c r="G44" i="6"/>
  <c r="B48" i="6"/>
  <c r="C51" i="6"/>
  <c r="D56" i="6"/>
  <c r="H58" i="6"/>
  <c r="E60" i="6"/>
  <c r="B63" i="6"/>
  <c r="E65" i="6"/>
  <c r="G74" i="6"/>
  <c r="F76" i="6"/>
  <c r="F81" i="6"/>
  <c r="D88" i="6"/>
  <c r="H102" i="6"/>
  <c r="I106" i="6"/>
  <c r="K106" i="6" s="1"/>
  <c r="H108" i="6"/>
  <c r="G115" i="6"/>
  <c r="H119" i="6"/>
  <c r="G121" i="6"/>
  <c r="H124" i="6"/>
  <c r="F129" i="6"/>
  <c r="B131" i="6"/>
  <c r="G134" i="6"/>
  <c r="I140" i="6"/>
  <c r="G148" i="6"/>
  <c r="F159" i="6"/>
  <c r="J162" i="6"/>
  <c r="K171" i="6"/>
  <c r="F178" i="6"/>
  <c r="G180" i="6"/>
  <c r="B191" i="6"/>
  <c r="D197" i="6"/>
  <c r="G200" i="6"/>
  <c r="B204" i="6"/>
  <c r="B212" i="6"/>
  <c r="H237" i="6"/>
  <c r="H246" i="6"/>
  <c r="I251" i="6"/>
  <c r="K251" i="6" s="1"/>
  <c r="H251" i="6"/>
  <c r="G251" i="6"/>
  <c r="J259" i="6"/>
  <c r="H262" i="6"/>
  <c r="C269" i="6"/>
  <c r="J278" i="6"/>
  <c r="C294" i="6"/>
  <c r="D298" i="6"/>
  <c r="J300" i="6"/>
  <c r="L305" i="6"/>
  <c r="M305" i="6" s="1"/>
  <c r="H318" i="6"/>
  <c r="D332" i="6"/>
  <c r="F335" i="6"/>
  <c r="B386" i="6"/>
  <c r="G392" i="6"/>
  <c r="I392" i="6"/>
  <c r="K392" i="6" s="1"/>
  <c r="F392" i="6"/>
  <c r="H394" i="6"/>
  <c r="L394" i="6"/>
  <c r="M394" i="6" s="1"/>
  <c r="J394" i="6"/>
  <c r="I394" i="6"/>
  <c r="K394" i="6" s="1"/>
  <c r="D394" i="6"/>
  <c r="B394" i="6"/>
  <c r="J398" i="6"/>
  <c r="G408" i="6"/>
  <c r="H416" i="6"/>
  <c r="L433" i="6"/>
  <c r="M433" i="6" s="1"/>
  <c r="H433" i="6"/>
  <c r="G433" i="6"/>
  <c r="F433" i="6"/>
  <c r="E433" i="6"/>
  <c r="D433" i="6"/>
  <c r="J458" i="6"/>
  <c r="C463" i="6"/>
  <c r="G467" i="6"/>
  <c r="G473" i="6"/>
  <c r="J18" i="6"/>
  <c r="C28" i="6"/>
  <c r="D32" i="6"/>
  <c r="D42" i="6"/>
  <c r="D51" i="6"/>
  <c r="H74" i="6"/>
  <c r="H121" i="6"/>
  <c r="I124" i="6"/>
  <c r="K124" i="6" s="1"/>
  <c r="C131" i="6"/>
  <c r="H134" i="6"/>
  <c r="G159" i="6"/>
  <c r="I163" i="6"/>
  <c r="K163" i="6" s="1"/>
  <c r="C163" i="6"/>
  <c r="H178" i="6"/>
  <c r="C191" i="6"/>
  <c r="J200" i="6"/>
  <c r="G204" i="6"/>
  <c r="C212" i="6"/>
  <c r="I217" i="6"/>
  <c r="K217" i="6" s="1"/>
  <c r="I237" i="6"/>
  <c r="K237" i="6" s="1"/>
  <c r="L259" i="6"/>
  <c r="M259" i="6" s="1"/>
  <c r="D269" i="6"/>
  <c r="E332" i="6"/>
  <c r="J350" i="6"/>
  <c r="I350" i="6"/>
  <c r="E350" i="6"/>
  <c r="C386" i="6"/>
  <c r="L416" i="6"/>
  <c r="M416" i="6" s="1"/>
  <c r="I423" i="6"/>
  <c r="H423" i="6"/>
  <c r="G423" i="6"/>
  <c r="K458" i="6"/>
  <c r="H467" i="6"/>
  <c r="H473" i="6"/>
  <c r="F15" i="6"/>
  <c r="D28" i="6"/>
  <c r="F32" i="6"/>
  <c r="B37" i="6"/>
  <c r="F42" i="6"/>
  <c r="J44" i="6"/>
  <c r="D48" i="6"/>
  <c r="E51" i="6"/>
  <c r="I56" i="6"/>
  <c r="K56" i="6" s="1"/>
  <c r="J58" i="6"/>
  <c r="G60" i="6"/>
  <c r="E63" i="6"/>
  <c r="H65" i="6"/>
  <c r="J71" i="6"/>
  <c r="J74" i="6"/>
  <c r="I76" i="6"/>
  <c r="K76" i="6" s="1"/>
  <c r="B79" i="6"/>
  <c r="H81" i="6"/>
  <c r="F88" i="6"/>
  <c r="B94" i="6"/>
  <c r="I115" i="6"/>
  <c r="K115" i="6" s="1"/>
  <c r="I121" i="6"/>
  <c r="K121" i="6" s="1"/>
  <c r="H129" i="6"/>
  <c r="D131" i="6"/>
  <c r="J134" i="6"/>
  <c r="C144" i="6"/>
  <c r="I148" i="6"/>
  <c r="K148" i="6" s="1"/>
  <c r="H159" i="6"/>
  <c r="E163" i="6"/>
  <c r="I178" i="6"/>
  <c r="K178" i="6" s="1"/>
  <c r="J180" i="6"/>
  <c r="D191" i="6"/>
  <c r="F201" i="6"/>
  <c r="C201" i="6"/>
  <c r="B201" i="6"/>
  <c r="I204" i="6"/>
  <c r="D212" i="6"/>
  <c r="B217" i="6"/>
  <c r="J237" i="6"/>
  <c r="J263" i="6"/>
  <c r="G263" i="6"/>
  <c r="H269" i="6"/>
  <c r="L278" i="6"/>
  <c r="M278" i="6" s="1"/>
  <c r="L294" i="6"/>
  <c r="M294" i="6" s="1"/>
  <c r="J298" i="6"/>
  <c r="C301" i="6"/>
  <c r="J301" i="6"/>
  <c r="J306" i="6"/>
  <c r="L306" i="6"/>
  <c r="M306" i="6" s="1"/>
  <c r="G306" i="6"/>
  <c r="F306" i="6"/>
  <c r="E306" i="6"/>
  <c r="F332" i="6"/>
  <c r="B350" i="6"/>
  <c r="H372" i="6"/>
  <c r="F372" i="6"/>
  <c r="I386" i="6"/>
  <c r="K386" i="6" s="1"/>
  <c r="L405" i="6"/>
  <c r="M405" i="6" s="1"/>
  <c r="I405" i="6"/>
  <c r="K405" i="6" s="1"/>
  <c r="B405" i="6"/>
  <c r="E423" i="6"/>
  <c r="G443" i="6"/>
  <c r="E443" i="6"/>
  <c r="D443" i="6"/>
  <c r="L467" i="6"/>
  <c r="M467" i="6" s="1"/>
  <c r="L473" i="6"/>
  <c r="M473" i="6" s="1"/>
  <c r="E28" i="6"/>
  <c r="H32" i="6"/>
  <c r="C37" i="6"/>
  <c r="G42" i="6"/>
  <c r="K44" i="6"/>
  <c r="E48" i="6"/>
  <c r="F51" i="6"/>
  <c r="J56" i="6"/>
  <c r="G63" i="6"/>
  <c r="C79" i="6"/>
  <c r="C94" i="6"/>
  <c r="E131" i="6"/>
  <c r="K134" i="6"/>
  <c r="D144" i="6"/>
  <c r="I159" i="6"/>
  <c r="K159" i="6" s="1"/>
  <c r="F163" i="6"/>
  <c r="L172" i="6"/>
  <c r="M172" i="6" s="1"/>
  <c r="J172" i="6"/>
  <c r="I172" i="6"/>
  <c r="K172" i="6" s="1"/>
  <c r="J178" i="6"/>
  <c r="G191" i="6"/>
  <c r="J204" i="6"/>
  <c r="G212" i="6"/>
  <c r="D217" i="6"/>
  <c r="F238" i="6"/>
  <c r="B238" i="6"/>
  <c r="L238" i="6"/>
  <c r="M238" i="6" s="1"/>
  <c r="J269" i="6"/>
  <c r="I283" i="6"/>
  <c r="K283" i="6" s="1"/>
  <c r="C283" i="6"/>
  <c r="J283" i="6"/>
  <c r="B295" i="6"/>
  <c r="J295" i="6"/>
  <c r="H295" i="6"/>
  <c r="G295" i="6"/>
  <c r="F295" i="6"/>
  <c r="L318" i="6"/>
  <c r="M318" i="6" s="1"/>
  <c r="G332" i="6"/>
  <c r="D350" i="6"/>
  <c r="J386" i="6"/>
  <c r="H402" i="6"/>
  <c r="F402" i="6"/>
  <c r="L417" i="6"/>
  <c r="M417" i="6" s="1"/>
  <c r="H417" i="6"/>
  <c r="G417" i="6"/>
  <c r="C417" i="6"/>
  <c r="F423" i="6"/>
  <c r="C449" i="6"/>
  <c r="B449" i="6"/>
  <c r="I474" i="6"/>
  <c r="K474" i="6" s="1"/>
  <c r="G474" i="6"/>
  <c r="F474" i="6"/>
  <c r="E474" i="6"/>
  <c r="D474" i="6"/>
  <c r="C474" i="6"/>
  <c r="B9" i="6"/>
  <c r="B13" i="6"/>
  <c r="H15" i="6"/>
  <c r="E22" i="6"/>
  <c r="G28" i="6"/>
  <c r="I32" i="6"/>
  <c r="K32" i="6" s="1"/>
  <c r="D37" i="6"/>
  <c r="F48" i="6"/>
  <c r="G51" i="6"/>
  <c r="F54" i="6"/>
  <c r="L58" i="6"/>
  <c r="M58" i="6" s="1"/>
  <c r="H63" i="6"/>
  <c r="D68" i="6"/>
  <c r="F79" i="6"/>
  <c r="J81" i="6"/>
  <c r="C85" i="6"/>
  <c r="I88" i="6"/>
  <c r="K88" i="6" s="1"/>
  <c r="D94" i="6"/>
  <c r="B97" i="6"/>
  <c r="B107" i="6"/>
  <c r="E109" i="6"/>
  <c r="J129" i="6"/>
  <c r="F131" i="6"/>
  <c r="L134" i="6"/>
  <c r="M134" i="6" s="1"/>
  <c r="C138" i="6"/>
  <c r="C141" i="6"/>
  <c r="C152" i="6"/>
  <c r="G163" i="6"/>
  <c r="E168" i="6"/>
  <c r="B172" i="6"/>
  <c r="L178" i="6"/>
  <c r="M178" i="6" s="1"/>
  <c r="H191" i="6"/>
  <c r="E201" i="6"/>
  <c r="H212" i="6"/>
  <c r="E217" i="6"/>
  <c r="C238" i="6"/>
  <c r="L269" i="6"/>
  <c r="M269" i="6" s="1"/>
  <c r="C275" i="6"/>
  <c r="D283" i="6"/>
  <c r="F288" i="6"/>
  <c r="C295" i="6"/>
  <c r="E301" i="6"/>
  <c r="D306" i="6"/>
  <c r="H332" i="6"/>
  <c r="B345" i="6"/>
  <c r="F367" i="6"/>
  <c r="D377" i="6"/>
  <c r="C402" i="6"/>
  <c r="D405" i="6"/>
  <c r="J423" i="6"/>
  <c r="I443" i="6"/>
  <c r="H449" i="6"/>
  <c r="B474" i="6"/>
  <c r="J495" i="6"/>
  <c r="I495" i="6"/>
  <c r="K495" i="6" s="1"/>
  <c r="H495" i="6"/>
  <c r="G495" i="6"/>
  <c r="F495" i="6"/>
  <c r="E495" i="6"/>
  <c r="F179" i="6"/>
  <c r="C179" i="6"/>
  <c r="B179" i="6"/>
  <c r="F258" i="6"/>
  <c r="B258" i="6"/>
  <c r="L258" i="6"/>
  <c r="M258" i="6" s="1"/>
  <c r="J276" i="6"/>
  <c r="I276" i="6"/>
  <c r="K276" i="6" s="1"/>
  <c r="J319" i="6"/>
  <c r="F319" i="6"/>
  <c r="D319" i="6"/>
  <c r="C319" i="6"/>
  <c r="B319" i="6"/>
  <c r="L424" i="6"/>
  <c r="M424" i="6" s="1"/>
  <c r="K424" i="6"/>
  <c r="I424" i="6"/>
  <c r="E424" i="6"/>
  <c r="D9" i="6"/>
  <c r="D13" i="6"/>
  <c r="B35" i="6"/>
  <c r="G37" i="6"/>
  <c r="C43" i="6"/>
  <c r="H48" i="6"/>
  <c r="I51" i="6"/>
  <c r="K51" i="6" s="1"/>
  <c r="B59" i="6"/>
  <c r="J63" i="6"/>
  <c r="C66" i="6"/>
  <c r="H79" i="6"/>
  <c r="H85" i="6"/>
  <c r="D97" i="6"/>
  <c r="D107" i="6"/>
  <c r="I131" i="6"/>
  <c r="K131" i="6" s="1"/>
  <c r="B135" i="6"/>
  <c r="F138" i="6"/>
  <c r="G152" i="6"/>
  <c r="J163" i="6"/>
  <c r="B166" i="6"/>
  <c r="D172" i="6"/>
  <c r="D179" i="6"/>
  <c r="J191" i="6"/>
  <c r="F199" i="6"/>
  <c r="C199" i="6"/>
  <c r="B199" i="6"/>
  <c r="H201" i="6"/>
  <c r="H205" i="6"/>
  <c r="J210" i="6"/>
  <c r="L210" i="6"/>
  <c r="M210" i="6" s="1"/>
  <c r="I210" i="6"/>
  <c r="K210" i="6" s="1"/>
  <c r="C210" i="6"/>
  <c r="E238" i="6"/>
  <c r="C258" i="6"/>
  <c r="G270" i="6"/>
  <c r="B276" i="6"/>
  <c r="F283" i="6"/>
  <c r="L288" i="6"/>
  <c r="M288" i="6" s="1"/>
  <c r="E295" i="6"/>
  <c r="L301" i="6"/>
  <c r="M301" i="6" s="1"/>
  <c r="E319" i="6"/>
  <c r="L328" i="6"/>
  <c r="M328" i="6" s="1"/>
  <c r="L341" i="6"/>
  <c r="M341" i="6" s="1"/>
  <c r="K341" i="6"/>
  <c r="J341" i="6"/>
  <c r="D341" i="6"/>
  <c r="H367" i="6"/>
  <c r="J377" i="6"/>
  <c r="G402" i="6"/>
  <c r="E418" i="6"/>
  <c r="D424" i="6"/>
  <c r="L443" i="6"/>
  <c r="M443" i="6" s="1"/>
  <c r="J449" i="6"/>
  <c r="C475" i="6"/>
  <c r="B475" i="6"/>
  <c r="J475" i="6"/>
  <c r="I475" i="6"/>
  <c r="K475" i="6" s="1"/>
  <c r="H475" i="6"/>
  <c r="D475" i="6"/>
  <c r="B496" i="6"/>
  <c r="D496" i="6"/>
  <c r="C496" i="6"/>
  <c r="L496" i="6"/>
  <c r="M496" i="6" s="1"/>
  <c r="J496" i="6"/>
  <c r="I496" i="6"/>
  <c r="K496" i="6" s="1"/>
  <c r="E496" i="6"/>
  <c r="H194" i="6"/>
  <c r="G194" i="6"/>
  <c r="J227" i="6"/>
  <c r="I227" i="6"/>
  <c r="K227" i="6" s="1"/>
  <c r="C227" i="6"/>
  <c r="L266" i="6"/>
  <c r="M266" i="6" s="1"/>
  <c r="H266" i="6"/>
  <c r="E266" i="6"/>
  <c r="B266" i="6"/>
  <c r="L329" i="6"/>
  <c r="M329" i="6" s="1"/>
  <c r="H329" i="6"/>
  <c r="G329" i="6"/>
  <c r="F329" i="6"/>
  <c r="E425" i="6"/>
  <c r="D425" i="6"/>
  <c r="L425" i="6"/>
  <c r="M425" i="6" s="1"/>
  <c r="K425" i="6"/>
  <c r="F429" i="6"/>
  <c r="D429" i="6"/>
  <c r="B429" i="6"/>
  <c r="F9" i="6"/>
  <c r="F43" i="6"/>
  <c r="J48" i="6"/>
  <c r="D59" i="6"/>
  <c r="B89" i="6"/>
  <c r="F97" i="6"/>
  <c r="J100" i="6"/>
  <c r="G107" i="6"/>
  <c r="B110" i="6"/>
  <c r="B127" i="6"/>
  <c r="C161" i="6"/>
  <c r="L163" i="6"/>
  <c r="M163" i="6" s="1"/>
  <c r="B169" i="6"/>
  <c r="F172" i="6"/>
  <c r="J176" i="6"/>
  <c r="C176" i="6"/>
  <c r="B176" i="6"/>
  <c r="G179" i="6"/>
  <c r="B194" i="6"/>
  <c r="B220" i="6"/>
  <c r="B223" i="6"/>
  <c r="B227" i="6"/>
  <c r="H238" i="6"/>
  <c r="B243" i="6"/>
  <c r="L243" i="6"/>
  <c r="M243" i="6" s="1"/>
  <c r="J243" i="6"/>
  <c r="E258" i="6"/>
  <c r="I266" i="6"/>
  <c r="K266" i="6" s="1"/>
  <c r="C271" i="6"/>
  <c r="D276" i="6"/>
  <c r="H283" i="6"/>
  <c r="L295" i="6"/>
  <c r="M295" i="6" s="1"/>
  <c r="B307" i="6"/>
  <c r="G317" i="6"/>
  <c r="J317" i="6"/>
  <c r="H317" i="6"/>
  <c r="F317" i="6"/>
  <c r="E317" i="6"/>
  <c r="H319" i="6"/>
  <c r="C329" i="6"/>
  <c r="L355" i="6"/>
  <c r="M355" i="6" s="1"/>
  <c r="E355" i="6"/>
  <c r="I368" i="6"/>
  <c r="K368" i="6" s="1"/>
  <c r="H368" i="6"/>
  <c r="E368" i="6"/>
  <c r="C368" i="6"/>
  <c r="B368" i="6"/>
  <c r="E378" i="6"/>
  <c r="C378" i="6"/>
  <c r="J402" i="6"/>
  <c r="B425" i="6"/>
  <c r="G429" i="6"/>
  <c r="C470" i="6"/>
  <c r="B470" i="6"/>
  <c r="F470" i="6"/>
  <c r="F475" i="6"/>
  <c r="G496" i="6"/>
  <c r="C110" i="6"/>
  <c r="D161" i="6"/>
  <c r="F192" i="6"/>
  <c r="E192" i="6"/>
  <c r="D194" i="6"/>
  <c r="C220" i="6"/>
  <c r="C223" i="6"/>
  <c r="D227" i="6"/>
  <c r="I232" i="6"/>
  <c r="K232" i="6" s="1"/>
  <c r="G232" i="6"/>
  <c r="F232" i="6"/>
  <c r="B232" i="6"/>
  <c r="E307" i="6"/>
  <c r="I319" i="6"/>
  <c r="K319" i="6" s="1"/>
  <c r="D329" i="6"/>
  <c r="I352" i="6"/>
  <c r="K352" i="6" s="1"/>
  <c r="L352" i="6"/>
  <c r="M352" i="6" s="1"/>
  <c r="E352" i="6"/>
  <c r="H361" i="6"/>
  <c r="G361" i="6"/>
  <c r="C425" i="6"/>
  <c r="K430" i="6"/>
  <c r="G430" i="6"/>
  <c r="F430" i="6"/>
  <c r="E430" i="6"/>
  <c r="D430" i="6"/>
  <c r="C430" i="6"/>
  <c r="H487" i="6"/>
  <c r="F493" i="6"/>
  <c r="I498" i="6"/>
  <c r="K498" i="6" s="1"/>
  <c r="H234" i="6"/>
  <c r="K250" i="6"/>
  <c r="F465" i="6"/>
  <c r="J493" i="6"/>
  <c r="G465" i="6"/>
  <c r="K493" i="6"/>
  <c r="B439" i="6"/>
  <c r="B454" i="6"/>
  <c r="H465" i="6"/>
  <c r="B472" i="6"/>
  <c r="D480" i="6"/>
  <c r="B489" i="6"/>
  <c r="L493" i="6"/>
  <c r="M493" i="6" s="1"/>
  <c r="G219" i="6"/>
  <c r="F454" i="6"/>
  <c r="L465" i="6"/>
  <c r="M465" i="6" s="1"/>
  <c r="H472" i="6"/>
  <c r="B167" i="6"/>
  <c r="B185" i="6"/>
  <c r="F208" i="6"/>
  <c r="H219" i="6"/>
  <c r="I247" i="6"/>
  <c r="K247" i="6" s="1"/>
  <c r="B279" i="6"/>
  <c r="D310" i="6"/>
  <c r="C322" i="6"/>
  <c r="C376" i="6"/>
  <c r="I382" i="6"/>
  <c r="F403" i="6"/>
  <c r="J435" i="6"/>
  <c r="D444" i="6"/>
  <c r="G454" i="6"/>
  <c r="C469" i="6"/>
  <c r="I472" i="6"/>
  <c r="K472" i="6" s="1"/>
  <c r="C279" i="6"/>
  <c r="F310" i="6"/>
  <c r="D322" i="6"/>
  <c r="D376" i="6"/>
  <c r="L435" i="6"/>
  <c r="M435" i="6" s="1"/>
  <c r="B440" i="6"/>
  <c r="E444" i="6"/>
  <c r="I454" i="6"/>
  <c r="K454" i="6" s="1"/>
  <c r="D469" i="6"/>
  <c r="J472" i="6"/>
  <c r="E502" i="6"/>
  <c r="G444" i="6"/>
  <c r="J454" i="6"/>
  <c r="E469" i="6"/>
  <c r="F502" i="6"/>
  <c r="E279" i="6"/>
  <c r="D292" i="6"/>
  <c r="H310" i="6"/>
  <c r="F322" i="6"/>
  <c r="C351" i="6"/>
  <c r="L472" i="6"/>
  <c r="M472" i="6" s="1"/>
  <c r="K322" i="6"/>
  <c r="F333" i="6"/>
  <c r="I365" i="6"/>
  <c r="K365" i="6" s="1"/>
  <c r="I401" i="6"/>
  <c r="K401" i="6" s="1"/>
  <c r="E404" i="6"/>
  <c r="H409" i="6"/>
  <c r="D487" i="6"/>
  <c r="D493" i="6"/>
  <c r="E498" i="6"/>
  <c r="E487" i="6"/>
  <c r="H498" i="6"/>
  <c r="C41" i="6"/>
  <c r="E41" i="6"/>
  <c r="F41" i="6"/>
  <c r="B41" i="6"/>
  <c r="J41" i="6"/>
  <c r="I41" i="6"/>
  <c r="K41" i="6" s="1"/>
  <c r="H41" i="6"/>
  <c r="G41" i="6"/>
  <c r="D41" i="6"/>
  <c r="E25" i="6"/>
  <c r="J25" i="6"/>
  <c r="L25" i="6"/>
  <c r="M25" i="6" s="1"/>
  <c r="I25" i="6"/>
  <c r="K25" i="6" s="1"/>
  <c r="H25" i="6"/>
  <c r="B25" i="6"/>
  <c r="G25" i="6"/>
  <c r="F25" i="6"/>
  <c r="D25" i="6"/>
  <c r="H494" i="6"/>
  <c r="G494" i="6"/>
  <c r="F494" i="6"/>
  <c r="D494" i="6"/>
  <c r="L494" i="6"/>
  <c r="M494" i="6" s="1"/>
  <c r="I494" i="6"/>
  <c r="K494" i="6" s="1"/>
  <c r="E494" i="6"/>
  <c r="C494" i="6"/>
  <c r="B494" i="6"/>
  <c r="B182" i="6"/>
  <c r="H182" i="6"/>
  <c r="L182" i="6"/>
  <c r="M182" i="6" s="1"/>
  <c r="J182" i="6"/>
  <c r="I182" i="6"/>
  <c r="K182" i="6" s="1"/>
  <c r="G182" i="6"/>
  <c r="F182" i="6"/>
  <c r="E182" i="6"/>
  <c r="D182" i="6"/>
  <c r="L195" i="6"/>
  <c r="M195" i="6" s="1"/>
  <c r="H195" i="6"/>
  <c r="F195" i="6"/>
  <c r="I195" i="6"/>
  <c r="K195" i="6" s="1"/>
  <c r="G195" i="6"/>
  <c r="E195" i="6"/>
  <c r="J195" i="6"/>
  <c r="D195" i="6"/>
  <c r="C195" i="6"/>
  <c r="B195" i="6"/>
  <c r="J494" i="6"/>
  <c r="B118" i="6"/>
  <c r="E118" i="6"/>
  <c r="I118" i="6"/>
  <c r="K118" i="6" s="1"/>
  <c r="H118" i="6"/>
  <c r="L118" i="6"/>
  <c r="M118" i="6" s="1"/>
  <c r="J118" i="6"/>
  <c r="G118" i="6"/>
  <c r="F118" i="6"/>
  <c r="D118" i="6"/>
  <c r="C182" i="6"/>
  <c r="E47" i="6"/>
  <c r="J47" i="6"/>
  <c r="G47" i="6"/>
  <c r="L47" i="6"/>
  <c r="M47" i="6" s="1"/>
  <c r="I47" i="6"/>
  <c r="K47" i="6" s="1"/>
  <c r="H47" i="6"/>
  <c r="F47" i="6"/>
  <c r="C47" i="6"/>
  <c r="B47" i="6"/>
  <c r="E87" i="6"/>
  <c r="L87" i="6"/>
  <c r="M87" i="6" s="1"/>
  <c r="J87" i="6"/>
  <c r="G87" i="6"/>
  <c r="I87" i="6"/>
  <c r="K87" i="6" s="1"/>
  <c r="H87" i="6"/>
  <c r="F87" i="6"/>
  <c r="D87" i="6"/>
  <c r="C87" i="6"/>
  <c r="B87" i="6"/>
  <c r="E146" i="6"/>
  <c r="B146" i="6"/>
  <c r="G146" i="6"/>
  <c r="D146" i="6"/>
  <c r="I146" i="6"/>
  <c r="K146" i="6" s="1"/>
  <c r="H146" i="6"/>
  <c r="C146" i="6"/>
  <c r="L146" i="6"/>
  <c r="M146" i="6" s="1"/>
  <c r="F146" i="6"/>
  <c r="D248" i="6"/>
  <c r="J248" i="6"/>
  <c r="L248" i="6"/>
  <c r="M248" i="6" s="1"/>
  <c r="I248" i="6"/>
  <c r="K248" i="6" s="1"/>
  <c r="H248" i="6"/>
  <c r="G248" i="6"/>
  <c r="F248" i="6"/>
  <c r="E248" i="6"/>
  <c r="C248" i="6"/>
  <c r="B248" i="6"/>
  <c r="C490" i="6"/>
  <c r="B490" i="6"/>
  <c r="L490" i="6"/>
  <c r="M490" i="6" s="1"/>
  <c r="J490" i="6"/>
  <c r="G490" i="6"/>
  <c r="F490" i="6"/>
  <c r="H490" i="6"/>
  <c r="E490" i="6"/>
  <c r="D490" i="6"/>
  <c r="I490" i="6"/>
  <c r="K490" i="6" s="1"/>
  <c r="J146" i="6"/>
  <c r="J45" i="6"/>
  <c r="L45" i="6"/>
  <c r="M45" i="6" s="1"/>
  <c r="I45" i="6"/>
  <c r="K45" i="6" s="1"/>
  <c r="H45" i="6"/>
  <c r="G45" i="6"/>
  <c r="F45" i="6"/>
  <c r="E45" i="6"/>
  <c r="C45" i="6"/>
  <c r="L406" i="6"/>
  <c r="M406" i="6" s="1"/>
  <c r="C406" i="6"/>
  <c r="B406" i="6"/>
  <c r="F406" i="6"/>
  <c r="E406" i="6"/>
  <c r="I406" i="6"/>
  <c r="K406" i="6" s="1"/>
  <c r="H406" i="6"/>
  <c r="G406" i="6"/>
  <c r="J406" i="6"/>
  <c r="D406" i="6"/>
  <c r="F170" i="6"/>
  <c r="L170" i="6"/>
  <c r="M170" i="6" s="1"/>
  <c r="I170" i="6"/>
  <c r="K170" i="6" s="1"/>
  <c r="B170" i="6"/>
  <c r="J170" i="6"/>
  <c r="H170" i="6"/>
  <c r="G170" i="6"/>
  <c r="E170" i="6"/>
  <c r="D170" i="6"/>
  <c r="C170" i="6"/>
  <c r="G338" i="6"/>
  <c r="E338" i="6"/>
  <c r="D338" i="6"/>
  <c r="J338" i="6"/>
  <c r="I338" i="6"/>
  <c r="K338" i="6" s="1"/>
  <c r="H338" i="6"/>
  <c r="L338" i="6"/>
  <c r="M338" i="6" s="1"/>
  <c r="F338" i="6"/>
  <c r="B338" i="6"/>
  <c r="C338" i="6"/>
  <c r="J500" i="6"/>
  <c r="I500" i="6"/>
  <c r="K500" i="6" s="1"/>
  <c r="C500" i="6"/>
  <c r="B500" i="6"/>
  <c r="H500" i="6"/>
  <c r="F500" i="6"/>
  <c r="G500" i="6"/>
  <c r="E500" i="6"/>
  <c r="D500" i="6"/>
  <c r="I17" i="6"/>
  <c r="K17" i="6" s="1"/>
  <c r="H17" i="6"/>
  <c r="F17" i="6"/>
  <c r="J17" i="6"/>
  <c r="G17" i="6"/>
  <c r="E17" i="6"/>
  <c r="D17" i="6"/>
  <c r="C17" i="6"/>
  <c r="B17" i="6"/>
  <c r="J4" i="6"/>
  <c r="H4" i="6"/>
  <c r="E4" i="6"/>
  <c r="D4" i="6"/>
  <c r="C4" i="6"/>
  <c r="F125" i="6"/>
  <c r="L125" i="6"/>
  <c r="M125" i="6" s="1"/>
  <c r="I125" i="6"/>
  <c r="K125" i="6" s="1"/>
  <c r="B125" i="6"/>
  <c r="C125" i="6"/>
  <c r="J125" i="6"/>
  <c r="H125" i="6"/>
  <c r="G125" i="6"/>
  <c r="D125" i="6"/>
  <c r="L4" i="6"/>
  <c r="M4" i="6" s="1"/>
  <c r="F49" i="6"/>
  <c r="L49" i="6"/>
  <c r="M49" i="6" s="1"/>
  <c r="J49" i="6"/>
  <c r="G49" i="6"/>
  <c r="C49" i="6"/>
  <c r="I49" i="6"/>
  <c r="K49" i="6" s="1"/>
  <c r="H49" i="6"/>
  <c r="D49" i="6"/>
  <c r="E125" i="6"/>
  <c r="I242" i="6"/>
  <c r="K242" i="6" s="1"/>
  <c r="B242" i="6"/>
  <c r="J242" i="6"/>
  <c r="H242" i="6"/>
  <c r="C242" i="6"/>
  <c r="L242" i="6"/>
  <c r="M242" i="6" s="1"/>
  <c r="G242" i="6"/>
  <c r="F242" i="6"/>
  <c r="E242" i="6"/>
  <c r="D242" i="6"/>
  <c r="L12" i="6"/>
  <c r="M12" i="6" s="1"/>
  <c r="J12" i="6"/>
  <c r="I12" i="6"/>
  <c r="K12" i="6" s="1"/>
  <c r="H12" i="6"/>
  <c r="C12" i="6"/>
  <c r="G12" i="6"/>
  <c r="F12" i="6"/>
  <c r="D12" i="6"/>
  <c r="J24" i="6"/>
  <c r="H24" i="6"/>
  <c r="B24" i="6"/>
  <c r="C24" i="6"/>
  <c r="L24" i="6"/>
  <c r="M24" i="6" s="1"/>
  <c r="I24" i="6"/>
  <c r="K24" i="6" s="1"/>
  <c r="G24" i="6"/>
  <c r="F24" i="6"/>
  <c r="D24" i="6"/>
  <c r="G113" i="6"/>
  <c r="B113" i="6"/>
  <c r="D113" i="6"/>
  <c r="J113" i="6"/>
  <c r="H113" i="6"/>
  <c r="C113" i="6"/>
  <c r="L113" i="6"/>
  <c r="M113" i="6" s="1"/>
  <c r="F113" i="6"/>
  <c r="H14" i="6"/>
  <c r="L14" i="6"/>
  <c r="M14" i="6" s="1"/>
  <c r="E14" i="6"/>
  <c r="J14" i="6"/>
  <c r="G14" i="6"/>
  <c r="F14" i="6"/>
  <c r="D14" i="6"/>
  <c r="C14" i="6"/>
  <c r="G21" i="6"/>
  <c r="E21" i="6"/>
  <c r="L21" i="6"/>
  <c r="M21" i="6" s="1"/>
  <c r="K21" i="6"/>
  <c r="D21" i="6"/>
  <c r="H36" i="6"/>
  <c r="F36" i="6"/>
  <c r="D36" i="6"/>
  <c r="B36" i="6"/>
  <c r="L36" i="6"/>
  <c r="M36" i="6" s="1"/>
  <c r="J36" i="6"/>
  <c r="I36" i="6"/>
  <c r="K36" i="6" s="1"/>
  <c r="F174" i="6"/>
  <c r="J174" i="6"/>
  <c r="I174" i="6"/>
  <c r="K174" i="6" s="1"/>
  <c r="C174" i="6"/>
  <c r="G174" i="6"/>
  <c r="D174" i="6"/>
  <c r="L174" i="6"/>
  <c r="M174" i="6" s="1"/>
  <c r="H174" i="6"/>
  <c r="E174" i="6"/>
  <c r="B174" i="6"/>
  <c r="C19" i="6"/>
  <c r="L19" i="6"/>
  <c r="M19" i="6" s="1"/>
  <c r="J19" i="6"/>
  <c r="D19" i="6"/>
  <c r="F19" i="6"/>
  <c r="J122" i="6"/>
  <c r="E122" i="6"/>
  <c r="F122" i="6"/>
  <c r="C122" i="6"/>
  <c r="K122" i="6"/>
  <c r="G122" i="6"/>
  <c r="D122" i="6"/>
  <c r="L122" i="6"/>
  <c r="M122" i="6" s="1"/>
  <c r="F233" i="6"/>
  <c r="I233" i="6"/>
  <c r="K233" i="6" s="1"/>
  <c r="H233" i="6"/>
  <c r="E233" i="6"/>
  <c r="L233" i="6"/>
  <c r="M233" i="6" s="1"/>
  <c r="J233" i="6"/>
  <c r="G233" i="6"/>
  <c r="D233" i="6"/>
  <c r="C233" i="6"/>
  <c r="B233" i="6"/>
  <c r="I52" i="6"/>
  <c r="K52" i="6"/>
  <c r="G52" i="6"/>
  <c r="H52" i="6"/>
  <c r="F52" i="6"/>
  <c r="E52" i="6"/>
  <c r="D52" i="6"/>
  <c r="C52" i="6"/>
  <c r="B52" i="6"/>
  <c r="L83" i="6"/>
  <c r="M83" i="6" s="1"/>
  <c r="J83" i="6"/>
  <c r="I83" i="6"/>
  <c r="K83" i="6" s="1"/>
  <c r="D83" i="6"/>
  <c r="C83" i="6"/>
  <c r="H91" i="6"/>
  <c r="C91" i="6"/>
  <c r="J91" i="6"/>
  <c r="G91" i="6"/>
  <c r="D91" i="6"/>
  <c r="L91" i="6"/>
  <c r="M91" i="6" s="1"/>
  <c r="C156" i="6"/>
  <c r="J156" i="6"/>
  <c r="I156" i="6"/>
  <c r="K156" i="6" s="1"/>
  <c r="G156" i="6"/>
  <c r="D156" i="6"/>
  <c r="B156" i="6"/>
  <c r="G491" i="6"/>
  <c r="F491" i="6"/>
  <c r="L491" i="6"/>
  <c r="M491" i="6" s="1"/>
  <c r="K491" i="6"/>
  <c r="E491" i="6"/>
  <c r="H491" i="6"/>
  <c r="D491" i="6"/>
  <c r="C491" i="6"/>
  <c r="J491" i="6"/>
  <c r="I491" i="6"/>
  <c r="G19" i="6"/>
  <c r="J21" i="6"/>
  <c r="I39" i="6"/>
  <c r="K39" i="6" s="1"/>
  <c r="J39" i="6"/>
  <c r="H39" i="6"/>
  <c r="F39" i="6"/>
  <c r="J52" i="6"/>
  <c r="B83" i="6"/>
  <c r="B91" i="6"/>
  <c r="I122" i="6"/>
  <c r="J137" i="6"/>
  <c r="G137" i="6"/>
  <c r="E137" i="6"/>
  <c r="I137" i="6"/>
  <c r="K137" i="6" s="1"/>
  <c r="L137" i="6"/>
  <c r="M137" i="6" s="1"/>
  <c r="H137" i="6"/>
  <c r="F137" i="6"/>
  <c r="D137" i="6"/>
  <c r="C137" i="6"/>
  <c r="E156" i="6"/>
  <c r="J206" i="6"/>
  <c r="H206" i="6"/>
  <c r="G206" i="6"/>
  <c r="B206" i="6"/>
  <c r="I206" i="6"/>
  <c r="K206" i="6" s="1"/>
  <c r="F206" i="6"/>
  <c r="E206" i="6"/>
  <c r="L206" i="6"/>
  <c r="M206" i="6" s="1"/>
  <c r="D206" i="6"/>
  <c r="B491" i="6"/>
  <c r="D10" i="6"/>
  <c r="B10" i="6"/>
  <c r="L10" i="6"/>
  <c r="M10" i="6" s="1"/>
  <c r="K10" i="6"/>
  <c r="J10" i="6"/>
  <c r="E10" i="6"/>
  <c r="H19" i="6"/>
  <c r="B39" i="6"/>
  <c r="L52" i="6"/>
  <c r="M52" i="6" s="1"/>
  <c r="F57" i="6"/>
  <c r="H57" i="6"/>
  <c r="G57" i="6"/>
  <c r="E83" i="6"/>
  <c r="E91" i="6"/>
  <c r="F156" i="6"/>
  <c r="C206" i="6"/>
  <c r="C10" i="6"/>
  <c r="I19" i="6"/>
  <c r="K19" i="6" s="1"/>
  <c r="C39" i="6"/>
  <c r="F50" i="6"/>
  <c r="L50" i="6"/>
  <c r="M50" i="6" s="1"/>
  <c r="J50" i="6"/>
  <c r="I50" i="6"/>
  <c r="K50" i="6" s="1"/>
  <c r="H50" i="6"/>
  <c r="G50" i="6"/>
  <c r="E50" i="6"/>
  <c r="B57" i="6"/>
  <c r="F83" i="6"/>
  <c r="F91" i="6"/>
  <c r="H156" i="6"/>
  <c r="J216" i="6"/>
  <c r="E216" i="6"/>
  <c r="C216" i="6"/>
  <c r="I216" i="6"/>
  <c r="K216" i="6" s="1"/>
  <c r="H216" i="6"/>
  <c r="G216" i="6"/>
  <c r="F216" i="6"/>
  <c r="B216" i="6"/>
  <c r="L216" i="6"/>
  <c r="M216" i="6" s="1"/>
  <c r="D216" i="6"/>
  <c r="L6" i="6"/>
  <c r="E6" i="6"/>
  <c r="L8" i="6"/>
  <c r="M8" i="6" s="1"/>
  <c r="D8" i="6"/>
  <c r="D39" i="6"/>
  <c r="C61" i="6"/>
  <c r="I61" i="6"/>
  <c r="K61" i="6" s="1"/>
  <c r="G61" i="6"/>
  <c r="D61" i="6"/>
  <c r="L61" i="6"/>
  <c r="M61" i="6" s="1"/>
  <c r="B61" i="6"/>
  <c r="G83" i="6"/>
  <c r="H89" i="6"/>
  <c r="G89" i="6"/>
  <c r="D89" i="6"/>
  <c r="L89" i="6"/>
  <c r="M89" i="6" s="1"/>
  <c r="J89" i="6"/>
  <c r="I89" i="6"/>
  <c r="K89" i="6" s="1"/>
  <c r="I91" i="6"/>
  <c r="K91" i="6" s="1"/>
  <c r="L156" i="6"/>
  <c r="M156" i="6" s="1"/>
  <c r="H160" i="6"/>
  <c r="J160" i="6"/>
  <c r="I160" i="6"/>
  <c r="K160" i="6" s="1"/>
  <c r="B160" i="6"/>
  <c r="G160" i="6"/>
  <c r="F160" i="6"/>
  <c r="D160" i="6"/>
  <c r="L160" i="6"/>
  <c r="M160" i="6" s="1"/>
  <c r="E160" i="6"/>
  <c r="C160" i="6"/>
  <c r="G73" i="6"/>
  <c r="B73" i="6"/>
  <c r="L73" i="6"/>
  <c r="M73" i="6" s="1"/>
  <c r="I73" i="6"/>
  <c r="E73" i="6"/>
  <c r="J73" i="6"/>
  <c r="H73" i="6"/>
  <c r="H83" i="6"/>
  <c r="G346" i="6"/>
  <c r="H346" i="6"/>
  <c r="J346" i="6"/>
  <c r="E346" i="6"/>
  <c r="D346" i="6"/>
  <c r="I346" i="6"/>
  <c r="K346" i="6" s="1"/>
  <c r="L346" i="6"/>
  <c r="M346" i="6" s="1"/>
  <c r="F346" i="6"/>
  <c r="C346" i="6"/>
  <c r="G11" i="6"/>
  <c r="L11" i="6"/>
  <c r="M11" i="6" s="1"/>
  <c r="J11" i="6"/>
  <c r="C11" i="6"/>
  <c r="B11" i="6"/>
  <c r="D69" i="6"/>
  <c r="L69" i="6"/>
  <c r="M69" i="6" s="1"/>
  <c r="I69" i="6"/>
  <c r="K69" i="6" s="1"/>
  <c r="F73" i="6"/>
  <c r="G371" i="6"/>
  <c r="H371" i="6"/>
  <c r="L371" i="6"/>
  <c r="M371" i="6" s="1"/>
  <c r="I371" i="6"/>
  <c r="K371" i="6" s="1"/>
  <c r="F371" i="6"/>
  <c r="E371" i="6"/>
  <c r="D371" i="6"/>
  <c r="C371" i="6"/>
  <c r="D410" i="6"/>
  <c r="J410" i="6"/>
  <c r="H410" i="6"/>
  <c r="L410" i="6"/>
  <c r="M410" i="6" s="1"/>
  <c r="K410" i="6"/>
  <c r="C410" i="6"/>
  <c r="B410" i="6"/>
  <c r="I410" i="6"/>
  <c r="F410" i="6"/>
  <c r="G410" i="6"/>
  <c r="H6" i="6"/>
  <c r="J8" i="6"/>
  <c r="D11" i="6"/>
  <c r="B69" i="6"/>
  <c r="K73" i="6"/>
  <c r="B371" i="6"/>
  <c r="E410" i="6"/>
  <c r="C69" i="6"/>
  <c r="H71" i="6"/>
  <c r="G71" i="6"/>
  <c r="E71" i="6"/>
  <c r="D71" i="6"/>
  <c r="J224" i="6"/>
  <c r="H224" i="6"/>
  <c r="L224" i="6"/>
  <c r="M224" i="6" s="1"/>
  <c r="D224" i="6"/>
  <c r="I224" i="6"/>
  <c r="K224" i="6" s="1"/>
  <c r="G224" i="6"/>
  <c r="F224" i="6"/>
  <c r="E224" i="6"/>
  <c r="C224" i="6"/>
  <c r="J371" i="6"/>
  <c r="E11" i="6"/>
  <c r="J6" i="6"/>
  <c r="F11" i="6"/>
  <c r="K23" i="6"/>
  <c r="B23" i="6"/>
  <c r="L23" i="6"/>
  <c r="M23" i="6" s="1"/>
  <c r="J23" i="6"/>
  <c r="I23" i="6"/>
  <c r="D23" i="6"/>
  <c r="E69" i="6"/>
  <c r="B71" i="6"/>
  <c r="K100" i="6"/>
  <c r="H100" i="6"/>
  <c r="F100" i="6"/>
  <c r="C100" i="6"/>
  <c r="I100" i="6"/>
  <c r="G100" i="6"/>
  <c r="E100" i="6"/>
  <c r="D100" i="6"/>
  <c r="B100" i="6"/>
  <c r="L103" i="6"/>
  <c r="M103" i="6" s="1"/>
  <c r="H103" i="6"/>
  <c r="B103" i="6"/>
  <c r="I103" i="6"/>
  <c r="K103" i="6" s="1"/>
  <c r="J103" i="6"/>
  <c r="G103" i="6"/>
  <c r="F103" i="6"/>
  <c r="E103" i="6"/>
  <c r="D103" i="6"/>
  <c r="C103" i="6"/>
  <c r="G133" i="6"/>
  <c r="B133" i="6"/>
  <c r="H133" i="6"/>
  <c r="J133" i="6"/>
  <c r="I133" i="6"/>
  <c r="K133" i="6" s="1"/>
  <c r="F133" i="6"/>
  <c r="E133" i="6"/>
  <c r="D133" i="6"/>
  <c r="L133" i="6"/>
  <c r="M133" i="6" s="1"/>
  <c r="B224" i="6"/>
  <c r="H11" i="6"/>
  <c r="F69" i="6"/>
  <c r="C71" i="6"/>
  <c r="D104" i="6"/>
  <c r="K104" i="6"/>
  <c r="F104" i="6"/>
  <c r="C104" i="6"/>
  <c r="L104" i="6"/>
  <c r="M104" i="6" s="1"/>
  <c r="J104" i="6"/>
  <c r="J265" i="6"/>
  <c r="C265" i="6"/>
  <c r="H265" i="6"/>
  <c r="L265" i="6"/>
  <c r="M265" i="6" s="1"/>
  <c r="I265" i="6"/>
  <c r="K265" i="6" s="1"/>
  <c r="E265" i="6"/>
  <c r="D265" i="6"/>
  <c r="B265" i="6"/>
  <c r="G265" i="6"/>
  <c r="I11" i="6"/>
  <c r="K11" i="6" s="1"/>
  <c r="G69" i="6"/>
  <c r="F71" i="6"/>
  <c r="F85" i="6"/>
  <c r="I85" i="6"/>
  <c r="K85" i="6" s="1"/>
  <c r="E85" i="6"/>
  <c r="D85" i="6"/>
  <c r="L289" i="6"/>
  <c r="M289" i="6" s="1"/>
  <c r="D289" i="6"/>
  <c r="C289" i="6"/>
  <c r="B289" i="6"/>
  <c r="E289" i="6"/>
  <c r="J289" i="6"/>
  <c r="I289" i="6"/>
  <c r="K289" i="6" s="1"/>
  <c r="H289" i="6"/>
  <c r="G289" i="6"/>
  <c r="F289" i="6"/>
  <c r="A2" i="6"/>
  <c r="G8" i="3"/>
  <c r="H8" i="3" s="1"/>
  <c r="G14" i="3"/>
  <c r="H14" i="3" s="1"/>
  <c r="E32" i="6"/>
  <c r="G32" i="6"/>
  <c r="H69" i="6"/>
  <c r="I71" i="6"/>
  <c r="K71" i="6" s="1"/>
  <c r="B85" i="6"/>
  <c r="F149" i="6"/>
  <c r="E149" i="6"/>
  <c r="D149" i="6"/>
  <c r="I149" i="6"/>
  <c r="K149" i="6" s="1"/>
  <c r="H149" i="6"/>
  <c r="G149" i="6"/>
  <c r="C149" i="6"/>
  <c r="B149" i="6"/>
  <c r="B281" i="6"/>
  <c r="F281" i="6"/>
  <c r="E281" i="6"/>
  <c r="D281" i="6"/>
  <c r="C281" i="6"/>
  <c r="K281" i="6"/>
  <c r="J281" i="6"/>
  <c r="L281" i="6"/>
  <c r="M281" i="6" s="1"/>
  <c r="E290" i="6"/>
  <c r="I290" i="6"/>
  <c r="K290" i="6" s="1"/>
  <c r="G290" i="6"/>
  <c r="J290" i="6"/>
  <c r="L290" i="6"/>
  <c r="M290" i="6" s="1"/>
  <c r="D290" i="6"/>
  <c r="C290" i="6"/>
  <c r="B290" i="6"/>
  <c r="H290" i="6"/>
  <c r="J420" i="6"/>
  <c r="I420" i="6"/>
  <c r="G420" i="6"/>
  <c r="L420" i="6"/>
  <c r="M420" i="6" s="1"/>
  <c r="F420" i="6"/>
  <c r="E420" i="6"/>
  <c r="B420" i="6"/>
  <c r="K420" i="6"/>
  <c r="H420" i="6"/>
  <c r="D420" i="6"/>
  <c r="F254" i="6"/>
  <c r="H254" i="6"/>
  <c r="I254" i="6"/>
  <c r="K254" i="6" s="1"/>
  <c r="B254" i="6"/>
  <c r="L254" i="6"/>
  <c r="M254" i="6" s="1"/>
  <c r="J254" i="6"/>
  <c r="G254" i="6"/>
  <c r="E254" i="6"/>
  <c r="D254" i="6"/>
  <c r="C254" i="6"/>
  <c r="F313" i="6"/>
  <c r="I313" i="6"/>
  <c r="K313" i="6" s="1"/>
  <c r="H313" i="6"/>
  <c r="G313" i="6"/>
  <c r="L313" i="6"/>
  <c r="M313" i="6" s="1"/>
  <c r="E313" i="6"/>
  <c r="D313" i="6"/>
  <c r="C313" i="6"/>
  <c r="B313" i="6"/>
  <c r="H111" i="6"/>
  <c r="G111" i="6"/>
  <c r="J111" i="6"/>
  <c r="F111" i="6"/>
  <c r="C111" i="6"/>
  <c r="G157" i="6"/>
  <c r="H157" i="6"/>
  <c r="L157" i="6"/>
  <c r="M157" i="6" s="1"/>
  <c r="E157" i="6"/>
  <c r="F157" i="6"/>
  <c r="C157" i="6"/>
  <c r="B241" i="6"/>
  <c r="L241" i="6"/>
  <c r="M241" i="6" s="1"/>
  <c r="F241" i="6"/>
  <c r="D241" i="6"/>
  <c r="J241" i="6"/>
  <c r="I241" i="6"/>
  <c r="K241" i="6" s="1"/>
  <c r="H241" i="6"/>
  <c r="J246" i="6"/>
  <c r="D246" i="6"/>
  <c r="C246" i="6"/>
  <c r="L246" i="6"/>
  <c r="M246" i="6" s="1"/>
  <c r="K246" i="6"/>
  <c r="C264" i="6"/>
  <c r="H264" i="6"/>
  <c r="G264" i="6"/>
  <c r="F264" i="6"/>
  <c r="E264" i="6"/>
  <c r="J264" i="6"/>
  <c r="D264" i="6"/>
  <c r="B264" i="6"/>
  <c r="G277" i="6"/>
  <c r="H277" i="6"/>
  <c r="L277" i="6"/>
  <c r="M277" i="6" s="1"/>
  <c r="E277" i="6"/>
  <c r="C277" i="6"/>
  <c r="B277" i="6"/>
  <c r="J277" i="6"/>
  <c r="I492" i="6"/>
  <c r="K492" i="6" s="1"/>
  <c r="L492" i="6"/>
  <c r="M492" i="6" s="1"/>
  <c r="G492" i="6"/>
  <c r="F492" i="6"/>
  <c r="E492" i="6"/>
  <c r="H492" i="6"/>
  <c r="D492" i="6"/>
  <c r="J492" i="6"/>
  <c r="C492" i="6"/>
  <c r="L109" i="6"/>
  <c r="M109" i="6" s="1"/>
  <c r="J109" i="6"/>
  <c r="G109" i="6"/>
  <c r="D109" i="6"/>
  <c r="B111" i="6"/>
  <c r="I114" i="6"/>
  <c r="K114" i="6" s="1"/>
  <c r="L114" i="6"/>
  <c r="M114" i="6" s="1"/>
  <c r="L128" i="6"/>
  <c r="M128" i="6" s="1"/>
  <c r="G128" i="6"/>
  <c r="H128" i="6"/>
  <c r="J128" i="6"/>
  <c r="E128" i="6"/>
  <c r="D128" i="6"/>
  <c r="L147" i="6"/>
  <c r="M147" i="6" s="1"/>
  <c r="J147" i="6"/>
  <c r="E147" i="6"/>
  <c r="G147" i="6"/>
  <c r="B157" i="6"/>
  <c r="E235" i="6"/>
  <c r="L235" i="6"/>
  <c r="M235" i="6" s="1"/>
  <c r="K235" i="6"/>
  <c r="F235" i="6"/>
  <c r="C235" i="6"/>
  <c r="I235" i="6"/>
  <c r="J235" i="6"/>
  <c r="G256" i="6"/>
  <c r="D256" i="6"/>
  <c r="J256" i="6"/>
  <c r="H256" i="6"/>
  <c r="F256" i="6"/>
  <c r="C256" i="6"/>
  <c r="I256" i="6"/>
  <c r="K256" i="6" s="1"/>
  <c r="E256" i="6"/>
  <c r="B256" i="6"/>
  <c r="F274" i="6"/>
  <c r="J274" i="6"/>
  <c r="B274" i="6"/>
  <c r="L274" i="6"/>
  <c r="M274" i="6" s="1"/>
  <c r="I274" i="6"/>
  <c r="K274" i="6" s="1"/>
  <c r="I457" i="6"/>
  <c r="K457" i="6" s="1"/>
  <c r="D457" i="6"/>
  <c r="J457" i="6"/>
  <c r="G457" i="6"/>
  <c r="B457" i="6"/>
  <c r="F457" i="6"/>
  <c r="E457" i="6"/>
  <c r="L457" i="6"/>
  <c r="M457" i="6" s="1"/>
  <c r="H457" i="6"/>
  <c r="E27" i="6"/>
  <c r="L40" i="6"/>
  <c r="M40" i="6" s="1"/>
  <c r="I40" i="6"/>
  <c r="K40" i="6" s="1"/>
  <c r="J42" i="6"/>
  <c r="L42" i="6"/>
  <c r="M42" i="6" s="1"/>
  <c r="H42" i="6"/>
  <c r="E42" i="6"/>
  <c r="L92" i="6"/>
  <c r="M92" i="6" s="1"/>
  <c r="J92" i="6"/>
  <c r="I94" i="6"/>
  <c r="K94" i="6" s="1"/>
  <c r="H94" i="6"/>
  <c r="L94" i="6"/>
  <c r="M94" i="6" s="1"/>
  <c r="G94" i="6"/>
  <c r="B98" i="6"/>
  <c r="I98" i="6"/>
  <c r="K98" i="6" s="1"/>
  <c r="F98" i="6"/>
  <c r="C98" i="6"/>
  <c r="B109" i="6"/>
  <c r="D111" i="6"/>
  <c r="B114" i="6"/>
  <c r="B128" i="6"/>
  <c r="B147" i="6"/>
  <c r="F154" i="6"/>
  <c r="D154" i="6"/>
  <c r="G154" i="6"/>
  <c r="L154" i="6"/>
  <c r="M154" i="6" s="1"/>
  <c r="I154" i="6"/>
  <c r="K154" i="6" s="1"/>
  <c r="H154" i="6"/>
  <c r="C154" i="6"/>
  <c r="D157" i="6"/>
  <c r="I181" i="6"/>
  <c r="K181" i="6" s="1"/>
  <c r="E181" i="6"/>
  <c r="D181" i="6"/>
  <c r="H181" i="6"/>
  <c r="G181" i="6"/>
  <c r="F181" i="6"/>
  <c r="C181" i="6"/>
  <c r="B181" i="6"/>
  <c r="L181" i="6"/>
  <c r="M181" i="6" s="1"/>
  <c r="B235" i="6"/>
  <c r="E241" i="6"/>
  <c r="E246" i="6"/>
  <c r="K264" i="6"/>
  <c r="C274" i="6"/>
  <c r="F277" i="6"/>
  <c r="C457" i="6"/>
  <c r="F105" i="6"/>
  <c r="D105" i="6"/>
  <c r="L105" i="6"/>
  <c r="M105" i="6" s="1"/>
  <c r="H105" i="6"/>
  <c r="E111" i="6"/>
  <c r="H116" i="6"/>
  <c r="C116" i="6"/>
  <c r="I116" i="6"/>
  <c r="J116" i="6"/>
  <c r="G116" i="6"/>
  <c r="C128" i="6"/>
  <c r="C147" i="6"/>
  <c r="I157" i="6"/>
  <c r="K157" i="6" s="1"/>
  <c r="G177" i="6"/>
  <c r="I177" i="6"/>
  <c r="K177" i="6" s="1"/>
  <c r="J177" i="6"/>
  <c r="L177" i="6"/>
  <c r="M177" i="6" s="1"/>
  <c r="F177" i="6"/>
  <c r="C177" i="6"/>
  <c r="B177" i="6"/>
  <c r="L184" i="6"/>
  <c r="M184" i="6" s="1"/>
  <c r="J184" i="6"/>
  <c r="I184" i="6"/>
  <c r="K184" i="6" s="1"/>
  <c r="D184" i="6"/>
  <c r="B184" i="6"/>
  <c r="K189" i="6"/>
  <c r="J189" i="6"/>
  <c r="L189" i="6"/>
  <c r="M189" i="6" s="1"/>
  <c r="E189" i="6"/>
  <c r="C189" i="6"/>
  <c r="H189" i="6"/>
  <c r="F189" i="6"/>
  <c r="D189" i="6"/>
  <c r="D235" i="6"/>
  <c r="G241" i="6"/>
  <c r="F246" i="6"/>
  <c r="L256" i="6"/>
  <c r="M256" i="6" s="1"/>
  <c r="L264" i="6"/>
  <c r="M264" i="6" s="1"/>
  <c r="L272" i="6"/>
  <c r="M272" i="6" s="1"/>
  <c r="F272" i="6"/>
  <c r="C272" i="6"/>
  <c r="B272" i="6"/>
  <c r="J272" i="6"/>
  <c r="D274" i="6"/>
  <c r="I277" i="6"/>
  <c r="K277" i="6" s="1"/>
  <c r="D357" i="6"/>
  <c r="J357" i="6"/>
  <c r="I357" i="6"/>
  <c r="K357" i="6" s="1"/>
  <c r="C357" i="6"/>
  <c r="B357" i="6"/>
  <c r="H357" i="6"/>
  <c r="G357" i="6"/>
  <c r="F357" i="6"/>
  <c r="H96" i="6"/>
  <c r="C96" i="6"/>
  <c r="D96" i="6"/>
  <c r="L96" i="6"/>
  <c r="M96" i="6" s="1"/>
  <c r="I96" i="6"/>
  <c r="K96" i="6" s="1"/>
  <c r="E96" i="6"/>
  <c r="I111" i="6"/>
  <c r="K111" i="6" s="1"/>
  <c r="B116" i="6"/>
  <c r="K126" i="6"/>
  <c r="L126" i="6"/>
  <c r="M126" i="6" s="1"/>
  <c r="I126" i="6"/>
  <c r="F126" i="6"/>
  <c r="E126" i="6"/>
  <c r="F128" i="6"/>
  <c r="D147" i="6"/>
  <c r="J157" i="6"/>
  <c r="G235" i="6"/>
  <c r="G246" i="6"/>
  <c r="J249" i="6"/>
  <c r="I249" i="6"/>
  <c r="K249" i="6" s="1"/>
  <c r="D249" i="6"/>
  <c r="B249" i="6"/>
  <c r="H249" i="6"/>
  <c r="L249" i="6"/>
  <c r="M249" i="6" s="1"/>
  <c r="G249" i="6"/>
  <c r="F249" i="6"/>
  <c r="E249" i="6"/>
  <c r="E274" i="6"/>
  <c r="J286" i="6"/>
  <c r="G286" i="6"/>
  <c r="F286" i="6"/>
  <c r="I286" i="6"/>
  <c r="K286" i="6" s="1"/>
  <c r="E286" i="6"/>
  <c r="D286" i="6"/>
  <c r="C286" i="6"/>
  <c r="H349" i="6"/>
  <c r="L349" i="6"/>
  <c r="M349" i="6" s="1"/>
  <c r="D349" i="6"/>
  <c r="C349" i="6"/>
  <c r="F349" i="6"/>
  <c r="E349" i="6"/>
  <c r="J349" i="6"/>
  <c r="I349" i="6"/>
  <c r="K349" i="6" s="1"/>
  <c r="G349" i="6"/>
  <c r="E357" i="6"/>
  <c r="E5" i="6"/>
  <c r="C5" i="6"/>
  <c r="B16" i="6"/>
  <c r="I16" i="6"/>
  <c r="K16" i="6" s="1"/>
  <c r="G16" i="6"/>
  <c r="G33" i="6"/>
  <c r="D33" i="6"/>
  <c r="H72" i="6"/>
  <c r="D72" i="6"/>
  <c r="B72" i="6"/>
  <c r="C86" i="6"/>
  <c r="F86" i="6"/>
  <c r="D86" i="6"/>
  <c r="G96" i="6"/>
  <c r="G105" i="6"/>
  <c r="I109" i="6"/>
  <c r="K109" i="6" s="1"/>
  <c r="D112" i="6"/>
  <c r="B112" i="6"/>
  <c r="L112" i="6"/>
  <c r="M112" i="6" s="1"/>
  <c r="K112" i="6"/>
  <c r="G114" i="6"/>
  <c r="F116" i="6"/>
  <c r="D126" i="6"/>
  <c r="L142" i="6"/>
  <c r="M142" i="6" s="1"/>
  <c r="G142" i="6"/>
  <c r="I142" i="6"/>
  <c r="K142" i="6" s="1"/>
  <c r="B142" i="6"/>
  <c r="F142" i="6"/>
  <c r="D142" i="6"/>
  <c r="C142" i="6"/>
  <c r="J145" i="6"/>
  <c r="I145" i="6"/>
  <c r="K145" i="6" s="1"/>
  <c r="L145" i="6"/>
  <c r="M145" i="6" s="1"/>
  <c r="I147" i="6"/>
  <c r="K147" i="6" s="1"/>
  <c r="I150" i="6"/>
  <c r="K150" i="6" s="1"/>
  <c r="B150" i="6"/>
  <c r="J150" i="6"/>
  <c r="G150" i="6"/>
  <c r="D150" i="6"/>
  <c r="C150" i="6"/>
  <c r="L155" i="6"/>
  <c r="M155" i="6" s="1"/>
  <c r="I155" i="6"/>
  <c r="K155" i="6" s="1"/>
  <c r="G155" i="6"/>
  <c r="E155" i="6"/>
  <c r="H158" i="6"/>
  <c r="L158" i="6"/>
  <c r="M158" i="6" s="1"/>
  <c r="I158" i="6"/>
  <c r="K158" i="6" s="1"/>
  <c r="E158" i="6"/>
  <c r="D158" i="6"/>
  <c r="G184" i="6"/>
  <c r="F213" i="6"/>
  <c r="E213" i="6"/>
  <c r="J213" i="6"/>
  <c r="H213" i="6"/>
  <c r="K213" i="6"/>
  <c r="I213" i="6"/>
  <c r="G213" i="6"/>
  <c r="E230" i="6"/>
  <c r="C230" i="6"/>
  <c r="H230" i="6"/>
  <c r="G230" i="6"/>
  <c r="L230" i="6"/>
  <c r="M230" i="6" s="1"/>
  <c r="H272" i="6"/>
  <c r="L286" i="6"/>
  <c r="M286" i="6" s="1"/>
  <c r="G471" i="6"/>
  <c r="L471" i="6"/>
  <c r="M471" i="6" s="1"/>
  <c r="H471" i="6"/>
  <c r="J471" i="6"/>
  <c r="I471" i="6"/>
  <c r="K471" i="6" s="1"/>
  <c r="E471" i="6"/>
  <c r="D471" i="6"/>
  <c r="F471" i="6"/>
  <c r="B471" i="6"/>
  <c r="B5" i="6"/>
  <c r="C16" i="6"/>
  <c r="D18" i="6"/>
  <c r="B18" i="6"/>
  <c r="J20" i="6"/>
  <c r="L20" i="6"/>
  <c r="M20" i="6" s="1"/>
  <c r="I31" i="6"/>
  <c r="K31" i="6" s="1"/>
  <c r="D31" i="6"/>
  <c r="B31" i="6"/>
  <c r="B33" i="6"/>
  <c r="D54" i="6"/>
  <c r="L54" i="6"/>
  <c r="M54" i="6" s="1"/>
  <c r="J54" i="6"/>
  <c r="G54" i="6"/>
  <c r="C54" i="6"/>
  <c r="H56" i="6"/>
  <c r="G56" i="6"/>
  <c r="E56" i="6"/>
  <c r="B56" i="6"/>
  <c r="H66" i="6"/>
  <c r="E66" i="6"/>
  <c r="L68" i="6"/>
  <c r="M68" i="6" s="1"/>
  <c r="G68" i="6"/>
  <c r="I68" i="6"/>
  <c r="K68" i="6" s="1"/>
  <c r="E68" i="6"/>
  <c r="B68" i="6"/>
  <c r="C72" i="6"/>
  <c r="B78" i="6"/>
  <c r="K78" i="6"/>
  <c r="H78" i="6"/>
  <c r="L80" i="6"/>
  <c r="M80" i="6" s="1"/>
  <c r="H80" i="6"/>
  <c r="E80" i="6"/>
  <c r="B86" i="6"/>
  <c r="J96" i="6"/>
  <c r="C101" i="6"/>
  <c r="L101" i="6"/>
  <c r="M101" i="6" s="1"/>
  <c r="F101" i="6"/>
  <c r="J101" i="6"/>
  <c r="I105" i="6"/>
  <c r="K105" i="6" s="1"/>
  <c r="C112" i="6"/>
  <c r="H114" i="6"/>
  <c r="K116" i="6"/>
  <c r="G126" i="6"/>
  <c r="E142" i="6"/>
  <c r="B145" i="6"/>
  <c r="E150" i="6"/>
  <c r="B155" i="6"/>
  <c r="B158" i="6"/>
  <c r="H184" i="6"/>
  <c r="D208" i="6"/>
  <c r="E208" i="6"/>
  <c r="C208" i="6"/>
  <c r="L208" i="6"/>
  <c r="M208" i="6" s="1"/>
  <c r="B213" i="6"/>
  <c r="B230" i="6"/>
  <c r="I272" i="6"/>
  <c r="K272" i="6" s="1"/>
  <c r="I302" i="6"/>
  <c r="K302" i="6" s="1"/>
  <c r="B302" i="6"/>
  <c r="J302" i="6"/>
  <c r="G302" i="6"/>
  <c r="F302" i="6"/>
  <c r="H302" i="6"/>
  <c r="D302" i="6"/>
  <c r="C302" i="6"/>
  <c r="L302" i="6"/>
  <c r="M302" i="6" s="1"/>
  <c r="C471" i="6"/>
  <c r="D5" i="6"/>
  <c r="D16" i="6"/>
  <c r="C18" i="6"/>
  <c r="B20" i="6"/>
  <c r="C31" i="6"/>
  <c r="C33" i="6"/>
  <c r="B54" i="6"/>
  <c r="C56" i="6"/>
  <c r="D64" i="6"/>
  <c r="B64" i="6"/>
  <c r="H64" i="6"/>
  <c r="B66" i="6"/>
  <c r="C68" i="6"/>
  <c r="E72" i="6"/>
  <c r="H76" i="6"/>
  <c r="C76" i="6"/>
  <c r="C78" i="6"/>
  <c r="B80" i="6"/>
  <c r="E86" i="6"/>
  <c r="B101" i="6"/>
  <c r="J105" i="6"/>
  <c r="E112" i="6"/>
  <c r="J114" i="6"/>
  <c r="L116" i="6"/>
  <c r="M116" i="6" s="1"/>
  <c r="H126" i="6"/>
  <c r="H131" i="6"/>
  <c r="H142" i="6"/>
  <c r="C145" i="6"/>
  <c r="F150" i="6"/>
  <c r="C155" i="6"/>
  <c r="C158" i="6"/>
  <c r="G197" i="6"/>
  <c r="L197" i="6"/>
  <c r="M197" i="6" s="1"/>
  <c r="I197" i="6"/>
  <c r="K197" i="6" s="1"/>
  <c r="J197" i="6"/>
  <c r="F197" i="6"/>
  <c r="B208" i="6"/>
  <c r="C213" i="6"/>
  <c r="D230" i="6"/>
  <c r="F253" i="6"/>
  <c r="L253" i="6"/>
  <c r="M253" i="6" s="1"/>
  <c r="G253" i="6"/>
  <c r="E253" i="6"/>
  <c r="C253" i="6"/>
  <c r="J253" i="6"/>
  <c r="I253" i="6"/>
  <c r="K253" i="6" s="1"/>
  <c r="H253" i="6"/>
  <c r="D287" i="6"/>
  <c r="H287" i="6"/>
  <c r="C287" i="6"/>
  <c r="B287" i="6"/>
  <c r="L287" i="6"/>
  <c r="M287" i="6" s="1"/>
  <c r="I287" i="6"/>
  <c r="K287" i="6" s="1"/>
  <c r="G287" i="6"/>
  <c r="F287" i="6"/>
  <c r="E302" i="6"/>
  <c r="I387" i="6"/>
  <c r="K387" i="6" s="1"/>
  <c r="G387" i="6"/>
  <c r="B387" i="6"/>
  <c r="L387" i="6"/>
  <c r="M387" i="6" s="1"/>
  <c r="D387" i="6"/>
  <c r="C387" i="6"/>
  <c r="H387" i="6"/>
  <c r="E387" i="6"/>
  <c r="J387" i="6"/>
  <c r="F387" i="6"/>
  <c r="D22" i="6"/>
  <c r="G22" i="6"/>
  <c r="J62" i="6"/>
  <c r="E62" i="6"/>
  <c r="F62" i="6"/>
  <c r="K62" i="6"/>
  <c r="D84" i="6"/>
  <c r="G84" i="6"/>
  <c r="I84" i="6"/>
  <c r="K84" i="6" s="1"/>
  <c r="F84" i="6"/>
  <c r="B84" i="6"/>
  <c r="I99" i="6"/>
  <c r="K99" i="6" s="1"/>
  <c r="D99" i="6"/>
  <c r="J99" i="6"/>
  <c r="J117" i="6"/>
  <c r="D117" i="6"/>
  <c r="B117" i="6"/>
  <c r="G117" i="6"/>
  <c r="E117" i="6"/>
  <c r="J126" i="6"/>
  <c r="I303" i="6"/>
  <c r="E303" i="6"/>
  <c r="D303" i="6"/>
  <c r="K303" i="6"/>
  <c r="L303" i="6"/>
  <c r="M303" i="6" s="1"/>
  <c r="J303" i="6"/>
  <c r="H303" i="6"/>
  <c r="G303" i="6"/>
  <c r="F303" i="6"/>
  <c r="C303" i="6"/>
  <c r="C324" i="6"/>
  <c r="J324" i="6"/>
  <c r="I324" i="6"/>
  <c r="K324" i="6" s="1"/>
  <c r="H324" i="6"/>
  <c r="B324" i="6"/>
  <c r="E324" i="6"/>
  <c r="I60" i="6"/>
  <c r="K60" i="6" s="1"/>
  <c r="G106" i="6"/>
  <c r="D106" i="6"/>
  <c r="B106" i="6"/>
  <c r="D124" i="6"/>
  <c r="B124" i="6"/>
  <c r="L124" i="6"/>
  <c r="M124" i="6" s="1"/>
  <c r="J124" i="6"/>
  <c r="G124" i="6"/>
  <c r="F124" i="6"/>
  <c r="C140" i="6"/>
  <c r="L140" i="6"/>
  <c r="M140" i="6" s="1"/>
  <c r="K140" i="6"/>
  <c r="E140" i="6"/>
  <c r="G140" i="6"/>
  <c r="D140" i="6"/>
  <c r="B140" i="6"/>
  <c r="D175" i="6"/>
  <c r="L175" i="6"/>
  <c r="M175" i="6" s="1"/>
  <c r="I175" i="6"/>
  <c r="K175" i="6" s="1"/>
  <c r="J175" i="6"/>
  <c r="H175" i="6"/>
  <c r="G175" i="6"/>
  <c r="F175" i="6"/>
  <c r="C175" i="6"/>
  <c r="H16" i="6"/>
  <c r="C22" i="6"/>
  <c r="L26" i="6"/>
  <c r="M26" i="6" s="1"/>
  <c r="E26" i="6"/>
  <c r="C26" i="6"/>
  <c r="L28" i="6"/>
  <c r="M28" i="6" s="1"/>
  <c r="F28" i="6"/>
  <c r="H33" i="6"/>
  <c r="K37" i="6"/>
  <c r="E37" i="6"/>
  <c r="D43" i="6"/>
  <c r="B60" i="6"/>
  <c r="C62" i="6"/>
  <c r="E84" i="6"/>
  <c r="C99" i="6"/>
  <c r="C106" i="6"/>
  <c r="F117" i="6"/>
  <c r="C124" i="6"/>
  <c r="F140" i="6"/>
  <c r="D143" i="6"/>
  <c r="L143" i="6"/>
  <c r="M143" i="6" s="1"/>
  <c r="J143" i="6"/>
  <c r="I143" i="6"/>
  <c r="K143" i="6" s="1"/>
  <c r="D168" i="6"/>
  <c r="L168" i="6"/>
  <c r="M168" i="6" s="1"/>
  <c r="I168" i="6"/>
  <c r="K168" i="6" s="1"/>
  <c r="B168" i="6"/>
  <c r="H168" i="6"/>
  <c r="G168" i="6"/>
  <c r="B175" i="6"/>
  <c r="F214" i="6"/>
  <c r="I214" i="6"/>
  <c r="K214" i="6" s="1"/>
  <c r="G214" i="6"/>
  <c r="J214" i="6"/>
  <c r="H214" i="6"/>
  <c r="E214" i="6"/>
  <c r="D214" i="6"/>
  <c r="B214" i="6"/>
  <c r="L214" i="6"/>
  <c r="M214" i="6" s="1"/>
  <c r="J221" i="6"/>
  <c r="E221" i="6"/>
  <c r="C221" i="6"/>
  <c r="B221" i="6"/>
  <c r="L221" i="6"/>
  <c r="M221" i="6" s="1"/>
  <c r="I221" i="6"/>
  <c r="K221" i="6" s="1"/>
  <c r="C244" i="6"/>
  <c r="G244" i="6"/>
  <c r="F244" i="6"/>
  <c r="L244" i="6"/>
  <c r="M244" i="6" s="1"/>
  <c r="K244" i="6"/>
  <c r="H244" i="6"/>
  <c r="E244" i="6"/>
  <c r="D244" i="6"/>
  <c r="F324" i="6"/>
  <c r="H374" i="6"/>
  <c r="J374" i="6"/>
  <c r="L374" i="6"/>
  <c r="M374" i="6" s="1"/>
  <c r="I374" i="6"/>
  <c r="K374" i="6" s="1"/>
  <c r="G374" i="6"/>
  <c r="D374" i="6"/>
  <c r="F374" i="6"/>
  <c r="C459" i="6"/>
  <c r="L459" i="6"/>
  <c r="M459" i="6" s="1"/>
  <c r="K459" i="6"/>
  <c r="G459" i="6"/>
  <c r="E459" i="6"/>
  <c r="F459" i="6"/>
  <c r="J459" i="6"/>
  <c r="H459" i="6"/>
  <c r="D459" i="6"/>
  <c r="B459" i="6"/>
  <c r="I459" i="6"/>
  <c r="L176" i="6"/>
  <c r="M176" i="6" s="1"/>
  <c r="F176" i="6"/>
  <c r="E176" i="6"/>
  <c r="H176" i="6"/>
  <c r="D176" i="6"/>
  <c r="J186" i="6"/>
  <c r="G186" i="6"/>
  <c r="F186" i="6"/>
  <c r="E186" i="6"/>
  <c r="G217" i="6"/>
  <c r="C217" i="6"/>
  <c r="L217" i="6"/>
  <c r="M217" i="6" s="1"/>
  <c r="J217" i="6"/>
  <c r="H217" i="6"/>
  <c r="K309" i="6"/>
  <c r="G309" i="6"/>
  <c r="F309" i="6"/>
  <c r="L309" i="6"/>
  <c r="M309" i="6" s="1"/>
  <c r="H309" i="6"/>
  <c r="D309" i="6"/>
  <c r="C309" i="6"/>
  <c r="L312" i="6"/>
  <c r="M312" i="6" s="1"/>
  <c r="J312" i="6"/>
  <c r="I312" i="6"/>
  <c r="K312" i="6" s="1"/>
  <c r="D312" i="6"/>
  <c r="B312" i="6"/>
  <c r="H342" i="6"/>
  <c r="J342" i="6"/>
  <c r="I342" i="6"/>
  <c r="K342" i="6" s="1"/>
  <c r="L342" i="6"/>
  <c r="M342" i="6" s="1"/>
  <c r="J380" i="6"/>
  <c r="E380" i="6"/>
  <c r="C380" i="6"/>
  <c r="G380" i="6"/>
  <c r="F380" i="6"/>
  <c r="D380" i="6"/>
  <c r="B380" i="6"/>
  <c r="H380" i="6"/>
  <c r="I380" i="6"/>
  <c r="K380" i="6" s="1"/>
  <c r="K383" i="6"/>
  <c r="J383" i="6"/>
  <c r="H383" i="6"/>
  <c r="C383" i="6"/>
  <c r="B383" i="6"/>
  <c r="G383" i="6"/>
  <c r="F383" i="6"/>
  <c r="E383" i="6"/>
  <c r="L383" i="6"/>
  <c r="M383" i="6" s="1"/>
  <c r="F331" i="6"/>
  <c r="E331" i="6"/>
  <c r="H331" i="6"/>
  <c r="G331" i="6"/>
  <c r="E198" i="6"/>
  <c r="D198" i="6"/>
  <c r="D228" i="6"/>
  <c r="G228" i="6"/>
  <c r="J228" i="6"/>
  <c r="I228" i="6"/>
  <c r="K228" i="6" s="1"/>
  <c r="B228" i="6"/>
  <c r="F228" i="6"/>
  <c r="I262" i="6"/>
  <c r="B262" i="6"/>
  <c r="L262" i="6"/>
  <c r="M262" i="6" s="1"/>
  <c r="K262" i="6"/>
  <c r="C262" i="6"/>
  <c r="F262" i="6"/>
  <c r="E262" i="6"/>
  <c r="I282" i="6"/>
  <c r="K282" i="6" s="1"/>
  <c r="B282" i="6"/>
  <c r="F282" i="6"/>
  <c r="J282" i="6"/>
  <c r="G282" i="6"/>
  <c r="F293" i="6"/>
  <c r="E293" i="6"/>
  <c r="D293" i="6"/>
  <c r="C293" i="6"/>
  <c r="B293" i="6"/>
  <c r="L293" i="6"/>
  <c r="M293" i="6" s="1"/>
  <c r="G293" i="6"/>
  <c r="K328" i="6"/>
  <c r="D328" i="6"/>
  <c r="C328" i="6"/>
  <c r="F328" i="6"/>
  <c r="E328" i="6"/>
  <c r="I328" i="6"/>
  <c r="G328" i="6"/>
  <c r="B331" i="6"/>
  <c r="D343" i="6"/>
  <c r="I343" i="6"/>
  <c r="K343" i="6" s="1"/>
  <c r="H343" i="6"/>
  <c r="L343" i="6"/>
  <c r="M343" i="6" s="1"/>
  <c r="E343" i="6"/>
  <c r="B343" i="6"/>
  <c r="G343" i="6"/>
  <c r="D347" i="6"/>
  <c r="I347" i="6"/>
  <c r="K347" i="6" s="1"/>
  <c r="H347" i="6"/>
  <c r="G347" i="6"/>
  <c r="F347" i="6"/>
  <c r="E347" i="6"/>
  <c r="C347" i="6"/>
  <c r="B347" i="6"/>
  <c r="D372" i="6"/>
  <c r="L372" i="6"/>
  <c r="M372" i="6" s="1"/>
  <c r="E372" i="6"/>
  <c r="C372" i="6"/>
  <c r="J372" i="6"/>
  <c r="I372" i="6"/>
  <c r="K372" i="6" s="1"/>
  <c r="B372" i="6"/>
  <c r="G132" i="6"/>
  <c r="E132" i="6"/>
  <c r="B162" i="6"/>
  <c r="E162" i="6"/>
  <c r="L162" i="6"/>
  <c r="M162" i="6" s="1"/>
  <c r="F162" i="6"/>
  <c r="I162" i="6"/>
  <c r="K162" i="6" s="1"/>
  <c r="I187" i="6"/>
  <c r="K187" i="6" s="1"/>
  <c r="G187" i="6"/>
  <c r="L187" i="6"/>
  <c r="M187" i="6" s="1"/>
  <c r="J187" i="6"/>
  <c r="B187" i="6"/>
  <c r="B198" i="6"/>
  <c r="J226" i="6"/>
  <c r="L226" i="6"/>
  <c r="M226" i="6" s="1"/>
  <c r="F226" i="6"/>
  <c r="D226" i="6"/>
  <c r="E226" i="6"/>
  <c r="C228" i="6"/>
  <c r="D268" i="6"/>
  <c r="G268" i="6"/>
  <c r="F268" i="6"/>
  <c r="I268" i="6"/>
  <c r="K268" i="6" s="1"/>
  <c r="E270" i="6"/>
  <c r="J270" i="6"/>
  <c r="C270" i="6"/>
  <c r="B270" i="6"/>
  <c r="H270" i="6"/>
  <c r="L275" i="6"/>
  <c r="M275" i="6" s="1"/>
  <c r="F275" i="6"/>
  <c r="D275" i="6"/>
  <c r="J275" i="6"/>
  <c r="H275" i="6"/>
  <c r="G275" i="6"/>
  <c r="G316" i="6"/>
  <c r="E316" i="6"/>
  <c r="D316" i="6"/>
  <c r="H316" i="6"/>
  <c r="C316" i="6"/>
  <c r="K316" i="6"/>
  <c r="J316" i="6"/>
  <c r="C331" i="6"/>
  <c r="D44" i="6"/>
  <c r="H44" i="6"/>
  <c r="J82" i="6"/>
  <c r="E82" i="6"/>
  <c r="K82" i="6"/>
  <c r="B132" i="6"/>
  <c r="D148" i="6"/>
  <c r="B148" i="6"/>
  <c r="L152" i="6"/>
  <c r="M152" i="6" s="1"/>
  <c r="I152" i="6"/>
  <c r="K152" i="6" s="1"/>
  <c r="J152" i="6"/>
  <c r="D152" i="6"/>
  <c r="C162" i="6"/>
  <c r="E171" i="6"/>
  <c r="F171" i="6"/>
  <c r="D171" i="6"/>
  <c r="C187" i="6"/>
  <c r="C198" i="6"/>
  <c r="H200" i="6"/>
  <c r="L200" i="6"/>
  <c r="M200" i="6" s="1"/>
  <c r="I200" i="6"/>
  <c r="K200" i="6" s="1"/>
  <c r="D204" i="6"/>
  <c r="L204" i="6"/>
  <c r="M204" i="6" s="1"/>
  <c r="K204" i="6"/>
  <c r="F204" i="6"/>
  <c r="C204" i="6"/>
  <c r="H204" i="6"/>
  <c r="B209" i="6"/>
  <c r="G209" i="6"/>
  <c r="E209" i="6"/>
  <c r="I209" i="6"/>
  <c r="K209" i="6" s="1"/>
  <c r="F209" i="6"/>
  <c r="B222" i="6"/>
  <c r="L222" i="6"/>
  <c r="M222" i="6" s="1"/>
  <c r="G222" i="6"/>
  <c r="B226" i="6"/>
  <c r="E228" i="6"/>
  <c r="L231" i="6"/>
  <c r="M231" i="6" s="1"/>
  <c r="E231" i="6"/>
  <c r="J231" i="6"/>
  <c r="H231" i="6"/>
  <c r="G231" i="6"/>
  <c r="D231" i="6"/>
  <c r="G262" i="6"/>
  <c r="B268" i="6"/>
  <c r="D270" i="6"/>
  <c r="B275" i="6"/>
  <c r="D282" i="6"/>
  <c r="I293" i="6"/>
  <c r="K293" i="6" s="1"/>
  <c r="B316" i="6"/>
  <c r="H328" i="6"/>
  <c r="D331" i="6"/>
  <c r="F336" i="6"/>
  <c r="L336" i="6"/>
  <c r="M336" i="6" s="1"/>
  <c r="D336" i="6"/>
  <c r="C336" i="6"/>
  <c r="G336" i="6"/>
  <c r="E336" i="6"/>
  <c r="K336" i="6"/>
  <c r="J336" i="6"/>
  <c r="F343" i="6"/>
  <c r="L347" i="6"/>
  <c r="M347" i="6" s="1"/>
  <c r="K363" i="6"/>
  <c r="F363" i="6"/>
  <c r="E363" i="6"/>
  <c r="G363" i="6"/>
  <c r="H363" i="6"/>
  <c r="C363" i="6"/>
  <c r="J363" i="6"/>
  <c r="G372" i="6"/>
  <c r="F388" i="6"/>
  <c r="I388" i="6"/>
  <c r="K388" i="6" s="1"/>
  <c r="G388" i="6"/>
  <c r="J388" i="6"/>
  <c r="H388" i="6"/>
  <c r="E388" i="6"/>
  <c r="D388" i="6"/>
  <c r="C388" i="6"/>
  <c r="J483" i="6"/>
  <c r="D483" i="6"/>
  <c r="C483" i="6"/>
  <c r="G483" i="6"/>
  <c r="F483" i="6"/>
  <c r="E483" i="6"/>
  <c r="L483" i="6"/>
  <c r="M483" i="6" s="1"/>
  <c r="I483" i="6"/>
  <c r="K483" i="6" s="1"/>
  <c r="H483" i="6"/>
  <c r="J77" i="6"/>
  <c r="H77" i="6"/>
  <c r="G93" i="6"/>
  <c r="B93" i="6"/>
  <c r="J102" i="6"/>
  <c r="E102" i="6"/>
  <c r="I119" i="6"/>
  <c r="K119" i="6" s="1"/>
  <c r="D119" i="6"/>
  <c r="F132" i="6"/>
  <c r="H136" i="6"/>
  <c r="C136" i="6"/>
  <c r="L136" i="6"/>
  <c r="M136" i="6" s="1"/>
  <c r="B138" i="6"/>
  <c r="H138" i="6"/>
  <c r="G144" i="6"/>
  <c r="B144" i="6"/>
  <c r="I144" i="6"/>
  <c r="K144" i="6" s="1"/>
  <c r="F144" i="6"/>
  <c r="H162" i="6"/>
  <c r="I169" i="6"/>
  <c r="K169" i="6" s="1"/>
  <c r="H169" i="6"/>
  <c r="C169" i="6"/>
  <c r="F187" i="6"/>
  <c r="D196" i="6"/>
  <c r="I196" i="6"/>
  <c r="K196" i="6" s="1"/>
  <c r="H196" i="6"/>
  <c r="B196" i="6"/>
  <c r="H198" i="6"/>
  <c r="B202" i="6"/>
  <c r="I202" i="6"/>
  <c r="K202" i="6" s="1"/>
  <c r="J202" i="6"/>
  <c r="G202" i="6"/>
  <c r="E202" i="6"/>
  <c r="G207" i="6"/>
  <c r="I207" i="6"/>
  <c r="K207" i="6" s="1"/>
  <c r="F207" i="6"/>
  <c r="D207" i="6"/>
  <c r="H226" i="6"/>
  <c r="H268" i="6"/>
  <c r="I270" i="6"/>
  <c r="K270" i="6" s="1"/>
  <c r="I275" i="6"/>
  <c r="K275" i="6" s="1"/>
  <c r="F294" i="6"/>
  <c r="E294" i="6"/>
  <c r="I294" i="6"/>
  <c r="K294" i="6" s="1"/>
  <c r="G294" i="6"/>
  <c r="B294" i="6"/>
  <c r="L316" i="6"/>
  <c r="M316" i="6" s="1"/>
  <c r="L331" i="6"/>
  <c r="M331" i="6" s="1"/>
  <c r="B344" i="6"/>
  <c r="L344" i="6"/>
  <c r="M344" i="6" s="1"/>
  <c r="E344" i="6"/>
  <c r="D344" i="6"/>
  <c r="J344" i="6"/>
  <c r="I344" i="6"/>
  <c r="K344" i="6" s="1"/>
  <c r="G344" i="6"/>
  <c r="F344" i="6"/>
  <c r="C344" i="6"/>
  <c r="F468" i="6"/>
  <c r="I468" i="6"/>
  <c r="K468" i="6" s="1"/>
  <c r="D468" i="6"/>
  <c r="J468" i="6"/>
  <c r="H468" i="6"/>
  <c r="B468" i="6"/>
  <c r="G468" i="6"/>
  <c r="C468" i="6"/>
  <c r="K229" i="6"/>
  <c r="J229" i="6"/>
  <c r="E229" i="6"/>
  <c r="C229" i="6"/>
  <c r="G257" i="6"/>
  <c r="D257" i="6"/>
  <c r="C257" i="6"/>
  <c r="B257" i="6"/>
  <c r="L257" i="6"/>
  <c r="M257" i="6" s="1"/>
  <c r="I263" i="6"/>
  <c r="K263" i="6" s="1"/>
  <c r="L263" i="6"/>
  <c r="M263" i="6" s="1"/>
  <c r="H263" i="6"/>
  <c r="F263" i="6"/>
  <c r="J268" i="6"/>
  <c r="J285" i="6"/>
  <c r="C285" i="6"/>
  <c r="L285" i="6"/>
  <c r="M285" i="6" s="1"/>
  <c r="D285" i="6"/>
  <c r="B285" i="6"/>
  <c r="I285" i="6"/>
  <c r="K285" i="6" s="1"/>
  <c r="D308" i="6"/>
  <c r="G308" i="6"/>
  <c r="F308" i="6"/>
  <c r="I308" i="6"/>
  <c r="K308" i="6" s="1"/>
  <c r="H308" i="6"/>
  <c r="J308" i="6"/>
  <c r="I323" i="6"/>
  <c r="K323" i="6" s="1"/>
  <c r="H323" i="6"/>
  <c r="J323" i="6"/>
  <c r="G323" i="6"/>
  <c r="J326" i="6"/>
  <c r="I326" i="6"/>
  <c r="K326" i="6" s="1"/>
  <c r="G326" i="6"/>
  <c r="F326" i="6"/>
  <c r="D326" i="6"/>
  <c r="B326" i="6"/>
  <c r="D389" i="6"/>
  <c r="C389" i="6"/>
  <c r="K389" i="6"/>
  <c r="J389" i="6"/>
  <c r="H389" i="6"/>
  <c r="G389" i="6"/>
  <c r="L389" i="6"/>
  <c r="M389" i="6" s="1"/>
  <c r="B389" i="6"/>
  <c r="J432" i="6"/>
  <c r="L432" i="6"/>
  <c r="M432" i="6" s="1"/>
  <c r="C432" i="6"/>
  <c r="B432" i="6"/>
  <c r="I432" i="6"/>
  <c r="K432" i="6" s="1"/>
  <c r="F432" i="6"/>
  <c r="I132" i="6"/>
  <c r="K132" i="6" s="1"/>
  <c r="J198" i="6"/>
  <c r="K226" i="6"/>
  <c r="B229" i="6"/>
  <c r="J245" i="6"/>
  <c r="C245" i="6"/>
  <c r="E245" i="6"/>
  <c r="H245" i="6"/>
  <c r="I245" i="6"/>
  <c r="K245" i="6" s="1"/>
  <c r="E257" i="6"/>
  <c r="B263" i="6"/>
  <c r="L268" i="6"/>
  <c r="M268" i="6" s="1"/>
  <c r="L270" i="6"/>
  <c r="M270" i="6" s="1"/>
  <c r="H280" i="6"/>
  <c r="J280" i="6"/>
  <c r="I280" i="6"/>
  <c r="K280" i="6" s="1"/>
  <c r="F280" i="6"/>
  <c r="E285" i="6"/>
  <c r="L291" i="6"/>
  <c r="M291" i="6" s="1"/>
  <c r="E291" i="6"/>
  <c r="I291" i="6"/>
  <c r="K291" i="6" s="1"/>
  <c r="H291" i="6"/>
  <c r="C291" i="6"/>
  <c r="B291" i="6"/>
  <c r="G291" i="6"/>
  <c r="F291" i="6"/>
  <c r="B308" i="6"/>
  <c r="B323" i="6"/>
  <c r="C326" i="6"/>
  <c r="L366" i="6"/>
  <c r="M366" i="6" s="1"/>
  <c r="I366" i="6"/>
  <c r="J366" i="6"/>
  <c r="C366" i="6"/>
  <c r="B366" i="6"/>
  <c r="K366" i="6"/>
  <c r="H366" i="6"/>
  <c r="F366" i="6"/>
  <c r="E366" i="6"/>
  <c r="D366" i="6"/>
  <c r="E389" i="6"/>
  <c r="D432" i="6"/>
  <c r="C441" i="6"/>
  <c r="I441" i="6"/>
  <c r="K441" i="6" s="1"/>
  <c r="G441" i="6"/>
  <c r="E441" i="6"/>
  <c r="D441" i="6"/>
  <c r="B441" i="6"/>
  <c r="J441" i="6"/>
  <c r="L441" i="6"/>
  <c r="M441" i="6" s="1"/>
  <c r="H441" i="6"/>
  <c r="F441" i="6"/>
  <c r="I455" i="6"/>
  <c r="K455" i="6" s="1"/>
  <c r="E455" i="6"/>
  <c r="L455" i="6"/>
  <c r="M455" i="6" s="1"/>
  <c r="J455" i="6"/>
  <c r="H455" i="6"/>
  <c r="G455" i="6"/>
  <c r="D455" i="6"/>
  <c r="B455" i="6"/>
  <c r="L468" i="6"/>
  <c r="M468" i="6" s="1"/>
  <c r="C479" i="6"/>
  <c r="L479" i="6"/>
  <c r="M479" i="6" s="1"/>
  <c r="H479" i="6"/>
  <c r="G479" i="6"/>
  <c r="F479" i="6"/>
  <c r="E479" i="6"/>
  <c r="I479" i="6"/>
  <c r="K479" i="6" s="1"/>
  <c r="D479" i="6"/>
  <c r="B479" i="6"/>
  <c r="J479" i="6"/>
  <c r="F488" i="6"/>
  <c r="E488" i="6"/>
  <c r="G488" i="6"/>
  <c r="D488" i="6"/>
  <c r="L488" i="6"/>
  <c r="M488" i="6" s="1"/>
  <c r="J488" i="6"/>
  <c r="H488" i="6"/>
  <c r="C488" i="6"/>
  <c r="I488" i="6"/>
  <c r="K488" i="6" s="1"/>
  <c r="B488" i="6"/>
  <c r="E46" i="6"/>
  <c r="D63" i="6"/>
  <c r="K65" i="6"/>
  <c r="F65" i="6"/>
  <c r="L65" i="6"/>
  <c r="M65" i="6" s="1"/>
  <c r="D77" i="6"/>
  <c r="I79" i="6"/>
  <c r="K79" i="6" s="1"/>
  <c r="D79" i="6"/>
  <c r="E79" i="6"/>
  <c r="L88" i="6"/>
  <c r="M88" i="6" s="1"/>
  <c r="G88" i="6"/>
  <c r="E93" i="6"/>
  <c r="D102" i="6"/>
  <c r="E119" i="6"/>
  <c r="C121" i="6"/>
  <c r="J121" i="6"/>
  <c r="L123" i="6"/>
  <c r="M123" i="6" s="1"/>
  <c r="F123" i="6"/>
  <c r="E127" i="6"/>
  <c r="H127" i="6"/>
  <c r="F127" i="6"/>
  <c r="D129" i="6"/>
  <c r="B129" i="6"/>
  <c r="J132" i="6"/>
  <c r="E136" i="6"/>
  <c r="E138" i="6"/>
  <c r="E144" i="6"/>
  <c r="B163" i="6"/>
  <c r="C165" i="6"/>
  <c r="H165" i="6"/>
  <c r="K165" i="6"/>
  <c r="C167" i="6"/>
  <c r="L167" i="6"/>
  <c r="M167" i="6" s="1"/>
  <c r="G167" i="6"/>
  <c r="E169" i="6"/>
  <c r="L192" i="6"/>
  <c r="M192" i="6" s="1"/>
  <c r="J192" i="6"/>
  <c r="H192" i="6"/>
  <c r="F196" i="6"/>
  <c r="K198" i="6"/>
  <c r="F202" i="6"/>
  <c r="E207" i="6"/>
  <c r="L212" i="6"/>
  <c r="M212" i="6" s="1"/>
  <c r="E212" i="6"/>
  <c r="J212" i="6"/>
  <c r="K212" i="6"/>
  <c r="D229" i="6"/>
  <c r="L232" i="6"/>
  <c r="M232" i="6" s="1"/>
  <c r="E232" i="6"/>
  <c r="D232" i="6"/>
  <c r="B245" i="6"/>
  <c r="F257" i="6"/>
  <c r="C263" i="6"/>
  <c r="B280" i="6"/>
  <c r="F285" i="6"/>
  <c r="D291" i="6"/>
  <c r="H294" i="6"/>
  <c r="C308" i="6"/>
  <c r="L311" i="6"/>
  <c r="M311" i="6" s="1"/>
  <c r="E311" i="6"/>
  <c r="K311" i="6"/>
  <c r="C311" i="6"/>
  <c r="B311" i="6"/>
  <c r="J311" i="6"/>
  <c r="H311" i="6"/>
  <c r="G311" i="6"/>
  <c r="C323" i="6"/>
  <c r="E326" i="6"/>
  <c r="I345" i="6"/>
  <c r="K345" i="6" s="1"/>
  <c r="L345" i="6"/>
  <c r="M345" i="6" s="1"/>
  <c r="G345" i="6"/>
  <c r="F345" i="6"/>
  <c r="J345" i="6"/>
  <c r="E345" i="6"/>
  <c r="G366" i="6"/>
  <c r="F389" i="6"/>
  <c r="E432" i="6"/>
  <c r="D442" i="6"/>
  <c r="K442" i="6"/>
  <c r="G442" i="6"/>
  <c r="E442" i="6"/>
  <c r="C442" i="6"/>
  <c r="B442" i="6"/>
  <c r="L442" i="6"/>
  <c r="M442" i="6" s="1"/>
  <c r="J442" i="6"/>
  <c r="H442" i="6"/>
  <c r="F442" i="6"/>
  <c r="L198" i="6"/>
  <c r="M198" i="6" s="1"/>
  <c r="C205" i="6"/>
  <c r="L205" i="6"/>
  <c r="M205" i="6" s="1"/>
  <c r="F205" i="6"/>
  <c r="D205" i="6"/>
  <c r="F229" i="6"/>
  <c r="E250" i="6"/>
  <c r="G250" i="6"/>
  <c r="L250" i="6"/>
  <c r="M250" i="6" s="1"/>
  <c r="L252" i="6"/>
  <c r="M252" i="6" s="1"/>
  <c r="C252" i="6"/>
  <c r="I252" i="6"/>
  <c r="K252" i="6" s="1"/>
  <c r="H257" i="6"/>
  <c r="D263" i="6"/>
  <c r="G285" i="6"/>
  <c r="G297" i="6"/>
  <c r="K297" i="6"/>
  <c r="C297" i="6"/>
  <c r="B297" i="6"/>
  <c r="L297" i="6"/>
  <c r="M297" i="6" s="1"/>
  <c r="E308" i="6"/>
  <c r="B321" i="6"/>
  <c r="L321" i="6"/>
  <c r="M321" i="6" s="1"/>
  <c r="K321" i="6"/>
  <c r="D321" i="6"/>
  <c r="C321" i="6"/>
  <c r="J321" i="6"/>
  <c r="D323" i="6"/>
  <c r="H326" i="6"/>
  <c r="G46" i="6"/>
  <c r="F63" i="6"/>
  <c r="E67" i="6"/>
  <c r="H67" i="6"/>
  <c r="I74" i="6"/>
  <c r="K74" i="6" s="1"/>
  <c r="D74" i="6"/>
  <c r="F77" i="6"/>
  <c r="H93" i="6"/>
  <c r="G102" i="6"/>
  <c r="L108" i="6"/>
  <c r="M108" i="6" s="1"/>
  <c r="G108" i="6"/>
  <c r="J108" i="6"/>
  <c r="C108" i="6"/>
  <c r="G119" i="6"/>
  <c r="L132" i="6"/>
  <c r="M132" i="6" s="1"/>
  <c r="G136" i="6"/>
  <c r="G138" i="6"/>
  <c r="J144" i="6"/>
  <c r="D163" i="6"/>
  <c r="G169" i="6"/>
  <c r="F194" i="6"/>
  <c r="I194" i="6"/>
  <c r="K194" i="6" s="1"/>
  <c r="L194" i="6"/>
  <c r="M194" i="6" s="1"/>
  <c r="E194" i="6"/>
  <c r="C194" i="6"/>
  <c r="J196" i="6"/>
  <c r="B205" i="6"/>
  <c r="J207" i="6"/>
  <c r="G229" i="6"/>
  <c r="C232" i="6"/>
  <c r="H240" i="6"/>
  <c r="C240" i="6"/>
  <c r="L240" i="6"/>
  <c r="M240" i="6" s="1"/>
  <c r="K240" i="6"/>
  <c r="E240" i="6"/>
  <c r="B240" i="6"/>
  <c r="G240" i="6"/>
  <c r="F245" i="6"/>
  <c r="B250" i="6"/>
  <c r="B252" i="6"/>
  <c r="I257" i="6"/>
  <c r="K257" i="6" s="1"/>
  <c r="E263" i="6"/>
  <c r="D280" i="6"/>
  <c r="H285" i="6"/>
  <c r="D297" i="6"/>
  <c r="L308" i="6"/>
  <c r="M308" i="6" s="1"/>
  <c r="F311" i="6"/>
  <c r="E321" i="6"/>
  <c r="E323" i="6"/>
  <c r="C345" i="6"/>
  <c r="C370" i="6"/>
  <c r="G370" i="6"/>
  <c r="L370" i="6"/>
  <c r="M370" i="6" s="1"/>
  <c r="D370" i="6"/>
  <c r="B370" i="6"/>
  <c r="I370" i="6"/>
  <c r="K370" i="6" s="1"/>
  <c r="F370" i="6"/>
  <c r="I377" i="6"/>
  <c r="K377" i="6" s="1"/>
  <c r="E377" i="6"/>
  <c r="H377" i="6"/>
  <c r="F377" i="6"/>
  <c r="H432" i="6"/>
  <c r="J438" i="6"/>
  <c r="I438" i="6"/>
  <c r="H438" i="6"/>
  <c r="D438" i="6"/>
  <c r="B438" i="6"/>
  <c r="K438" i="6"/>
  <c r="G438" i="6"/>
  <c r="L438" i="6"/>
  <c r="M438" i="6" s="1"/>
  <c r="F438" i="6"/>
  <c r="E438" i="6"/>
  <c r="C438" i="6"/>
  <c r="I243" i="6"/>
  <c r="K243" i="6" s="1"/>
  <c r="H243" i="6"/>
  <c r="G243" i="6"/>
  <c r="E243" i="6"/>
  <c r="H255" i="6"/>
  <c r="E255" i="6"/>
  <c r="D255" i="6"/>
  <c r="I255" i="6"/>
  <c r="K255" i="6" s="1"/>
  <c r="L292" i="6"/>
  <c r="M292" i="6" s="1"/>
  <c r="I292" i="6"/>
  <c r="K292" i="6" s="1"/>
  <c r="H292" i="6"/>
  <c r="F292" i="6"/>
  <c r="B301" i="6"/>
  <c r="I301" i="6"/>
  <c r="K301" i="6" s="1"/>
  <c r="H301" i="6"/>
  <c r="F301" i="6"/>
  <c r="L334" i="6"/>
  <c r="M334" i="6" s="1"/>
  <c r="I334" i="6"/>
  <c r="H334" i="6"/>
  <c r="F334" i="6"/>
  <c r="E334" i="6"/>
  <c r="J334" i="6"/>
  <c r="D334" i="6"/>
  <c r="K334" i="6"/>
  <c r="G334" i="6"/>
  <c r="C334" i="6"/>
  <c r="B456" i="6"/>
  <c r="F456" i="6"/>
  <c r="E456" i="6"/>
  <c r="D456" i="6"/>
  <c r="G456" i="6"/>
  <c r="C456" i="6"/>
  <c r="J456" i="6"/>
  <c r="I456" i="6"/>
  <c r="K456" i="6" s="1"/>
  <c r="H456" i="6"/>
  <c r="K120" i="6"/>
  <c r="H164" i="6"/>
  <c r="G164" i="6"/>
  <c r="B164" i="6"/>
  <c r="J166" i="6"/>
  <c r="D166" i="6"/>
  <c r="C166" i="6"/>
  <c r="C185" i="6"/>
  <c r="K185" i="6"/>
  <c r="J266" i="6"/>
  <c r="D266" i="6"/>
  <c r="C266" i="6"/>
  <c r="G266" i="6"/>
  <c r="F266" i="6"/>
  <c r="D288" i="6"/>
  <c r="C288" i="6"/>
  <c r="B288" i="6"/>
  <c r="I288" i="6"/>
  <c r="K288" i="6" s="1"/>
  <c r="G288" i="6"/>
  <c r="C304" i="6"/>
  <c r="F304" i="6"/>
  <c r="H304" i="6"/>
  <c r="G304" i="6"/>
  <c r="L427" i="6"/>
  <c r="M427" i="6" s="1"/>
  <c r="H427" i="6"/>
  <c r="F427" i="6"/>
  <c r="G427" i="6"/>
  <c r="E427" i="6"/>
  <c r="L367" i="6"/>
  <c r="M367" i="6" s="1"/>
  <c r="K367" i="6"/>
  <c r="J367" i="6"/>
  <c r="B375" i="6"/>
  <c r="H375" i="6"/>
  <c r="L375" i="6"/>
  <c r="M375" i="6" s="1"/>
  <c r="E375" i="6"/>
  <c r="C375" i="6"/>
  <c r="B396" i="6"/>
  <c r="J396" i="6"/>
  <c r="I396" i="6"/>
  <c r="K396" i="6" s="1"/>
  <c r="L396" i="6"/>
  <c r="M396" i="6" s="1"/>
  <c r="E396" i="6"/>
  <c r="C396" i="6"/>
  <c r="H414" i="6"/>
  <c r="F414" i="6"/>
  <c r="E414" i="6"/>
  <c r="L414" i="6"/>
  <c r="M414" i="6" s="1"/>
  <c r="K414" i="6"/>
  <c r="J414" i="6"/>
  <c r="I447" i="6"/>
  <c r="E447" i="6"/>
  <c r="J447" i="6"/>
  <c r="H447" i="6"/>
  <c r="G447" i="6"/>
  <c r="B447" i="6"/>
  <c r="K447" i="6"/>
  <c r="F447" i="6"/>
  <c r="L447" i="6"/>
  <c r="M447" i="6" s="1"/>
  <c r="C447" i="6"/>
  <c r="G451" i="6"/>
  <c r="D451" i="6"/>
  <c r="C451" i="6"/>
  <c r="B451" i="6"/>
  <c r="J451" i="6"/>
  <c r="I451" i="6"/>
  <c r="K451" i="6" s="1"/>
  <c r="H451" i="6"/>
  <c r="L451" i="6"/>
  <c r="M451" i="6" s="1"/>
  <c r="F451" i="6"/>
  <c r="L271" i="6"/>
  <c r="M271" i="6" s="1"/>
  <c r="E271" i="6"/>
  <c r="F271" i="6"/>
  <c r="D271" i="6"/>
  <c r="I271" i="6"/>
  <c r="K271" i="6" s="1"/>
  <c r="G271" i="6"/>
  <c r="F314" i="6"/>
  <c r="I314" i="6"/>
  <c r="K314" i="6" s="1"/>
  <c r="H314" i="6"/>
  <c r="L314" i="6"/>
  <c r="M314" i="6" s="1"/>
  <c r="D314" i="6"/>
  <c r="B314" i="6"/>
  <c r="H320" i="6"/>
  <c r="C320" i="6"/>
  <c r="B320" i="6"/>
  <c r="G320" i="6"/>
  <c r="F320" i="6"/>
  <c r="J325" i="6"/>
  <c r="C325" i="6"/>
  <c r="B325" i="6"/>
  <c r="G325" i="6"/>
  <c r="F325" i="6"/>
  <c r="D330" i="6"/>
  <c r="F330" i="6"/>
  <c r="L330" i="6"/>
  <c r="M330" i="6" s="1"/>
  <c r="C330" i="6"/>
  <c r="B330" i="6"/>
  <c r="I330" i="6"/>
  <c r="K330" i="6" s="1"/>
  <c r="C354" i="6"/>
  <c r="L354" i="6"/>
  <c r="M354" i="6" s="1"/>
  <c r="E354" i="6"/>
  <c r="D354" i="6"/>
  <c r="F354" i="6"/>
  <c r="B354" i="6"/>
  <c r="I354" i="6"/>
  <c r="K354" i="6" s="1"/>
  <c r="G354" i="6"/>
  <c r="F359" i="6"/>
  <c r="E359" i="6"/>
  <c r="H359" i="6"/>
  <c r="G359" i="6"/>
  <c r="B367" i="6"/>
  <c r="D375" i="6"/>
  <c r="L390" i="6"/>
  <c r="M390" i="6" s="1"/>
  <c r="G390" i="6"/>
  <c r="E390" i="6"/>
  <c r="H390" i="6"/>
  <c r="F390" i="6"/>
  <c r="C390" i="6"/>
  <c r="D396" i="6"/>
  <c r="B414" i="6"/>
  <c r="J427" i="6"/>
  <c r="D447" i="6"/>
  <c r="E451" i="6"/>
  <c r="I139" i="6"/>
  <c r="K139" i="6" s="1"/>
  <c r="D139" i="6"/>
  <c r="I203" i="6"/>
  <c r="K203" i="6" s="1"/>
  <c r="C203" i="6"/>
  <c r="B203" i="6"/>
  <c r="B271" i="6"/>
  <c r="G296" i="6"/>
  <c r="K296" i="6"/>
  <c r="J296" i="6"/>
  <c r="B296" i="6"/>
  <c r="H296" i="6"/>
  <c r="E296" i="6"/>
  <c r="C314" i="6"/>
  <c r="D320" i="6"/>
  <c r="D325" i="6"/>
  <c r="E330" i="6"/>
  <c r="C367" i="6"/>
  <c r="F375" i="6"/>
  <c r="F384" i="6"/>
  <c r="K384" i="6"/>
  <c r="C384" i="6"/>
  <c r="B384" i="6"/>
  <c r="H384" i="6"/>
  <c r="G384" i="6"/>
  <c r="F396" i="6"/>
  <c r="C414" i="6"/>
  <c r="D422" i="6"/>
  <c r="L422" i="6"/>
  <c r="M422" i="6" s="1"/>
  <c r="J422" i="6"/>
  <c r="F422" i="6"/>
  <c r="C422" i="6"/>
  <c r="I422" i="6"/>
  <c r="K422" i="6" s="1"/>
  <c r="G422" i="6"/>
  <c r="F448" i="6"/>
  <c r="L448" i="6"/>
  <c r="M448" i="6" s="1"/>
  <c r="J448" i="6"/>
  <c r="E448" i="6"/>
  <c r="I448" i="6"/>
  <c r="K448" i="6" s="1"/>
  <c r="H448" i="6"/>
  <c r="G448" i="6"/>
  <c r="D448" i="6"/>
  <c r="G452" i="6"/>
  <c r="C452" i="6"/>
  <c r="L452" i="6"/>
  <c r="M452" i="6" s="1"/>
  <c r="H452" i="6"/>
  <c r="E452" i="6"/>
  <c r="D452" i="6"/>
  <c r="B452" i="6"/>
  <c r="C134" i="6"/>
  <c r="C139" i="6"/>
  <c r="J141" i="6"/>
  <c r="D141" i="6"/>
  <c r="E203" i="6"/>
  <c r="C225" i="6"/>
  <c r="D225" i="6"/>
  <c r="E225" i="6"/>
  <c r="B225" i="6"/>
  <c r="D267" i="6"/>
  <c r="L267" i="6"/>
  <c r="M267" i="6" s="1"/>
  <c r="E267" i="6"/>
  <c r="I267" i="6"/>
  <c r="K267" i="6" s="1"/>
  <c r="H271" i="6"/>
  <c r="C284" i="6"/>
  <c r="J284" i="6"/>
  <c r="B284" i="6"/>
  <c r="H284" i="6"/>
  <c r="F284" i="6"/>
  <c r="D296" i="6"/>
  <c r="D307" i="6"/>
  <c r="K307" i="6"/>
  <c r="J307" i="6"/>
  <c r="I307" i="6"/>
  <c r="G314" i="6"/>
  <c r="I320" i="6"/>
  <c r="K320" i="6" s="1"/>
  <c r="H325" i="6"/>
  <c r="H330" i="6"/>
  <c r="D335" i="6"/>
  <c r="I335" i="6"/>
  <c r="K335" i="6" s="1"/>
  <c r="H335" i="6"/>
  <c r="E335" i="6"/>
  <c r="C335" i="6"/>
  <c r="D359" i="6"/>
  <c r="E367" i="6"/>
  <c r="I375" i="6"/>
  <c r="K375" i="6" s="1"/>
  <c r="E384" i="6"/>
  <c r="I390" i="6"/>
  <c r="K390" i="6" s="1"/>
  <c r="H396" i="6"/>
  <c r="L412" i="6"/>
  <c r="M412" i="6" s="1"/>
  <c r="F412" i="6"/>
  <c r="D412" i="6"/>
  <c r="I412" i="6"/>
  <c r="K412" i="6" s="1"/>
  <c r="H412" i="6"/>
  <c r="J412" i="6"/>
  <c r="G414" i="6"/>
  <c r="E422" i="6"/>
  <c r="C448" i="6"/>
  <c r="F452" i="6"/>
  <c r="I452" i="6"/>
  <c r="K452" i="6" s="1"/>
  <c r="I477" i="6"/>
  <c r="K477" i="6" s="1"/>
  <c r="H477" i="6"/>
  <c r="G477" i="6"/>
  <c r="F477" i="6"/>
  <c r="B477" i="6"/>
  <c r="J477" i="6"/>
  <c r="E477" i="6"/>
  <c r="L477" i="6"/>
  <c r="M477" i="6" s="1"/>
  <c r="E485" i="6"/>
  <c r="D485" i="6"/>
  <c r="H485" i="6"/>
  <c r="G485" i="6"/>
  <c r="F485" i="6"/>
  <c r="I485" i="6"/>
  <c r="K485" i="6" s="1"/>
  <c r="C485" i="6"/>
  <c r="L485" i="6"/>
  <c r="M485" i="6" s="1"/>
  <c r="G339" i="6"/>
  <c r="H339" i="6"/>
  <c r="F339" i="6"/>
  <c r="E339" i="6"/>
  <c r="D339" i="6"/>
  <c r="F350" i="6"/>
  <c r="L350" i="6"/>
  <c r="M350" i="6" s="1"/>
  <c r="H350" i="6"/>
  <c r="G350" i="6"/>
  <c r="E385" i="6"/>
  <c r="G385" i="6"/>
  <c r="D385" i="6"/>
  <c r="F385" i="6"/>
  <c r="C385" i="6"/>
  <c r="K403" i="6"/>
  <c r="J403" i="6"/>
  <c r="L403" i="6"/>
  <c r="M403" i="6" s="1"/>
  <c r="C403" i="6"/>
  <c r="B403" i="6"/>
  <c r="E403" i="6"/>
  <c r="D403" i="6"/>
  <c r="I417" i="6"/>
  <c r="K417" i="6" s="1"/>
  <c r="J417" i="6"/>
  <c r="D417" i="6"/>
  <c r="B417" i="6"/>
  <c r="F417" i="6"/>
  <c r="I464" i="6"/>
  <c r="K464" i="6" s="1"/>
  <c r="B464" i="6"/>
  <c r="L464" i="6"/>
  <c r="M464" i="6" s="1"/>
  <c r="J464" i="6"/>
  <c r="L466" i="6"/>
  <c r="M466" i="6" s="1"/>
  <c r="I466" i="6"/>
  <c r="K466" i="6" s="1"/>
  <c r="F466" i="6"/>
  <c r="D466" i="6"/>
  <c r="J466" i="6"/>
  <c r="H466" i="6"/>
  <c r="E191" i="6"/>
  <c r="F191" i="6"/>
  <c r="C211" i="6"/>
  <c r="K218" i="6"/>
  <c r="I223" i="6"/>
  <c r="K223" i="6" s="1"/>
  <c r="H223" i="6"/>
  <c r="L251" i="6"/>
  <c r="M251" i="6" s="1"/>
  <c r="E251" i="6"/>
  <c r="H260" i="6"/>
  <c r="F260" i="6"/>
  <c r="E310" i="6"/>
  <c r="C310" i="6"/>
  <c r="B310" i="6"/>
  <c r="L337" i="6"/>
  <c r="M337" i="6" s="1"/>
  <c r="K337" i="6"/>
  <c r="G337" i="6"/>
  <c r="F337" i="6"/>
  <c r="C339" i="6"/>
  <c r="C350" i="6"/>
  <c r="H385" i="6"/>
  <c r="G403" i="6"/>
  <c r="E417" i="6"/>
  <c r="D464" i="6"/>
  <c r="C466" i="6"/>
  <c r="D482" i="6"/>
  <c r="C482" i="6"/>
  <c r="L482" i="6"/>
  <c r="M482" i="6" s="1"/>
  <c r="I482" i="6"/>
  <c r="K482" i="6" s="1"/>
  <c r="H482" i="6"/>
  <c r="G482" i="6"/>
  <c r="J482" i="6"/>
  <c r="F482" i="6"/>
  <c r="E482" i="6"/>
  <c r="D462" i="6"/>
  <c r="B462" i="6"/>
  <c r="L462" i="6"/>
  <c r="M462" i="6" s="1"/>
  <c r="I462" i="6"/>
  <c r="K462" i="6" s="1"/>
  <c r="H462" i="6"/>
  <c r="D188" i="6"/>
  <c r="B188" i="6"/>
  <c r="I211" i="6"/>
  <c r="K211" i="6" s="1"/>
  <c r="H220" i="6"/>
  <c r="E220" i="6"/>
  <c r="K350" i="6"/>
  <c r="C381" i="6"/>
  <c r="L381" i="6"/>
  <c r="M381" i="6" s="1"/>
  <c r="B381" i="6"/>
  <c r="E381" i="6"/>
  <c r="D381" i="6"/>
  <c r="F462" i="6"/>
  <c r="I183" i="6"/>
  <c r="K183" i="6" s="1"/>
  <c r="D183" i="6"/>
  <c r="J211" i="6"/>
  <c r="G276" i="6"/>
  <c r="H276" i="6"/>
  <c r="F276" i="6"/>
  <c r="E315" i="6"/>
  <c r="D315" i="6"/>
  <c r="D327" i="6"/>
  <c r="E327" i="6"/>
  <c r="C327" i="6"/>
  <c r="B340" i="6"/>
  <c r="D340" i="6"/>
  <c r="C340" i="6"/>
  <c r="B351" i="6"/>
  <c r="H351" i="6"/>
  <c r="F351" i="6"/>
  <c r="E351" i="6"/>
  <c r="B376" i="6"/>
  <c r="E376" i="6"/>
  <c r="J376" i="6"/>
  <c r="I376" i="6"/>
  <c r="K376" i="6" s="1"/>
  <c r="L376" i="6"/>
  <c r="M376" i="6" s="1"/>
  <c r="F381" i="6"/>
  <c r="L426" i="6"/>
  <c r="M426" i="6" s="1"/>
  <c r="I426" i="6"/>
  <c r="K426" i="6" s="1"/>
  <c r="E426" i="6"/>
  <c r="D426" i="6"/>
  <c r="C426" i="6"/>
  <c r="B426" i="6"/>
  <c r="G426" i="6"/>
  <c r="F426" i="6"/>
  <c r="L429" i="6"/>
  <c r="M429" i="6" s="1"/>
  <c r="H429" i="6"/>
  <c r="J429" i="6"/>
  <c r="E429" i="6"/>
  <c r="C429" i="6"/>
  <c r="I429" i="6"/>
  <c r="K429" i="6" s="1"/>
  <c r="H434" i="6"/>
  <c r="J434" i="6"/>
  <c r="E434" i="6"/>
  <c r="I434" i="6"/>
  <c r="K434" i="6" s="1"/>
  <c r="F434" i="6"/>
  <c r="L434" i="6"/>
  <c r="M434" i="6" s="1"/>
  <c r="G462" i="6"/>
  <c r="L369" i="6"/>
  <c r="M369" i="6" s="1"/>
  <c r="J369" i="6"/>
  <c r="I369" i="6"/>
  <c r="K369" i="6" s="1"/>
  <c r="G411" i="6"/>
  <c r="L411" i="6"/>
  <c r="M411" i="6" s="1"/>
  <c r="C411" i="6"/>
  <c r="B411" i="6"/>
  <c r="I411" i="6"/>
  <c r="K411" i="6" s="1"/>
  <c r="J411" i="6"/>
  <c r="I437" i="6"/>
  <c r="K437" i="6" s="1"/>
  <c r="H437" i="6"/>
  <c r="C437" i="6"/>
  <c r="J437" i="6"/>
  <c r="G437" i="6"/>
  <c r="J462" i="6"/>
  <c r="J480" i="6"/>
  <c r="L480" i="6"/>
  <c r="M480" i="6" s="1"/>
  <c r="I480" i="6"/>
  <c r="K480" i="6" s="1"/>
  <c r="C480" i="6"/>
  <c r="B480" i="6"/>
  <c r="C499" i="6"/>
  <c r="B499" i="6"/>
  <c r="J499" i="6"/>
  <c r="H499" i="6"/>
  <c r="E499" i="6"/>
  <c r="D499" i="6"/>
  <c r="L499" i="6"/>
  <c r="M499" i="6" s="1"/>
  <c r="I499" i="6"/>
  <c r="K499" i="6" s="1"/>
  <c r="G499" i="6"/>
  <c r="K358" i="6"/>
  <c r="G358" i="6"/>
  <c r="D358" i="6"/>
  <c r="E360" i="6"/>
  <c r="B360" i="6"/>
  <c r="J362" i="6"/>
  <c r="H364" i="6"/>
  <c r="G364" i="6"/>
  <c r="I378" i="6"/>
  <c r="K378" i="6" s="1"/>
  <c r="G378" i="6"/>
  <c r="H378" i="6"/>
  <c r="F378" i="6"/>
  <c r="D418" i="6"/>
  <c r="J418" i="6"/>
  <c r="I418" i="6"/>
  <c r="K418" i="6" s="1"/>
  <c r="L469" i="6"/>
  <c r="M469" i="6" s="1"/>
  <c r="J469" i="6"/>
  <c r="G469" i="6"/>
  <c r="F469" i="6"/>
  <c r="K269" i="6"/>
  <c r="B306" i="6"/>
  <c r="B358" i="6"/>
  <c r="C360" i="6"/>
  <c r="B362" i="6"/>
  <c r="B364" i="6"/>
  <c r="F368" i="6"/>
  <c r="D368" i="6"/>
  <c r="G368" i="6"/>
  <c r="J368" i="6"/>
  <c r="B378" i="6"/>
  <c r="C399" i="6"/>
  <c r="F399" i="6"/>
  <c r="E399" i="6"/>
  <c r="G399" i="6"/>
  <c r="D399" i="6"/>
  <c r="B418" i="6"/>
  <c r="K423" i="6"/>
  <c r="B423" i="6"/>
  <c r="L423" i="6"/>
  <c r="M423" i="6" s="1"/>
  <c r="D423" i="6"/>
  <c r="C423" i="6"/>
  <c r="E445" i="6"/>
  <c r="J445" i="6"/>
  <c r="L445" i="6"/>
  <c r="M445" i="6" s="1"/>
  <c r="K445" i="6"/>
  <c r="F445" i="6"/>
  <c r="C445" i="6"/>
  <c r="D445" i="6"/>
  <c r="B445" i="6"/>
  <c r="J460" i="6"/>
  <c r="G460" i="6"/>
  <c r="C460" i="6"/>
  <c r="L460" i="6"/>
  <c r="M460" i="6" s="1"/>
  <c r="B469" i="6"/>
  <c r="E478" i="6"/>
  <c r="D478" i="6"/>
  <c r="I478" i="6"/>
  <c r="K478" i="6" s="1"/>
  <c r="H478" i="6"/>
  <c r="G478" i="6"/>
  <c r="I306" i="6"/>
  <c r="K306" i="6" s="1"/>
  <c r="K329" i="6"/>
  <c r="J329" i="6"/>
  <c r="I353" i="6"/>
  <c r="K353" i="6" s="1"/>
  <c r="C353" i="6"/>
  <c r="J355" i="6"/>
  <c r="D355" i="6"/>
  <c r="L358" i="6"/>
  <c r="M358" i="6" s="1"/>
  <c r="K360" i="6"/>
  <c r="I362" i="6"/>
  <c r="K362" i="6" s="1"/>
  <c r="K364" i="6"/>
  <c r="F408" i="6"/>
  <c r="I408" i="6"/>
  <c r="L408" i="6"/>
  <c r="M408" i="6" s="1"/>
  <c r="K408" i="6"/>
  <c r="C419" i="6"/>
  <c r="L419" i="6"/>
  <c r="M419" i="6" s="1"/>
  <c r="G419" i="6"/>
  <c r="F419" i="6"/>
  <c r="I419" i="6"/>
  <c r="K419" i="6" s="1"/>
  <c r="J424" i="6"/>
  <c r="H424" i="6"/>
  <c r="G424" i="6"/>
  <c r="F424" i="6"/>
  <c r="B424" i="6"/>
  <c r="G431" i="6"/>
  <c r="H431" i="6"/>
  <c r="C431" i="6"/>
  <c r="J431" i="6"/>
  <c r="I431" i="6"/>
  <c r="K431" i="6" s="1"/>
  <c r="B431" i="6"/>
  <c r="B283" i="6"/>
  <c r="J305" i="6"/>
  <c r="C305" i="6"/>
  <c r="B329" i="6"/>
  <c r="B353" i="6"/>
  <c r="B355" i="6"/>
  <c r="L360" i="6"/>
  <c r="M360" i="6" s="1"/>
  <c r="L362" i="6"/>
  <c r="M362" i="6" s="1"/>
  <c r="L364" i="6"/>
  <c r="M364" i="6" s="1"/>
  <c r="C379" i="6"/>
  <c r="H379" i="6"/>
  <c r="D379" i="6"/>
  <c r="B408" i="6"/>
  <c r="B419" i="6"/>
  <c r="C424" i="6"/>
  <c r="D431" i="6"/>
  <c r="J461" i="6"/>
  <c r="I461" i="6"/>
  <c r="K461" i="6" s="1"/>
  <c r="H461" i="6"/>
  <c r="D461" i="6"/>
  <c r="B461" i="6"/>
  <c r="C439" i="6"/>
  <c r="H439" i="6"/>
  <c r="D439" i="6"/>
  <c r="L439" i="6"/>
  <c r="M439" i="6" s="1"/>
  <c r="G439" i="6"/>
  <c r="D449" i="6"/>
  <c r="G449" i="6"/>
  <c r="F449" i="6"/>
  <c r="E449" i="6"/>
  <c r="L449" i="6"/>
  <c r="M449" i="6" s="1"/>
  <c r="L486" i="6"/>
  <c r="M486" i="6" s="1"/>
  <c r="I486" i="6"/>
  <c r="K486" i="6" s="1"/>
  <c r="H486" i="6"/>
  <c r="D486" i="6"/>
  <c r="J486" i="6"/>
  <c r="F486" i="6"/>
  <c r="E486" i="6"/>
  <c r="C486" i="6"/>
  <c r="L361" i="6"/>
  <c r="M361" i="6" s="1"/>
  <c r="J361" i="6"/>
  <c r="I397" i="6"/>
  <c r="K397" i="6" s="1"/>
  <c r="D397" i="6"/>
  <c r="J397" i="6"/>
  <c r="H397" i="6"/>
  <c r="B397" i="6"/>
  <c r="B436" i="6"/>
  <c r="E436" i="6"/>
  <c r="L436" i="6"/>
  <c r="M436" i="6" s="1"/>
  <c r="K436" i="6"/>
  <c r="G436" i="6"/>
  <c r="D436" i="6"/>
  <c r="K443" i="6"/>
  <c r="H443" i="6"/>
  <c r="F443" i="6"/>
  <c r="D502" i="6"/>
  <c r="C502" i="6"/>
  <c r="I502" i="6"/>
  <c r="K502" i="6" s="1"/>
  <c r="B322" i="6"/>
  <c r="B361" i="6"/>
  <c r="I395" i="6"/>
  <c r="K395" i="6" s="1"/>
  <c r="L395" i="6"/>
  <c r="M395" i="6" s="1"/>
  <c r="F395" i="6"/>
  <c r="D395" i="6"/>
  <c r="C397" i="6"/>
  <c r="E405" i="6"/>
  <c r="F405" i="6"/>
  <c r="J405" i="6"/>
  <c r="H405" i="6"/>
  <c r="C436" i="6"/>
  <c r="B443" i="6"/>
  <c r="L450" i="6"/>
  <c r="M450" i="6" s="1"/>
  <c r="H450" i="6"/>
  <c r="J450" i="6"/>
  <c r="G450" i="6"/>
  <c r="I497" i="6"/>
  <c r="K497" i="6" s="1"/>
  <c r="H497" i="6"/>
  <c r="L497" i="6"/>
  <c r="M497" i="6" s="1"/>
  <c r="B502" i="6"/>
  <c r="I361" i="6"/>
  <c r="K361" i="6" s="1"/>
  <c r="L398" i="6"/>
  <c r="M398" i="6" s="1"/>
  <c r="I398" i="6"/>
  <c r="K398" i="6" s="1"/>
  <c r="J400" i="6"/>
  <c r="G400" i="6"/>
  <c r="H400" i="6"/>
  <c r="E400" i="6"/>
  <c r="L503" i="6"/>
  <c r="M503" i="6" s="1"/>
  <c r="J503" i="6"/>
  <c r="H503" i="6"/>
  <c r="G503" i="6"/>
  <c r="C503" i="6"/>
  <c r="B503" i="6"/>
  <c r="I503" i="6"/>
  <c r="K503" i="6" s="1"/>
  <c r="F503" i="6"/>
  <c r="E503" i="6"/>
  <c r="B476" i="6"/>
  <c r="J476" i="6"/>
  <c r="I476" i="6"/>
  <c r="K476" i="6" s="1"/>
  <c r="E476" i="6"/>
  <c r="H481" i="6"/>
  <c r="G481" i="6"/>
  <c r="C481" i="6"/>
  <c r="F481" i="6"/>
  <c r="E481" i="6"/>
  <c r="D481" i="6"/>
  <c r="C476" i="6"/>
  <c r="B481" i="6"/>
  <c r="L484" i="6"/>
  <c r="M484" i="6" s="1"/>
  <c r="H484" i="6"/>
  <c r="I484" i="6"/>
  <c r="K484" i="6" s="1"/>
  <c r="L489" i="6"/>
  <c r="M489" i="6" s="1"/>
  <c r="I489" i="6"/>
  <c r="K489" i="6" s="1"/>
  <c r="F489" i="6"/>
  <c r="E489" i="6"/>
  <c r="D489" i="6"/>
  <c r="D402" i="6"/>
  <c r="B402" i="6"/>
  <c r="D382" i="6"/>
  <c r="K382" i="6"/>
  <c r="J440" i="6"/>
  <c r="L440" i="6"/>
  <c r="M440" i="6" s="1"/>
  <c r="K463" i="6"/>
  <c r="J463" i="6"/>
  <c r="F463" i="6"/>
  <c r="E470" i="6"/>
  <c r="D470" i="6"/>
  <c r="L458" i="6"/>
  <c r="M458" i="6" s="1"/>
  <c r="H458" i="6"/>
  <c r="L501" i="6"/>
  <c r="M501" i="6" s="1"/>
  <c r="K501" i="6"/>
  <c r="G501" i="6"/>
  <c r="F501" i="6"/>
  <c r="D501" i="6"/>
  <c r="B421" i="6"/>
  <c r="F428" i="6"/>
  <c r="D428" i="6"/>
  <c r="B435" i="6"/>
  <c r="F444" i="6"/>
  <c r="B444" i="6"/>
  <c r="B458" i="6"/>
  <c r="G463" i="6"/>
  <c r="H470" i="6"/>
  <c r="F472" i="6"/>
  <c r="F487" i="6"/>
  <c r="C495" i="6"/>
  <c r="B495" i="6"/>
  <c r="B501" i="6"/>
  <c r="B416" i="6"/>
  <c r="I416" i="6"/>
  <c r="K416" i="6" s="1"/>
  <c r="C421" i="6"/>
  <c r="B428" i="6"/>
  <c r="G440" i="6"/>
  <c r="C444" i="6"/>
  <c r="C458" i="6"/>
  <c r="H463" i="6"/>
  <c r="I470" i="6"/>
  <c r="K470" i="6" s="1"/>
  <c r="H474" i="6"/>
  <c r="J474" i="6"/>
  <c r="D495" i="6"/>
  <c r="C501" i="6"/>
  <c r="B498" i="6"/>
  <c r="F498" i="6"/>
  <c r="G4" i="3" l="1"/>
  <c r="F7" i="6"/>
  <c r="G7" i="6" s="1"/>
  <c r="I7" i="6" s="1"/>
  <c r="K7" i="6" s="1"/>
  <c r="B4" i="3"/>
  <c r="G3" i="3"/>
  <c r="B5" i="3"/>
  <c r="F8" i="6"/>
  <c r="G8" i="6" s="1"/>
  <c r="I8" i="6" s="1"/>
  <c r="K8" i="6" s="1"/>
  <c r="F4" i="6"/>
  <c r="G4" i="6" s="1"/>
  <c r="I4" i="6" s="1"/>
  <c r="K4" i="6" s="1"/>
  <c r="M6" i="6"/>
  <c r="F6" i="6" s="1"/>
  <c r="G6" i="6" s="1"/>
  <c r="I6" i="6" s="1"/>
  <c r="K6" i="6" s="1"/>
</calcChain>
</file>

<file path=xl/sharedStrings.xml><?xml version="1.0" encoding="utf-8"?>
<sst xmlns="http://schemas.openxmlformats.org/spreadsheetml/2006/main" count="329" uniqueCount="239">
  <si>
    <t>PG &amp; Hostel Bed Register (Excel)</t>
  </si>
  <si>
    <t>Toolkit by GroupChatOn · free template · https://toolkit.groupchaton.com</t>
  </si>
  <si>
    <t>A paying guest house or hostel changes residents every month, and the owner must know at once which beds are empty, who sleeps where, who has paid and how to reach a resident's family in an emergency. This register keeps beds, residents and rent payments in three simple lists, then shows occupancy, vacant beds and each resident's dues automatically.</t>
  </si>
  <si>
    <t>Colours</t>
  </si>
  <si>
    <t>Yellow cells: type or pick here.</t>
  </si>
  <si>
    <t>Grey and white cells: calculate by themselves. Don't type over them.</t>
  </si>
  <si>
    <t>Steps</t>
  </si>
  <si>
    <t>On the Settings sheet type your PG or hostel name, your currency symbol and the rent due day.</t>
  </si>
  <si>
    <t>On the Beds sheet list every bed with a short code (for example 101-A, 101-B), its room, sharing type and rent.</t>
  </si>
  <si>
    <t>When a resident moves in, add them on the Residents sheet with their bed, check-in date, rent, deposit and ID details. When they leave, type the check-out date: the bed becomes vacant on the Beds sheet.</t>
  </si>
  <si>
    <t>Record each payment on the Payments sheet with the month it is for.</t>
  </si>
  <si>
    <t>Open the Dues sheet to see who owes what, and copy the reminder for anyone in arrears.</t>
  </si>
  <si>
    <t>For electricity, food or a part-month stay, type the extra (or a negative adjustment) in the "Extra charges / adjustment" column of that resident.</t>
  </si>
  <si>
    <t>Tips</t>
  </si>
  <si>
    <t>•</t>
  </si>
  <si>
    <t>Two residents must never have the same bed at the same time; if the Beds sheet shows the wrong name, check for an old resident without a check-out date.</t>
  </si>
  <si>
    <t>Many Indian cities expect PG and hostel owners to get residents' police verification done and to keep a copy of their ID; the Police verification column helps you track it. Check your local rules.</t>
  </si>
  <si>
    <t>Store ID numbers only as long as you need them, keep the file password-protected (File › Info › Protect Workbook) and never share the Residents sheet.</t>
  </si>
  <si>
    <t>The first month is counted in full from the check-in month. For a pro-rata first month, enter a negative adjustment for the days not stayed.</t>
  </si>
  <si>
    <t>Full guide, questions and answers, and more free templates:</t>
  </si>
  <si>
    <t>https://toolkit.groupchaton.com/rentals/rent-pg-bed-register-excel/</t>
  </si>
  <si>
    <t>Designed &amp; Developed by: Nivesh Sahayak</t>
  </si>
  <si>
    <t>Free to use for your own work and your clients' work. Please don't sell or re-publish this file. The calculations are a help, not professional advice: check figures, tax rates and rules before you rely on them.</t>
  </si>
  <si>
    <t>Settings</t>
  </si>
  <si>
    <t>PG or hostel details, rent due day and your lists.</t>
  </si>
  <si>
    <t>ID types</t>
  </si>
  <si>
    <t>Food plans</t>
  </si>
  <si>
    <t>PG / hostel name</t>
  </si>
  <si>
    <t>Sunrise PG &amp; Hostel</t>
  </si>
  <si>
    <t>Aadhaar card</t>
  </si>
  <si>
    <t>No food</t>
  </si>
  <si>
    <t>Currency symbol</t>
  </si>
  <si>
    <t>₹</t>
  </si>
  <si>
    <t>Passport</t>
  </si>
  <si>
    <t>Breakfast only</t>
  </si>
  <si>
    <t>Position as on</t>
  </si>
  <si>
    <t>Driving licence</t>
  </si>
  <si>
    <t>Breakfast &amp; dinner</t>
  </si>
  <si>
    <t>Rent due day of the month</t>
  </si>
  <si>
    <t>Voter ID</t>
  </si>
  <si>
    <t>All meals</t>
  </si>
  <si>
    <t>College / company ID</t>
  </si>
  <si>
    <t>Other</t>
  </si>
  <si>
    <t>Payment modes</t>
  </si>
  <si>
    <t>Cash, UPI, Bank transfer, Card (fixed list)</t>
  </si>
  <si>
    <t>Beds</t>
  </si>
  <si>
    <t>One row per bed. Current resident and status fill in from the Residents sheet.</t>
  </si>
  <si>
    <t>Occupied</t>
  </si>
  <si>
    <t>Vacant</t>
  </si>
  <si>
    <t>Bed code</t>
  </si>
  <si>
    <t>Room</t>
  </si>
  <si>
    <t>Floor</t>
  </si>
  <si>
    <t>Sharing</t>
  </si>
  <si>
    <t>AC</t>
  </si>
  <si>
    <t>Current resident</t>
  </si>
  <si>
    <t>Status</t>
  </si>
  <si>
    <t>101-A</t>
  </si>
  <si>
    <t>101</t>
  </si>
  <si>
    <t>1</t>
  </si>
  <si>
    <t>Double</t>
  </si>
  <si>
    <t>Yes</t>
  </si>
  <si>
    <t>101-B</t>
  </si>
  <si>
    <t>102-A</t>
  </si>
  <si>
    <t>102</t>
  </si>
  <si>
    <t>Triple</t>
  </si>
  <si>
    <t>No</t>
  </si>
  <si>
    <t>102-B</t>
  </si>
  <si>
    <t>102-C</t>
  </si>
  <si>
    <t>201-A</t>
  </si>
  <si>
    <t>201</t>
  </si>
  <si>
    <t>2</t>
  </si>
  <si>
    <t>Single</t>
  </si>
  <si>
    <t>202-A</t>
  </si>
  <si>
    <t>202</t>
  </si>
  <si>
    <t>202-B</t>
  </si>
  <si>
    <t>Residents</t>
  </si>
  <si>
    <t>One row per stay. Type the check-out date when someone leaves; the bed becomes vacant. Keep this sheet private.</t>
  </si>
  <si>
    <t>Name</t>
  </si>
  <si>
    <t>Phone</t>
  </si>
  <si>
    <t>ID type</t>
  </si>
  <si>
    <t>ID number</t>
  </si>
  <si>
    <t>Emergency contact (name, phone)</t>
  </si>
  <si>
    <t>Home address</t>
  </si>
  <si>
    <t>College / workplace</t>
  </si>
  <si>
    <t>Bed</t>
  </si>
  <si>
    <t>Check-in</t>
  </si>
  <si>
    <t>Check-out</t>
  </si>
  <si>
    <t>Food plan</t>
  </si>
  <si>
    <t>Police verification</t>
  </si>
  <si>
    <t>Notes</t>
  </si>
  <si>
    <t>Riya Shah</t>
  </si>
  <si>
    <t>98111 10001</t>
  </si>
  <si>
    <t>XXXX XXXX 4821</t>
  </si>
  <si>
    <t>Mr. Shah (father) 98111 20001</t>
  </si>
  <si>
    <t>Surat, Gujarat</t>
  </si>
  <si>
    <t>Symbiosis College</t>
  </si>
  <si>
    <t>Done</t>
  </si>
  <si>
    <t>Ananya Iyer</t>
  </si>
  <si>
    <t>98111 10002</t>
  </si>
  <si>
    <t>XXXXX6620</t>
  </si>
  <si>
    <t>Mrs. Iyer (mother) 98111 20002</t>
  </si>
  <si>
    <t>Chennai, Tamil Nadu</t>
  </si>
  <si>
    <t>Infosys, Hinjewadi</t>
  </si>
  <si>
    <t>Pooja Verma</t>
  </si>
  <si>
    <t>98111 10003</t>
  </si>
  <si>
    <t>XXX1187</t>
  </si>
  <si>
    <t>Mr. Verma (father) 98111 20003</t>
  </si>
  <si>
    <t>Indore, Madhya Pradesh</t>
  </si>
  <si>
    <t>Fergusson College</t>
  </si>
  <si>
    <t>Simran Kaur</t>
  </si>
  <si>
    <t>98111 10004</t>
  </si>
  <si>
    <t>XXXX XXXX 9930</t>
  </si>
  <si>
    <t>Mr. Singh (brother) 98111 20004</t>
  </si>
  <si>
    <t>Ludhiana, Punjab</t>
  </si>
  <si>
    <t>Deloitte</t>
  </si>
  <si>
    <t>Pending</t>
  </si>
  <si>
    <t>Fatima Khan</t>
  </si>
  <si>
    <t>98111 10005</t>
  </si>
  <si>
    <t>XX-0420-77</t>
  </si>
  <si>
    <t>Mrs. Khan (mother) 98111 20005</t>
  </si>
  <si>
    <t>Lucknow, Uttar Pradesh</t>
  </si>
  <si>
    <t>Pune University</t>
  </si>
  <si>
    <t>Payments</t>
  </si>
  <si>
    <t>One row per payment, with the month it is for.</t>
  </si>
  <si>
    <t>Date paid</t>
  </si>
  <si>
    <t>Resident</t>
  </si>
  <si>
    <t>For month</t>
  </si>
  <si>
    <t>Mode</t>
  </si>
  <si>
    <t>Reference</t>
  </si>
  <si>
    <t>UPI</t>
  </si>
  <si>
    <t>Cash</t>
  </si>
  <si>
    <t>Part payment</t>
  </si>
  <si>
    <t>Rent dues by resident</t>
  </si>
  <si>
    <t>Stay</t>
  </si>
  <si>
    <t>Months due</t>
  </si>
  <si>
    <t>Reminder message (copy into WhatsApp or SMS)</t>
  </si>
  <si>
    <t>From</t>
  </si>
  <si>
    <t>Up to</t>
  </si>
  <si>
    <t>One</t>
  </si>
  <si>
    <t>Two</t>
  </si>
  <si>
    <t>Not required</t>
  </si>
  <si>
    <t>Three</t>
  </si>
  <si>
    <t>Four</t>
  </si>
  <si>
    <t>Dormitory</t>
  </si>
  <si>
    <t>Five</t>
  </si>
  <si>
    <t>Six</t>
  </si>
  <si>
    <t>Seven</t>
  </si>
  <si>
    <t>Eight</t>
  </si>
  <si>
    <t>Nine</t>
  </si>
  <si>
    <t>Ten</t>
  </si>
  <si>
    <t>Eleven</t>
  </si>
  <si>
    <t>Twelve</t>
  </si>
  <si>
    <t>Thirteen</t>
  </si>
  <si>
    <t>Fourteen</t>
  </si>
  <si>
    <t>Fifteen</t>
  </si>
  <si>
    <t>Sixteen</t>
  </si>
  <si>
    <t>Seventeen</t>
  </si>
  <si>
    <t>Eighteen</t>
  </si>
  <si>
    <t>Nineteen</t>
  </si>
  <si>
    <t>Twenty</t>
  </si>
  <si>
    <t>Twenty-One</t>
  </si>
  <si>
    <t>Twenty-Two</t>
  </si>
  <si>
    <t>Twenty-Three</t>
  </si>
  <si>
    <t>Twenty-Four</t>
  </si>
  <si>
    <t>Twenty-Five</t>
  </si>
  <si>
    <t>Twenty-Six</t>
  </si>
  <si>
    <t>Twenty-Seven</t>
  </si>
  <si>
    <t>Twenty-Eight</t>
  </si>
  <si>
    <t>Twenty-Nine</t>
  </si>
  <si>
    <t>Thirty</t>
  </si>
  <si>
    <t>Thirty-One</t>
  </si>
  <si>
    <t>Thirty-Two</t>
  </si>
  <si>
    <t>Thirty-Three</t>
  </si>
  <si>
    <t>Thirty-Four</t>
  </si>
  <si>
    <t>Thirty-Five</t>
  </si>
  <si>
    <t>Thirty-Six</t>
  </si>
  <si>
    <t>Thirty-Seven</t>
  </si>
  <si>
    <t>Thirty-Eight</t>
  </si>
  <si>
    <t>Thirty-Nine</t>
  </si>
  <si>
    <t>Forty</t>
  </si>
  <si>
    <t>Forty-One</t>
  </si>
  <si>
    <t>Forty-Two</t>
  </si>
  <si>
    <t>Forty-Three</t>
  </si>
  <si>
    <t>Forty-Four</t>
  </si>
  <si>
    <t>Forty-Five</t>
  </si>
  <si>
    <t>Forty-Six</t>
  </si>
  <si>
    <t>Forty-Seven</t>
  </si>
  <si>
    <t>Forty-Eight</t>
  </si>
  <si>
    <t>Forty-Nine</t>
  </si>
  <si>
    <t>Fifty</t>
  </si>
  <si>
    <t>Fifty-One</t>
  </si>
  <si>
    <t>Fifty-Two</t>
  </si>
  <si>
    <t>Fifty-Three</t>
  </si>
  <si>
    <t>Fifty-Four</t>
  </si>
  <si>
    <t>Fifty-Five</t>
  </si>
  <si>
    <t>Fifty-Six</t>
  </si>
  <si>
    <t>Fifty-Seven</t>
  </si>
  <si>
    <t>Fifty-Eight</t>
  </si>
  <si>
    <t>Fifty-Nine</t>
  </si>
  <si>
    <t>Sixty</t>
  </si>
  <si>
    <t>Sixty-One</t>
  </si>
  <si>
    <t>Sixty-Two</t>
  </si>
  <si>
    <t>Sixty-Three</t>
  </si>
  <si>
    <t>Sixty-Four</t>
  </si>
  <si>
    <t>Sixty-Five</t>
  </si>
  <si>
    <t>Sixty-Six</t>
  </si>
  <si>
    <t>Sixty-Seven</t>
  </si>
  <si>
    <t>Sixty-Eight</t>
  </si>
  <si>
    <t>Sixty-Nine</t>
  </si>
  <si>
    <t>Seventy</t>
  </si>
  <si>
    <t>Seventy-One</t>
  </si>
  <si>
    <t>Seventy-Two</t>
  </si>
  <si>
    <t>Seventy-Three</t>
  </si>
  <si>
    <t>Seventy-Four</t>
  </si>
  <si>
    <t>Seventy-Five</t>
  </si>
  <si>
    <t>Seventy-Six</t>
  </si>
  <si>
    <t>Seventy-Seven</t>
  </si>
  <si>
    <t>Seventy-Eight</t>
  </si>
  <si>
    <t>Seventy-Nine</t>
  </si>
  <si>
    <t>Eighty</t>
  </si>
  <si>
    <t>Eighty-One</t>
  </si>
  <si>
    <t>Eighty-Two</t>
  </si>
  <si>
    <t>Eighty-Three</t>
  </si>
  <si>
    <t>Eighty-Four</t>
  </si>
  <si>
    <t>Eighty-Five</t>
  </si>
  <si>
    <t>Eighty-Six</t>
  </si>
  <si>
    <t>Eighty-Seven</t>
  </si>
  <si>
    <t>Eighty-Eight</t>
  </si>
  <si>
    <t>Eighty-Nine</t>
  </si>
  <si>
    <t>Ninety</t>
  </si>
  <si>
    <t>Ninety-One</t>
  </si>
  <si>
    <t>Ninety-Two</t>
  </si>
  <si>
    <t>Ninety-Three</t>
  </si>
  <si>
    <t>Ninety-Four</t>
  </si>
  <si>
    <t>Ninety-Five</t>
  </si>
  <si>
    <t>Ninety-Six</t>
  </si>
  <si>
    <t>Ninety-Seven</t>
  </si>
  <si>
    <t>Ninety-Eight</t>
  </si>
  <si>
    <t>Ninety-Nine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</si>
</sst>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12" x14ac:knownFonts="1">
    <font>
      <sz val="11"/>
      <color theme="1"/>
      <name val="Calibri"/>
      <family val="2"/>
      <scheme val="minor"/>
    </font>
    <font>
      <b/>
      <sz val="16"/>
      <color rgb="FF2563EB"/>
      <name val="Calibri"/>
    </font>
    <font>
      <i/>
      <sz val="10"/>
      <color rgb="FF55607A"/>
      <name val="Calibri"/>
    </font>
    <font>
      <sz val="11"/>
      <color rgb="FF14213D"/>
      <name val="Calibri"/>
    </font>
    <font>
      <b/>
      <sz val="12"/>
      <color rgb="FF2563EB"/>
      <name val="Calibri"/>
    </font>
    <font>
      <b/>
      <sz val="11"/>
      <color rgb="FF2563EB"/>
      <name val="Calibri"/>
    </font>
    <font>
      <b/>
      <sz val="11"/>
      <color rgb="FF14213D"/>
      <name val="Calibri"/>
    </font>
    <font>
      <u/>
      <sz val="11"/>
      <color rgb="FF2563EB"/>
      <name val="Calibri"/>
    </font>
    <font>
      <b/>
      <sz val="11"/>
      <color rgb="FF14213D"/>
      <name val="Calibri"/>
    </font>
    <font>
      <sz val="9"/>
      <color rgb="FF55607A"/>
      <name val="Calibri"/>
    </font>
    <font>
      <b/>
      <sz val="11"/>
      <color rgb="FFFFFFFF"/>
      <name val="Calibri"/>
    </font>
    <font>
      <sz val="9"/>
      <color rgb="FF14213D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1F5F9"/>
      </patternFill>
    </fill>
    <fill>
      <patternFill patternType="solid">
        <fgColor rgb="FFE8F0FE"/>
      </patternFill>
    </fill>
    <fill>
      <patternFill patternType="solid">
        <fgColor rgb="FF2563EB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2" borderId="0" xfId="0" applyFill="1"/>
    <xf numFmtId="0" fontId="0" fillId="3" borderId="0" xfId="0" applyFill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 wrapText="1"/>
    </xf>
    <xf numFmtId="0" fontId="6" fillId="0" borderId="0" xfId="0" applyFont="1"/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1" fontId="0" fillId="2" borderId="1" xfId="0" applyNumberFormat="1" applyFill="1" applyBorder="1" applyAlignment="1" applyProtection="1">
      <alignment horizontal="left" vertical="center"/>
      <protection locked="0"/>
    </xf>
    <xf numFmtId="0" fontId="9" fillId="0" borderId="0" xfId="0" applyFont="1"/>
    <xf numFmtId="1" fontId="6" fillId="4" borderId="1" xfId="0" applyNumberFormat="1" applyFont="1" applyFill="1" applyBorder="1" applyAlignment="1">
      <alignment horizontal="center" vertical="center"/>
    </xf>
    <xf numFmtId="4" fontId="6" fillId="4" borderId="1" xfId="0" applyNumberFormat="1" applyFont="1" applyFill="1" applyBorder="1"/>
    <xf numFmtId="0" fontId="10" fillId="5" borderId="1" xfId="0" applyFont="1" applyFill="1" applyBorder="1" applyAlignment="1">
      <alignment horizontal="center" vertical="center" wrapText="1"/>
    </xf>
    <xf numFmtId="9" fontId="10" fillId="5" borderId="1" xfId="0" applyNumberFormat="1" applyFont="1" applyFill="1" applyBorder="1" applyAlignment="1">
      <alignment horizontal="center" vertical="center" wrapText="1"/>
    </xf>
    <xf numFmtId="4" fontId="0" fillId="2" borderId="1" xfId="0" applyNumberFormat="1" applyFill="1" applyBorder="1" applyProtection="1">
      <protection locked="0"/>
    </xf>
    <xf numFmtId="0" fontId="0" fillId="3" borderId="1" xfId="0" applyFill="1" applyBorder="1"/>
    <xf numFmtId="1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" fontId="0" fillId="3" borderId="1" xfId="0" applyNumberFormat="1" applyFill="1" applyBorder="1"/>
    <xf numFmtId="14" fontId="0" fillId="3" borderId="1" xfId="0" applyNumberFormat="1" applyFill="1" applyBorder="1"/>
    <xf numFmtId="0" fontId="0" fillId="3" borderId="1" xfId="0" applyFill="1" applyBorder="1" applyAlignment="1">
      <alignment horizontal="center" vertical="center"/>
    </xf>
    <xf numFmtId="4" fontId="6" fillId="3" borderId="1" xfId="0" applyNumberFormat="1" applyFont="1" applyFill="1" applyBorder="1"/>
    <xf numFmtId="0" fontId="11" fillId="0" borderId="0" xfId="0" applyFont="1"/>
    <xf numFmtId="164" fontId="0" fillId="3" borderId="1" xfId="0" applyNumberFormat="1" applyFill="1" applyBorder="1"/>
    <xf numFmtId="0" fontId="6" fillId="0" borderId="0" xfId="0" applyFont="1"/>
    <xf numFmtId="0" fontId="0" fillId="0" borderId="0" xfId="0"/>
  </cellXfs>
  <cellStyles count="1">
    <cellStyle name="Normal" xfId="0" builtinId="0"/>
  </cellStyles>
  <dxfs count="3">
    <dxf>
      <font>
        <b/>
        <color rgb="FFB91C1C"/>
      </font>
      <fill>
        <patternFill patternType="solid">
          <fgColor rgb="FFFECACA"/>
        </patternFill>
      </fill>
    </dxf>
    <dxf>
      <font>
        <color rgb="FF94A3B8"/>
      </font>
    </dxf>
    <dxf>
      <font>
        <b/>
        <color rgb="FF166534"/>
      </font>
      <fill>
        <patternFill patternType="solid">
          <fgColor rgb="FFBBF7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iveshsahayak.in/" TargetMode="External"/><Relationship Id="rId1" Type="http://schemas.openxmlformats.org/officeDocument/2006/relationships/hyperlink" Target="https://toolkit.groupchaton.com/rentals/rent-pg-bed-register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A34A"/>
    <pageSetUpPr fitToPage="1"/>
  </sheetPr>
  <dimension ref="A1:B28"/>
  <sheetViews>
    <sheetView showGridLines="0" tabSelected="1" workbookViewId="0"/>
  </sheetViews>
  <sheetFormatPr defaultRowHeight="14.4" x14ac:dyDescent="0.3"/>
  <cols>
    <col min="1" max="1" width="4" customWidth="1"/>
    <col min="2" max="2" width="100" customWidth="1"/>
  </cols>
  <sheetData>
    <row r="1" spans="1:2" ht="25.95" customHeight="1" x14ac:dyDescent="0.4">
      <c r="A1" s="1" t="s">
        <v>0</v>
      </c>
    </row>
    <row r="2" spans="1:2" x14ac:dyDescent="0.3">
      <c r="A2" s="2" t="s">
        <v>1</v>
      </c>
    </row>
    <row r="4" spans="1:2" ht="60" customHeight="1" x14ac:dyDescent="0.3">
      <c r="B4" s="3" t="s">
        <v>2</v>
      </c>
    </row>
    <row r="6" spans="1:2" ht="18" customHeight="1" x14ac:dyDescent="0.3">
      <c r="B6" s="4" t="s">
        <v>3</v>
      </c>
    </row>
    <row r="7" spans="1:2" ht="18" customHeight="1" x14ac:dyDescent="0.3">
      <c r="A7" s="5"/>
      <c r="B7" s="3" t="s">
        <v>4</v>
      </c>
    </row>
    <row r="8" spans="1:2" ht="18" customHeight="1" x14ac:dyDescent="0.3">
      <c r="A8" s="6"/>
      <c r="B8" s="3" t="s">
        <v>5</v>
      </c>
    </row>
    <row r="10" spans="1:2" ht="18" customHeight="1" x14ac:dyDescent="0.3">
      <c r="B10" s="4" t="s">
        <v>6</v>
      </c>
    </row>
    <row r="11" spans="1:2" ht="18" customHeight="1" x14ac:dyDescent="0.3">
      <c r="A11" s="7">
        <v>1</v>
      </c>
      <c r="B11" s="3" t="s">
        <v>7</v>
      </c>
    </row>
    <row r="12" spans="1:2" ht="30" customHeight="1" x14ac:dyDescent="0.3">
      <c r="A12" s="7">
        <v>2</v>
      </c>
      <c r="B12" s="3" t="s">
        <v>8</v>
      </c>
    </row>
    <row r="13" spans="1:2" ht="45" customHeight="1" x14ac:dyDescent="0.3">
      <c r="A13" s="7">
        <v>3</v>
      </c>
      <c r="B13" s="3" t="s">
        <v>9</v>
      </c>
    </row>
    <row r="14" spans="1:2" ht="18" customHeight="1" x14ac:dyDescent="0.3">
      <c r="A14" s="7">
        <v>4</v>
      </c>
      <c r="B14" s="3" t="s">
        <v>10</v>
      </c>
    </row>
    <row r="15" spans="1:2" ht="18" customHeight="1" x14ac:dyDescent="0.3">
      <c r="A15" s="7">
        <v>5</v>
      </c>
      <c r="B15" s="3" t="s">
        <v>11</v>
      </c>
    </row>
    <row r="16" spans="1:2" ht="30" customHeight="1" x14ac:dyDescent="0.3">
      <c r="A16" s="7">
        <v>6</v>
      </c>
      <c r="B16" s="3" t="s">
        <v>12</v>
      </c>
    </row>
    <row r="18" spans="1:2" ht="18" customHeight="1" x14ac:dyDescent="0.3">
      <c r="B18" s="4" t="s">
        <v>13</v>
      </c>
    </row>
    <row r="19" spans="1:2" ht="30" customHeight="1" x14ac:dyDescent="0.3">
      <c r="A19" t="s">
        <v>14</v>
      </c>
      <c r="B19" s="3" t="s">
        <v>15</v>
      </c>
    </row>
    <row r="20" spans="1:2" ht="45" customHeight="1" x14ac:dyDescent="0.3">
      <c r="A20" t="s">
        <v>14</v>
      </c>
      <c r="B20" s="3" t="s">
        <v>16</v>
      </c>
    </row>
    <row r="21" spans="1:2" ht="30" customHeight="1" x14ac:dyDescent="0.3">
      <c r="A21" t="s">
        <v>14</v>
      </c>
      <c r="B21" s="3" t="s">
        <v>17</v>
      </c>
    </row>
    <row r="22" spans="1:2" ht="30" customHeight="1" x14ac:dyDescent="0.3">
      <c r="A22" t="s">
        <v>14</v>
      </c>
      <c r="B22" s="3" t="s">
        <v>18</v>
      </c>
    </row>
    <row r="24" spans="1:2" ht="18" customHeight="1" x14ac:dyDescent="0.3">
      <c r="B24" s="8" t="s">
        <v>19</v>
      </c>
    </row>
    <row r="25" spans="1:2" x14ac:dyDescent="0.3">
      <c r="B25" s="9" t="s">
        <v>20</v>
      </c>
    </row>
    <row r="27" spans="1:2" x14ac:dyDescent="0.3">
      <c r="B27" s="10" t="s">
        <v>21</v>
      </c>
    </row>
    <row r="28" spans="1:2" ht="45" customHeight="1" x14ac:dyDescent="0.3">
      <c r="B28" s="11" t="s">
        <v>22</v>
      </c>
    </row>
  </sheetData>
  <hyperlinks>
    <hyperlink ref="B25" r:id="rId1" xr:uid="{00000000-0004-0000-0000-000000000000}"/>
    <hyperlink ref="B27" r:id="rId2" xr:uid="{00000000-0004-0000-0000-000001000000}"/>
  </hyperlink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2"/>
  <sheetViews>
    <sheetView showGridLines="0" workbookViewId="0"/>
  </sheetViews>
  <sheetFormatPr defaultRowHeight="14.4" x14ac:dyDescent="0.3"/>
  <cols>
    <col min="1" max="2" width="26" customWidth="1"/>
    <col min="3" max="3" width="4" customWidth="1"/>
    <col min="4" max="4" width="24" customWidth="1"/>
    <col min="5" max="5" width="4" customWidth="1"/>
    <col min="6" max="6" width="24" customWidth="1"/>
  </cols>
  <sheetData>
    <row r="1" spans="1:6" ht="25.95" customHeight="1" x14ac:dyDescent="0.4">
      <c r="A1" s="1" t="s">
        <v>23</v>
      </c>
    </row>
    <row r="2" spans="1:6" x14ac:dyDescent="0.3">
      <c r="A2" s="2" t="s">
        <v>24</v>
      </c>
      <c r="D2" s="12" t="s">
        <v>25</v>
      </c>
      <c r="F2" s="12" t="s">
        <v>26</v>
      </c>
    </row>
    <row r="3" spans="1:6" x14ac:dyDescent="0.3">
      <c r="A3" s="12" t="s">
        <v>27</v>
      </c>
      <c r="B3" s="13" t="s">
        <v>28</v>
      </c>
      <c r="D3" s="14" t="s">
        <v>29</v>
      </c>
      <c r="F3" s="14" t="s">
        <v>30</v>
      </c>
    </row>
    <row r="4" spans="1:6" x14ac:dyDescent="0.3">
      <c r="A4" s="12" t="s">
        <v>31</v>
      </c>
      <c r="B4" s="13" t="s">
        <v>32</v>
      </c>
      <c r="D4" s="14" t="s">
        <v>33</v>
      </c>
      <c r="F4" s="14" t="s">
        <v>34</v>
      </c>
    </row>
    <row r="5" spans="1:6" x14ac:dyDescent="0.3">
      <c r="A5" s="12" t="s">
        <v>35</v>
      </c>
      <c r="B5" s="15">
        <f ca="1">TODAY()</f>
        <v>46328</v>
      </c>
      <c r="D5" s="14" t="s">
        <v>36</v>
      </c>
      <c r="F5" s="14" t="s">
        <v>37</v>
      </c>
    </row>
    <row r="6" spans="1:6" x14ac:dyDescent="0.3">
      <c r="A6" s="12" t="s">
        <v>38</v>
      </c>
      <c r="B6" s="16">
        <v>5</v>
      </c>
      <c r="D6" s="14" t="s">
        <v>39</v>
      </c>
      <c r="F6" s="14" t="s">
        <v>40</v>
      </c>
    </row>
    <row r="7" spans="1:6" x14ac:dyDescent="0.3">
      <c r="D7" s="14" t="s">
        <v>41</v>
      </c>
      <c r="F7" s="14"/>
    </row>
    <row r="8" spans="1:6" x14ac:dyDescent="0.3">
      <c r="D8" s="14" t="s">
        <v>42</v>
      </c>
      <c r="F8" s="14"/>
    </row>
    <row r="9" spans="1:6" x14ac:dyDescent="0.3">
      <c r="A9" s="12" t="s">
        <v>43</v>
      </c>
      <c r="D9" s="14"/>
      <c r="F9" s="14"/>
    </row>
    <row r="10" spans="1:6" x14ac:dyDescent="0.3">
      <c r="A10" s="17" t="s">
        <v>44</v>
      </c>
      <c r="D10" s="14"/>
      <c r="F10" s="14"/>
    </row>
    <row r="11" spans="1:6" x14ac:dyDescent="0.3">
      <c r="D11" s="14"/>
      <c r="F11" s="14"/>
    </row>
    <row r="12" spans="1:6" x14ac:dyDescent="0.3">
      <c r="D12" s="14"/>
      <c r="F12" s="14"/>
    </row>
  </sheetData>
  <sheetProtection sheet="1" formatCells="0" formatColumns="0" formatRows="0" sort="0" autoFilter="0"/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563EB"/>
    <pageSetUpPr fitToPage="1"/>
  </sheetPr>
  <dimension ref="A1:H206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1" customWidth="1"/>
    <col min="2" max="2" width="9" customWidth="1"/>
    <col min="3" max="3" width="8" customWidth="1"/>
    <col min="4" max="4" width="12" customWidth="1"/>
    <col min="5" max="5" width="7" customWidth="1"/>
    <col min="6" max="6" width="13" customWidth="1"/>
    <col min="7" max="7" width="26" customWidth="1"/>
    <col min="8" max="8" width="12" customWidth="1"/>
  </cols>
  <sheetData>
    <row r="1" spans="1:8" ht="25.95" customHeight="1" x14ac:dyDescent="0.4">
      <c r="A1" s="1" t="s">
        <v>45</v>
      </c>
    </row>
    <row r="2" spans="1:8" x14ac:dyDescent="0.3">
      <c r="A2" s="2" t="s">
        <v>46</v>
      </c>
    </row>
    <row r="3" spans="1:8" x14ac:dyDescent="0.3">
      <c r="A3" s="12" t="s">
        <v>45</v>
      </c>
      <c r="B3" s="18">
        <f>COUNTA(A7:A206)</f>
        <v>8</v>
      </c>
      <c r="D3" s="34" t="str">
        <f>"Rent roll, occupied beds ("&amp;Settings!$B$4&amp;")"</f>
        <v>Rent roll, occupied beds (₹)</v>
      </c>
      <c r="E3" s="35"/>
      <c r="F3" s="35"/>
      <c r="G3" s="19">
        <f ca="1">SUMIFS(F7:F206,H7:H206,"Occupied")</f>
        <v>40000</v>
      </c>
    </row>
    <row r="4" spans="1:8" x14ac:dyDescent="0.3">
      <c r="A4" s="12" t="s">
        <v>47</v>
      </c>
      <c r="B4" s="18">
        <f ca="1">COUNTIF(H7:H206,"Occupied")</f>
        <v>4</v>
      </c>
      <c r="D4" s="34" t="str">
        <f>"Rent lost on vacant beds ("&amp;Settings!$B$4&amp;")"</f>
        <v>Rent lost on vacant beds (₹)</v>
      </c>
      <c r="E4" s="35"/>
      <c r="F4" s="35"/>
      <c r="G4" s="19">
        <f ca="1">SUMIFS(F7:F206,H7:H206,"Vacant")</f>
        <v>30000</v>
      </c>
    </row>
    <row r="5" spans="1:8" x14ac:dyDescent="0.3">
      <c r="A5" s="12" t="s">
        <v>48</v>
      </c>
      <c r="B5" s="18">
        <f ca="1">COUNTIF(H7:H206,"Vacant")</f>
        <v>4</v>
      </c>
    </row>
    <row r="6" spans="1:8" ht="31.95" customHeight="1" x14ac:dyDescent="0.3">
      <c r="A6" s="20" t="s">
        <v>49</v>
      </c>
      <c r="B6" s="21" t="s">
        <v>50</v>
      </c>
      <c r="C6" s="20" t="s">
        <v>51</v>
      </c>
      <c r="D6" s="20" t="s">
        <v>52</v>
      </c>
      <c r="E6" s="20" t="s">
        <v>53</v>
      </c>
      <c r="F6" s="20" t="str">
        <f>"Rent per bed ("&amp;Settings!$B$4&amp;")"</f>
        <v>Rent per bed (₹)</v>
      </c>
      <c r="G6" s="20" t="s">
        <v>54</v>
      </c>
      <c r="H6" s="20" t="s">
        <v>55</v>
      </c>
    </row>
    <row r="7" spans="1:8" x14ac:dyDescent="0.3">
      <c r="A7" s="14" t="s">
        <v>56</v>
      </c>
      <c r="B7" s="14" t="s">
        <v>57</v>
      </c>
      <c r="C7" s="14" t="s">
        <v>58</v>
      </c>
      <c r="D7" s="14" t="s">
        <v>59</v>
      </c>
      <c r="E7" s="14" t="s">
        <v>60</v>
      </c>
      <c r="F7" s="22">
        <v>9500</v>
      </c>
      <c r="G7" s="23" t="str">
        <f ca="1">IF($A7="","",IFERROR(LOOKUP(2,1/((Residents!$H$4:$H$503=$A7)*(Residents!$J$4:$J$503&lt;&gt;"")*(Residents!$J$4:$J$503&lt;=Settings!$B$5)*(((Residents!$K$4:$K$503="")+(Residents!$K$4:$K$503&gt;=Settings!$B$5))&gt;0)),Residents!$A$4:$A$503),""))</f>
        <v>Riya Shah</v>
      </c>
      <c r="H7" s="23" t="str">
        <f t="shared" ref="H7:H38" ca="1" si="0">IF($A7="","",IF($G7="","Vacant","Occupied"))</f>
        <v>Occupied</v>
      </c>
    </row>
    <row r="8" spans="1:8" x14ac:dyDescent="0.3">
      <c r="A8" s="14" t="s">
        <v>61</v>
      </c>
      <c r="B8" s="14" t="s">
        <v>57</v>
      </c>
      <c r="C8" s="14" t="s">
        <v>58</v>
      </c>
      <c r="D8" s="14" t="s">
        <v>59</v>
      </c>
      <c r="E8" s="14" t="s">
        <v>60</v>
      </c>
      <c r="F8" s="22">
        <v>9500</v>
      </c>
      <c r="G8" s="23" t="str">
        <f ca="1">IF($A8="","",IFERROR(LOOKUP(2,1/((Residents!$H$4:$H$503=$A8)*(Residents!$J$4:$J$503&lt;&gt;"")*(Residents!$J$4:$J$503&lt;=Settings!$B$5)*(((Residents!$K$4:$K$503="")+(Residents!$K$4:$K$503&gt;=Settings!$B$5))&gt;0)),Residents!$A$4:$A$503),""))</f>
        <v>Ananya Iyer</v>
      </c>
      <c r="H8" s="23" t="str">
        <f t="shared" ca="1" si="0"/>
        <v>Occupied</v>
      </c>
    </row>
    <row r="9" spans="1:8" x14ac:dyDescent="0.3">
      <c r="A9" s="14" t="s">
        <v>62</v>
      </c>
      <c r="B9" s="14" t="s">
        <v>63</v>
      </c>
      <c r="C9" s="14" t="s">
        <v>58</v>
      </c>
      <c r="D9" s="14" t="s">
        <v>64</v>
      </c>
      <c r="E9" s="14" t="s">
        <v>65</v>
      </c>
      <c r="F9" s="22">
        <v>7000</v>
      </c>
      <c r="G9" s="23" t="str">
        <f ca="1">IF($A9="","",IFERROR(LOOKUP(2,1/((Residents!$H$4:$H$503=$A9)*(Residents!$J$4:$J$503&lt;&gt;"")*(Residents!$J$4:$J$503&lt;=Settings!$B$5)*(((Residents!$K$4:$K$503="")+(Residents!$K$4:$K$503&gt;=Settings!$B$5))&gt;0)),Residents!$A$4:$A$503),""))</f>
        <v/>
      </c>
      <c r="H9" s="23" t="str">
        <f t="shared" ca="1" si="0"/>
        <v>Vacant</v>
      </c>
    </row>
    <row r="10" spans="1:8" x14ac:dyDescent="0.3">
      <c r="A10" s="14" t="s">
        <v>66</v>
      </c>
      <c r="B10" s="14" t="s">
        <v>63</v>
      </c>
      <c r="C10" s="14" t="s">
        <v>58</v>
      </c>
      <c r="D10" s="14" t="s">
        <v>64</v>
      </c>
      <c r="E10" s="14" t="s">
        <v>65</v>
      </c>
      <c r="F10" s="22">
        <v>7000</v>
      </c>
      <c r="G10" s="23" t="str">
        <f ca="1">IF($A10="","",IFERROR(LOOKUP(2,1/((Residents!$H$4:$H$503=$A10)*(Residents!$J$4:$J$503&lt;&gt;"")*(Residents!$J$4:$J$503&lt;=Settings!$B$5)*(((Residents!$K$4:$K$503="")+(Residents!$K$4:$K$503&gt;=Settings!$B$5))&gt;0)),Residents!$A$4:$A$503),""))</f>
        <v>Fatima Khan</v>
      </c>
      <c r="H10" s="23" t="str">
        <f t="shared" ca="1" si="0"/>
        <v>Occupied</v>
      </c>
    </row>
    <row r="11" spans="1:8" x14ac:dyDescent="0.3">
      <c r="A11" s="14" t="s">
        <v>67</v>
      </c>
      <c r="B11" s="14" t="s">
        <v>63</v>
      </c>
      <c r="C11" s="14" t="s">
        <v>58</v>
      </c>
      <c r="D11" s="14" t="s">
        <v>64</v>
      </c>
      <c r="E11" s="14" t="s">
        <v>65</v>
      </c>
      <c r="F11" s="22">
        <v>7000</v>
      </c>
      <c r="G11" s="23" t="str">
        <f ca="1">IF($A11="","",IFERROR(LOOKUP(2,1/((Residents!$H$4:$H$503=$A11)*(Residents!$J$4:$J$503&lt;&gt;"")*(Residents!$J$4:$J$503&lt;=Settings!$B$5)*(((Residents!$K$4:$K$503="")+(Residents!$K$4:$K$503&gt;=Settings!$B$5))&gt;0)),Residents!$A$4:$A$503),""))</f>
        <v/>
      </c>
      <c r="H11" s="23" t="str">
        <f t="shared" ca="1" si="0"/>
        <v>Vacant</v>
      </c>
    </row>
    <row r="12" spans="1:8" x14ac:dyDescent="0.3">
      <c r="A12" s="14" t="s">
        <v>68</v>
      </c>
      <c r="B12" s="14" t="s">
        <v>69</v>
      </c>
      <c r="C12" s="14" t="s">
        <v>70</v>
      </c>
      <c r="D12" s="14" t="s">
        <v>71</v>
      </c>
      <c r="E12" s="14" t="s">
        <v>60</v>
      </c>
      <c r="F12" s="22">
        <v>14000</v>
      </c>
      <c r="G12" s="23" t="str">
        <f ca="1">IF($A12="","",IFERROR(LOOKUP(2,1/((Residents!$H$4:$H$503=$A12)*(Residents!$J$4:$J$503&lt;&gt;"")*(Residents!$J$4:$J$503&lt;=Settings!$B$5)*(((Residents!$K$4:$K$503="")+(Residents!$K$4:$K$503&gt;=Settings!$B$5))&gt;0)),Residents!$A$4:$A$503),""))</f>
        <v>Simran Kaur</v>
      </c>
      <c r="H12" s="23" t="str">
        <f t="shared" ca="1" si="0"/>
        <v>Occupied</v>
      </c>
    </row>
    <row r="13" spans="1:8" x14ac:dyDescent="0.3">
      <c r="A13" s="14" t="s">
        <v>72</v>
      </c>
      <c r="B13" s="14" t="s">
        <v>73</v>
      </c>
      <c r="C13" s="14" t="s">
        <v>70</v>
      </c>
      <c r="D13" s="14" t="s">
        <v>59</v>
      </c>
      <c r="E13" s="14" t="s">
        <v>65</v>
      </c>
      <c r="F13" s="22">
        <v>8000</v>
      </c>
      <c r="G13" s="23" t="str">
        <f ca="1">IF($A13="","",IFERROR(LOOKUP(2,1/((Residents!$H$4:$H$503=$A13)*(Residents!$J$4:$J$503&lt;&gt;"")*(Residents!$J$4:$J$503&lt;=Settings!$B$5)*(((Residents!$K$4:$K$503="")+(Residents!$K$4:$K$503&gt;=Settings!$B$5))&gt;0)),Residents!$A$4:$A$503),""))</f>
        <v/>
      </c>
      <c r="H13" s="23" t="str">
        <f t="shared" ca="1" si="0"/>
        <v>Vacant</v>
      </c>
    </row>
    <row r="14" spans="1:8" x14ac:dyDescent="0.3">
      <c r="A14" s="14" t="s">
        <v>74</v>
      </c>
      <c r="B14" s="14" t="s">
        <v>73</v>
      </c>
      <c r="C14" s="14" t="s">
        <v>70</v>
      </c>
      <c r="D14" s="14" t="s">
        <v>59</v>
      </c>
      <c r="E14" s="14" t="s">
        <v>65</v>
      </c>
      <c r="F14" s="22">
        <v>8000</v>
      </c>
      <c r="G14" s="23" t="str">
        <f ca="1">IF($A14="","",IFERROR(LOOKUP(2,1/((Residents!$H$4:$H$503=$A14)*(Residents!$J$4:$J$503&lt;&gt;"")*(Residents!$J$4:$J$503&lt;=Settings!$B$5)*(((Residents!$K$4:$K$503="")+(Residents!$K$4:$K$503&gt;=Settings!$B$5))&gt;0)),Residents!$A$4:$A$503),""))</f>
        <v/>
      </c>
      <c r="H14" s="23" t="str">
        <f t="shared" ca="1" si="0"/>
        <v>Vacant</v>
      </c>
    </row>
    <row r="15" spans="1:8" x14ac:dyDescent="0.3">
      <c r="A15" s="14"/>
      <c r="B15" s="14"/>
      <c r="C15" s="14"/>
      <c r="D15" s="14"/>
      <c r="E15" s="14"/>
      <c r="F15" s="22"/>
      <c r="G15" s="23" t="str">
        <f>IF($A15="","",IFERROR(LOOKUP(2,1/((Residents!$H$4:$H$503=$A15)*(Residents!$J$4:$J$503&lt;&gt;"")*(Residents!$J$4:$J$503&lt;=Settings!$B$5)*(((Residents!$K$4:$K$503="")+(Residents!$K$4:$K$503&gt;=Settings!$B$5))&gt;0)),Residents!$A$4:$A$503),""))</f>
        <v/>
      </c>
      <c r="H15" s="23" t="str">
        <f t="shared" si="0"/>
        <v/>
      </c>
    </row>
    <row r="16" spans="1:8" x14ac:dyDescent="0.3">
      <c r="A16" s="14"/>
      <c r="B16" s="14"/>
      <c r="C16" s="14"/>
      <c r="D16" s="14"/>
      <c r="E16" s="14"/>
      <c r="F16" s="22"/>
      <c r="G16" s="23" t="str">
        <f>IF($A16="","",IFERROR(LOOKUP(2,1/((Residents!$H$4:$H$503=$A16)*(Residents!$J$4:$J$503&lt;&gt;"")*(Residents!$J$4:$J$503&lt;=Settings!$B$5)*(((Residents!$K$4:$K$503="")+(Residents!$K$4:$K$503&gt;=Settings!$B$5))&gt;0)),Residents!$A$4:$A$503),""))</f>
        <v/>
      </c>
      <c r="H16" s="23" t="str">
        <f t="shared" si="0"/>
        <v/>
      </c>
    </row>
    <row r="17" spans="1:8" x14ac:dyDescent="0.3">
      <c r="A17" s="14"/>
      <c r="B17" s="14"/>
      <c r="C17" s="14"/>
      <c r="D17" s="14"/>
      <c r="E17" s="14"/>
      <c r="F17" s="22"/>
      <c r="G17" s="23" t="str">
        <f>IF($A17="","",IFERROR(LOOKUP(2,1/((Residents!$H$4:$H$503=$A17)*(Residents!$J$4:$J$503&lt;&gt;"")*(Residents!$J$4:$J$503&lt;=Settings!$B$5)*(((Residents!$K$4:$K$503="")+(Residents!$K$4:$K$503&gt;=Settings!$B$5))&gt;0)),Residents!$A$4:$A$503),""))</f>
        <v/>
      </c>
      <c r="H17" s="23" t="str">
        <f t="shared" si="0"/>
        <v/>
      </c>
    </row>
    <row r="18" spans="1:8" x14ac:dyDescent="0.3">
      <c r="A18" s="14"/>
      <c r="B18" s="14"/>
      <c r="C18" s="14"/>
      <c r="D18" s="14"/>
      <c r="E18" s="14"/>
      <c r="F18" s="22"/>
      <c r="G18" s="23" t="str">
        <f>IF($A18="","",IFERROR(LOOKUP(2,1/((Residents!$H$4:$H$503=$A18)*(Residents!$J$4:$J$503&lt;&gt;"")*(Residents!$J$4:$J$503&lt;=Settings!$B$5)*(((Residents!$K$4:$K$503="")+(Residents!$K$4:$K$503&gt;=Settings!$B$5))&gt;0)),Residents!$A$4:$A$503),""))</f>
        <v/>
      </c>
      <c r="H18" s="23" t="str">
        <f t="shared" si="0"/>
        <v/>
      </c>
    </row>
    <row r="19" spans="1:8" x14ac:dyDescent="0.3">
      <c r="A19" s="14"/>
      <c r="B19" s="14"/>
      <c r="C19" s="14"/>
      <c r="D19" s="14"/>
      <c r="E19" s="14"/>
      <c r="F19" s="22"/>
      <c r="G19" s="23" t="str">
        <f>IF($A19="","",IFERROR(LOOKUP(2,1/((Residents!$H$4:$H$503=$A19)*(Residents!$J$4:$J$503&lt;&gt;"")*(Residents!$J$4:$J$503&lt;=Settings!$B$5)*(((Residents!$K$4:$K$503="")+(Residents!$K$4:$K$503&gt;=Settings!$B$5))&gt;0)),Residents!$A$4:$A$503),""))</f>
        <v/>
      </c>
      <c r="H19" s="23" t="str">
        <f t="shared" si="0"/>
        <v/>
      </c>
    </row>
    <row r="20" spans="1:8" x14ac:dyDescent="0.3">
      <c r="A20" s="14"/>
      <c r="B20" s="14"/>
      <c r="C20" s="14"/>
      <c r="D20" s="14"/>
      <c r="E20" s="14"/>
      <c r="F20" s="22"/>
      <c r="G20" s="23" t="str">
        <f>IF($A20="","",IFERROR(LOOKUP(2,1/((Residents!$H$4:$H$503=$A20)*(Residents!$J$4:$J$503&lt;&gt;"")*(Residents!$J$4:$J$503&lt;=Settings!$B$5)*(((Residents!$K$4:$K$503="")+(Residents!$K$4:$K$503&gt;=Settings!$B$5))&gt;0)),Residents!$A$4:$A$503),""))</f>
        <v/>
      </c>
      <c r="H20" s="23" t="str">
        <f t="shared" si="0"/>
        <v/>
      </c>
    </row>
    <row r="21" spans="1:8" x14ac:dyDescent="0.3">
      <c r="A21" s="14"/>
      <c r="B21" s="14"/>
      <c r="C21" s="14"/>
      <c r="D21" s="14"/>
      <c r="E21" s="14"/>
      <c r="F21" s="22"/>
      <c r="G21" s="23" t="str">
        <f>IF($A21="","",IFERROR(LOOKUP(2,1/((Residents!$H$4:$H$503=$A21)*(Residents!$J$4:$J$503&lt;&gt;"")*(Residents!$J$4:$J$503&lt;=Settings!$B$5)*(((Residents!$K$4:$K$503="")+(Residents!$K$4:$K$503&gt;=Settings!$B$5))&gt;0)),Residents!$A$4:$A$503),""))</f>
        <v/>
      </c>
      <c r="H21" s="23" t="str">
        <f t="shared" si="0"/>
        <v/>
      </c>
    </row>
    <row r="22" spans="1:8" x14ac:dyDescent="0.3">
      <c r="A22" s="14"/>
      <c r="B22" s="14"/>
      <c r="C22" s="14"/>
      <c r="D22" s="14"/>
      <c r="E22" s="14"/>
      <c r="F22" s="22"/>
      <c r="G22" s="23" t="str">
        <f>IF($A22="","",IFERROR(LOOKUP(2,1/((Residents!$H$4:$H$503=$A22)*(Residents!$J$4:$J$503&lt;&gt;"")*(Residents!$J$4:$J$503&lt;=Settings!$B$5)*(((Residents!$K$4:$K$503="")+(Residents!$K$4:$K$503&gt;=Settings!$B$5))&gt;0)),Residents!$A$4:$A$503),""))</f>
        <v/>
      </c>
      <c r="H22" s="23" t="str">
        <f t="shared" si="0"/>
        <v/>
      </c>
    </row>
    <row r="23" spans="1:8" x14ac:dyDescent="0.3">
      <c r="A23" s="14"/>
      <c r="B23" s="14"/>
      <c r="C23" s="14"/>
      <c r="D23" s="14"/>
      <c r="E23" s="14"/>
      <c r="F23" s="22"/>
      <c r="G23" s="23" t="str">
        <f>IF($A23="","",IFERROR(LOOKUP(2,1/((Residents!$H$4:$H$503=$A23)*(Residents!$J$4:$J$503&lt;&gt;"")*(Residents!$J$4:$J$503&lt;=Settings!$B$5)*(((Residents!$K$4:$K$503="")+(Residents!$K$4:$K$503&gt;=Settings!$B$5))&gt;0)),Residents!$A$4:$A$503),""))</f>
        <v/>
      </c>
      <c r="H23" s="23" t="str">
        <f t="shared" si="0"/>
        <v/>
      </c>
    </row>
    <row r="24" spans="1:8" x14ac:dyDescent="0.3">
      <c r="A24" s="14"/>
      <c r="B24" s="14"/>
      <c r="C24" s="14"/>
      <c r="D24" s="14"/>
      <c r="E24" s="14"/>
      <c r="F24" s="22"/>
      <c r="G24" s="23" t="str">
        <f>IF($A24="","",IFERROR(LOOKUP(2,1/((Residents!$H$4:$H$503=$A24)*(Residents!$J$4:$J$503&lt;&gt;"")*(Residents!$J$4:$J$503&lt;=Settings!$B$5)*(((Residents!$K$4:$K$503="")+(Residents!$K$4:$K$503&gt;=Settings!$B$5))&gt;0)),Residents!$A$4:$A$503),""))</f>
        <v/>
      </c>
      <c r="H24" s="23" t="str">
        <f t="shared" si="0"/>
        <v/>
      </c>
    </row>
    <row r="25" spans="1:8" x14ac:dyDescent="0.3">
      <c r="A25" s="14"/>
      <c r="B25" s="14"/>
      <c r="C25" s="14"/>
      <c r="D25" s="14"/>
      <c r="E25" s="14"/>
      <c r="F25" s="22"/>
      <c r="G25" s="23" t="str">
        <f>IF($A25="","",IFERROR(LOOKUP(2,1/((Residents!$H$4:$H$503=$A25)*(Residents!$J$4:$J$503&lt;&gt;"")*(Residents!$J$4:$J$503&lt;=Settings!$B$5)*(((Residents!$K$4:$K$503="")+(Residents!$K$4:$K$503&gt;=Settings!$B$5))&gt;0)),Residents!$A$4:$A$503),""))</f>
        <v/>
      </c>
      <c r="H25" s="23" t="str">
        <f t="shared" si="0"/>
        <v/>
      </c>
    </row>
    <row r="26" spans="1:8" x14ac:dyDescent="0.3">
      <c r="A26" s="14"/>
      <c r="B26" s="14"/>
      <c r="C26" s="14"/>
      <c r="D26" s="14"/>
      <c r="E26" s="14"/>
      <c r="F26" s="22"/>
      <c r="G26" s="23" t="str">
        <f>IF($A26="","",IFERROR(LOOKUP(2,1/((Residents!$H$4:$H$503=$A26)*(Residents!$J$4:$J$503&lt;&gt;"")*(Residents!$J$4:$J$503&lt;=Settings!$B$5)*(((Residents!$K$4:$K$503="")+(Residents!$K$4:$K$503&gt;=Settings!$B$5))&gt;0)),Residents!$A$4:$A$503),""))</f>
        <v/>
      </c>
      <c r="H26" s="23" t="str">
        <f t="shared" si="0"/>
        <v/>
      </c>
    </row>
    <row r="27" spans="1:8" x14ac:dyDescent="0.3">
      <c r="A27" s="14"/>
      <c r="B27" s="14"/>
      <c r="C27" s="14"/>
      <c r="D27" s="14"/>
      <c r="E27" s="14"/>
      <c r="F27" s="22"/>
      <c r="G27" s="23" t="str">
        <f>IF($A27="","",IFERROR(LOOKUP(2,1/((Residents!$H$4:$H$503=$A27)*(Residents!$J$4:$J$503&lt;&gt;"")*(Residents!$J$4:$J$503&lt;=Settings!$B$5)*(((Residents!$K$4:$K$503="")+(Residents!$K$4:$K$503&gt;=Settings!$B$5))&gt;0)),Residents!$A$4:$A$503),""))</f>
        <v/>
      </c>
      <c r="H27" s="23" t="str">
        <f t="shared" si="0"/>
        <v/>
      </c>
    </row>
    <row r="28" spans="1:8" x14ac:dyDescent="0.3">
      <c r="A28" s="14"/>
      <c r="B28" s="14"/>
      <c r="C28" s="14"/>
      <c r="D28" s="14"/>
      <c r="E28" s="14"/>
      <c r="F28" s="22"/>
      <c r="G28" s="23" t="str">
        <f>IF($A28="","",IFERROR(LOOKUP(2,1/((Residents!$H$4:$H$503=$A28)*(Residents!$J$4:$J$503&lt;&gt;"")*(Residents!$J$4:$J$503&lt;=Settings!$B$5)*(((Residents!$K$4:$K$503="")+(Residents!$K$4:$K$503&gt;=Settings!$B$5))&gt;0)),Residents!$A$4:$A$503),""))</f>
        <v/>
      </c>
      <c r="H28" s="23" t="str">
        <f t="shared" si="0"/>
        <v/>
      </c>
    </row>
    <row r="29" spans="1:8" x14ac:dyDescent="0.3">
      <c r="A29" s="14"/>
      <c r="B29" s="14"/>
      <c r="C29" s="14"/>
      <c r="D29" s="14"/>
      <c r="E29" s="14"/>
      <c r="F29" s="22"/>
      <c r="G29" s="23" t="str">
        <f>IF($A29="","",IFERROR(LOOKUP(2,1/((Residents!$H$4:$H$503=$A29)*(Residents!$J$4:$J$503&lt;&gt;"")*(Residents!$J$4:$J$503&lt;=Settings!$B$5)*(((Residents!$K$4:$K$503="")+(Residents!$K$4:$K$503&gt;=Settings!$B$5))&gt;0)),Residents!$A$4:$A$503),""))</f>
        <v/>
      </c>
      <c r="H29" s="23" t="str">
        <f t="shared" si="0"/>
        <v/>
      </c>
    </row>
    <row r="30" spans="1:8" x14ac:dyDescent="0.3">
      <c r="A30" s="14"/>
      <c r="B30" s="14"/>
      <c r="C30" s="14"/>
      <c r="D30" s="14"/>
      <c r="E30" s="14"/>
      <c r="F30" s="22"/>
      <c r="G30" s="23" t="str">
        <f>IF($A30="","",IFERROR(LOOKUP(2,1/((Residents!$H$4:$H$503=$A30)*(Residents!$J$4:$J$503&lt;&gt;"")*(Residents!$J$4:$J$503&lt;=Settings!$B$5)*(((Residents!$K$4:$K$503="")+(Residents!$K$4:$K$503&gt;=Settings!$B$5))&gt;0)),Residents!$A$4:$A$503),""))</f>
        <v/>
      </c>
      <c r="H30" s="23" t="str">
        <f t="shared" si="0"/>
        <v/>
      </c>
    </row>
    <row r="31" spans="1:8" x14ac:dyDescent="0.3">
      <c r="A31" s="14"/>
      <c r="B31" s="14"/>
      <c r="C31" s="14"/>
      <c r="D31" s="14"/>
      <c r="E31" s="14"/>
      <c r="F31" s="22"/>
      <c r="G31" s="23" t="str">
        <f>IF($A31="","",IFERROR(LOOKUP(2,1/((Residents!$H$4:$H$503=$A31)*(Residents!$J$4:$J$503&lt;&gt;"")*(Residents!$J$4:$J$503&lt;=Settings!$B$5)*(((Residents!$K$4:$K$503="")+(Residents!$K$4:$K$503&gt;=Settings!$B$5))&gt;0)),Residents!$A$4:$A$503),""))</f>
        <v/>
      </c>
      <c r="H31" s="23" t="str">
        <f t="shared" si="0"/>
        <v/>
      </c>
    </row>
    <row r="32" spans="1:8" x14ac:dyDescent="0.3">
      <c r="A32" s="14"/>
      <c r="B32" s="14"/>
      <c r="C32" s="14"/>
      <c r="D32" s="14"/>
      <c r="E32" s="14"/>
      <c r="F32" s="22"/>
      <c r="G32" s="23" t="str">
        <f>IF($A32="","",IFERROR(LOOKUP(2,1/((Residents!$H$4:$H$503=$A32)*(Residents!$J$4:$J$503&lt;&gt;"")*(Residents!$J$4:$J$503&lt;=Settings!$B$5)*(((Residents!$K$4:$K$503="")+(Residents!$K$4:$K$503&gt;=Settings!$B$5))&gt;0)),Residents!$A$4:$A$503),""))</f>
        <v/>
      </c>
      <c r="H32" s="23" t="str">
        <f t="shared" si="0"/>
        <v/>
      </c>
    </row>
    <row r="33" spans="1:8" x14ac:dyDescent="0.3">
      <c r="A33" s="14"/>
      <c r="B33" s="14"/>
      <c r="C33" s="14"/>
      <c r="D33" s="14"/>
      <c r="E33" s="14"/>
      <c r="F33" s="22"/>
      <c r="G33" s="23" t="str">
        <f>IF($A33="","",IFERROR(LOOKUP(2,1/((Residents!$H$4:$H$503=$A33)*(Residents!$J$4:$J$503&lt;&gt;"")*(Residents!$J$4:$J$503&lt;=Settings!$B$5)*(((Residents!$K$4:$K$503="")+(Residents!$K$4:$K$503&gt;=Settings!$B$5))&gt;0)),Residents!$A$4:$A$503),""))</f>
        <v/>
      </c>
      <c r="H33" s="23" t="str">
        <f t="shared" si="0"/>
        <v/>
      </c>
    </row>
    <row r="34" spans="1:8" x14ac:dyDescent="0.3">
      <c r="A34" s="14"/>
      <c r="B34" s="14"/>
      <c r="C34" s="14"/>
      <c r="D34" s="14"/>
      <c r="E34" s="14"/>
      <c r="F34" s="22"/>
      <c r="G34" s="23" t="str">
        <f>IF($A34="","",IFERROR(LOOKUP(2,1/((Residents!$H$4:$H$503=$A34)*(Residents!$J$4:$J$503&lt;&gt;"")*(Residents!$J$4:$J$503&lt;=Settings!$B$5)*(((Residents!$K$4:$K$503="")+(Residents!$K$4:$K$503&gt;=Settings!$B$5))&gt;0)),Residents!$A$4:$A$503),""))</f>
        <v/>
      </c>
      <c r="H34" s="23" t="str">
        <f t="shared" si="0"/>
        <v/>
      </c>
    </row>
    <row r="35" spans="1:8" x14ac:dyDescent="0.3">
      <c r="A35" s="14"/>
      <c r="B35" s="14"/>
      <c r="C35" s="14"/>
      <c r="D35" s="14"/>
      <c r="E35" s="14"/>
      <c r="F35" s="22"/>
      <c r="G35" s="23" t="str">
        <f>IF($A35="","",IFERROR(LOOKUP(2,1/((Residents!$H$4:$H$503=$A35)*(Residents!$J$4:$J$503&lt;&gt;"")*(Residents!$J$4:$J$503&lt;=Settings!$B$5)*(((Residents!$K$4:$K$503="")+(Residents!$K$4:$K$503&gt;=Settings!$B$5))&gt;0)),Residents!$A$4:$A$503),""))</f>
        <v/>
      </c>
      <c r="H35" s="23" t="str">
        <f t="shared" si="0"/>
        <v/>
      </c>
    </row>
    <row r="36" spans="1:8" x14ac:dyDescent="0.3">
      <c r="A36" s="14"/>
      <c r="B36" s="14"/>
      <c r="C36" s="14"/>
      <c r="D36" s="14"/>
      <c r="E36" s="14"/>
      <c r="F36" s="22"/>
      <c r="G36" s="23" t="str">
        <f>IF($A36="","",IFERROR(LOOKUP(2,1/((Residents!$H$4:$H$503=$A36)*(Residents!$J$4:$J$503&lt;&gt;"")*(Residents!$J$4:$J$503&lt;=Settings!$B$5)*(((Residents!$K$4:$K$503="")+(Residents!$K$4:$K$503&gt;=Settings!$B$5))&gt;0)),Residents!$A$4:$A$503),""))</f>
        <v/>
      </c>
      <c r="H36" s="23" t="str">
        <f t="shared" si="0"/>
        <v/>
      </c>
    </row>
    <row r="37" spans="1:8" x14ac:dyDescent="0.3">
      <c r="A37" s="14"/>
      <c r="B37" s="14"/>
      <c r="C37" s="14"/>
      <c r="D37" s="14"/>
      <c r="E37" s="14"/>
      <c r="F37" s="22"/>
      <c r="G37" s="23" t="str">
        <f>IF($A37="","",IFERROR(LOOKUP(2,1/((Residents!$H$4:$H$503=$A37)*(Residents!$J$4:$J$503&lt;&gt;"")*(Residents!$J$4:$J$503&lt;=Settings!$B$5)*(((Residents!$K$4:$K$503="")+(Residents!$K$4:$K$503&gt;=Settings!$B$5))&gt;0)),Residents!$A$4:$A$503),""))</f>
        <v/>
      </c>
      <c r="H37" s="23" t="str">
        <f t="shared" si="0"/>
        <v/>
      </c>
    </row>
    <row r="38" spans="1:8" x14ac:dyDescent="0.3">
      <c r="A38" s="14"/>
      <c r="B38" s="14"/>
      <c r="C38" s="14"/>
      <c r="D38" s="14"/>
      <c r="E38" s="14"/>
      <c r="F38" s="22"/>
      <c r="G38" s="23" t="str">
        <f>IF($A38="","",IFERROR(LOOKUP(2,1/((Residents!$H$4:$H$503=$A38)*(Residents!$J$4:$J$503&lt;&gt;"")*(Residents!$J$4:$J$503&lt;=Settings!$B$5)*(((Residents!$K$4:$K$503="")+(Residents!$K$4:$K$503&gt;=Settings!$B$5))&gt;0)),Residents!$A$4:$A$503),""))</f>
        <v/>
      </c>
      <c r="H38" s="23" t="str">
        <f t="shared" si="0"/>
        <v/>
      </c>
    </row>
    <row r="39" spans="1:8" x14ac:dyDescent="0.3">
      <c r="A39" s="14"/>
      <c r="B39" s="14"/>
      <c r="C39" s="14"/>
      <c r="D39" s="14"/>
      <c r="E39" s="14"/>
      <c r="F39" s="22"/>
      <c r="G39" s="23" t="str">
        <f>IF($A39="","",IFERROR(LOOKUP(2,1/((Residents!$H$4:$H$503=$A39)*(Residents!$J$4:$J$503&lt;&gt;"")*(Residents!$J$4:$J$503&lt;=Settings!$B$5)*(((Residents!$K$4:$K$503="")+(Residents!$K$4:$K$503&gt;=Settings!$B$5))&gt;0)),Residents!$A$4:$A$503),""))</f>
        <v/>
      </c>
      <c r="H39" s="23" t="str">
        <f t="shared" ref="H39:H70" si="1">IF($A39="","",IF($G39="","Vacant","Occupied"))</f>
        <v/>
      </c>
    </row>
    <row r="40" spans="1:8" x14ac:dyDescent="0.3">
      <c r="A40" s="14"/>
      <c r="B40" s="14"/>
      <c r="C40" s="14"/>
      <c r="D40" s="14"/>
      <c r="E40" s="14"/>
      <c r="F40" s="22"/>
      <c r="G40" s="23" t="str">
        <f>IF($A40="","",IFERROR(LOOKUP(2,1/((Residents!$H$4:$H$503=$A40)*(Residents!$J$4:$J$503&lt;&gt;"")*(Residents!$J$4:$J$503&lt;=Settings!$B$5)*(((Residents!$K$4:$K$503="")+(Residents!$K$4:$K$503&gt;=Settings!$B$5))&gt;0)),Residents!$A$4:$A$503),""))</f>
        <v/>
      </c>
      <c r="H40" s="23" t="str">
        <f t="shared" si="1"/>
        <v/>
      </c>
    </row>
    <row r="41" spans="1:8" x14ac:dyDescent="0.3">
      <c r="A41" s="14"/>
      <c r="B41" s="14"/>
      <c r="C41" s="14"/>
      <c r="D41" s="14"/>
      <c r="E41" s="14"/>
      <c r="F41" s="22"/>
      <c r="G41" s="23" t="str">
        <f>IF($A41="","",IFERROR(LOOKUP(2,1/((Residents!$H$4:$H$503=$A41)*(Residents!$J$4:$J$503&lt;&gt;"")*(Residents!$J$4:$J$503&lt;=Settings!$B$5)*(((Residents!$K$4:$K$503="")+(Residents!$K$4:$K$503&gt;=Settings!$B$5))&gt;0)),Residents!$A$4:$A$503),""))</f>
        <v/>
      </c>
      <c r="H41" s="23" t="str">
        <f t="shared" si="1"/>
        <v/>
      </c>
    </row>
    <row r="42" spans="1:8" x14ac:dyDescent="0.3">
      <c r="A42" s="14"/>
      <c r="B42" s="14"/>
      <c r="C42" s="14"/>
      <c r="D42" s="14"/>
      <c r="E42" s="14"/>
      <c r="F42" s="22"/>
      <c r="G42" s="23" t="str">
        <f>IF($A42="","",IFERROR(LOOKUP(2,1/((Residents!$H$4:$H$503=$A42)*(Residents!$J$4:$J$503&lt;&gt;"")*(Residents!$J$4:$J$503&lt;=Settings!$B$5)*(((Residents!$K$4:$K$503="")+(Residents!$K$4:$K$503&gt;=Settings!$B$5))&gt;0)),Residents!$A$4:$A$503),""))</f>
        <v/>
      </c>
      <c r="H42" s="23" t="str">
        <f t="shared" si="1"/>
        <v/>
      </c>
    </row>
    <row r="43" spans="1:8" x14ac:dyDescent="0.3">
      <c r="A43" s="14"/>
      <c r="B43" s="14"/>
      <c r="C43" s="14"/>
      <c r="D43" s="14"/>
      <c r="E43" s="14"/>
      <c r="F43" s="22"/>
      <c r="G43" s="23" t="str">
        <f>IF($A43="","",IFERROR(LOOKUP(2,1/((Residents!$H$4:$H$503=$A43)*(Residents!$J$4:$J$503&lt;&gt;"")*(Residents!$J$4:$J$503&lt;=Settings!$B$5)*(((Residents!$K$4:$K$503="")+(Residents!$K$4:$K$503&gt;=Settings!$B$5))&gt;0)),Residents!$A$4:$A$503),""))</f>
        <v/>
      </c>
      <c r="H43" s="23" t="str">
        <f t="shared" si="1"/>
        <v/>
      </c>
    </row>
    <row r="44" spans="1:8" x14ac:dyDescent="0.3">
      <c r="A44" s="14"/>
      <c r="B44" s="14"/>
      <c r="C44" s="14"/>
      <c r="D44" s="14"/>
      <c r="E44" s="14"/>
      <c r="F44" s="22"/>
      <c r="G44" s="23" t="str">
        <f>IF($A44="","",IFERROR(LOOKUP(2,1/((Residents!$H$4:$H$503=$A44)*(Residents!$J$4:$J$503&lt;&gt;"")*(Residents!$J$4:$J$503&lt;=Settings!$B$5)*(((Residents!$K$4:$K$503="")+(Residents!$K$4:$K$503&gt;=Settings!$B$5))&gt;0)),Residents!$A$4:$A$503),""))</f>
        <v/>
      </c>
      <c r="H44" s="23" t="str">
        <f t="shared" si="1"/>
        <v/>
      </c>
    </row>
    <row r="45" spans="1:8" x14ac:dyDescent="0.3">
      <c r="A45" s="14"/>
      <c r="B45" s="14"/>
      <c r="C45" s="14"/>
      <c r="D45" s="14"/>
      <c r="E45" s="14"/>
      <c r="F45" s="22"/>
      <c r="G45" s="23" t="str">
        <f>IF($A45="","",IFERROR(LOOKUP(2,1/((Residents!$H$4:$H$503=$A45)*(Residents!$J$4:$J$503&lt;&gt;"")*(Residents!$J$4:$J$503&lt;=Settings!$B$5)*(((Residents!$K$4:$K$503="")+(Residents!$K$4:$K$503&gt;=Settings!$B$5))&gt;0)),Residents!$A$4:$A$503),""))</f>
        <v/>
      </c>
      <c r="H45" s="23" t="str">
        <f t="shared" si="1"/>
        <v/>
      </c>
    </row>
    <row r="46" spans="1:8" x14ac:dyDescent="0.3">
      <c r="A46" s="14"/>
      <c r="B46" s="14"/>
      <c r="C46" s="14"/>
      <c r="D46" s="14"/>
      <c r="E46" s="14"/>
      <c r="F46" s="22"/>
      <c r="G46" s="23" t="str">
        <f>IF($A46="","",IFERROR(LOOKUP(2,1/((Residents!$H$4:$H$503=$A46)*(Residents!$J$4:$J$503&lt;&gt;"")*(Residents!$J$4:$J$503&lt;=Settings!$B$5)*(((Residents!$K$4:$K$503="")+(Residents!$K$4:$K$503&gt;=Settings!$B$5))&gt;0)),Residents!$A$4:$A$503),""))</f>
        <v/>
      </c>
      <c r="H46" s="23" t="str">
        <f t="shared" si="1"/>
        <v/>
      </c>
    </row>
    <row r="47" spans="1:8" x14ac:dyDescent="0.3">
      <c r="A47" s="14"/>
      <c r="B47" s="14"/>
      <c r="C47" s="14"/>
      <c r="D47" s="14"/>
      <c r="E47" s="14"/>
      <c r="F47" s="22"/>
      <c r="G47" s="23" t="str">
        <f>IF($A47="","",IFERROR(LOOKUP(2,1/((Residents!$H$4:$H$503=$A47)*(Residents!$J$4:$J$503&lt;&gt;"")*(Residents!$J$4:$J$503&lt;=Settings!$B$5)*(((Residents!$K$4:$K$503="")+(Residents!$K$4:$K$503&gt;=Settings!$B$5))&gt;0)),Residents!$A$4:$A$503),""))</f>
        <v/>
      </c>
      <c r="H47" s="23" t="str">
        <f t="shared" si="1"/>
        <v/>
      </c>
    </row>
    <row r="48" spans="1:8" x14ac:dyDescent="0.3">
      <c r="A48" s="14"/>
      <c r="B48" s="14"/>
      <c r="C48" s="14"/>
      <c r="D48" s="14"/>
      <c r="E48" s="14"/>
      <c r="F48" s="22"/>
      <c r="G48" s="23" t="str">
        <f>IF($A48="","",IFERROR(LOOKUP(2,1/((Residents!$H$4:$H$503=$A48)*(Residents!$J$4:$J$503&lt;&gt;"")*(Residents!$J$4:$J$503&lt;=Settings!$B$5)*(((Residents!$K$4:$K$503="")+(Residents!$K$4:$K$503&gt;=Settings!$B$5))&gt;0)),Residents!$A$4:$A$503),""))</f>
        <v/>
      </c>
      <c r="H48" s="23" t="str">
        <f t="shared" si="1"/>
        <v/>
      </c>
    </row>
    <row r="49" spans="1:8" x14ac:dyDescent="0.3">
      <c r="A49" s="14"/>
      <c r="B49" s="14"/>
      <c r="C49" s="14"/>
      <c r="D49" s="14"/>
      <c r="E49" s="14"/>
      <c r="F49" s="22"/>
      <c r="G49" s="23" t="str">
        <f>IF($A49="","",IFERROR(LOOKUP(2,1/((Residents!$H$4:$H$503=$A49)*(Residents!$J$4:$J$503&lt;&gt;"")*(Residents!$J$4:$J$503&lt;=Settings!$B$5)*(((Residents!$K$4:$K$503="")+(Residents!$K$4:$K$503&gt;=Settings!$B$5))&gt;0)),Residents!$A$4:$A$503),""))</f>
        <v/>
      </c>
      <c r="H49" s="23" t="str">
        <f t="shared" si="1"/>
        <v/>
      </c>
    </row>
    <row r="50" spans="1:8" x14ac:dyDescent="0.3">
      <c r="A50" s="14"/>
      <c r="B50" s="14"/>
      <c r="C50" s="14"/>
      <c r="D50" s="14"/>
      <c r="E50" s="14"/>
      <c r="F50" s="22"/>
      <c r="G50" s="23" t="str">
        <f>IF($A50="","",IFERROR(LOOKUP(2,1/((Residents!$H$4:$H$503=$A50)*(Residents!$J$4:$J$503&lt;&gt;"")*(Residents!$J$4:$J$503&lt;=Settings!$B$5)*(((Residents!$K$4:$K$503="")+(Residents!$K$4:$K$503&gt;=Settings!$B$5))&gt;0)),Residents!$A$4:$A$503),""))</f>
        <v/>
      </c>
      <c r="H50" s="23" t="str">
        <f t="shared" si="1"/>
        <v/>
      </c>
    </row>
    <row r="51" spans="1:8" x14ac:dyDescent="0.3">
      <c r="A51" s="14"/>
      <c r="B51" s="14"/>
      <c r="C51" s="14"/>
      <c r="D51" s="14"/>
      <c r="E51" s="14"/>
      <c r="F51" s="22"/>
      <c r="G51" s="23" t="str">
        <f>IF($A51="","",IFERROR(LOOKUP(2,1/((Residents!$H$4:$H$503=$A51)*(Residents!$J$4:$J$503&lt;&gt;"")*(Residents!$J$4:$J$503&lt;=Settings!$B$5)*(((Residents!$K$4:$K$503="")+(Residents!$K$4:$K$503&gt;=Settings!$B$5))&gt;0)),Residents!$A$4:$A$503),""))</f>
        <v/>
      </c>
      <c r="H51" s="23" t="str">
        <f t="shared" si="1"/>
        <v/>
      </c>
    </row>
    <row r="52" spans="1:8" x14ac:dyDescent="0.3">
      <c r="A52" s="14"/>
      <c r="B52" s="14"/>
      <c r="C52" s="14"/>
      <c r="D52" s="14"/>
      <c r="E52" s="14"/>
      <c r="F52" s="22"/>
      <c r="G52" s="23" t="str">
        <f>IF($A52="","",IFERROR(LOOKUP(2,1/((Residents!$H$4:$H$503=$A52)*(Residents!$J$4:$J$503&lt;&gt;"")*(Residents!$J$4:$J$503&lt;=Settings!$B$5)*(((Residents!$K$4:$K$503="")+(Residents!$K$4:$K$503&gt;=Settings!$B$5))&gt;0)),Residents!$A$4:$A$503),""))</f>
        <v/>
      </c>
      <c r="H52" s="23" t="str">
        <f t="shared" si="1"/>
        <v/>
      </c>
    </row>
    <row r="53" spans="1:8" x14ac:dyDescent="0.3">
      <c r="A53" s="14"/>
      <c r="B53" s="14"/>
      <c r="C53" s="14"/>
      <c r="D53" s="14"/>
      <c r="E53" s="14"/>
      <c r="F53" s="22"/>
      <c r="G53" s="23" t="str">
        <f>IF($A53="","",IFERROR(LOOKUP(2,1/((Residents!$H$4:$H$503=$A53)*(Residents!$J$4:$J$503&lt;&gt;"")*(Residents!$J$4:$J$503&lt;=Settings!$B$5)*(((Residents!$K$4:$K$503="")+(Residents!$K$4:$K$503&gt;=Settings!$B$5))&gt;0)),Residents!$A$4:$A$503),""))</f>
        <v/>
      </c>
      <c r="H53" s="23" t="str">
        <f t="shared" si="1"/>
        <v/>
      </c>
    </row>
    <row r="54" spans="1:8" x14ac:dyDescent="0.3">
      <c r="A54" s="14"/>
      <c r="B54" s="14"/>
      <c r="C54" s="14"/>
      <c r="D54" s="14"/>
      <c r="E54" s="14"/>
      <c r="F54" s="22"/>
      <c r="G54" s="23" t="str">
        <f>IF($A54="","",IFERROR(LOOKUP(2,1/((Residents!$H$4:$H$503=$A54)*(Residents!$J$4:$J$503&lt;&gt;"")*(Residents!$J$4:$J$503&lt;=Settings!$B$5)*(((Residents!$K$4:$K$503="")+(Residents!$K$4:$K$503&gt;=Settings!$B$5))&gt;0)),Residents!$A$4:$A$503),""))</f>
        <v/>
      </c>
      <c r="H54" s="23" t="str">
        <f t="shared" si="1"/>
        <v/>
      </c>
    </row>
    <row r="55" spans="1:8" x14ac:dyDescent="0.3">
      <c r="A55" s="14"/>
      <c r="B55" s="14"/>
      <c r="C55" s="14"/>
      <c r="D55" s="14"/>
      <c r="E55" s="14"/>
      <c r="F55" s="22"/>
      <c r="G55" s="23" t="str">
        <f>IF($A55="","",IFERROR(LOOKUP(2,1/((Residents!$H$4:$H$503=$A55)*(Residents!$J$4:$J$503&lt;&gt;"")*(Residents!$J$4:$J$503&lt;=Settings!$B$5)*(((Residents!$K$4:$K$503="")+(Residents!$K$4:$K$503&gt;=Settings!$B$5))&gt;0)),Residents!$A$4:$A$503),""))</f>
        <v/>
      </c>
      <c r="H55" s="23" t="str">
        <f t="shared" si="1"/>
        <v/>
      </c>
    </row>
    <row r="56" spans="1:8" x14ac:dyDescent="0.3">
      <c r="A56" s="14"/>
      <c r="B56" s="14"/>
      <c r="C56" s="14"/>
      <c r="D56" s="14"/>
      <c r="E56" s="14"/>
      <c r="F56" s="22"/>
      <c r="G56" s="23" t="str">
        <f>IF($A56="","",IFERROR(LOOKUP(2,1/((Residents!$H$4:$H$503=$A56)*(Residents!$J$4:$J$503&lt;&gt;"")*(Residents!$J$4:$J$503&lt;=Settings!$B$5)*(((Residents!$K$4:$K$503="")+(Residents!$K$4:$K$503&gt;=Settings!$B$5))&gt;0)),Residents!$A$4:$A$503),""))</f>
        <v/>
      </c>
      <c r="H56" s="23" t="str">
        <f t="shared" si="1"/>
        <v/>
      </c>
    </row>
    <row r="57" spans="1:8" x14ac:dyDescent="0.3">
      <c r="A57" s="14"/>
      <c r="B57" s="14"/>
      <c r="C57" s="14"/>
      <c r="D57" s="14"/>
      <c r="E57" s="14"/>
      <c r="F57" s="22"/>
      <c r="G57" s="23" t="str">
        <f>IF($A57="","",IFERROR(LOOKUP(2,1/((Residents!$H$4:$H$503=$A57)*(Residents!$J$4:$J$503&lt;&gt;"")*(Residents!$J$4:$J$503&lt;=Settings!$B$5)*(((Residents!$K$4:$K$503="")+(Residents!$K$4:$K$503&gt;=Settings!$B$5))&gt;0)),Residents!$A$4:$A$503),""))</f>
        <v/>
      </c>
      <c r="H57" s="23" t="str">
        <f t="shared" si="1"/>
        <v/>
      </c>
    </row>
    <row r="58" spans="1:8" x14ac:dyDescent="0.3">
      <c r="A58" s="14"/>
      <c r="B58" s="14"/>
      <c r="C58" s="14"/>
      <c r="D58" s="14"/>
      <c r="E58" s="14"/>
      <c r="F58" s="22"/>
      <c r="G58" s="23" t="str">
        <f>IF($A58="","",IFERROR(LOOKUP(2,1/((Residents!$H$4:$H$503=$A58)*(Residents!$J$4:$J$503&lt;&gt;"")*(Residents!$J$4:$J$503&lt;=Settings!$B$5)*(((Residents!$K$4:$K$503="")+(Residents!$K$4:$K$503&gt;=Settings!$B$5))&gt;0)),Residents!$A$4:$A$503),""))</f>
        <v/>
      </c>
      <c r="H58" s="23" t="str">
        <f t="shared" si="1"/>
        <v/>
      </c>
    </row>
    <row r="59" spans="1:8" x14ac:dyDescent="0.3">
      <c r="A59" s="14"/>
      <c r="B59" s="14"/>
      <c r="C59" s="14"/>
      <c r="D59" s="14"/>
      <c r="E59" s="14"/>
      <c r="F59" s="22"/>
      <c r="G59" s="23" t="str">
        <f>IF($A59="","",IFERROR(LOOKUP(2,1/((Residents!$H$4:$H$503=$A59)*(Residents!$J$4:$J$503&lt;&gt;"")*(Residents!$J$4:$J$503&lt;=Settings!$B$5)*(((Residents!$K$4:$K$503="")+(Residents!$K$4:$K$503&gt;=Settings!$B$5))&gt;0)),Residents!$A$4:$A$503),""))</f>
        <v/>
      </c>
      <c r="H59" s="23" t="str">
        <f t="shared" si="1"/>
        <v/>
      </c>
    </row>
    <row r="60" spans="1:8" x14ac:dyDescent="0.3">
      <c r="A60" s="14"/>
      <c r="B60" s="14"/>
      <c r="C60" s="14"/>
      <c r="D60" s="14"/>
      <c r="E60" s="14"/>
      <c r="F60" s="22"/>
      <c r="G60" s="23" t="str">
        <f>IF($A60="","",IFERROR(LOOKUP(2,1/((Residents!$H$4:$H$503=$A60)*(Residents!$J$4:$J$503&lt;&gt;"")*(Residents!$J$4:$J$503&lt;=Settings!$B$5)*(((Residents!$K$4:$K$503="")+(Residents!$K$4:$K$503&gt;=Settings!$B$5))&gt;0)),Residents!$A$4:$A$503),""))</f>
        <v/>
      </c>
      <c r="H60" s="23" t="str">
        <f t="shared" si="1"/>
        <v/>
      </c>
    </row>
    <row r="61" spans="1:8" x14ac:dyDescent="0.3">
      <c r="A61" s="14"/>
      <c r="B61" s="14"/>
      <c r="C61" s="14"/>
      <c r="D61" s="14"/>
      <c r="E61" s="14"/>
      <c r="F61" s="22"/>
      <c r="G61" s="23" t="str">
        <f>IF($A61="","",IFERROR(LOOKUP(2,1/((Residents!$H$4:$H$503=$A61)*(Residents!$J$4:$J$503&lt;&gt;"")*(Residents!$J$4:$J$503&lt;=Settings!$B$5)*(((Residents!$K$4:$K$503="")+(Residents!$K$4:$K$503&gt;=Settings!$B$5))&gt;0)),Residents!$A$4:$A$503),""))</f>
        <v/>
      </c>
      <c r="H61" s="23" t="str">
        <f t="shared" si="1"/>
        <v/>
      </c>
    </row>
    <row r="62" spans="1:8" x14ac:dyDescent="0.3">
      <c r="A62" s="14"/>
      <c r="B62" s="14"/>
      <c r="C62" s="14"/>
      <c r="D62" s="14"/>
      <c r="E62" s="14"/>
      <c r="F62" s="22"/>
      <c r="G62" s="23" t="str">
        <f>IF($A62="","",IFERROR(LOOKUP(2,1/((Residents!$H$4:$H$503=$A62)*(Residents!$J$4:$J$503&lt;&gt;"")*(Residents!$J$4:$J$503&lt;=Settings!$B$5)*(((Residents!$K$4:$K$503="")+(Residents!$K$4:$K$503&gt;=Settings!$B$5))&gt;0)),Residents!$A$4:$A$503),""))</f>
        <v/>
      </c>
      <c r="H62" s="23" t="str">
        <f t="shared" si="1"/>
        <v/>
      </c>
    </row>
    <row r="63" spans="1:8" x14ac:dyDescent="0.3">
      <c r="A63" s="14"/>
      <c r="B63" s="14"/>
      <c r="C63" s="14"/>
      <c r="D63" s="14"/>
      <c r="E63" s="14"/>
      <c r="F63" s="22"/>
      <c r="G63" s="23" t="str">
        <f>IF($A63="","",IFERROR(LOOKUP(2,1/((Residents!$H$4:$H$503=$A63)*(Residents!$J$4:$J$503&lt;&gt;"")*(Residents!$J$4:$J$503&lt;=Settings!$B$5)*(((Residents!$K$4:$K$503="")+(Residents!$K$4:$K$503&gt;=Settings!$B$5))&gt;0)),Residents!$A$4:$A$503),""))</f>
        <v/>
      </c>
      <c r="H63" s="23" t="str">
        <f t="shared" si="1"/>
        <v/>
      </c>
    </row>
    <row r="64" spans="1:8" x14ac:dyDescent="0.3">
      <c r="A64" s="14"/>
      <c r="B64" s="14"/>
      <c r="C64" s="14"/>
      <c r="D64" s="14"/>
      <c r="E64" s="14"/>
      <c r="F64" s="22"/>
      <c r="G64" s="23" t="str">
        <f>IF($A64="","",IFERROR(LOOKUP(2,1/((Residents!$H$4:$H$503=$A64)*(Residents!$J$4:$J$503&lt;&gt;"")*(Residents!$J$4:$J$503&lt;=Settings!$B$5)*(((Residents!$K$4:$K$503="")+(Residents!$K$4:$K$503&gt;=Settings!$B$5))&gt;0)),Residents!$A$4:$A$503),""))</f>
        <v/>
      </c>
      <c r="H64" s="23" t="str">
        <f t="shared" si="1"/>
        <v/>
      </c>
    </row>
    <row r="65" spans="1:8" x14ac:dyDescent="0.3">
      <c r="A65" s="14"/>
      <c r="B65" s="14"/>
      <c r="C65" s="14"/>
      <c r="D65" s="14"/>
      <c r="E65" s="14"/>
      <c r="F65" s="22"/>
      <c r="G65" s="23" t="str">
        <f>IF($A65="","",IFERROR(LOOKUP(2,1/((Residents!$H$4:$H$503=$A65)*(Residents!$J$4:$J$503&lt;&gt;"")*(Residents!$J$4:$J$503&lt;=Settings!$B$5)*(((Residents!$K$4:$K$503="")+(Residents!$K$4:$K$503&gt;=Settings!$B$5))&gt;0)),Residents!$A$4:$A$503),""))</f>
        <v/>
      </c>
      <c r="H65" s="23" t="str">
        <f t="shared" si="1"/>
        <v/>
      </c>
    </row>
    <row r="66" spans="1:8" x14ac:dyDescent="0.3">
      <c r="A66" s="14"/>
      <c r="B66" s="14"/>
      <c r="C66" s="14"/>
      <c r="D66" s="14"/>
      <c r="E66" s="14"/>
      <c r="F66" s="22"/>
      <c r="G66" s="23" t="str">
        <f>IF($A66="","",IFERROR(LOOKUP(2,1/((Residents!$H$4:$H$503=$A66)*(Residents!$J$4:$J$503&lt;&gt;"")*(Residents!$J$4:$J$503&lt;=Settings!$B$5)*(((Residents!$K$4:$K$503="")+(Residents!$K$4:$K$503&gt;=Settings!$B$5))&gt;0)),Residents!$A$4:$A$503),""))</f>
        <v/>
      </c>
      <c r="H66" s="23" t="str">
        <f t="shared" si="1"/>
        <v/>
      </c>
    </row>
    <row r="67" spans="1:8" x14ac:dyDescent="0.3">
      <c r="A67" s="14"/>
      <c r="B67" s="14"/>
      <c r="C67" s="14"/>
      <c r="D67" s="14"/>
      <c r="E67" s="14"/>
      <c r="F67" s="22"/>
      <c r="G67" s="23" t="str">
        <f>IF($A67="","",IFERROR(LOOKUP(2,1/((Residents!$H$4:$H$503=$A67)*(Residents!$J$4:$J$503&lt;&gt;"")*(Residents!$J$4:$J$503&lt;=Settings!$B$5)*(((Residents!$K$4:$K$503="")+(Residents!$K$4:$K$503&gt;=Settings!$B$5))&gt;0)),Residents!$A$4:$A$503),""))</f>
        <v/>
      </c>
      <c r="H67" s="23" t="str">
        <f t="shared" si="1"/>
        <v/>
      </c>
    </row>
    <row r="68" spans="1:8" x14ac:dyDescent="0.3">
      <c r="A68" s="14"/>
      <c r="B68" s="14"/>
      <c r="C68" s="14"/>
      <c r="D68" s="14"/>
      <c r="E68" s="14"/>
      <c r="F68" s="22"/>
      <c r="G68" s="23" t="str">
        <f>IF($A68="","",IFERROR(LOOKUP(2,1/((Residents!$H$4:$H$503=$A68)*(Residents!$J$4:$J$503&lt;&gt;"")*(Residents!$J$4:$J$503&lt;=Settings!$B$5)*(((Residents!$K$4:$K$503="")+(Residents!$K$4:$K$503&gt;=Settings!$B$5))&gt;0)),Residents!$A$4:$A$503),""))</f>
        <v/>
      </c>
      <c r="H68" s="23" t="str">
        <f t="shared" si="1"/>
        <v/>
      </c>
    </row>
    <row r="69" spans="1:8" x14ac:dyDescent="0.3">
      <c r="A69" s="14"/>
      <c r="B69" s="14"/>
      <c r="C69" s="14"/>
      <c r="D69" s="14"/>
      <c r="E69" s="14"/>
      <c r="F69" s="22"/>
      <c r="G69" s="23" t="str">
        <f>IF($A69="","",IFERROR(LOOKUP(2,1/((Residents!$H$4:$H$503=$A69)*(Residents!$J$4:$J$503&lt;&gt;"")*(Residents!$J$4:$J$503&lt;=Settings!$B$5)*(((Residents!$K$4:$K$503="")+(Residents!$K$4:$K$503&gt;=Settings!$B$5))&gt;0)),Residents!$A$4:$A$503),""))</f>
        <v/>
      </c>
      <c r="H69" s="23" t="str">
        <f t="shared" si="1"/>
        <v/>
      </c>
    </row>
    <row r="70" spans="1:8" x14ac:dyDescent="0.3">
      <c r="A70" s="14"/>
      <c r="B70" s="14"/>
      <c r="C70" s="14"/>
      <c r="D70" s="14"/>
      <c r="E70" s="14"/>
      <c r="F70" s="22"/>
      <c r="G70" s="23" t="str">
        <f>IF($A70="","",IFERROR(LOOKUP(2,1/((Residents!$H$4:$H$503=$A70)*(Residents!$J$4:$J$503&lt;&gt;"")*(Residents!$J$4:$J$503&lt;=Settings!$B$5)*(((Residents!$K$4:$K$503="")+(Residents!$K$4:$K$503&gt;=Settings!$B$5))&gt;0)),Residents!$A$4:$A$503),""))</f>
        <v/>
      </c>
      <c r="H70" s="23" t="str">
        <f t="shared" si="1"/>
        <v/>
      </c>
    </row>
    <row r="71" spans="1:8" x14ac:dyDescent="0.3">
      <c r="A71" s="14"/>
      <c r="B71" s="14"/>
      <c r="C71" s="14"/>
      <c r="D71" s="14"/>
      <c r="E71" s="14"/>
      <c r="F71" s="22"/>
      <c r="G71" s="23" t="str">
        <f>IF($A71="","",IFERROR(LOOKUP(2,1/((Residents!$H$4:$H$503=$A71)*(Residents!$J$4:$J$503&lt;&gt;"")*(Residents!$J$4:$J$503&lt;=Settings!$B$5)*(((Residents!$K$4:$K$503="")+(Residents!$K$4:$K$503&gt;=Settings!$B$5))&gt;0)),Residents!$A$4:$A$503),""))</f>
        <v/>
      </c>
      <c r="H71" s="23" t="str">
        <f t="shared" ref="H71:H102" si="2">IF($A71="","",IF($G71="","Vacant","Occupied"))</f>
        <v/>
      </c>
    </row>
    <row r="72" spans="1:8" x14ac:dyDescent="0.3">
      <c r="A72" s="14"/>
      <c r="B72" s="14"/>
      <c r="C72" s="14"/>
      <c r="D72" s="14"/>
      <c r="E72" s="14"/>
      <c r="F72" s="22"/>
      <c r="G72" s="23" t="str">
        <f>IF($A72="","",IFERROR(LOOKUP(2,1/((Residents!$H$4:$H$503=$A72)*(Residents!$J$4:$J$503&lt;&gt;"")*(Residents!$J$4:$J$503&lt;=Settings!$B$5)*(((Residents!$K$4:$K$503="")+(Residents!$K$4:$K$503&gt;=Settings!$B$5))&gt;0)),Residents!$A$4:$A$503),""))</f>
        <v/>
      </c>
      <c r="H72" s="23" t="str">
        <f t="shared" si="2"/>
        <v/>
      </c>
    </row>
    <row r="73" spans="1:8" x14ac:dyDescent="0.3">
      <c r="A73" s="14"/>
      <c r="B73" s="14"/>
      <c r="C73" s="14"/>
      <c r="D73" s="14"/>
      <c r="E73" s="14"/>
      <c r="F73" s="22"/>
      <c r="G73" s="23" t="str">
        <f>IF($A73="","",IFERROR(LOOKUP(2,1/((Residents!$H$4:$H$503=$A73)*(Residents!$J$4:$J$503&lt;&gt;"")*(Residents!$J$4:$J$503&lt;=Settings!$B$5)*(((Residents!$K$4:$K$503="")+(Residents!$K$4:$K$503&gt;=Settings!$B$5))&gt;0)),Residents!$A$4:$A$503),""))</f>
        <v/>
      </c>
      <c r="H73" s="23" t="str">
        <f t="shared" si="2"/>
        <v/>
      </c>
    </row>
    <row r="74" spans="1:8" x14ac:dyDescent="0.3">
      <c r="A74" s="14"/>
      <c r="B74" s="14"/>
      <c r="C74" s="14"/>
      <c r="D74" s="14"/>
      <c r="E74" s="14"/>
      <c r="F74" s="22"/>
      <c r="G74" s="23" t="str">
        <f>IF($A74="","",IFERROR(LOOKUP(2,1/((Residents!$H$4:$H$503=$A74)*(Residents!$J$4:$J$503&lt;&gt;"")*(Residents!$J$4:$J$503&lt;=Settings!$B$5)*(((Residents!$K$4:$K$503="")+(Residents!$K$4:$K$503&gt;=Settings!$B$5))&gt;0)),Residents!$A$4:$A$503),""))</f>
        <v/>
      </c>
      <c r="H74" s="23" t="str">
        <f t="shared" si="2"/>
        <v/>
      </c>
    </row>
    <row r="75" spans="1:8" x14ac:dyDescent="0.3">
      <c r="A75" s="14"/>
      <c r="B75" s="14"/>
      <c r="C75" s="14"/>
      <c r="D75" s="14"/>
      <c r="E75" s="14"/>
      <c r="F75" s="22"/>
      <c r="G75" s="23" t="str">
        <f>IF($A75="","",IFERROR(LOOKUP(2,1/((Residents!$H$4:$H$503=$A75)*(Residents!$J$4:$J$503&lt;&gt;"")*(Residents!$J$4:$J$503&lt;=Settings!$B$5)*(((Residents!$K$4:$K$503="")+(Residents!$K$4:$K$503&gt;=Settings!$B$5))&gt;0)),Residents!$A$4:$A$503),""))</f>
        <v/>
      </c>
      <c r="H75" s="23" t="str">
        <f t="shared" si="2"/>
        <v/>
      </c>
    </row>
    <row r="76" spans="1:8" x14ac:dyDescent="0.3">
      <c r="A76" s="14"/>
      <c r="B76" s="14"/>
      <c r="C76" s="14"/>
      <c r="D76" s="14"/>
      <c r="E76" s="14"/>
      <c r="F76" s="22"/>
      <c r="G76" s="23" t="str">
        <f>IF($A76="","",IFERROR(LOOKUP(2,1/((Residents!$H$4:$H$503=$A76)*(Residents!$J$4:$J$503&lt;&gt;"")*(Residents!$J$4:$J$503&lt;=Settings!$B$5)*(((Residents!$K$4:$K$503="")+(Residents!$K$4:$K$503&gt;=Settings!$B$5))&gt;0)),Residents!$A$4:$A$503),""))</f>
        <v/>
      </c>
      <c r="H76" s="23" t="str">
        <f t="shared" si="2"/>
        <v/>
      </c>
    </row>
    <row r="77" spans="1:8" x14ac:dyDescent="0.3">
      <c r="A77" s="14"/>
      <c r="B77" s="14"/>
      <c r="C77" s="14"/>
      <c r="D77" s="14"/>
      <c r="E77" s="14"/>
      <c r="F77" s="22"/>
      <c r="G77" s="23" t="str">
        <f>IF($A77="","",IFERROR(LOOKUP(2,1/((Residents!$H$4:$H$503=$A77)*(Residents!$J$4:$J$503&lt;&gt;"")*(Residents!$J$4:$J$503&lt;=Settings!$B$5)*(((Residents!$K$4:$K$503="")+(Residents!$K$4:$K$503&gt;=Settings!$B$5))&gt;0)),Residents!$A$4:$A$503),""))</f>
        <v/>
      </c>
      <c r="H77" s="23" t="str">
        <f t="shared" si="2"/>
        <v/>
      </c>
    </row>
    <row r="78" spans="1:8" x14ac:dyDescent="0.3">
      <c r="A78" s="14"/>
      <c r="B78" s="14"/>
      <c r="C78" s="14"/>
      <c r="D78" s="14"/>
      <c r="E78" s="14"/>
      <c r="F78" s="22"/>
      <c r="G78" s="23" t="str">
        <f>IF($A78="","",IFERROR(LOOKUP(2,1/((Residents!$H$4:$H$503=$A78)*(Residents!$J$4:$J$503&lt;&gt;"")*(Residents!$J$4:$J$503&lt;=Settings!$B$5)*(((Residents!$K$4:$K$503="")+(Residents!$K$4:$K$503&gt;=Settings!$B$5))&gt;0)),Residents!$A$4:$A$503),""))</f>
        <v/>
      </c>
      <c r="H78" s="23" t="str">
        <f t="shared" si="2"/>
        <v/>
      </c>
    </row>
    <row r="79" spans="1:8" x14ac:dyDescent="0.3">
      <c r="A79" s="14"/>
      <c r="B79" s="14"/>
      <c r="C79" s="14"/>
      <c r="D79" s="14"/>
      <c r="E79" s="14"/>
      <c r="F79" s="22"/>
      <c r="G79" s="23" t="str">
        <f>IF($A79="","",IFERROR(LOOKUP(2,1/((Residents!$H$4:$H$503=$A79)*(Residents!$J$4:$J$503&lt;&gt;"")*(Residents!$J$4:$J$503&lt;=Settings!$B$5)*(((Residents!$K$4:$K$503="")+(Residents!$K$4:$K$503&gt;=Settings!$B$5))&gt;0)),Residents!$A$4:$A$503),""))</f>
        <v/>
      </c>
      <c r="H79" s="23" t="str">
        <f t="shared" si="2"/>
        <v/>
      </c>
    </row>
    <row r="80" spans="1:8" x14ac:dyDescent="0.3">
      <c r="A80" s="14"/>
      <c r="B80" s="14"/>
      <c r="C80" s="14"/>
      <c r="D80" s="14"/>
      <c r="E80" s="14"/>
      <c r="F80" s="22"/>
      <c r="G80" s="23" t="str">
        <f>IF($A80="","",IFERROR(LOOKUP(2,1/((Residents!$H$4:$H$503=$A80)*(Residents!$J$4:$J$503&lt;&gt;"")*(Residents!$J$4:$J$503&lt;=Settings!$B$5)*(((Residents!$K$4:$K$503="")+(Residents!$K$4:$K$503&gt;=Settings!$B$5))&gt;0)),Residents!$A$4:$A$503),""))</f>
        <v/>
      </c>
      <c r="H80" s="23" t="str">
        <f t="shared" si="2"/>
        <v/>
      </c>
    </row>
    <row r="81" spans="1:8" x14ac:dyDescent="0.3">
      <c r="A81" s="14"/>
      <c r="B81" s="14"/>
      <c r="C81" s="14"/>
      <c r="D81" s="14"/>
      <c r="E81" s="14"/>
      <c r="F81" s="22"/>
      <c r="G81" s="23" t="str">
        <f>IF($A81="","",IFERROR(LOOKUP(2,1/((Residents!$H$4:$H$503=$A81)*(Residents!$J$4:$J$503&lt;&gt;"")*(Residents!$J$4:$J$503&lt;=Settings!$B$5)*(((Residents!$K$4:$K$503="")+(Residents!$K$4:$K$503&gt;=Settings!$B$5))&gt;0)),Residents!$A$4:$A$503),""))</f>
        <v/>
      </c>
      <c r="H81" s="23" t="str">
        <f t="shared" si="2"/>
        <v/>
      </c>
    </row>
    <row r="82" spans="1:8" x14ac:dyDescent="0.3">
      <c r="A82" s="14"/>
      <c r="B82" s="14"/>
      <c r="C82" s="14"/>
      <c r="D82" s="14"/>
      <c r="E82" s="14"/>
      <c r="F82" s="22"/>
      <c r="G82" s="23" t="str">
        <f>IF($A82="","",IFERROR(LOOKUP(2,1/((Residents!$H$4:$H$503=$A82)*(Residents!$J$4:$J$503&lt;&gt;"")*(Residents!$J$4:$J$503&lt;=Settings!$B$5)*(((Residents!$K$4:$K$503="")+(Residents!$K$4:$K$503&gt;=Settings!$B$5))&gt;0)),Residents!$A$4:$A$503),""))</f>
        <v/>
      </c>
      <c r="H82" s="23" t="str">
        <f t="shared" si="2"/>
        <v/>
      </c>
    </row>
    <row r="83" spans="1:8" x14ac:dyDescent="0.3">
      <c r="A83" s="14"/>
      <c r="B83" s="14"/>
      <c r="C83" s="14"/>
      <c r="D83" s="14"/>
      <c r="E83" s="14"/>
      <c r="F83" s="22"/>
      <c r="G83" s="23" t="str">
        <f>IF($A83="","",IFERROR(LOOKUP(2,1/((Residents!$H$4:$H$503=$A83)*(Residents!$J$4:$J$503&lt;&gt;"")*(Residents!$J$4:$J$503&lt;=Settings!$B$5)*(((Residents!$K$4:$K$503="")+(Residents!$K$4:$K$503&gt;=Settings!$B$5))&gt;0)),Residents!$A$4:$A$503),""))</f>
        <v/>
      </c>
      <c r="H83" s="23" t="str">
        <f t="shared" si="2"/>
        <v/>
      </c>
    </row>
    <row r="84" spans="1:8" x14ac:dyDescent="0.3">
      <c r="A84" s="14"/>
      <c r="B84" s="14"/>
      <c r="C84" s="14"/>
      <c r="D84" s="14"/>
      <c r="E84" s="14"/>
      <c r="F84" s="22"/>
      <c r="G84" s="23" t="str">
        <f>IF($A84="","",IFERROR(LOOKUP(2,1/((Residents!$H$4:$H$503=$A84)*(Residents!$J$4:$J$503&lt;&gt;"")*(Residents!$J$4:$J$503&lt;=Settings!$B$5)*(((Residents!$K$4:$K$503="")+(Residents!$K$4:$K$503&gt;=Settings!$B$5))&gt;0)),Residents!$A$4:$A$503),""))</f>
        <v/>
      </c>
      <c r="H84" s="23" t="str">
        <f t="shared" si="2"/>
        <v/>
      </c>
    </row>
    <row r="85" spans="1:8" x14ac:dyDescent="0.3">
      <c r="A85" s="14"/>
      <c r="B85" s="14"/>
      <c r="C85" s="14"/>
      <c r="D85" s="14"/>
      <c r="E85" s="14"/>
      <c r="F85" s="22"/>
      <c r="G85" s="23" t="str">
        <f>IF($A85="","",IFERROR(LOOKUP(2,1/((Residents!$H$4:$H$503=$A85)*(Residents!$J$4:$J$503&lt;&gt;"")*(Residents!$J$4:$J$503&lt;=Settings!$B$5)*(((Residents!$K$4:$K$503="")+(Residents!$K$4:$K$503&gt;=Settings!$B$5))&gt;0)),Residents!$A$4:$A$503),""))</f>
        <v/>
      </c>
      <c r="H85" s="23" t="str">
        <f t="shared" si="2"/>
        <v/>
      </c>
    </row>
    <row r="86" spans="1:8" x14ac:dyDescent="0.3">
      <c r="A86" s="14"/>
      <c r="B86" s="14"/>
      <c r="C86" s="14"/>
      <c r="D86" s="14"/>
      <c r="E86" s="14"/>
      <c r="F86" s="22"/>
      <c r="G86" s="23" t="str">
        <f>IF($A86="","",IFERROR(LOOKUP(2,1/((Residents!$H$4:$H$503=$A86)*(Residents!$J$4:$J$503&lt;&gt;"")*(Residents!$J$4:$J$503&lt;=Settings!$B$5)*(((Residents!$K$4:$K$503="")+(Residents!$K$4:$K$503&gt;=Settings!$B$5))&gt;0)),Residents!$A$4:$A$503),""))</f>
        <v/>
      </c>
      <c r="H86" s="23" t="str">
        <f t="shared" si="2"/>
        <v/>
      </c>
    </row>
    <row r="87" spans="1:8" x14ac:dyDescent="0.3">
      <c r="A87" s="14"/>
      <c r="B87" s="14"/>
      <c r="C87" s="14"/>
      <c r="D87" s="14"/>
      <c r="E87" s="14"/>
      <c r="F87" s="22"/>
      <c r="G87" s="23" t="str">
        <f>IF($A87="","",IFERROR(LOOKUP(2,1/((Residents!$H$4:$H$503=$A87)*(Residents!$J$4:$J$503&lt;&gt;"")*(Residents!$J$4:$J$503&lt;=Settings!$B$5)*(((Residents!$K$4:$K$503="")+(Residents!$K$4:$K$503&gt;=Settings!$B$5))&gt;0)),Residents!$A$4:$A$503),""))</f>
        <v/>
      </c>
      <c r="H87" s="23" t="str">
        <f t="shared" si="2"/>
        <v/>
      </c>
    </row>
    <row r="88" spans="1:8" x14ac:dyDescent="0.3">
      <c r="A88" s="14"/>
      <c r="B88" s="14"/>
      <c r="C88" s="14"/>
      <c r="D88" s="14"/>
      <c r="E88" s="14"/>
      <c r="F88" s="22"/>
      <c r="G88" s="23" t="str">
        <f>IF($A88="","",IFERROR(LOOKUP(2,1/((Residents!$H$4:$H$503=$A88)*(Residents!$J$4:$J$503&lt;&gt;"")*(Residents!$J$4:$J$503&lt;=Settings!$B$5)*(((Residents!$K$4:$K$503="")+(Residents!$K$4:$K$503&gt;=Settings!$B$5))&gt;0)),Residents!$A$4:$A$503),""))</f>
        <v/>
      </c>
      <c r="H88" s="23" t="str">
        <f t="shared" si="2"/>
        <v/>
      </c>
    </row>
    <row r="89" spans="1:8" x14ac:dyDescent="0.3">
      <c r="A89" s="14"/>
      <c r="B89" s="14"/>
      <c r="C89" s="14"/>
      <c r="D89" s="14"/>
      <c r="E89" s="14"/>
      <c r="F89" s="22"/>
      <c r="G89" s="23" t="str">
        <f>IF($A89="","",IFERROR(LOOKUP(2,1/((Residents!$H$4:$H$503=$A89)*(Residents!$J$4:$J$503&lt;&gt;"")*(Residents!$J$4:$J$503&lt;=Settings!$B$5)*(((Residents!$K$4:$K$503="")+(Residents!$K$4:$K$503&gt;=Settings!$B$5))&gt;0)),Residents!$A$4:$A$503),""))</f>
        <v/>
      </c>
      <c r="H89" s="23" t="str">
        <f t="shared" si="2"/>
        <v/>
      </c>
    </row>
    <row r="90" spans="1:8" x14ac:dyDescent="0.3">
      <c r="A90" s="14"/>
      <c r="B90" s="14"/>
      <c r="C90" s="14"/>
      <c r="D90" s="14"/>
      <c r="E90" s="14"/>
      <c r="F90" s="22"/>
      <c r="G90" s="23" t="str">
        <f>IF($A90="","",IFERROR(LOOKUP(2,1/((Residents!$H$4:$H$503=$A90)*(Residents!$J$4:$J$503&lt;&gt;"")*(Residents!$J$4:$J$503&lt;=Settings!$B$5)*(((Residents!$K$4:$K$503="")+(Residents!$K$4:$K$503&gt;=Settings!$B$5))&gt;0)),Residents!$A$4:$A$503),""))</f>
        <v/>
      </c>
      <c r="H90" s="23" t="str">
        <f t="shared" si="2"/>
        <v/>
      </c>
    </row>
    <row r="91" spans="1:8" x14ac:dyDescent="0.3">
      <c r="A91" s="14"/>
      <c r="B91" s="14"/>
      <c r="C91" s="14"/>
      <c r="D91" s="14"/>
      <c r="E91" s="14"/>
      <c r="F91" s="22"/>
      <c r="G91" s="23" t="str">
        <f>IF($A91="","",IFERROR(LOOKUP(2,1/((Residents!$H$4:$H$503=$A91)*(Residents!$J$4:$J$503&lt;&gt;"")*(Residents!$J$4:$J$503&lt;=Settings!$B$5)*(((Residents!$K$4:$K$503="")+(Residents!$K$4:$K$503&gt;=Settings!$B$5))&gt;0)),Residents!$A$4:$A$503),""))</f>
        <v/>
      </c>
      <c r="H91" s="23" t="str">
        <f t="shared" si="2"/>
        <v/>
      </c>
    </row>
    <row r="92" spans="1:8" x14ac:dyDescent="0.3">
      <c r="A92" s="14"/>
      <c r="B92" s="14"/>
      <c r="C92" s="14"/>
      <c r="D92" s="14"/>
      <c r="E92" s="14"/>
      <c r="F92" s="22"/>
      <c r="G92" s="23" t="str">
        <f>IF($A92="","",IFERROR(LOOKUP(2,1/((Residents!$H$4:$H$503=$A92)*(Residents!$J$4:$J$503&lt;&gt;"")*(Residents!$J$4:$J$503&lt;=Settings!$B$5)*(((Residents!$K$4:$K$503="")+(Residents!$K$4:$K$503&gt;=Settings!$B$5))&gt;0)),Residents!$A$4:$A$503),""))</f>
        <v/>
      </c>
      <c r="H92" s="23" t="str">
        <f t="shared" si="2"/>
        <v/>
      </c>
    </row>
    <row r="93" spans="1:8" x14ac:dyDescent="0.3">
      <c r="A93" s="14"/>
      <c r="B93" s="14"/>
      <c r="C93" s="14"/>
      <c r="D93" s="14"/>
      <c r="E93" s="14"/>
      <c r="F93" s="22"/>
      <c r="G93" s="23" t="str">
        <f>IF($A93="","",IFERROR(LOOKUP(2,1/((Residents!$H$4:$H$503=$A93)*(Residents!$J$4:$J$503&lt;&gt;"")*(Residents!$J$4:$J$503&lt;=Settings!$B$5)*(((Residents!$K$4:$K$503="")+(Residents!$K$4:$K$503&gt;=Settings!$B$5))&gt;0)),Residents!$A$4:$A$503),""))</f>
        <v/>
      </c>
      <c r="H93" s="23" t="str">
        <f t="shared" si="2"/>
        <v/>
      </c>
    </row>
    <row r="94" spans="1:8" x14ac:dyDescent="0.3">
      <c r="A94" s="14"/>
      <c r="B94" s="14"/>
      <c r="C94" s="14"/>
      <c r="D94" s="14"/>
      <c r="E94" s="14"/>
      <c r="F94" s="22"/>
      <c r="G94" s="23" t="str">
        <f>IF($A94="","",IFERROR(LOOKUP(2,1/((Residents!$H$4:$H$503=$A94)*(Residents!$J$4:$J$503&lt;&gt;"")*(Residents!$J$4:$J$503&lt;=Settings!$B$5)*(((Residents!$K$4:$K$503="")+(Residents!$K$4:$K$503&gt;=Settings!$B$5))&gt;0)),Residents!$A$4:$A$503),""))</f>
        <v/>
      </c>
      <c r="H94" s="23" t="str">
        <f t="shared" si="2"/>
        <v/>
      </c>
    </row>
    <row r="95" spans="1:8" x14ac:dyDescent="0.3">
      <c r="A95" s="14"/>
      <c r="B95" s="14"/>
      <c r="C95" s="14"/>
      <c r="D95" s="14"/>
      <c r="E95" s="14"/>
      <c r="F95" s="22"/>
      <c r="G95" s="23" t="str">
        <f>IF($A95="","",IFERROR(LOOKUP(2,1/((Residents!$H$4:$H$503=$A95)*(Residents!$J$4:$J$503&lt;&gt;"")*(Residents!$J$4:$J$503&lt;=Settings!$B$5)*(((Residents!$K$4:$K$503="")+(Residents!$K$4:$K$503&gt;=Settings!$B$5))&gt;0)),Residents!$A$4:$A$503),""))</f>
        <v/>
      </c>
      <c r="H95" s="23" t="str">
        <f t="shared" si="2"/>
        <v/>
      </c>
    </row>
    <row r="96" spans="1:8" x14ac:dyDescent="0.3">
      <c r="A96" s="14"/>
      <c r="B96" s="14"/>
      <c r="C96" s="14"/>
      <c r="D96" s="14"/>
      <c r="E96" s="14"/>
      <c r="F96" s="22"/>
      <c r="G96" s="23" t="str">
        <f>IF($A96="","",IFERROR(LOOKUP(2,1/((Residents!$H$4:$H$503=$A96)*(Residents!$J$4:$J$503&lt;&gt;"")*(Residents!$J$4:$J$503&lt;=Settings!$B$5)*(((Residents!$K$4:$K$503="")+(Residents!$K$4:$K$503&gt;=Settings!$B$5))&gt;0)),Residents!$A$4:$A$503),""))</f>
        <v/>
      </c>
      <c r="H96" s="23" t="str">
        <f t="shared" si="2"/>
        <v/>
      </c>
    </row>
    <row r="97" spans="1:8" x14ac:dyDescent="0.3">
      <c r="A97" s="14"/>
      <c r="B97" s="14"/>
      <c r="C97" s="14"/>
      <c r="D97" s="14"/>
      <c r="E97" s="14"/>
      <c r="F97" s="22"/>
      <c r="G97" s="23" t="str">
        <f>IF($A97="","",IFERROR(LOOKUP(2,1/((Residents!$H$4:$H$503=$A97)*(Residents!$J$4:$J$503&lt;&gt;"")*(Residents!$J$4:$J$503&lt;=Settings!$B$5)*(((Residents!$K$4:$K$503="")+(Residents!$K$4:$K$503&gt;=Settings!$B$5))&gt;0)),Residents!$A$4:$A$503),""))</f>
        <v/>
      </c>
      <c r="H97" s="23" t="str">
        <f t="shared" si="2"/>
        <v/>
      </c>
    </row>
    <row r="98" spans="1:8" x14ac:dyDescent="0.3">
      <c r="A98" s="14"/>
      <c r="B98" s="14"/>
      <c r="C98" s="14"/>
      <c r="D98" s="14"/>
      <c r="E98" s="14"/>
      <c r="F98" s="22"/>
      <c r="G98" s="23" t="str">
        <f>IF($A98="","",IFERROR(LOOKUP(2,1/((Residents!$H$4:$H$503=$A98)*(Residents!$J$4:$J$503&lt;&gt;"")*(Residents!$J$4:$J$503&lt;=Settings!$B$5)*(((Residents!$K$4:$K$503="")+(Residents!$K$4:$K$503&gt;=Settings!$B$5))&gt;0)),Residents!$A$4:$A$503),""))</f>
        <v/>
      </c>
      <c r="H98" s="23" t="str">
        <f t="shared" si="2"/>
        <v/>
      </c>
    </row>
    <row r="99" spans="1:8" x14ac:dyDescent="0.3">
      <c r="A99" s="14"/>
      <c r="B99" s="14"/>
      <c r="C99" s="14"/>
      <c r="D99" s="14"/>
      <c r="E99" s="14"/>
      <c r="F99" s="22"/>
      <c r="G99" s="23" t="str">
        <f>IF($A99="","",IFERROR(LOOKUP(2,1/((Residents!$H$4:$H$503=$A99)*(Residents!$J$4:$J$503&lt;&gt;"")*(Residents!$J$4:$J$503&lt;=Settings!$B$5)*(((Residents!$K$4:$K$503="")+(Residents!$K$4:$K$503&gt;=Settings!$B$5))&gt;0)),Residents!$A$4:$A$503),""))</f>
        <v/>
      </c>
      <c r="H99" s="23" t="str">
        <f t="shared" si="2"/>
        <v/>
      </c>
    </row>
    <row r="100" spans="1:8" x14ac:dyDescent="0.3">
      <c r="A100" s="14"/>
      <c r="B100" s="14"/>
      <c r="C100" s="14"/>
      <c r="D100" s="14"/>
      <c r="E100" s="14"/>
      <c r="F100" s="22"/>
      <c r="G100" s="23" t="str">
        <f>IF($A100="","",IFERROR(LOOKUP(2,1/((Residents!$H$4:$H$503=$A100)*(Residents!$J$4:$J$503&lt;&gt;"")*(Residents!$J$4:$J$503&lt;=Settings!$B$5)*(((Residents!$K$4:$K$503="")+(Residents!$K$4:$K$503&gt;=Settings!$B$5))&gt;0)),Residents!$A$4:$A$503),""))</f>
        <v/>
      </c>
      <c r="H100" s="23" t="str">
        <f t="shared" si="2"/>
        <v/>
      </c>
    </row>
    <row r="101" spans="1:8" x14ac:dyDescent="0.3">
      <c r="A101" s="14"/>
      <c r="B101" s="14"/>
      <c r="C101" s="14"/>
      <c r="D101" s="14"/>
      <c r="E101" s="14"/>
      <c r="F101" s="22"/>
      <c r="G101" s="23" t="str">
        <f>IF($A101="","",IFERROR(LOOKUP(2,1/((Residents!$H$4:$H$503=$A101)*(Residents!$J$4:$J$503&lt;&gt;"")*(Residents!$J$4:$J$503&lt;=Settings!$B$5)*(((Residents!$K$4:$K$503="")+(Residents!$K$4:$K$503&gt;=Settings!$B$5))&gt;0)),Residents!$A$4:$A$503),""))</f>
        <v/>
      </c>
      <c r="H101" s="23" t="str">
        <f t="shared" si="2"/>
        <v/>
      </c>
    </row>
    <row r="102" spans="1:8" x14ac:dyDescent="0.3">
      <c r="A102" s="14"/>
      <c r="B102" s="14"/>
      <c r="C102" s="14"/>
      <c r="D102" s="14"/>
      <c r="E102" s="14"/>
      <c r="F102" s="22"/>
      <c r="G102" s="23" t="str">
        <f>IF($A102="","",IFERROR(LOOKUP(2,1/((Residents!$H$4:$H$503=$A102)*(Residents!$J$4:$J$503&lt;&gt;"")*(Residents!$J$4:$J$503&lt;=Settings!$B$5)*(((Residents!$K$4:$K$503="")+(Residents!$K$4:$K$503&gt;=Settings!$B$5))&gt;0)),Residents!$A$4:$A$503),""))</f>
        <v/>
      </c>
      <c r="H102" s="23" t="str">
        <f t="shared" si="2"/>
        <v/>
      </c>
    </row>
    <row r="103" spans="1:8" x14ac:dyDescent="0.3">
      <c r="A103" s="14"/>
      <c r="B103" s="14"/>
      <c r="C103" s="14"/>
      <c r="D103" s="14"/>
      <c r="E103" s="14"/>
      <c r="F103" s="22"/>
      <c r="G103" s="23" t="str">
        <f>IF($A103="","",IFERROR(LOOKUP(2,1/((Residents!$H$4:$H$503=$A103)*(Residents!$J$4:$J$503&lt;&gt;"")*(Residents!$J$4:$J$503&lt;=Settings!$B$5)*(((Residents!$K$4:$K$503="")+(Residents!$K$4:$K$503&gt;=Settings!$B$5))&gt;0)),Residents!$A$4:$A$503),""))</f>
        <v/>
      </c>
      <c r="H103" s="23" t="str">
        <f t="shared" ref="H103:H134" si="3">IF($A103="","",IF($G103="","Vacant","Occupied"))</f>
        <v/>
      </c>
    </row>
    <row r="104" spans="1:8" x14ac:dyDescent="0.3">
      <c r="A104" s="14"/>
      <c r="B104" s="14"/>
      <c r="C104" s="14"/>
      <c r="D104" s="14"/>
      <c r="E104" s="14"/>
      <c r="F104" s="22"/>
      <c r="G104" s="23" t="str">
        <f>IF($A104="","",IFERROR(LOOKUP(2,1/((Residents!$H$4:$H$503=$A104)*(Residents!$J$4:$J$503&lt;&gt;"")*(Residents!$J$4:$J$503&lt;=Settings!$B$5)*(((Residents!$K$4:$K$503="")+(Residents!$K$4:$K$503&gt;=Settings!$B$5))&gt;0)),Residents!$A$4:$A$503),""))</f>
        <v/>
      </c>
      <c r="H104" s="23" t="str">
        <f t="shared" si="3"/>
        <v/>
      </c>
    </row>
    <row r="105" spans="1:8" x14ac:dyDescent="0.3">
      <c r="A105" s="14"/>
      <c r="B105" s="14"/>
      <c r="C105" s="14"/>
      <c r="D105" s="14"/>
      <c r="E105" s="14"/>
      <c r="F105" s="22"/>
      <c r="G105" s="23" t="str">
        <f>IF($A105="","",IFERROR(LOOKUP(2,1/((Residents!$H$4:$H$503=$A105)*(Residents!$J$4:$J$503&lt;&gt;"")*(Residents!$J$4:$J$503&lt;=Settings!$B$5)*(((Residents!$K$4:$K$503="")+(Residents!$K$4:$K$503&gt;=Settings!$B$5))&gt;0)),Residents!$A$4:$A$503),""))</f>
        <v/>
      </c>
      <c r="H105" s="23" t="str">
        <f t="shared" si="3"/>
        <v/>
      </c>
    </row>
    <row r="106" spans="1:8" x14ac:dyDescent="0.3">
      <c r="A106" s="14"/>
      <c r="B106" s="14"/>
      <c r="C106" s="14"/>
      <c r="D106" s="14"/>
      <c r="E106" s="14"/>
      <c r="F106" s="22"/>
      <c r="G106" s="23" t="str">
        <f>IF($A106="","",IFERROR(LOOKUP(2,1/((Residents!$H$4:$H$503=$A106)*(Residents!$J$4:$J$503&lt;&gt;"")*(Residents!$J$4:$J$503&lt;=Settings!$B$5)*(((Residents!$K$4:$K$503="")+(Residents!$K$4:$K$503&gt;=Settings!$B$5))&gt;0)),Residents!$A$4:$A$503),""))</f>
        <v/>
      </c>
      <c r="H106" s="23" t="str">
        <f t="shared" si="3"/>
        <v/>
      </c>
    </row>
    <row r="107" spans="1:8" x14ac:dyDescent="0.3">
      <c r="A107" s="14"/>
      <c r="B107" s="14"/>
      <c r="C107" s="14"/>
      <c r="D107" s="14"/>
      <c r="E107" s="14"/>
      <c r="F107" s="22"/>
      <c r="G107" s="23" t="str">
        <f>IF($A107="","",IFERROR(LOOKUP(2,1/((Residents!$H$4:$H$503=$A107)*(Residents!$J$4:$J$503&lt;&gt;"")*(Residents!$J$4:$J$503&lt;=Settings!$B$5)*(((Residents!$K$4:$K$503="")+(Residents!$K$4:$K$503&gt;=Settings!$B$5))&gt;0)),Residents!$A$4:$A$503),""))</f>
        <v/>
      </c>
      <c r="H107" s="23" t="str">
        <f t="shared" si="3"/>
        <v/>
      </c>
    </row>
    <row r="108" spans="1:8" x14ac:dyDescent="0.3">
      <c r="A108" s="14"/>
      <c r="B108" s="14"/>
      <c r="C108" s="14"/>
      <c r="D108" s="14"/>
      <c r="E108" s="14"/>
      <c r="F108" s="22"/>
      <c r="G108" s="23" t="str">
        <f>IF($A108="","",IFERROR(LOOKUP(2,1/((Residents!$H$4:$H$503=$A108)*(Residents!$J$4:$J$503&lt;&gt;"")*(Residents!$J$4:$J$503&lt;=Settings!$B$5)*(((Residents!$K$4:$K$503="")+(Residents!$K$4:$K$503&gt;=Settings!$B$5))&gt;0)),Residents!$A$4:$A$503),""))</f>
        <v/>
      </c>
      <c r="H108" s="23" t="str">
        <f t="shared" si="3"/>
        <v/>
      </c>
    </row>
    <row r="109" spans="1:8" x14ac:dyDescent="0.3">
      <c r="A109" s="14"/>
      <c r="B109" s="14"/>
      <c r="C109" s="14"/>
      <c r="D109" s="14"/>
      <c r="E109" s="14"/>
      <c r="F109" s="22"/>
      <c r="G109" s="23" t="str">
        <f>IF($A109="","",IFERROR(LOOKUP(2,1/((Residents!$H$4:$H$503=$A109)*(Residents!$J$4:$J$503&lt;&gt;"")*(Residents!$J$4:$J$503&lt;=Settings!$B$5)*(((Residents!$K$4:$K$503="")+(Residents!$K$4:$K$503&gt;=Settings!$B$5))&gt;0)),Residents!$A$4:$A$503),""))</f>
        <v/>
      </c>
      <c r="H109" s="23" t="str">
        <f t="shared" si="3"/>
        <v/>
      </c>
    </row>
    <row r="110" spans="1:8" x14ac:dyDescent="0.3">
      <c r="A110" s="14"/>
      <c r="B110" s="14"/>
      <c r="C110" s="14"/>
      <c r="D110" s="14"/>
      <c r="E110" s="14"/>
      <c r="F110" s="22"/>
      <c r="G110" s="23" t="str">
        <f>IF($A110="","",IFERROR(LOOKUP(2,1/((Residents!$H$4:$H$503=$A110)*(Residents!$J$4:$J$503&lt;&gt;"")*(Residents!$J$4:$J$503&lt;=Settings!$B$5)*(((Residents!$K$4:$K$503="")+(Residents!$K$4:$K$503&gt;=Settings!$B$5))&gt;0)),Residents!$A$4:$A$503),""))</f>
        <v/>
      </c>
      <c r="H110" s="23" t="str">
        <f t="shared" si="3"/>
        <v/>
      </c>
    </row>
    <row r="111" spans="1:8" x14ac:dyDescent="0.3">
      <c r="A111" s="14"/>
      <c r="B111" s="14"/>
      <c r="C111" s="14"/>
      <c r="D111" s="14"/>
      <c r="E111" s="14"/>
      <c r="F111" s="22"/>
      <c r="G111" s="23" t="str">
        <f>IF($A111="","",IFERROR(LOOKUP(2,1/((Residents!$H$4:$H$503=$A111)*(Residents!$J$4:$J$503&lt;&gt;"")*(Residents!$J$4:$J$503&lt;=Settings!$B$5)*(((Residents!$K$4:$K$503="")+(Residents!$K$4:$K$503&gt;=Settings!$B$5))&gt;0)),Residents!$A$4:$A$503),""))</f>
        <v/>
      </c>
      <c r="H111" s="23" t="str">
        <f t="shared" si="3"/>
        <v/>
      </c>
    </row>
    <row r="112" spans="1:8" x14ac:dyDescent="0.3">
      <c r="A112" s="14"/>
      <c r="B112" s="14"/>
      <c r="C112" s="14"/>
      <c r="D112" s="14"/>
      <c r="E112" s="14"/>
      <c r="F112" s="22"/>
      <c r="G112" s="23" t="str">
        <f>IF($A112="","",IFERROR(LOOKUP(2,1/((Residents!$H$4:$H$503=$A112)*(Residents!$J$4:$J$503&lt;&gt;"")*(Residents!$J$4:$J$503&lt;=Settings!$B$5)*(((Residents!$K$4:$K$503="")+(Residents!$K$4:$K$503&gt;=Settings!$B$5))&gt;0)),Residents!$A$4:$A$503),""))</f>
        <v/>
      </c>
      <c r="H112" s="23" t="str">
        <f t="shared" si="3"/>
        <v/>
      </c>
    </row>
    <row r="113" spans="1:8" x14ac:dyDescent="0.3">
      <c r="A113" s="14"/>
      <c r="B113" s="14"/>
      <c r="C113" s="14"/>
      <c r="D113" s="14"/>
      <c r="E113" s="14"/>
      <c r="F113" s="22"/>
      <c r="G113" s="23" t="str">
        <f>IF($A113="","",IFERROR(LOOKUP(2,1/((Residents!$H$4:$H$503=$A113)*(Residents!$J$4:$J$503&lt;&gt;"")*(Residents!$J$4:$J$503&lt;=Settings!$B$5)*(((Residents!$K$4:$K$503="")+(Residents!$K$4:$K$503&gt;=Settings!$B$5))&gt;0)),Residents!$A$4:$A$503),""))</f>
        <v/>
      </c>
      <c r="H113" s="23" t="str">
        <f t="shared" si="3"/>
        <v/>
      </c>
    </row>
    <row r="114" spans="1:8" x14ac:dyDescent="0.3">
      <c r="A114" s="14"/>
      <c r="B114" s="14"/>
      <c r="C114" s="14"/>
      <c r="D114" s="14"/>
      <c r="E114" s="14"/>
      <c r="F114" s="22"/>
      <c r="G114" s="23" t="str">
        <f>IF($A114="","",IFERROR(LOOKUP(2,1/((Residents!$H$4:$H$503=$A114)*(Residents!$J$4:$J$503&lt;&gt;"")*(Residents!$J$4:$J$503&lt;=Settings!$B$5)*(((Residents!$K$4:$K$503="")+(Residents!$K$4:$K$503&gt;=Settings!$B$5))&gt;0)),Residents!$A$4:$A$503),""))</f>
        <v/>
      </c>
      <c r="H114" s="23" t="str">
        <f t="shared" si="3"/>
        <v/>
      </c>
    </row>
    <row r="115" spans="1:8" x14ac:dyDescent="0.3">
      <c r="A115" s="14"/>
      <c r="B115" s="14"/>
      <c r="C115" s="14"/>
      <c r="D115" s="14"/>
      <c r="E115" s="14"/>
      <c r="F115" s="22"/>
      <c r="G115" s="23" t="str">
        <f>IF($A115="","",IFERROR(LOOKUP(2,1/((Residents!$H$4:$H$503=$A115)*(Residents!$J$4:$J$503&lt;&gt;"")*(Residents!$J$4:$J$503&lt;=Settings!$B$5)*(((Residents!$K$4:$K$503="")+(Residents!$K$4:$K$503&gt;=Settings!$B$5))&gt;0)),Residents!$A$4:$A$503),""))</f>
        <v/>
      </c>
      <c r="H115" s="23" t="str">
        <f t="shared" si="3"/>
        <v/>
      </c>
    </row>
    <row r="116" spans="1:8" x14ac:dyDescent="0.3">
      <c r="A116" s="14"/>
      <c r="B116" s="14"/>
      <c r="C116" s="14"/>
      <c r="D116" s="14"/>
      <c r="E116" s="14"/>
      <c r="F116" s="22"/>
      <c r="G116" s="23" t="str">
        <f>IF($A116="","",IFERROR(LOOKUP(2,1/((Residents!$H$4:$H$503=$A116)*(Residents!$J$4:$J$503&lt;&gt;"")*(Residents!$J$4:$J$503&lt;=Settings!$B$5)*(((Residents!$K$4:$K$503="")+(Residents!$K$4:$K$503&gt;=Settings!$B$5))&gt;0)),Residents!$A$4:$A$503),""))</f>
        <v/>
      </c>
      <c r="H116" s="23" t="str">
        <f t="shared" si="3"/>
        <v/>
      </c>
    </row>
    <row r="117" spans="1:8" x14ac:dyDescent="0.3">
      <c r="A117" s="14"/>
      <c r="B117" s="14"/>
      <c r="C117" s="14"/>
      <c r="D117" s="14"/>
      <c r="E117" s="14"/>
      <c r="F117" s="22"/>
      <c r="G117" s="23" t="str">
        <f>IF($A117="","",IFERROR(LOOKUP(2,1/((Residents!$H$4:$H$503=$A117)*(Residents!$J$4:$J$503&lt;&gt;"")*(Residents!$J$4:$J$503&lt;=Settings!$B$5)*(((Residents!$K$4:$K$503="")+(Residents!$K$4:$K$503&gt;=Settings!$B$5))&gt;0)),Residents!$A$4:$A$503),""))</f>
        <v/>
      </c>
      <c r="H117" s="23" t="str">
        <f t="shared" si="3"/>
        <v/>
      </c>
    </row>
    <row r="118" spans="1:8" x14ac:dyDescent="0.3">
      <c r="A118" s="14"/>
      <c r="B118" s="14"/>
      <c r="C118" s="14"/>
      <c r="D118" s="14"/>
      <c r="E118" s="14"/>
      <c r="F118" s="22"/>
      <c r="G118" s="23" t="str">
        <f>IF($A118="","",IFERROR(LOOKUP(2,1/((Residents!$H$4:$H$503=$A118)*(Residents!$J$4:$J$503&lt;&gt;"")*(Residents!$J$4:$J$503&lt;=Settings!$B$5)*(((Residents!$K$4:$K$503="")+(Residents!$K$4:$K$503&gt;=Settings!$B$5))&gt;0)),Residents!$A$4:$A$503),""))</f>
        <v/>
      </c>
      <c r="H118" s="23" t="str">
        <f t="shared" si="3"/>
        <v/>
      </c>
    </row>
    <row r="119" spans="1:8" x14ac:dyDescent="0.3">
      <c r="A119" s="14"/>
      <c r="B119" s="14"/>
      <c r="C119" s="14"/>
      <c r="D119" s="14"/>
      <c r="E119" s="14"/>
      <c r="F119" s="22"/>
      <c r="G119" s="23" t="str">
        <f>IF($A119="","",IFERROR(LOOKUP(2,1/((Residents!$H$4:$H$503=$A119)*(Residents!$J$4:$J$503&lt;&gt;"")*(Residents!$J$4:$J$503&lt;=Settings!$B$5)*(((Residents!$K$4:$K$503="")+(Residents!$K$4:$K$503&gt;=Settings!$B$5))&gt;0)),Residents!$A$4:$A$503),""))</f>
        <v/>
      </c>
      <c r="H119" s="23" t="str">
        <f t="shared" si="3"/>
        <v/>
      </c>
    </row>
    <row r="120" spans="1:8" x14ac:dyDescent="0.3">
      <c r="A120" s="14"/>
      <c r="B120" s="14"/>
      <c r="C120" s="14"/>
      <c r="D120" s="14"/>
      <c r="E120" s="14"/>
      <c r="F120" s="22"/>
      <c r="G120" s="23" t="str">
        <f>IF($A120="","",IFERROR(LOOKUP(2,1/((Residents!$H$4:$H$503=$A120)*(Residents!$J$4:$J$503&lt;&gt;"")*(Residents!$J$4:$J$503&lt;=Settings!$B$5)*(((Residents!$K$4:$K$503="")+(Residents!$K$4:$K$503&gt;=Settings!$B$5))&gt;0)),Residents!$A$4:$A$503),""))</f>
        <v/>
      </c>
      <c r="H120" s="23" t="str">
        <f t="shared" si="3"/>
        <v/>
      </c>
    </row>
    <row r="121" spans="1:8" x14ac:dyDescent="0.3">
      <c r="A121" s="14"/>
      <c r="B121" s="14"/>
      <c r="C121" s="14"/>
      <c r="D121" s="14"/>
      <c r="E121" s="14"/>
      <c r="F121" s="22"/>
      <c r="G121" s="23" t="str">
        <f>IF($A121="","",IFERROR(LOOKUP(2,1/((Residents!$H$4:$H$503=$A121)*(Residents!$J$4:$J$503&lt;&gt;"")*(Residents!$J$4:$J$503&lt;=Settings!$B$5)*(((Residents!$K$4:$K$503="")+(Residents!$K$4:$K$503&gt;=Settings!$B$5))&gt;0)),Residents!$A$4:$A$503),""))</f>
        <v/>
      </c>
      <c r="H121" s="23" t="str">
        <f t="shared" si="3"/>
        <v/>
      </c>
    </row>
    <row r="122" spans="1:8" x14ac:dyDescent="0.3">
      <c r="A122" s="14"/>
      <c r="B122" s="14"/>
      <c r="C122" s="14"/>
      <c r="D122" s="14"/>
      <c r="E122" s="14"/>
      <c r="F122" s="22"/>
      <c r="G122" s="23" t="str">
        <f>IF($A122="","",IFERROR(LOOKUP(2,1/((Residents!$H$4:$H$503=$A122)*(Residents!$J$4:$J$503&lt;&gt;"")*(Residents!$J$4:$J$503&lt;=Settings!$B$5)*(((Residents!$K$4:$K$503="")+(Residents!$K$4:$K$503&gt;=Settings!$B$5))&gt;0)),Residents!$A$4:$A$503),""))</f>
        <v/>
      </c>
      <c r="H122" s="23" t="str">
        <f t="shared" si="3"/>
        <v/>
      </c>
    </row>
    <row r="123" spans="1:8" x14ac:dyDescent="0.3">
      <c r="A123" s="14"/>
      <c r="B123" s="14"/>
      <c r="C123" s="14"/>
      <c r="D123" s="14"/>
      <c r="E123" s="14"/>
      <c r="F123" s="22"/>
      <c r="G123" s="23" t="str">
        <f>IF($A123="","",IFERROR(LOOKUP(2,1/((Residents!$H$4:$H$503=$A123)*(Residents!$J$4:$J$503&lt;&gt;"")*(Residents!$J$4:$J$503&lt;=Settings!$B$5)*(((Residents!$K$4:$K$503="")+(Residents!$K$4:$K$503&gt;=Settings!$B$5))&gt;0)),Residents!$A$4:$A$503),""))</f>
        <v/>
      </c>
      <c r="H123" s="23" t="str">
        <f t="shared" si="3"/>
        <v/>
      </c>
    </row>
    <row r="124" spans="1:8" x14ac:dyDescent="0.3">
      <c r="A124" s="14"/>
      <c r="B124" s="14"/>
      <c r="C124" s="14"/>
      <c r="D124" s="14"/>
      <c r="E124" s="14"/>
      <c r="F124" s="22"/>
      <c r="G124" s="23" t="str">
        <f>IF($A124="","",IFERROR(LOOKUP(2,1/((Residents!$H$4:$H$503=$A124)*(Residents!$J$4:$J$503&lt;&gt;"")*(Residents!$J$4:$J$503&lt;=Settings!$B$5)*(((Residents!$K$4:$K$503="")+(Residents!$K$4:$K$503&gt;=Settings!$B$5))&gt;0)),Residents!$A$4:$A$503),""))</f>
        <v/>
      </c>
      <c r="H124" s="23" t="str">
        <f t="shared" si="3"/>
        <v/>
      </c>
    </row>
    <row r="125" spans="1:8" x14ac:dyDescent="0.3">
      <c r="A125" s="14"/>
      <c r="B125" s="14"/>
      <c r="C125" s="14"/>
      <c r="D125" s="14"/>
      <c r="E125" s="14"/>
      <c r="F125" s="22"/>
      <c r="G125" s="23" t="str">
        <f>IF($A125="","",IFERROR(LOOKUP(2,1/((Residents!$H$4:$H$503=$A125)*(Residents!$J$4:$J$503&lt;&gt;"")*(Residents!$J$4:$J$503&lt;=Settings!$B$5)*(((Residents!$K$4:$K$503="")+(Residents!$K$4:$K$503&gt;=Settings!$B$5))&gt;0)),Residents!$A$4:$A$503),""))</f>
        <v/>
      </c>
      <c r="H125" s="23" t="str">
        <f t="shared" si="3"/>
        <v/>
      </c>
    </row>
    <row r="126" spans="1:8" x14ac:dyDescent="0.3">
      <c r="A126" s="14"/>
      <c r="B126" s="14"/>
      <c r="C126" s="14"/>
      <c r="D126" s="14"/>
      <c r="E126" s="14"/>
      <c r="F126" s="22"/>
      <c r="G126" s="23" t="str">
        <f>IF($A126="","",IFERROR(LOOKUP(2,1/((Residents!$H$4:$H$503=$A126)*(Residents!$J$4:$J$503&lt;&gt;"")*(Residents!$J$4:$J$503&lt;=Settings!$B$5)*(((Residents!$K$4:$K$503="")+(Residents!$K$4:$K$503&gt;=Settings!$B$5))&gt;0)),Residents!$A$4:$A$503),""))</f>
        <v/>
      </c>
      <c r="H126" s="23" t="str">
        <f t="shared" si="3"/>
        <v/>
      </c>
    </row>
    <row r="127" spans="1:8" x14ac:dyDescent="0.3">
      <c r="A127" s="14"/>
      <c r="B127" s="14"/>
      <c r="C127" s="14"/>
      <c r="D127" s="14"/>
      <c r="E127" s="14"/>
      <c r="F127" s="22"/>
      <c r="G127" s="23" t="str">
        <f>IF($A127="","",IFERROR(LOOKUP(2,1/((Residents!$H$4:$H$503=$A127)*(Residents!$J$4:$J$503&lt;&gt;"")*(Residents!$J$4:$J$503&lt;=Settings!$B$5)*(((Residents!$K$4:$K$503="")+(Residents!$K$4:$K$503&gt;=Settings!$B$5))&gt;0)),Residents!$A$4:$A$503),""))</f>
        <v/>
      </c>
      <c r="H127" s="23" t="str">
        <f t="shared" si="3"/>
        <v/>
      </c>
    </row>
    <row r="128" spans="1:8" x14ac:dyDescent="0.3">
      <c r="A128" s="14"/>
      <c r="B128" s="14"/>
      <c r="C128" s="14"/>
      <c r="D128" s="14"/>
      <c r="E128" s="14"/>
      <c r="F128" s="22"/>
      <c r="G128" s="23" t="str">
        <f>IF($A128="","",IFERROR(LOOKUP(2,1/((Residents!$H$4:$H$503=$A128)*(Residents!$J$4:$J$503&lt;&gt;"")*(Residents!$J$4:$J$503&lt;=Settings!$B$5)*(((Residents!$K$4:$K$503="")+(Residents!$K$4:$K$503&gt;=Settings!$B$5))&gt;0)),Residents!$A$4:$A$503),""))</f>
        <v/>
      </c>
      <c r="H128" s="23" t="str">
        <f t="shared" si="3"/>
        <v/>
      </c>
    </row>
    <row r="129" spans="1:8" x14ac:dyDescent="0.3">
      <c r="A129" s="14"/>
      <c r="B129" s="14"/>
      <c r="C129" s="14"/>
      <c r="D129" s="14"/>
      <c r="E129" s="14"/>
      <c r="F129" s="22"/>
      <c r="G129" s="23" t="str">
        <f>IF($A129="","",IFERROR(LOOKUP(2,1/((Residents!$H$4:$H$503=$A129)*(Residents!$J$4:$J$503&lt;&gt;"")*(Residents!$J$4:$J$503&lt;=Settings!$B$5)*(((Residents!$K$4:$K$503="")+(Residents!$K$4:$K$503&gt;=Settings!$B$5))&gt;0)),Residents!$A$4:$A$503),""))</f>
        <v/>
      </c>
      <c r="H129" s="23" t="str">
        <f t="shared" si="3"/>
        <v/>
      </c>
    </row>
    <row r="130" spans="1:8" x14ac:dyDescent="0.3">
      <c r="A130" s="14"/>
      <c r="B130" s="14"/>
      <c r="C130" s="14"/>
      <c r="D130" s="14"/>
      <c r="E130" s="14"/>
      <c r="F130" s="22"/>
      <c r="G130" s="23" t="str">
        <f>IF($A130="","",IFERROR(LOOKUP(2,1/((Residents!$H$4:$H$503=$A130)*(Residents!$J$4:$J$503&lt;&gt;"")*(Residents!$J$4:$J$503&lt;=Settings!$B$5)*(((Residents!$K$4:$K$503="")+(Residents!$K$4:$K$503&gt;=Settings!$B$5))&gt;0)),Residents!$A$4:$A$503),""))</f>
        <v/>
      </c>
      <c r="H130" s="23" t="str">
        <f t="shared" si="3"/>
        <v/>
      </c>
    </row>
    <row r="131" spans="1:8" x14ac:dyDescent="0.3">
      <c r="A131" s="14"/>
      <c r="B131" s="14"/>
      <c r="C131" s="14"/>
      <c r="D131" s="14"/>
      <c r="E131" s="14"/>
      <c r="F131" s="22"/>
      <c r="G131" s="23" t="str">
        <f>IF($A131="","",IFERROR(LOOKUP(2,1/((Residents!$H$4:$H$503=$A131)*(Residents!$J$4:$J$503&lt;&gt;"")*(Residents!$J$4:$J$503&lt;=Settings!$B$5)*(((Residents!$K$4:$K$503="")+(Residents!$K$4:$K$503&gt;=Settings!$B$5))&gt;0)),Residents!$A$4:$A$503),""))</f>
        <v/>
      </c>
      <c r="H131" s="23" t="str">
        <f t="shared" si="3"/>
        <v/>
      </c>
    </row>
    <row r="132" spans="1:8" x14ac:dyDescent="0.3">
      <c r="A132" s="14"/>
      <c r="B132" s="14"/>
      <c r="C132" s="14"/>
      <c r="D132" s="14"/>
      <c r="E132" s="14"/>
      <c r="F132" s="22"/>
      <c r="G132" s="23" t="str">
        <f>IF($A132="","",IFERROR(LOOKUP(2,1/((Residents!$H$4:$H$503=$A132)*(Residents!$J$4:$J$503&lt;&gt;"")*(Residents!$J$4:$J$503&lt;=Settings!$B$5)*(((Residents!$K$4:$K$503="")+(Residents!$K$4:$K$503&gt;=Settings!$B$5))&gt;0)),Residents!$A$4:$A$503),""))</f>
        <v/>
      </c>
      <c r="H132" s="23" t="str">
        <f t="shared" si="3"/>
        <v/>
      </c>
    </row>
    <row r="133" spans="1:8" x14ac:dyDescent="0.3">
      <c r="A133" s="14"/>
      <c r="B133" s="14"/>
      <c r="C133" s="14"/>
      <c r="D133" s="14"/>
      <c r="E133" s="14"/>
      <c r="F133" s="22"/>
      <c r="G133" s="23" t="str">
        <f>IF($A133="","",IFERROR(LOOKUP(2,1/((Residents!$H$4:$H$503=$A133)*(Residents!$J$4:$J$503&lt;&gt;"")*(Residents!$J$4:$J$503&lt;=Settings!$B$5)*(((Residents!$K$4:$K$503="")+(Residents!$K$4:$K$503&gt;=Settings!$B$5))&gt;0)),Residents!$A$4:$A$503),""))</f>
        <v/>
      </c>
      <c r="H133" s="23" t="str">
        <f t="shared" si="3"/>
        <v/>
      </c>
    </row>
    <row r="134" spans="1:8" x14ac:dyDescent="0.3">
      <c r="A134" s="14"/>
      <c r="B134" s="14"/>
      <c r="C134" s="14"/>
      <c r="D134" s="14"/>
      <c r="E134" s="14"/>
      <c r="F134" s="22"/>
      <c r="G134" s="23" t="str">
        <f>IF($A134="","",IFERROR(LOOKUP(2,1/((Residents!$H$4:$H$503=$A134)*(Residents!$J$4:$J$503&lt;&gt;"")*(Residents!$J$4:$J$503&lt;=Settings!$B$5)*(((Residents!$K$4:$K$503="")+(Residents!$K$4:$K$503&gt;=Settings!$B$5))&gt;0)),Residents!$A$4:$A$503),""))</f>
        <v/>
      </c>
      <c r="H134" s="23" t="str">
        <f t="shared" si="3"/>
        <v/>
      </c>
    </row>
    <row r="135" spans="1:8" x14ac:dyDescent="0.3">
      <c r="A135" s="14"/>
      <c r="B135" s="14"/>
      <c r="C135" s="14"/>
      <c r="D135" s="14"/>
      <c r="E135" s="14"/>
      <c r="F135" s="22"/>
      <c r="G135" s="23" t="str">
        <f>IF($A135="","",IFERROR(LOOKUP(2,1/((Residents!$H$4:$H$503=$A135)*(Residents!$J$4:$J$503&lt;&gt;"")*(Residents!$J$4:$J$503&lt;=Settings!$B$5)*(((Residents!$K$4:$K$503="")+(Residents!$K$4:$K$503&gt;=Settings!$B$5))&gt;0)),Residents!$A$4:$A$503),""))</f>
        <v/>
      </c>
      <c r="H135" s="23" t="str">
        <f t="shared" ref="H135:H166" si="4">IF($A135="","",IF($G135="","Vacant","Occupied"))</f>
        <v/>
      </c>
    </row>
    <row r="136" spans="1:8" x14ac:dyDescent="0.3">
      <c r="A136" s="14"/>
      <c r="B136" s="14"/>
      <c r="C136" s="14"/>
      <c r="D136" s="14"/>
      <c r="E136" s="14"/>
      <c r="F136" s="22"/>
      <c r="G136" s="23" t="str">
        <f>IF($A136="","",IFERROR(LOOKUP(2,1/((Residents!$H$4:$H$503=$A136)*(Residents!$J$4:$J$503&lt;&gt;"")*(Residents!$J$4:$J$503&lt;=Settings!$B$5)*(((Residents!$K$4:$K$503="")+(Residents!$K$4:$K$503&gt;=Settings!$B$5))&gt;0)),Residents!$A$4:$A$503),""))</f>
        <v/>
      </c>
      <c r="H136" s="23" t="str">
        <f t="shared" si="4"/>
        <v/>
      </c>
    </row>
    <row r="137" spans="1:8" x14ac:dyDescent="0.3">
      <c r="A137" s="14"/>
      <c r="B137" s="14"/>
      <c r="C137" s="14"/>
      <c r="D137" s="14"/>
      <c r="E137" s="14"/>
      <c r="F137" s="22"/>
      <c r="G137" s="23" t="str">
        <f>IF($A137="","",IFERROR(LOOKUP(2,1/((Residents!$H$4:$H$503=$A137)*(Residents!$J$4:$J$503&lt;&gt;"")*(Residents!$J$4:$J$503&lt;=Settings!$B$5)*(((Residents!$K$4:$K$503="")+(Residents!$K$4:$K$503&gt;=Settings!$B$5))&gt;0)),Residents!$A$4:$A$503),""))</f>
        <v/>
      </c>
      <c r="H137" s="23" t="str">
        <f t="shared" si="4"/>
        <v/>
      </c>
    </row>
    <row r="138" spans="1:8" x14ac:dyDescent="0.3">
      <c r="A138" s="14"/>
      <c r="B138" s="14"/>
      <c r="C138" s="14"/>
      <c r="D138" s="14"/>
      <c r="E138" s="14"/>
      <c r="F138" s="22"/>
      <c r="G138" s="23" t="str">
        <f>IF($A138="","",IFERROR(LOOKUP(2,1/((Residents!$H$4:$H$503=$A138)*(Residents!$J$4:$J$503&lt;&gt;"")*(Residents!$J$4:$J$503&lt;=Settings!$B$5)*(((Residents!$K$4:$K$503="")+(Residents!$K$4:$K$503&gt;=Settings!$B$5))&gt;0)),Residents!$A$4:$A$503),""))</f>
        <v/>
      </c>
      <c r="H138" s="23" t="str">
        <f t="shared" si="4"/>
        <v/>
      </c>
    </row>
    <row r="139" spans="1:8" x14ac:dyDescent="0.3">
      <c r="A139" s="14"/>
      <c r="B139" s="14"/>
      <c r="C139" s="14"/>
      <c r="D139" s="14"/>
      <c r="E139" s="14"/>
      <c r="F139" s="22"/>
      <c r="G139" s="23" t="str">
        <f>IF($A139="","",IFERROR(LOOKUP(2,1/((Residents!$H$4:$H$503=$A139)*(Residents!$J$4:$J$503&lt;&gt;"")*(Residents!$J$4:$J$503&lt;=Settings!$B$5)*(((Residents!$K$4:$K$503="")+(Residents!$K$4:$K$503&gt;=Settings!$B$5))&gt;0)),Residents!$A$4:$A$503),""))</f>
        <v/>
      </c>
      <c r="H139" s="23" t="str">
        <f t="shared" si="4"/>
        <v/>
      </c>
    </row>
    <row r="140" spans="1:8" x14ac:dyDescent="0.3">
      <c r="A140" s="14"/>
      <c r="B140" s="14"/>
      <c r="C140" s="14"/>
      <c r="D140" s="14"/>
      <c r="E140" s="14"/>
      <c r="F140" s="22"/>
      <c r="G140" s="23" t="str">
        <f>IF($A140="","",IFERROR(LOOKUP(2,1/((Residents!$H$4:$H$503=$A140)*(Residents!$J$4:$J$503&lt;&gt;"")*(Residents!$J$4:$J$503&lt;=Settings!$B$5)*(((Residents!$K$4:$K$503="")+(Residents!$K$4:$K$503&gt;=Settings!$B$5))&gt;0)),Residents!$A$4:$A$503),""))</f>
        <v/>
      </c>
      <c r="H140" s="23" t="str">
        <f t="shared" si="4"/>
        <v/>
      </c>
    </row>
    <row r="141" spans="1:8" x14ac:dyDescent="0.3">
      <c r="A141" s="14"/>
      <c r="B141" s="14"/>
      <c r="C141" s="14"/>
      <c r="D141" s="14"/>
      <c r="E141" s="14"/>
      <c r="F141" s="22"/>
      <c r="G141" s="23" t="str">
        <f>IF($A141="","",IFERROR(LOOKUP(2,1/((Residents!$H$4:$H$503=$A141)*(Residents!$J$4:$J$503&lt;&gt;"")*(Residents!$J$4:$J$503&lt;=Settings!$B$5)*(((Residents!$K$4:$K$503="")+(Residents!$K$4:$K$503&gt;=Settings!$B$5))&gt;0)),Residents!$A$4:$A$503),""))</f>
        <v/>
      </c>
      <c r="H141" s="23" t="str">
        <f t="shared" si="4"/>
        <v/>
      </c>
    </row>
    <row r="142" spans="1:8" x14ac:dyDescent="0.3">
      <c r="A142" s="14"/>
      <c r="B142" s="14"/>
      <c r="C142" s="14"/>
      <c r="D142" s="14"/>
      <c r="E142" s="14"/>
      <c r="F142" s="22"/>
      <c r="G142" s="23" t="str">
        <f>IF($A142="","",IFERROR(LOOKUP(2,1/((Residents!$H$4:$H$503=$A142)*(Residents!$J$4:$J$503&lt;&gt;"")*(Residents!$J$4:$J$503&lt;=Settings!$B$5)*(((Residents!$K$4:$K$503="")+(Residents!$K$4:$K$503&gt;=Settings!$B$5))&gt;0)),Residents!$A$4:$A$503),""))</f>
        <v/>
      </c>
      <c r="H142" s="23" t="str">
        <f t="shared" si="4"/>
        <v/>
      </c>
    </row>
    <row r="143" spans="1:8" x14ac:dyDescent="0.3">
      <c r="A143" s="14"/>
      <c r="B143" s="14"/>
      <c r="C143" s="14"/>
      <c r="D143" s="14"/>
      <c r="E143" s="14"/>
      <c r="F143" s="22"/>
      <c r="G143" s="23" t="str">
        <f>IF($A143="","",IFERROR(LOOKUP(2,1/((Residents!$H$4:$H$503=$A143)*(Residents!$J$4:$J$503&lt;&gt;"")*(Residents!$J$4:$J$503&lt;=Settings!$B$5)*(((Residents!$K$4:$K$503="")+(Residents!$K$4:$K$503&gt;=Settings!$B$5))&gt;0)),Residents!$A$4:$A$503),""))</f>
        <v/>
      </c>
      <c r="H143" s="23" t="str">
        <f t="shared" si="4"/>
        <v/>
      </c>
    </row>
    <row r="144" spans="1:8" x14ac:dyDescent="0.3">
      <c r="A144" s="14"/>
      <c r="B144" s="14"/>
      <c r="C144" s="14"/>
      <c r="D144" s="14"/>
      <c r="E144" s="14"/>
      <c r="F144" s="22"/>
      <c r="G144" s="23" t="str">
        <f>IF($A144="","",IFERROR(LOOKUP(2,1/((Residents!$H$4:$H$503=$A144)*(Residents!$J$4:$J$503&lt;&gt;"")*(Residents!$J$4:$J$503&lt;=Settings!$B$5)*(((Residents!$K$4:$K$503="")+(Residents!$K$4:$K$503&gt;=Settings!$B$5))&gt;0)),Residents!$A$4:$A$503),""))</f>
        <v/>
      </c>
      <c r="H144" s="23" t="str">
        <f t="shared" si="4"/>
        <v/>
      </c>
    </row>
    <row r="145" spans="1:8" x14ac:dyDescent="0.3">
      <c r="A145" s="14"/>
      <c r="B145" s="14"/>
      <c r="C145" s="14"/>
      <c r="D145" s="14"/>
      <c r="E145" s="14"/>
      <c r="F145" s="22"/>
      <c r="G145" s="23" t="str">
        <f>IF($A145="","",IFERROR(LOOKUP(2,1/((Residents!$H$4:$H$503=$A145)*(Residents!$J$4:$J$503&lt;&gt;"")*(Residents!$J$4:$J$503&lt;=Settings!$B$5)*(((Residents!$K$4:$K$503="")+(Residents!$K$4:$K$503&gt;=Settings!$B$5))&gt;0)),Residents!$A$4:$A$503),""))</f>
        <v/>
      </c>
      <c r="H145" s="23" t="str">
        <f t="shared" si="4"/>
        <v/>
      </c>
    </row>
    <row r="146" spans="1:8" x14ac:dyDescent="0.3">
      <c r="A146" s="14"/>
      <c r="B146" s="14"/>
      <c r="C146" s="14"/>
      <c r="D146" s="14"/>
      <c r="E146" s="14"/>
      <c r="F146" s="22"/>
      <c r="G146" s="23" t="str">
        <f>IF($A146="","",IFERROR(LOOKUP(2,1/((Residents!$H$4:$H$503=$A146)*(Residents!$J$4:$J$503&lt;&gt;"")*(Residents!$J$4:$J$503&lt;=Settings!$B$5)*(((Residents!$K$4:$K$503="")+(Residents!$K$4:$K$503&gt;=Settings!$B$5))&gt;0)),Residents!$A$4:$A$503),""))</f>
        <v/>
      </c>
      <c r="H146" s="23" t="str">
        <f t="shared" si="4"/>
        <v/>
      </c>
    </row>
    <row r="147" spans="1:8" x14ac:dyDescent="0.3">
      <c r="A147" s="14"/>
      <c r="B147" s="14"/>
      <c r="C147" s="14"/>
      <c r="D147" s="14"/>
      <c r="E147" s="14"/>
      <c r="F147" s="22"/>
      <c r="G147" s="23" t="str">
        <f>IF($A147="","",IFERROR(LOOKUP(2,1/((Residents!$H$4:$H$503=$A147)*(Residents!$J$4:$J$503&lt;&gt;"")*(Residents!$J$4:$J$503&lt;=Settings!$B$5)*(((Residents!$K$4:$K$503="")+(Residents!$K$4:$K$503&gt;=Settings!$B$5))&gt;0)),Residents!$A$4:$A$503),""))</f>
        <v/>
      </c>
      <c r="H147" s="23" t="str">
        <f t="shared" si="4"/>
        <v/>
      </c>
    </row>
    <row r="148" spans="1:8" x14ac:dyDescent="0.3">
      <c r="A148" s="14"/>
      <c r="B148" s="14"/>
      <c r="C148" s="14"/>
      <c r="D148" s="14"/>
      <c r="E148" s="14"/>
      <c r="F148" s="22"/>
      <c r="G148" s="23" t="str">
        <f>IF($A148="","",IFERROR(LOOKUP(2,1/((Residents!$H$4:$H$503=$A148)*(Residents!$J$4:$J$503&lt;&gt;"")*(Residents!$J$4:$J$503&lt;=Settings!$B$5)*(((Residents!$K$4:$K$503="")+(Residents!$K$4:$K$503&gt;=Settings!$B$5))&gt;0)),Residents!$A$4:$A$503),""))</f>
        <v/>
      </c>
      <c r="H148" s="23" t="str">
        <f t="shared" si="4"/>
        <v/>
      </c>
    </row>
    <row r="149" spans="1:8" x14ac:dyDescent="0.3">
      <c r="A149" s="14"/>
      <c r="B149" s="14"/>
      <c r="C149" s="14"/>
      <c r="D149" s="14"/>
      <c r="E149" s="14"/>
      <c r="F149" s="22"/>
      <c r="G149" s="23" t="str">
        <f>IF($A149="","",IFERROR(LOOKUP(2,1/((Residents!$H$4:$H$503=$A149)*(Residents!$J$4:$J$503&lt;&gt;"")*(Residents!$J$4:$J$503&lt;=Settings!$B$5)*(((Residents!$K$4:$K$503="")+(Residents!$K$4:$K$503&gt;=Settings!$B$5))&gt;0)),Residents!$A$4:$A$503),""))</f>
        <v/>
      </c>
      <c r="H149" s="23" t="str">
        <f t="shared" si="4"/>
        <v/>
      </c>
    </row>
    <row r="150" spans="1:8" x14ac:dyDescent="0.3">
      <c r="A150" s="14"/>
      <c r="B150" s="14"/>
      <c r="C150" s="14"/>
      <c r="D150" s="14"/>
      <c r="E150" s="14"/>
      <c r="F150" s="22"/>
      <c r="G150" s="23" t="str">
        <f>IF($A150="","",IFERROR(LOOKUP(2,1/((Residents!$H$4:$H$503=$A150)*(Residents!$J$4:$J$503&lt;&gt;"")*(Residents!$J$4:$J$503&lt;=Settings!$B$5)*(((Residents!$K$4:$K$503="")+(Residents!$K$4:$K$503&gt;=Settings!$B$5))&gt;0)),Residents!$A$4:$A$503),""))</f>
        <v/>
      </c>
      <c r="H150" s="23" t="str">
        <f t="shared" si="4"/>
        <v/>
      </c>
    </row>
    <row r="151" spans="1:8" x14ac:dyDescent="0.3">
      <c r="A151" s="14"/>
      <c r="B151" s="14"/>
      <c r="C151" s="14"/>
      <c r="D151" s="14"/>
      <c r="E151" s="14"/>
      <c r="F151" s="22"/>
      <c r="G151" s="23" t="str">
        <f>IF($A151="","",IFERROR(LOOKUP(2,1/((Residents!$H$4:$H$503=$A151)*(Residents!$J$4:$J$503&lt;&gt;"")*(Residents!$J$4:$J$503&lt;=Settings!$B$5)*(((Residents!$K$4:$K$503="")+(Residents!$K$4:$K$503&gt;=Settings!$B$5))&gt;0)),Residents!$A$4:$A$503),""))</f>
        <v/>
      </c>
      <c r="H151" s="23" t="str">
        <f t="shared" si="4"/>
        <v/>
      </c>
    </row>
    <row r="152" spans="1:8" x14ac:dyDescent="0.3">
      <c r="A152" s="14"/>
      <c r="B152" s="14"/>
      <c r="C152" s="14"/>
      <c r="D152" s="14"/>
      <c r="E152" s="14"/>
      <c r="F152" s="22"/>
      <c r="G152" s="23" t="str">
        <f>IF($A152="","",IFERROR(LOOKUP(2,1/((Residents!$H$4:$H$503=$A152)*(Residents!$J$4:$J$503&lt;&gt;"")*(Residents!$J$4:$J$503&lt;=Settings!$B$5)*(((Residents!$K$4:$K$503="")+(Residents!$K$4:$K$503&gt;=Settings!$B$5))&gt;0)),Residents!$A$4:$A$503),""))</f>
        <v/>
      </c>
      <c r="H152" s="23" t="str">
        <f t="shared" si="4"/>
        <v/>
      </c>
    </row>
    <row r="153" spans="1:8" x14ac:dyDescent="0.3">
      <c r="A153" s="14"/>
      <c r="B153" s="14"/>
      <c r="C153" s="14"/>
      <c r="D153" s="14"/>
      <c r="E153" s="14"/>
      <c r="F153" s="22"/>
      <c r="G153" s="23" t="str">
        <f>IF($A153="","",IFERROR(LOOKUP(2,1/((Residents!$H$4:$H$503=$A153)*(Residents!$J$4:$J$503&lt;&gt;"")*(Residents!$J$4:$J$503&lt;=Settings!$B$5)*(((Residents!$K$4:$K$503="")+(Residents!$K$4:$K$503&gt;=Settings!$B$5))&gt;0)),Residents!$A$4:$A$503),""))</f>
        <v/>
      </c>
      <c r="H153" s="23" t="str">
        <f t="shared" si="4"/>
        <v/>
      </c>
    </row>
    <row r="154" spans="1:8" x14ac:dyDescent="0.3">
      <c r="A154" s="14"/>
      <c r="B154" s="14"/>
      <c r="C154" s="14"/>
      <c r="D154" s="14"/>
      <c r="E154" s="14"/>
      <c r="F154" s="22"/>
      <c r="G154" s="23" t="str">
        <f>IF($A154="","",IFERROR(LOOKUP(2,1/((Residents!$H$4:$H$503=$A154)*(Residents!$J$4:$J$503&lt;&gt;"")*(Residents!$J$4:$J$503&lt;=Settings!$B$5)*(((Residents!$K$4:$K$503="")+(Residents!$K$4:$K$503&gt;=Settings!$B$5))&gt;0)),Residents!$A$4:$A$503),""))</f>
        <v/>
      </c>
      <c r="H154" s="23" t="str">
        <f t="shared" si="4"/>
        <v/>
      </c>
    </row>
    <row r="155" spans="1:8" x14ac:dyDescent="0.3">
      <c r="A155" s="14"/>
      <c r="B155" s="14"/>
      <c r="C155" s="14"/>
      <c r="D155" s="14"/>
      <c r="E155" s="14"/>
      <c r="F155" s="22"/>
      <c r="G155" s="23" t="str">
        <f>IF($A155="","",IFERROR(LOOKUP(2,1/((Residents!$H$4:$H$503=$A155)*(Residents!$J$4:$J$503&lt;&gt;"")*(Residents!$J$4:$J$503&lt;=Settings!$B$5)*(((Residents!$K$4:$K$503="")+(Residents!$K$4:$K$503&gt;=Settings!$B$5))&gt;0)),Residents!$A$4:$A$503),""))</f>
        <v/>
      </c>
      <c r="H155" s="23" t="str">
        <f t="shared" si="4"/>
        <v/>
      </c>
    </row>
    <row r="156" spans="1:8" x14ac:dyDescent="0.3">
      <c r="A156" s="14"/>
      <c r="B156" s="14"/>
      <c r="C156" s="14"/>
      <c r="D156" s="14"/>
      <c r="E156" s="14"/>
      <c r="F156" s="22"/>
      <c r="G156" s="23" t="str">
        <f>IF($A156="","",IFERROR(LOOKUP(2,1/((Residents!$H$4:$H$503=$A156)*(Residents!$J$4:$J$503&lt;&gt;"")*(Residents!$J$4:$J$503&lt;=Settings!$B$5)*(((Residents!$K$4:$K$503="")+(Residents!$K$4:$K$503&gt;=Settings!$B$5))&gt;0)),Residents!$A$4:$A$503),""))</f>
        <v/>
      </c>
      <c r="H156" s="23" t="str">
        <f t="shared" si="4"/>
        <v/>
      </c>
    </row>
    <row r="157" spans="1:8" x14ac:dyDescent="0.3">
      <c r="A157" s="14"/>
      <c r="B157" s="14"/>
      <c r="C157" s="14"/>
      <c r="D157" s="14"/>
      <c r="E157" s="14"/>
      <c r="F157" s="22"/>
      <c r="G157" s="23" t="str">
        <f>IF($A157="","",IFERROR(LOOKUP(2,1/((Residents!$H$4:$H$503=$A157)*(Residents!$J$4:$J$503&lt;&gt;"")*(Residents!$J$4:$J$503&lt;=Settings!$B$5)*(((Residents!$K$4:$K$503="")+(Residents!$K$4:$K$503&gt;=Settings!$B$5))&gt;0)),Residents!$A$4:$A$503),""))</f>
        <v/>
      </c>
      <c r="H157" s="23" t="str">
        <f t="shared" si="4"/>
        <v/>
      </c>
    </row>
    <row r="158" spans="1:8" x14ac:dyDescent="0.3">
      <c r="A158" s="14"/>
      <c r="B158" s="14"/>
      <c r="C158" s="14"/>
      <c r="D158" s="14"/>
      <c r="E158" s="14"/>
      <c r="F158" s="22"/>
      <c r="G158" s="23" t="str">
        <f>IF($A158="","",IFERROR(LOOKUP(2,1/((Residents!$H$4:$H$503=$A158)*(Residents!$J$4:$J$503&lt;&gt;"")*(Residents!$J$4:$J$503&lt;=Settings!$B$5)*(((Residents!$K$4:$K$503="")+(Residents!$K$4:$K$503&gt;=Settings!$B$5))&gt;0)),Residents!$A$4:$A$503),""))</f>
        <v/>
      </c>
      <c r="H158" s="23" t="str">
        <f t="shared" si="4"/>
        <v/>
      </c>
    </row>
    <row r="159" spans="1:8" x14ac:dyDescent="0.3">
      <c r="A159" s="14"/>
      <c r="B159" s="14"/>
      <c r="C159" s="14"/>
      <c r="D159" s="14"/>
      <c r="E159" s="14"/>
      <c r="F159" s="22"/>
      <c r="G159" s="23" t="str">
        <f>IF($A159="","",IFERROR(LOOKUP(2,1/((Residents!$H$4:$H$503=$A159)*(Residents!$J$4:$J$503&lt;&gt;"")*(Residents!$J$4:$J$503&lt;=Settings!$B$5)*(((Residents!$K$4:$K$503="")+(Residents!$K$4:$K$503&gt;=Settings!$B$5))&gt;0)),Residents!$A$4:$A$503),""))</f>
        <v/>
      </c>
      <c r="H159" s="23" t="str">
        <f t="shared" si="4"/>
        <v/>
      </c>
    </row>
    <row r="160" spans="1:8" x14ac:dyDescent="0.3">
      <c r="A160" s="14"/>
      <c r="B160" s="14"/>
      <c r="C160" s="14"/>
      <c r="D160" s="14"/>
      <c r="E160" s="14"/>
      <c r="F160" s="22"/>
      <c r="G160" s="23" t="str">
        <f>IF($A160="","",IFERROR(LOOKUP(2,1/((Residents!$H$4:$H$503=$A160)*(Residents!$J$4:$J$503&lt;&gt;"")*(Residents!$J$4:$J$503&lt;=Settings!$B$5)*(((Residents!$K$4:$K$503="")+(Residents!$K$4:$K$503&gt;=Settings!$B$5))&gt;0)),Residents!$A$4:$A$503),""))</f>
        <v/>
      </c>
      <c r="H160" s="23" t="str">
        <f t="shared" si="4"/>
        <v/>
      </c>
    </row>
    <row r="161" spans="1:8" x14ac:dyDescent="0.3">
      <c r="A161" s="14"/>
      <c r="B161" s="14"/>
      <c r="C161" s="14"/>
      <c r="D161" s="14"/>
      <c r="E161" s="14"/>
      <c r="F161" s="22"/>
      <c r="G161" s="23" t="str">
        <f>IF($A161="","",IFERROR(LOOKUP(2,1/((Residents!$H$4:$H$503=$A161)*(Residents!$J$4:$J$503&lt;&gt;"")*(Residents!$J$4:$J$503&lt;=Settings!$B$5)*(((Residents!$K$4:$K$503="")+(Residents!$K$4:$K$503&gt;=Settings!$B$5))&gt;0)),Residents!$A$4:$A$503),""))</f>
        <v/>
      </c>
      <c r="H161" s="23" t="str">
        <f t="shared" si="4"/>
        <v/>
      </c>
    </row>
    <row r="162" spans="1:8" x14ac:dyDescent="0.3">
      <c r="A162" s="14"/>
      <c r="B162" s="14"/>
      <c r="C162" s="14"/>
      <c r="D162" s="14"/>
      <c r="E162" s="14"/>
      <c r="F162" s="22"/>
      <c r="G162" s="23" t="str">
        <f>IF($A162="","",IFERROR(LOOKUP(2,1/((Residents!$H$4:$H$503=$A162)*(Residents!$J$4:$J$503&lt;&gt;"")*(Residents!$J$4:$J$503&lt;=Settings!$B$5)*(((Residents!$K$4:$K$503="")+(Residents!$K$4:$K$503&gt;=Settings!$B$5))&gt;0)),Residents!$A$4:$A$503),""))</f>
        <v/>
      </c>
      <c r="H162" s="23" t="str">
        <f t="shared" si="4"/>
        <v/>
      </c>
    </row>
    <row r="163" spans="1:8" x14ac:dyDescent="0.3">
      <c r="A163" s="14"/>
      <c r="B163" s="14"/>
      <c r="C163" s="14"/>
      <c r="D163" s="14"/>
      <c r="E163" s="14"/>
      <c r="F163" s="22"/>
      <c r="G163" s="23" t="str">
        <f>IF($A163="","",IFERROR(LOOKUP(2,1/((Residents!$H$4:$H$503=$A163)*(Residents!$J$4:$J$503&lt;&gt;"")*(Residents!$J$4:$J$503&lt;=Settings!$B$5)*(((Residents!$K$4:$K$503="")+(Residents!$K$4:$K$503&gt;=Settings!$B$5))&gt;0)),Residents!$A$4:$A$503),""))</f>
        <v/>
      </c>
      <c r="H163" s="23" t="str">
        <f t="shared" si="4"/>
        <v/>
      </c>
    </row>
    <row r="164" spans="1:8" x14ac:dyDescent="0.3">
      <c r="A164" s="14"/>
      <c r="B164" s="14"/>
      <c r="C164" s="14"/>
      <c r="D164" s="14"/>
      <c r="E164" s="14"/>
      <c r="F164" s="22"/>
      <c r="G164" s="23" t="str">
        <f>IF($A164="","",IFERROR(LOOKUP(2,1/((Residents!$H$4:$H$503=$A164)*(Residents!$J$4:$J$503&lt;&gt;"")*(Residents!$J$4:$J$503&lt;=Settings!$B$5)*(((Residents!$K$4:$K$503="")+(Residents!$K$4:$K$503&gt;=Settings!$B$5))&gt;0)),Residents!$A$4:$A$503),""))</f>
        <v/>
      </c>
      <c r="H164" s="23" t="str">
        <f t="shared" si="4"/>
        <v/>
      </c>
    </row>
    <row r="165" spans="1:8" x14ac:dyDescent="0.3">
      <c r="A165" s="14"/>
      <c r="B165" s="14"/>
      <c r="C165" s="14"/>
      <c r="D165" s="14"/>
      <c r="E165" s="14"/>
      <c r="F165" s="22"/>
      <c r="G165" s="23" t="str">
        <f>IF($A165="","",IFERROR(LOOKUP(2,1/((Residents!$H$4:$H$503=$A165)*(Residents!$J$4:$J$503&lt;&gt;"")*(Residents!$J$4:$J$503&lt;=Settings!$B$5)*(((Residents!$K$4:$K$503="")+(Residents!$K$4:$K$503&gt;=Settings!$B$5))&gt;0)),Residents!$A$4:$A$503),""))</f>
        <v/>
      </c>
      <c r="H165" s="23" t="str">
        <f t="shared" si="4"/>
        <v/>
      </c>
    </row>
    <row r="166" spans="1:8" x14ac:dyDescent="0.3">
      <c r="A166" s="14"/>
      <c r="B166" s="14"/>
      <c r="C166" s="14"/>
      <c r="D166" s="14"/>
      <c r="E166" s="14"/>
      <c r="F166" s="22"/>
      <c r="G166" s="23" t="str">
        <f>IF($A166="","",IFERROR(LOOKUP(2,1/((Residents!$H$4:$H$503=$A166)*(Residents!$J$4:$J$503&lt;&gt;"")*(Residents!$J$4:$J$503&lt;=Settings!$B$5)*(((Residents!$K$4:$K$503="")+(Residents!$K$4:$K$503&gt;=Settings!$B$5))&gt;0)),Residents!$A$4:$A$503),""))</f>
        <v/>
      </c>
      <c r="H166" s="23" t="str">
        <f t="shared" si="4"/>
        <v/>
      </c>
    </row>
    <row r="167" spans="1:8" x14ac:dyDescent="0.3">
      <c r="A167" s="14"/>
      <c r="B167" s="14"/>
      <c r="C167" s="14"/>
      <c r="D167" s="14"/>
      <c r="E167" s="14"/>
      <c r="F167" s="22"/>
      <c r="G167" s="23" t="str">
        <f>IF($A167="","",IFERROR(LOOKUP(2,1/((Residents!$H$4:$H$503=$A167)*(Residents!$J$4:$J$503&lt;&gt;"")*(Residents!$J$4:$J$503&lt;=Settings!$B$5)*(((Residents!$K$4:$K$503="")+(Residents!$K$4:$K$503&gt;=Settings!$B$5))&gt;0)),Residents!$A$4:$A$503),""))</f>
        <v/>
      </c>
      <c r="H167" s="23" t="str">
        <f t="shared" ref="H167:H198" si="5">IF($A167="","",IF($G167="","Vacant","Occupied"))</f>
        <v/>
      </c>
    </row>
    <row r="168" spans="1:8" x14ac:dyDescent="0.3">
      <c r="A168" s="14"/>
      <c r="B168" s="14"/>
      <c r="C168" s="14"/>
      <c r="D168" s="14"/>
      <c r="E168" s="14"/>
      <c r="F168" s="22"/>
      <c r="G168" s="23" t="str">
        <f>IF($A168="","",IFERROR(LOOKUP(2,1/((Residents!$H$4:$H$503=$A168)*(Residents!$J$4:$J$503&lt;&gt;"")*(Residents!$J$4:$J$503&lt;=Settings!$B$5)*(((Residents!$K$4:$K$503="")+(Residents!$K$4:$K$503&gt;=Settings!$B$5))&gt;0)),Residents!$A$4:$A$503),""))</f>
        <v/>
      </c>
      <c r="H168" s="23" t="str">
        <f t="shared" si="5"/>
        <v/>
      </c>
    </row>
    <row r="169" spans="1:8" x14ac:dyDescent="0.3">
      <c r="A169" s="14"/>
      <c r="B169" s="14"/>
      <c r="C169" s="14"/>
      <c r="D169" s="14"/>
      <c r="E169" s="14"/>
      <c r="F169" s="22"/>
      <c r="G169" s="23" t="str">
        <f>IF($A169="","",IFERROR(LOOKUP(2,1/((Residents!$H$4:$H$503=$A169)*(Residents!$J$4:$J$503&lt;&gt;"")*(Residents!$J$4:$J$503&lt;=Settings!$B$5)*(((Residents!$K$4:$K$503="")+(Residents!$K$4:$K$503&gt;=Settings!$B$5))&gt;0)),Residents!$A$4:$A$503),""))</f>
        <v/>
      </c>
      <c r="H169" s="23" t="str">
        <f t="shared" si="5"/>
        <v/>
      </c>
    </row>
    <row r="170" spans="1:8" x14ac:dyDescent="0.3">
      <c r="A170" s="14"/>
      <c r="B170" s="14"/>
      <c r="C170" s="14"/>
      <c r="D170" s="14"/>
      <c r="E170" s="14"/>
      <c r="F170" s="22"/>
      <c r="G170" s="23" t="str">
        <f>IF($A170="","",IFERROR(LOOKUP(2,1/((Residents!$H$4:$H$503=$A170)*(Residents!$J$4:$J$503&lt;&gt;"")*(Residents!$J$4:$J$503&lt;=Settings!$B$5)*(((Residents!$K$4:$K$503="")+(Residents!$K$4:$K$503&gt;=Settings!$B$5))&gt;0)),Residents!$A$4:$A$503),""))</f>
        <v/>
      </c>
      <c r="H170" s="23" t="str">
        <f t="shared" si="5"/>
        <v/>
      </c>
    </row>
    <row r="171" spans="1:8" x14ac:dyDescent="0.3">
      <c r="A171" s="14"/>
      <c r="B171" s="14"/>
      <c r="C171" s="14"/>
      <c r="D171" s="14"/>
      <c r="E171" s="14"/>
      <c r="F171" s="22"/>
      <c r="G171" s="23" t="str">
        <f>IF($A171="","",IFERROR(LOOKUP(2,1/((Residents!$H$4:$H$503=$A171)*(Residents!$J$4:$J$503&lt;&gt;"")*(Residents!$J$4:$J$503&lt;=Settings!$B$5)*(((Residents!$K$4:$K$503="")+(Residents!$K$4:$K$503&gt;=Settings!$B$5))&gt;0)),Residents!$A$4:$A$503),""))</f>
        <v/>
      </c>
      <c r="H171" s="23" t="str">
        <f t="shared" si="5"/>
        <v/>
      </c>
    </row>
    <row r="172" spans="1:8" x14ac:dyDescent="0.3">
      <c r="A172" s="14"/>
      <c r="B172" s="14"/>
      <c r="C172" s="14"/>
      <c r="D172" s="14"/>
      <c r="E172" s="14"/>
      <c r="F172" s="22"/>
      <c r="G172" s="23" t="str">
        <f>IF($A172="","",IFERROR(LOOKUP(2,1/((Residents!$H$4:$H$503=$A172)*(Residents!$J$4:$J$503&lt;&gt;"")*(Residents!$J$4:$J$503&lt;=Settings!$B$5)*(((Residents!$K$4:$K$503="")+(Residents!$K$4:$K$503&gt;=Settings!$B$5))&gt;0)),Residents!$A$4:$A$503),""))</f>
        <v/>
      </c>
      <c r="H172" s="23" t="str">
        <f t="shared" si="5"/>
        <v/>
      </c>
    </row>
    <row r="173" spans="1:8" x14ac:dyDescent="0.3">
      <c r="A173" s="14"/>
      <c r="B173" s="14"/>
      <c r="C173" s="14"/>
      <c r="D173" s="14"/>
      <c r="E173" s="14"/>
      <c r="F173" s="22"/>
      <c r="G173" s="23" t="str">
        <f>IF($A173="","",IFERROR(LOOKUP(2,1/((Residents!$H$4:$H$503=$A173)*(Residents!$J$4:$J$503&lt;&gt;"")*(Residents!$J$4:$J$503&lt;=Settings!$B$5)*(((Residents!$K$4:$K$503="")+(Residents!$K$4:$K$503&gt;=Settings!$B$5))&gt;0)),Residents!$A$4:$A$503),""))</f>
        <v/>
      </c>
      <c r="H173" s="23" t="str">
        <f t="shared" si="5"/>
        <v/>
      </c>
    </row>
    <row r="174" spans="1:8" x14ac:dyDescent="0.3">
      <c r="A174" s="14"/>
      <c r="B174" s="14"/>
      <c r="C174" s="14"/>
      <c r="D174" s="14"/>
      <c r="E174" s="14"/>
      <c r="F174" s="22"/>
      <c r="G174" s="23" t="str">
        <f>IF($A174="","",IFERROR(LOOKUP(2,1/((Residents!$H$4:$H$503=$A174)*(Residents!$J$4:$J$503&lt;&gt;"")*(Residents!$J$4:$J$503&lt;=Settings!$B$5)*(((Residents!$K$4:$K$503="")+(Residents!$K$4:$K$503&gt;=Settings!$B$5))&gt;0)),Residents!$A$4:$A$503),""))</f>
        <v/>
      </c>
      <c r="H174" s="23" t="str">
        <f t="shared" si="5"/>
        <v/>
      </c>
    </row>
    <row r="175" spans="1:8" x14ac:dyDescent="0.3">
      <c r="A175" s="14"/>
      <c r="B175" s="14"/>
      <c r="C175" s="14"/>
      <c r="D175" s="14"/>
      <c r="E175" s="14"/>
      <c r="F175" s="22"/>
      <c r="G175" s="23" t="str">
        <f>IF($A175="","",IFERROR(LOOKUP(2,1/((Residents!$H$4:$H$503=$A175)*(Residents!$J$4:$J$503&lt;&gt;"")*(Residents!$J$4:$J$503&lt;=Settings!$B$5)*(((Residents!$K$4:$K$503="")+(Residents!$K$4:$K$503&gt;=Settings!$B$5))&gt;0)),Residents!$A$4:$A$503),""))</f>
        <v/>
      </c>
      <c r="H175" s="23" t="str">
        <f t="shared" si="5"/>
        <v/>
      </c>
    </row>
    <row r="176" spans="1:8" x14ac:dyDescent="0.3">
      <c r="A176" s="14"/>
      <c r="B176" s="14"/>
      <c r="C176" s="14"/>
      <c r="D176" s="14"/>
      <c r="E176" s="14"/>
      <c r="F176" s="22"/>
      <c r="G176" s="23" t="str">
        <f>IF($A176="","",IFERROR(LOOKUP(2,1/((Residents!$H$4:$H$503=$A176)*(Residents!$J$4:$J$503&lt;&gt;"")*(Residents!$J$4:$J$503&lt;=Settings!$B$5)*(((Residents!$K$4:$K$503="")+(Residents!$K$4:$K$503&gt;=Settings!$B$5))&gt;0)),Residents!$A$4:$A$503),""))</f>
        <v/>
      </c>
      <c r="H176" s="23" t="str">
        <f t="shared" si="5"/>
        <v/>
      </c>
    </row>
    <row r="177" spans="1:8" x14ac:dyDescent="0.3">
      <c r="A177" s="14"/>
      <c r="B177" s="14"/>
      <c r="C177" s="14"/>
      <c r="D177" s="14"/>
      <c r="E177" s="14"/>
      <c r="F177" s="22"/>
      <c r="G177" s="23" t="str">
        <f>IF($A177="","",IFERROR(LOOKUP(2,1/((Residents!$H$4:$H$503=$A177)*(Residents!$J$4:$J$503&lt;&gt;"")*(Residents!$J$4:$J$503&lt;=Settings!$B$5)*(((Residents!$K$4:$K$503="")+(Residents!$K$4:$K$503&gt;=Settings!$B$5))&gt;0)),Residents!$A$4:$A$503),""))</f>
        <v/>
      </c>
      <c r="H177" s="23" t="str">
        <f t="shared" si="5"/>
        <v/>
      </c>
    </row>
    <row r="178" spans="1:8" x14ac:dyDescent="0.3">
      <c r="A178" s="14"/>
      <c r="B178" s="14"/>
      <c r="C178" s="14"/>
      <c r="D178" s="14"/>
      <c r="E178" s="14"/>
      <c r="F178" s="22"/>
      <c r="G178" s="23" t="str">
        <f>IF($A178="","",IFERROR(LOOKUP(2,1/((Residents!$H$4:$H$503=$A178)*(Residents!$J$4:$J$503&lt;&gt;"")*(Residents!$J$4:$J$503&lt;=Settings!$B$5)*(((Residents!$K$4:$K$503="")+(Residents!$K$4:$K$503&gt;=Settings!$B$5))&gt;0)),Residents!$A$4:$A$503),""))</f>
        <v/>
      </c>
      <c r="H178" s="23" t="str">
        <f t="shared" si="5"/>
        <v/>
      </c>
    </row>
    <row r="179" spans="1:8" x14ac:dyDescent="0.3">
      <c r="A179" s="14"/>
      <c r="B179" s="14"/>
      <c r="C179" s="14"/>
      <c r="D179" s="14"/>
      <c r="E179" s="14"/>
      <c r="F179" s="22"/>
      <c r="G179" s="23" t="str">
        <f>IF($A179="","",IFERROR(LOOKUP(2,1/((Residents!$H$4:$H$503=$A179)*(Residents!$J$4:$J$503&lt;&gt;"")*(Residents!$J$4:$J$503&lt;=Settings!$B$5)*(((Residents!$K$4:$K$503="")+(Residents!$K$4:$K$503&gt;=Settings!$B$5))&gt;0)),Residents!$A$4:$A$503),""))</f>
        <v/>
      </c>
      <c r="H179" s="23" t="str">
        <f t="shared" si="5"/>
        <v/>
      </c>
    </row>
    <row r="180" spans="1:8" x14ac:dyDescent="0.3">
      <c r="A180" s="14"/>
      <c r="B180" s="14"/>
      <c r="C180" s="14"/>
      <c r="D180" s="14"/>
      <c r="E180" s="14"/>
      <c r="F180" s="22"/>
      <c r="G180" s="23" t="str">
        <f>IF($A180="","",IFERROR(LOOKUP(2,1/((Residents!$H$4:$H$503=$A180)*(Residents!$J$4:$J$503&lt;&gt;"")*(Residents!$J$4:$J$503&lt;=Settings!$B$5)*(((Residents!$K$4:$K$503="")+(Residents!$K$4:$K$503&gt;=Settings!$B$5))&gt;0)),Residents!$A$4:$A$503),""))</f>
        <v/>
      </c>
      <c r="H180" s="23" t="str">
        <f t="shared" si="5"/>
        <v/>
      </c>
    </row>
    <row r="181" spans="1:8" x14ac:dyDescent="0.3">
      <c r="A181" s="14"/>
      <c r="B181" s="14"/>
      <c r="C181" s="14"/>
      <c r="D181" s="14"/>
      <c r="E181" s="14"/>
      <c r="F181" s="22"/>
      <c r="G181" s="23" t="str">
        <f>IF($A181="","",IFERROR(LOOKUP(2,1/((Residents!$H$4:$H$503=$A181)*(Residents!$J$4:$J$503&lt;&gt;"")*(Residents!$J$4:$J$503&lt;=Settings!$B$5)*(((Residents!$K$4:$K$503="")+(Residents!$K$4:$K$503&gt;=Settings!$B$5))&gt;0)),Residents!$A$4:$A$503),""))</f>
        <v/>
      </c>
      <c r="H181" s="23" t="str">
        <f t="shared" si="5"/>
        <v/>
      </c>
    </row>
    <row r="182" spans="1:8" x14ac:dyDescent="0.3">
      <c r="A182" s="14"/>
      <c r="B182" s="14"/>
      <c r="C182" s="14"/>
      <c r="D182" s="14"/>
      <c r="E182" s="14"/>
      <c r="F182" s="22"/>
      <c r="G182" s="23" t="str">
        <f>IF($A182="","",IFERROR(LOOKUP(2,1/((Residents!$H$4:$H$503=$A182)*(Residents!$J$4:$J$503&lt;&gt;"")*(Residents!$J$4:$J$503&lt;=Settings!$B$5)*(((Residents!$K$4:$K$503="")+(Residents!$K$4:$K$503&gt;=Settings!$B$5))&gt;0)),Residents!$A$4:$A$503),""))</f>
        <v/>
      </c>
      <c r="H182" s="23" t="str">
        <f t="shared" si="5"/>
        <v/>
      </c>
    </row>
    <row r="183" spans="1:8" x14ac:dyDescent="0.3">
      <c r="A183" s="14"/>
      <c r="B183" s="14"/>
      <c r="C183" s="14"/>
      <c r="D183" s="14"/>
      <c r="E183" s="14"/>
      <c r="F183" s="22"/>
      <c r="G183" s="23" t="str">
        <f>IF($A183="","",IFERROR(LOOKUP(2,1/((Residents!$H$4:$H$503=$A183)*(Residents!$J$4:$J$503&lt;&gt;"")*(Residents!$J$4:$J$503&lt;=Settings!$B$5)*(((Residents!$K$4:$K$503="")+(Residents!$K$4:$K$503&gt;=Settings!$B$5))&gt;0)),Residents!$A$4:$A$503),""))</f>
        <v/>
      </c>
      <c r="H183" s="23" t="str">
        <f t="shared" si="5"/>
        <v/>
      </c>
    </row>
    <row r="184" spans="1:8" x14ac:dyDescent="0.3">
      <c r="A184" s="14"/>
      <c r="B184" s="14"/>
      <c r="C184" s="14"/>
      <c r="D184" s="14"/>
      <c r="E184" s="14"/>
      <c r="F184" s="22"/>
      <c r="G184" s="23" t="str">
        <f>IF($A184="","",IFERROR(LOOKUP(2,1/((Residents!$H$4:$H$503=$A184)*(Residents!$J$4:$J$503&lt;&gt;"")*(Residents!$J$4:$J$503&lt;=Settings!$B$5)*(((Residents!$K$4:$K$503="")+(Residents!$K$4:$K$503&gt;=Settings!$B$5))&gt;0)),Residents!$A$4:$A$503),""))</f>
        <v/>
      </c>
      <c r="H184" s="23" t="str">
        <f t="shared" si="5"/>
        <v/>
      </c>
    </row>
    <row r="185" spans="1:8" x14ac:dyDescent="0.3">
      <c r="A185" s="14"/>
      <c r="B185" s="14"/>
      <c r="C185" s="14"/>
      <c r="D185" s="14"/>
      <c r="E185" s="14"/>
      <c r="F185" s="22"/>
      <c r="G185" s="23" t="str">
        <f>IF($A185="","",IFERROR(LOOKUP(2,1/((Residents!$H$4:$H$503=$A185)*(Residents!$J$4:$J$503&lt;&gt;"")*(Residents!$J$4:$J$503&lt;=Settings!$B$5)*(((Residents!$K$4:$K$503="")+(Residents!$K$4:$K$503&gt;=Settings!$B$5))&gt;0)),Residents!$A$4:$A$503),""))</f>
        <v/>
      </c>
      <c r="H185" s="23" t="str">
        <f t="shared" si="5"/>
        <v/>
      </c>
    </row>
    <row r="186" spans="1:8" x14ac:dyDescent="0.3">
      <c r="A186" s="14"/>
      <c r="B186" s="14"/>
      <c r="C186" s="14"/>
      <c r="D186" s="14"/>
      <c r="E186" s="14"/>
      <c r="F186" s="22"/>
      <c r="G186" s="23" t="str">
        <f>IF($A186="","",IFERROR(LOOKUP(2,1/((Residents!$H$4:$H$503=$A186)*(Residents!$J$4:$J$503&lt;&gt;"")*(Residents!$J$4:$J$503&lt;=Settings!$B$5)*(((Residents!$K$4:$K$503="")+(Residents!$K$4:$K$503&gt;=Settings!$B$5))&gt;0)),Residents!$A$4:$A$503),""))</f>
        <v/>
      </c>
      <c r="H186" s="23" t="str">
        <f t="shared" si="5"/>
        <v/>
      </c>
    </row>
    <row r="187" spans="1:8" x14ac:dyDescent="0.3">
      <c r="A187" s="14"/>
      <c r="B187" s="14"/>
      <c r="C187" s="14"/>
      <c r="D187" s="14"/>
      <c r="E187" s="14"/>
      <c r="F187" s="22"/>
      <c r="G187" s="23" t="str">
        <f>IF($A187="","",IFERROR(LOOKUP(2,1/((Residents!$H$4:$H$503=$A187)*(Residents!$J$4:$J$503&lt;&gt;"")*(Residents!$J$4:$J$503&lt;=Settings!$B$5)*(((Residents!$K$4:$K$503="")+(Residents!$K$4:$K$503&gt;=Settings!$B$5))&gt;0)),Residents!$A$4:$A$503),""))</f>
        <v/>
      </c>
      <c r="H187" s="23" t="str">
        <f t="shared" si="5"/>
        <v/>
      </c>
    </row>
    <row r="188" spans="1:8" x14ac:dyDescent="0.3">
      <c r="A188" s="14"/>
      <c r="B188" s="14"/>
      <c r="C188" s="14"/>
      <c r="D188" s="14"/>
      <c r="E188" s="14"/>
      <c r="F188" s="22"/>
      <c r="G188" s="23" t="str">
        <f>IF($A188="","",IFERROR(LOOKUP(2,1/((Residents!$H$4:$H$503=$A188)*(Residents!$J$4:$J$503&lt;&gt;"")*(Residents!$J$4:$J$503&lt;=Settings!$B$5)*(((Residents!$K$4:$K$503="")+(Residents!$K$4:$K$503&gt;=Settings!$B$5))&gt;0)),Residents!$A$4:$A$503),""))</f>
        <v/>
      </c>
      <c r="H188" s="23" t="str">
        <f t="shared" si="5"/>
        <v/>
      </c>
    </row>
    <row r="189" spans="1:8" x14ac:dyDescent="0.3">
      <c r="A189" s="14"/>
      <c r="B189" s="14"/>
      <c r="C189" s="14"/>
      <c r="D189" s="14"/>
      <c r="E189" s="14"/>
      <c r="F189" s="22"/>
      <c r="G189" s="23" t="str">
        <f>IF($A189="","",IFERROR(LOOKUP(2,1/((Residents!$H$4:$H$503=$A189)*(Residents!$J$4:$J$503&lt;&gt;"")*(Residents!$J$4:$J$503&lt;=Settings!$B$5)*(((Residents!$K$4:$K$503="")+(Residents!$K$4:$K$503&gt;=Settings!$B$5))&gt;0)),Residents!$A$4:$A$503),""))</f>
        <v/>
      </c>
      <c r="H189" s="23" t="str">
        <f t="shared" si="5"/>
        <v/>
      </c>
    </row>
    <row r="190" spans="1:8" x14ac:dyDescent="0.3">
      <c r="A190" s="14"/>
      <c r="B190" s="14"/>
      <c r="C190" s="14"/>
      <c r="D190" s="14"/>
      <c r="E190" s="14"/>
      <c r="F190" s="22"/>
      <c r="G190" s="23" t="str">
        <f>IF($A190="","",IFERROR(LOOKUP(2,1/((Residents!$H$4:$H$503=$A190)*(Residents!$J$4:$J$503&lt;&gt;"")*(Residents!$J$4:$J$503&lt;=Settings!$B$5)*(((Residents!$K$4:$K$503="")+(Residents!$K$4:$K$503&gt;=Settings!$B$5))&gt;0)),Residents!$A$4:$A$503),""))</f>
        <v/>
      </c>
      <c r="H190" s="23" t="str">
        <f t="shared" si="5"/>
        <v/>
      </c>
    </row>
    <row r="191" spans="1:8" x14ac:dyDescent="0.3">
      <c r="A191" s="14"/>
      <c r="B191" s="14"/>
      <c r="C191" s="14"/>
      <c r="D191" s="14"/>
      <c r="E191" s="14"/>
      <c r="F191" s="22"/>
      <c r="G191" s="23" t="str">
        <f>IF($A191="","",IFERROR(LOOKUP(2,1/((Residents!$H$4:$H$503=$A191)*(Residents!$J$4:$J$503&lt;&gt;"")*(Residents!$J$4:$J$503&lt;=Settings!$B$5)*(((Residents!$K$4:$K$503="")+(Residents!$K$4:$K$503&gt;=Settings!$B$5))&gt;0)),Residents!$A$4:$A$503),""))</f>
        <v/>
      </c>
      <c r="H191" s="23" t="str">
        <f t="shared" si="5"/>
        <v/>
      </c>
    </row>
    <row r="192" spans="1:8" x14ac:dyDescent="0.3">
      <c r="A192" s="14"/>
      <c r="B192" s="14"/>
      <c r="C192" s="14"/>
      <c r="D192" s="14"/>
      <c r="E192" s="14"/>
      <c r="F192" s="22"/>
      <c r="G192" s="23" t="str">
        <f>IF($A192="","",IFERROR(LOOKUP(2,1/((Residents!$H$4:$H$503=$A192)*(Residents!$J$4:$J$503&lt;&gt;"")*(Residents!$J$4:$J$503&lt;=Settings!$B$5)*(((Residents!$K$4:$K$503="")+(Residents!$K$4:$K$503&gt;=Settings!$B$5))&gt;0)),Residents!$A$4:$A$503),""))</f>
        <v/>
      </c>
      <c r="H192" s="23" t="str">
        <f t="shared" si="5"/>
        <v/>
      </c>
    </row>
    <row r="193" spans="1:8" x14ac:dyDescent="0.3">
      <c r="A193" s="14"/>
      <c r="B193" s="14"/>
      <c r="C193" s="14"/>
      <c r="D193" s="14"/>
      <c r="E193" s="14"/>
      <c r="F193" s="22"/>
      <c r="G193" s="23" t="str">
        <f>IF($A193="","",IFERROR(LOOKUP(2,1/((Residents!$H$4:$H$503=$A193)*(Residents!$J$4:$J$503&lt;&gt;"")*(Residents!$J$4:$J$503&lt;=Settings!$B$5)*(((Residents!$K$4:$K$503="")+(Residents!$K$4:$K$503&gt;=Settings!$B$5))&gt;0)),Residents!$A$4:$A$503),""))</f>
        <v/>
      </c>
      <c r="H193" s="23" t="str">
        <f t="shared" si="5"/>
        <v/>
      </c>
    </row>
    <row r="194" spans="1:8" x14ac:dyDescent="0.3">
      <c r="A194" s="14"/>
      <c r="B194" s="14"/>
      <c r="C194" s="14"/>
      <c r="D194" s="14"/>
      <c r="E194" s="14"/>
      <c r="F194" s="22"/>
      <c r="G194" s="23" t="str">
        <f>IF($A194="","",IFERROR(LOOKUP(2,1/((Residents!$H$4:$H$503=$A194)*(Residents!$J$4:$J$503&lt;&gt;"")*(Residents!$J$4:$J$503&lt;=Settings!$B$5)*(((Residents!$K$4:$K$503="")+(Residents!$K$4:$K$503&gt;=Settings!$B$5))&gt;0)),Residents!$A$4:$A$503),""))</f>
        <v/>
      </c>
      <c r="H194" s="23" t="str">
        <f t="shared" si="5"/>
        <v/>
      </c>
    </row>
    <row r="195" spans="1:8" x14ac:dyDescent="0.3">
      <c r="A195" s="14"/>
      <c r="B195" s="14"/>
      <c r="C195" s="14"/>
      <c r="D195" s="14"/>
      <c r="E195" s="14"/>
      <c r="F195" s="22"/>
      <c r="G195" s="23" t="str">
        <f>IF($A195="","",IFERROR(LOOKUP(2,1/((Residents!$H$4:$H$503=$A195)*(Residents!$J$4:$J$503&lt;&gt;"")*(Residents!$J$4:$J$503&lt;=Settings!$B$5)*(((Residents!$K$4:$K$503="")+(Residents!$K$4:$K$503&gt;=Settings!$B$5))&gt;0)),Residents!$A$4:$A$503),""))</f>
        <v/>
      </c>
      <c r="H195" s="23" t="str">
        <f t="shared" si="5"/>
        <v/>
      </c>
    </row>
    <row r="196" spans="1:8" x14ac:dyDescent="0.3">
      <c r="A196" s="14"/>
      <c r="B196" s="14"/>
      <c r="C196" s="14"/>
      <c r="D196" s="14"/>
      <c r="E196" s="14"/>
      <c r="F196" s="22"/>
      <c r="G196" s="23" t="str">
        <f>IF($A196="","",IFERROR(LOOKUP(2,1/((Residents!$H$4:$H$503=$A196)*(Residents!$J$4:$J$503&lt;&gt;"")*(Residents!$J$4:$J$503&lt;=Settings!$B$5)*(((Residents!$K$4:$K$503="")+(Residents!$K$4:$K$503&gt;=Settings!$B$5))&gt;0)),Residents!$A$4:$A$503),""))</f>
        <v/>
      </c>
      <c r="H196" s="23" t="str">
        <f t="shared" si="5"/>
        <v/>
      </c>
    </row>
    <row r="197" spans="1:8" x14ac:dyDescent="0.3">
      <c r="A197" s="14"/>
      <c r="B197" s="14"/>
      <c r="C197" s="14"/>
      <c r="D197" s="14"/>
      <c r="E197" s="14"/>
      <c r="F197" s="22"/>
      <c r="G197" s="23" t="str">
        <f>IF($A197="","",IFERROR(LOOKUP(2,1/((Residents!$H$4:$H$503=$A197)*(Residents!$J$4:$J$503&lt;&gt;"")*(Residents!$J$4:$J$503&lt;=Settings!$B$5)*(((Residents!$K$4:$K$503="")+(Residents!$K$4:$K$503&gt;=Settings!$B$5))&gt;0)),Residents!$A$4:$A$503),""))</f>
        <v/>
      </c>
      <c r="H197" s="23" t="str">
        <f t="shared" si="5"/>
        <v/>
      </c>
    </row>
    <row r="198" spans="1:8" x14ac:dyDescent="0.3">
      <c r="A198" s="14"/>
      <c r="B198" s="14"/>
      <c r="C198" s="14"/>
      <c r="D198" s="14"/>
      <c r="E198" s="14"/>
      <c r="F198" s="22"/>
      <c r="G198" s="23" t="str">
        <f>IF($A198="","",IFERROR(LOOKUP(2,1/((Residents!$H$4:$H$503=$A198)*(Residents!$J$4:$J$503&lt;&gt;"")*(Residents!$J$4:$J$503&lt;=Settings!$B$5)*(((Residents!$K$4:$K$503="")+(Residents!$K$4:$K$503&gt;=Settings!$B$5))&gt;0)),Residents!$A$4:$A$503),""))</f>
        <v/>
      </c>
      <c r="H198" s="23" t="str">
        <f t="shared" si="5"/>
        <v/>
      </c>
    </row>
    <row r="199" spans="1:8" x14ac:dyDescent="0.3">
      <c r="A199" s="14"/>
      <c r="B199" s="14"/>
      <c r="C199" s="14"/>
      <c r="D199" s="14"/>
      <c r="E199" s="14"/>
      <c r="F199" s="22"/>
      <c r="G199" s="23" t="str">
        <f>IF($A199="","",IFERROR(LOOKUP(2,1/((Residents!$H$4:$H$503=$A199)*(Residents!$J$4:$J$503&lt;&gt;"")*(Residents!$J$4:$J$503&lt;=Settings!$B$5)*(((Residents!$K$4:$K$503="")+(Residents!$K$4:$K$503&gt;=Settings!$B$5))&gt;0)),Residents!$A$4:$A$503),""))</f>
        <v/>
      </c>
      <c r="H199" s="23" t="str">
        <f t="shared" ref="H199:H206" si="6">IF($A199="","",IF($G199="","Vacant","Occupied"))</f>
        <v/>
      </c>
    </row>
    <row r="200" spans="1:8" x14ac:dyDescent="0.3">
      <c r="A200" s="14"/>
      <c r="B200" s="14"/>
      <c r="C200" s="14"/>
      <c r="D200" s="14"/>
      <c r="E200" s="14"/>
      <c r="F200" s="22"/>
      <c r="G200" s="23" t="str">
        <f>IF($A200="","",IFERROR(LOOKUP(2,1/((Residents!$H$4:$H$503=$A200)*(Residents!$J$4:$J$503&lt;&gt;"")*(Residents!$J$4:$J$503&lt;=Settings!$B$5)*(((Residents!$K$4:$K$503="")+(Residents!$K$4:$K$503&gt;=Settings!$B$5))&gt;0)),Residents!$A$4:$A$503),""))</f>
        <v/>
      </c>
      <c r="H200" s="23" t="str">
        <f t="shared" si="6"/>
        <v/>
      </c>
    </row>
    <row r="201" spans="1:8" x14ac:dyDescent="0.3">
      <c r="A201" s="14"/>
      <c r="B201" s="14"/>
      <c r="C201" s="14"/>
      <c r="D201" s="14"/>
      <c r="E201" s="14"/>
      <c r="F201" s="22"/>
      <c r="G201" s="23" t="str">
        <f>IF($A201="","",IFERROR(LOOKUP(2,1/((Residents!$H$4:$H$503=$A201)*(Residents!$J$4:$J$503&lt;&gt;"")*(Residents!$J$4:$J$503&lt;=Settings!$B$5)*(((Residents!$K$4:$K$503="")+(Residents!$K$4:$K$503&gt;=Settings!$B$5))&gt;0)),Residents!$A$4:$A$503),""))</f>
        <v/>
      </c>
      <c r="H201" s="23" t="str">
        <f t="shared" si="6"/>
        <v/>
      </c>
    </row>
    <row r="202" spans="1:8" x14ac:dyDescent="0.3">
      <c r="A202" s="14"/>
      <c r="B202" s="14"/>
      <c r="C202" s="14"/>
      <c r="D202" s="14"/>
      <c r="E202" s="14"/>
      <c r="F202" s="22"/>
      <c r="G202" s="23" t="str">
        <f>IF($A202="","",IFERROR(LOOKUP(2,1/((Residents!$H$4:$H$503=$A202)*(Residents!$J$4:$J$503&lt;&gt;"")*(Residents!$J$4:$J$503&lt;=Settings!$B$5)*(((Residents!$K$4:$K$503="")+(Residents!$K$4:$K$503&gt;=Settings!$B$5))&gt;0)),Residents!$A$4:$A$503),""))</f>
        <v/>
      </c>
      <c r="H202" s="23" t="str">
        <f t="shared" si="6"/>
        <v/>
      </c>
    </row>
    <row r="203" spans="1:8" x14ac:dyDescent="0.3">
      <c r="A203" s="14"/>
      <c r="B203" s="14"/>
      <c r="C203" s="14"/>
      <c r="D203" s="14"/>
      <c r="E203" s="14"/>
      <c r="F203" s="22"/>
      <c r="G203" s="23" t="str">
        <f>IF($A203="","",IFERROR(LOOKUP(2,1/((Residents!$H$4:$H$503=$A203)*(Residents!$J$4:$J$503&lt;&gt;"")*(Residents!$J$4:$J$503&lt;=Settings!$B$5)*(((Residents!$K$4:$K$503="")+(Residents!$K$4:$K$503&gt;=Settings!$B$5))&gt;0)),Residents!$A$4:$A$503),""))</f>
        <v/>
      </c>
      <c r="H203" s="23" t="str">
        <f t="shared" si="6"/>
        <v/>
      </c>
    </row>
    <row r="204" spans="1:8" x14ac:dyDescent="0.3">
      <c r="A204" s="14"/>
      <c r="B204" s="14"/>
      <c r="C204" s="14"/>
      <c r="D204" s="14"/>
      <c r="E204" s="14"/>
      <c r="F204" s="22"/>
      <c r="G204" s="23" t="str">
        <f>IF($A204="","",IFERROR(LOOKUP(2,1/((Residents!$H$4:$H$503=$A204)*(Residents!$J$4:$J$503&lt;&gt;"")*(Residents!$J$4:$J$503&lt;=Settings!$B$5)*(((Residents!$K$4:$K$503="")+(Residents!$K$4:$K$503&gt;=Settings!$B$5))&gt;0)),Residents!$A$4:$A$503),""))</f>
        <v/>
      </c>
      <c r="H204" s="23" t="str">
        <f t="shared" si="6"/>
        <v/>
      </c>
    </row>
    <row r="205" spans="1:8" x14ac:dyDescent="0.3">
      <c r="A205" s="14"/>
      <c r="B205" s="14"/>
      <c r="C205" s="14"/>
      <c r="D205" s="14"/>
      <c r="E205" s="14"/>
      <c r="F205" s="22"/>
      <c r="G205" s="23" t="str">
        <f>IF($A205="","",IFERROR(LOOKUP(2,1/((Residents!$H$4:$H$503=$A205)*(Residents!$J$4:$J$503&lt;&gt;"")*(Residents!$J$4:$J$503&lt;=Settings!$B$5)*(((Residents!$K$4:$K$503="")+(Residents!$K$4:$K$503&gt;=Settings!$B$5))&gt;0)),Residents!$A$4:$A$503),""))</f>
        <v/>
      </c>
      <c r="H205" s="23" t="str">
        <f t="shared" si="6"/>
        <v/>
      </c>
    </row>
    <row r="206" spans="1:8" x14ac:dyDescent="0.3">
      <c r="A206" s="14"/>
      <c r="B206" s="14"/>
      <c r="C206" s="14"/>
      <c r="D206" s="14"/>
      <c r="E206" s="14"/>
      <c r="F206" s="22"/>
      <c r="G206" s="23" t="str">
        <f>IF($A206="","",IFERROR(LOOKUP(2,1/((Residents!$H$4:$H$503=$A206)*(Residents!$J$4:$J$503&lt;&gt;"")*(Residents!$J$4:$J$503&lt;=Settings!$B$5)*(((Residents!$K$4:$K$503="")+(Residents!$K$4:$K$503&gt;=Settings!$B$5))&gt;0)),Residents!$A$4:$A$503),""))</f>
        <v/>
      </c>
      <c r="H206" s="23" t="str">
        <f t="shared" si="6"/>
        <v/>
      </c>
    </row>
  </sheetData>
  <sheetProtection sheet="1" formatCells="0" formatColumns="0" formatRows="0" sort="0" autoFilter="0"/>
  <mergeCells count="2">
    <mergeCell ref="D3:F3"/>
    <mergeCell ref="D4:F4"/>
  </mergeCells>
  <conditionalFormatting sqref="H7:H206">
    <cfRule type="cellIs" dxfId="2" priority="1" operator="equal">
      <formula>"Vacant"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200-000000000000}">
          <x14:formula1>
            <xm:f>Lists!$B$1:$B$5</xm:f>
          </x14:formula1>
          <xm:sqref>D7:D206</xm:sqref>
        </x14:dataValidation>
        <x14:dataValidation type="list" allowBlank="1" xr:uid="{00000000-0002-0000-0200-000001000000}">
          <x14:formula1>
            <xm:f>Lists!$C$1:$C$2</xm:f>
          </x14:formula1>
          <xm:sqref>E7:E206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563EB"/>
    <pageSetUpPr fitToPage="1"/>
  </sheetPr>
  <dimension ref="A1:P503"/>
  <sheetViews>
    <sheetView showGridLines="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22" customWidth="1"/>
    <col min="2" max="2" width="14" customWidth="1"/>
    <col min="3" max="3" width="15" customWidth="1"/>
    <col min="4" max="4" width="18" customWidth="1"/>
    <col min="5" max="5" width="26" customWidth="1"/>
    <col min="6" max="6" width="30" customWidth="1"/>
    <col min="7" max="7" width="22" customWidth="1"/>
    <col min="8" max="8" width="9" customWidth="1"/>
    <col min="9" max="12" width="12" customWidth="1"/>
    <col min="13" max="13" width="18" customWidth="1"/>
    <col min="14" max="14" width="13" customWidth="1"/>
    <col min="15" max="15" width="14" customWidth="1"/>
    <col min="16" max="16" width="22" customWidth="1"/>
  </cols>
  <sheetData>
    <row r="1" spans="1:16" ht="25.95" customHeight="1" x14ac:dyDescent="0.4">
      <c r="A1" s="1" t="s">
        <v>75</v>
      </c>
    </row>
    <row r="2" spans="1:16" x14ac:dyDescent="0.3">
      <c r="A2" s="2" t="s">
        <v>76</v>
      </c>
    </row>
    <row r="3" spans="1:16" ht="31.95" customHeight="1" x14ac:dyDescent="0.3">
      <c r="A3" s="20" t="s">
        <v>77</v>
      </c>
      <c r="B3" s="20" t="s">
        <v>78</v>
      </c>
      <c r="C3" s="20" t="s">
        <v>79</v>
      </c>
      <c r="D3" s="20" t="s">
        <v>80</v>
      </c>
      <c r="E3" s="20" t="s">
        <v>81</v>
      </c>
      <c r="F3" s="20" t="s">
        <v>82</v>
      </c>
      <c r="G3" s="20" t="s">
        <v>83</v>
      </c>
      <c r="H3" s="20" t="s">
        <v>84</v>
      </c>
      <c r="I3" s="20" t="str">
        <f>"Monthly rent ("&amp;Settings!$B$4&amp;")"</f>
        <v>Monthly rent (₹)</v>
      </c>
      <c r="J3" s="20" t="s">
        <v>85</v>
      </c>
      <c r="K3" s="20" t="s">
        <v>86</v>
      </c>
      <c r="L3" s="20" t="str">
        <f>"Deposit ("&amp;Settings!$B$4&amp;")"</f>
        <v>Deposit (₹)</v>
      </c>
      <c r="M3" s="20" t="s">
        <v>87</v>
      </c>
      <c r="N3" s="20" t="s">
        <v>88</v>
      </c>
      <c r="O3" s="20" t="str">
        <f>"Extra charges / adjustment ("&amp;Settings!$B$4&amp;")"</f>
        <v>Extra charges / adjustment (₹)</v>
      </c>
      <c r="P3" s="20" t="s">
        <v>89</v>
      </c>
    </row>
    <row r="4" spans="1:16" x14ac:dyDescent="0.3">
      <c r="A4" s="14" t="s">
        <v>90</v>
      </c>
      <c r="B4" s="14" t="s">
        <v>91</v>
      </c>
      <c r="C4" s="14" t="s">
        <v>29</v>
      </c>
      <c r="D4" s="14" t="s">
        <v>92</v>
      </c>
      <c r="E4" s="14" t="s">
        <v>93</v>
      </c>
      <c r="F4" s="14" t="s">
        <v>94</v>
      </c>
      <c r="G4" s="14" t="s">
        <v>95</v>
      </c>
      <c r="H4" s="14" t="s">
        <v>56</v>
      </c>
      <c r="I4" s="22">
        <v>9500</v>
      </c>
      <c r="J4" s="24">
        <v>46174</v>
      </c>
      <c r="K4" s="24"/>
      <c r="L4" s="22">
        <v>19000</v>
      </c>
      <c r="M4" s="14" t="s">
        <v>37</v>
      </c>
      <c r="N4" s="14" t="s">
        <v>96</v>
      </c>
      <c r="O4" s="22"/>
      <c r="P4" s="14"/>
    </row>
    <row r="5" spans="1:16" x14ac:dyDescent="0.3">
      <c r="A5" s="14" t="s">
        <v>97</v>
      </c>
      <c r="B5" s="14" t="s">
        <v>98</v>
      </c>
      <c r="C5" s="14" t="s">
        <v>33</v>
      </c>
      <c r="D5" s="14" t="s">
        <v>99</v>
      </c>
      <c r="E5" s="14" t="s">
        <v>100</v>
      </c>
      <c r="F5" s="14" t="s">
        <v>101</v>
      </c>
      <c r="G5" s="14" t="s">
        <v>102</v>
      </c>
      <c r="H5" s="14" t="s">
        <v>61</v>
      </c>
      <c r="I5" s="22">
        <v>9500</v>
      </c>
      <c r="J5" s="24">
        <v>46244</v>
      </c>
      <c r="K5" s="24"/>
      <c r="L5" s="22">
        <v>19000</v>
      </c>
      <c r="M5" s="14" t="s">
        <v>40</v>
      </c>
      <c r="N5" s="14" t="s">
        <v>96</v>
      </c>
      <c r="O5" s="22">
        <v>-3000</v>
      </c>
      <c r="P5" s="14"/>
    </row>
    <row r="6" spans="1:16" x14ac:dyDescent="0.3">
      <c r="A6" s="14" t="s">
        <v>103</v>
      </c>
      <c r="B6" s="14" t="s">
        <v>104</v>
      </c>
      <c r="C6" s="14" t="s">
        <v>39</v>
      </c>
      <c r="D6" s="14" t="s">
        <v>105</v>
      </c>
      <c r="E6" s="14" t="s">
        <v>106</v>
      </c>
      <c r="F6" s="14" t="s">
        <v>107</v>
      </c>
      <c r="G6" s="14" t="s">
        <v>108</v>
      </c>
      <c r="H6" s="14" t="s">
        <v>62</v>
      </c>
      <c r="I6" s="22">
        <v>7000</v>
      </c>
      <c r="J6" s="24">
        <v>46082</v>
      </c>
      <c r="K6" s="24">
        <v>46310</v>
      </c>
      <c r="L6" s="22">
        <v>14000</v>
      </c>
      <c r="M6" s="14" t="s">
        <v>34</v>
      </c>
      <c r="N6" s="14" t="s">
        <v>96</v>
      </c>
      <c r="O6" s="22"/>
      <c r="P6" s="14"/>
    </row>
    <row r="7" spans="1:16" x14ac:dyDescent="0.3">
      <c r="A7" s="14" t="s">
        <v>109</v>
      </c>
      <c r="B7" s="14" t="s">
        <v>110</v>
      </c>
      <c r="C7" s="14" t="s">
        <v>29</v>
      </c>
      <c r="D7" s="14" t="s">
        <v>111</v>
      </c>
      <c r="E7" s="14" t="s">
        <v>112</v>
      </c>
      <c r="F7" s="14" t="s">
        <v>113</v>
      </c>
      <c r="G7" s="14" t="s">
        <v>114</v>
      </c>
      <c r="H7" s="14" t="s">
        <v>68</v>
      </c>
      <c r="I7" s="22">
        <v>14000</v>
      </c>
      <c r="J7" s="24">
        <v>46266</v>
      </c>
      <c r="K7" s="24"/>
      <c r="L7" s="22">
        <v>28000</v>
      </c>
      <c r="M7" s="14" t="s">
        <v>30</v>
      </c>
      <c r="N7" s="14" t="s">
        <v>115</v>
      </c>
      <c r="O7" s="22">
        <v>1200</v>
      </c>
      <c r="P7" s="14"/>
    </row>
    <row r="8" spans="1:16" x14ac:dyDescent="0.3">
      <c r="A8" s="14" t="s">
        <v>116</v>
      </c>
      <c r="B8" s="14" t="s">
        <v>117</v>
      </c>
      <c r="C8" s="14" t="s">
        <v>36</v>
      </c>
      <c r="D8" s="14" t="s">
        <v>118</v>
      </c>
      <c r="E8" s="14" t="s">
        <v>119</v>
      </c>
      <c r="F8" s="14" t="s">
        <v>120</v>
      </c>
      <c r="G8" s="14" t="s">
        <v>121</v>
      </c>
      <c r="H8" s="14" t="s">
        <v>66</v>
      </c>
      <c r="I8" s="22">
        <v>7000</v>
      </c>
      <c r="J8" s="24">
        <v>46296</v>
      </c>
      <c r="K8" s="24"/>
      <c r="L8" s="22">
        <v>14000</v>
      </c>
      <c r="M8" s="14" t="s">
        <v>40</v>
      </c>
      <c r="N8" s="14" t="s">
        <v>115</v>
      </c>
      <c r="O8" s="22"/>
      <c r="P8" s="14"/>
    </row>
    <row r="9" spans="1:16" x14ac:dyDescent="0.3">
      <c r="A9" s="14"/>
      <c r="B9" s="14"/>
      <c r="C9" s="14"/>
      <c r="D9" s="14"/>
      <c r="E9" s="14"/>
      <c r="F9" s="14"/>
      <c r="G9" s="14"/>
      <c r="H9" s="14"/>
      <c r="I9" s="22"/>
      <c r="J9" s="24"/>
      <c r="K9" s="24"/>
      <c r="L9" s="22"/>
      <c r="M9" s="14"/>
      <c r="N9" s="14"/>
      <c r="O9" s="22"/>
      <c r="P9" s="14"/>
    </row>
    <row r="10" spans="1:16" x14ac:dyDescent="0.3">
      <c r="A10" s="14"/>
      <c r="B10" s="14"/>
      <c r="C10" s="14"/>
      <c r="D10" s="14"/>
      <c r="E10" s="14"/>
      <c r="F10" s="14"/>
      <c r="G10" s="14"/>
      <c r="H10" s="14"/>
      <c r="I10" s="22"/>
      <c r="J10" s="24"/>
      <c r="K10" s="24"/>
      <c r="L10" s="22"/>
      <c r="M10" s="14"/>
      <c r="N10" s="14"/>
      <c r="O10" s="22"/>
      <c r="P10" s="14"/>
    </row>
    <row r="11" spans="1:16" x14ac:dyDescent="0.3">
      <c r="A11" s="14"/>
      <c r="B11" s="14"/>
      <c r="C11" s="14"/>
      <c r="D11" s="14"/>
      <c r="E11" s="14"/>
      <c r="F11" s="14"/>
      <c r="G11" s="14"/>
      <c r="H11" s="14"/>
      <c r="I11" s="22"/>
      <c r="J11" s="24"/>
      <c r="K11" s="24"/>
      <c r="L11" s="22"/>
      <c r="M11" s="14"/>
      <c r="N11" s="14"/>
      <c r="O11" s="22"/>
      <c r="P11" s="14"/>
    </row>
    <row r="12" spans="1:16" x14ac:dyDescent="0.3">
      <c r="A12" s="14"/>
      <c r="B12" s="14"/>
      <c r="C12" s="14"/>
      <c r="D12" s="14"/>
      <c r="E12" s="14"/>
      <c r="F12" s="14"/>
      <c r="G12" s="14"/>
      <c r="H12" s="14"/>
      <c r="I12" s="22"/>
      <c r="J12" s="24"/>
      <c r="K12" s="24"/>
      <c r="L12" s="22"/>
      <c r="M12" s="14"/>
      <c r="N12" s="14"/>
      <c r="O12" s="22"/>
      <c r="P12" s="14"/>
    </row>
    <row r="13" spans="1:16" x14ac:dyDescent="0.3">
      <c r="A13" s="14"/>
      <c r="B13" s="14"/>
      <c r="C13" s="14"/>
      <c r="D13" s="14"/>
      <c r="E13" s="14"/>
      <c r="F13" s="14"/>
      <c r="G13" s="14"/>
      <c r="H13" s="14"/>
      <c r="I13" s="22"/>
      <c r="J13" s="24"/>
      <c r="K13" s="24"/>
      <c r="L13" s="22"/>
      <c r="M13" s="14"/>
      <c r="N13" s="14"/>
      <c r="O13" s="22"/>
      <c r="P13" s="14"/>
    </row>
    <row r="14" spans="1:16" x14ac:dyDescent="0.3">
      <c r="A14" s="14"/>
      <c r="B14" s="14"/>
      <c r="C14" s="14"/>
      <c r="D14" s="14"/>
      <c r="E14" s="14"/>
      <c r="F14" s="14"/>
      <c r="G14" s="14"/>
      <c r="H14" s="14"/>
      <c r="I14" s="22"/>
      <c r="J14" s="24"/>
      <c r="K14" s="24"/>
      <c r="L14" s="22"/>
      <c r="M14" s="14"/>
      <c r="N14" s="14"/>
      <c r="O14" s="22"/>
      <c r="P14" s="14"/>
    </row>
    <row r="15" spans="1:16" x14ac:dyDescent="0.3">
      <c r="A15" s="14"/>
      <c r="B15" s="14"/>
      <c r="C15" s="14"/>
      <c r="D15" s="14"/>
      <c r="E15" s="14"/>
      <c r="F15" s="14"/>
      <c r="G15" s="14"/>
      <c r="H15" s="14"/>
      <c r="I15" s="22"/>
      <c r="J15" s="24"/>
      <c r="K15" s="24"/>
      <c r="L15" s="22"/>
      <c r="M15" s="14"/>
      <c r="N15" s="14"/>
      <c r="O15" s="22"/>
      <c r="P15" s="14"/>
    </row>
    <row r="16" spans="1:16" x14ac:dyDescent="0.3">
      <c r="A16" s="14"/>
      <c r="B16" s="14"/>
      <c r="C16" s="14"/>
      <c r="D16" s="14"/>
      <c r="E16" s="14"/>
      <c r="F16" s="14"/>
      <c r="G16" s="14"/>
      <c r="H16" s="14"/>
      <c r="I16" s="22"/>
      <c r="J16" s="24"/>
      <c r="K16" s="24"/>
      <c r="L16" s="22"/>
      <c r="M16" s="14"/>
      <c r="N16" s="14"/>
      <c r="O16" s="22"/>
      <c r="P16" s="14"/>
    </row>
    <row r="17" spans="1:16" x14ac:dyDescent="0.3">
      <c r="A17" s="14"/>
      <c r="B17" s="14"/>
      <c r="C17" s="14"/>
      <c r="D17" s="14"/>
      <c r="E17" s="14"/>
      <c r="F17" s="14"/>
      <c r="G17" s="14"/>
      <c r="H17" s="14"/>
      <c r="I17" s="22"/>
      <c r="J17" s="24"/>
      <c r="K17" s="24"/>
      <c r="L17" s="22"/>
      <c r="M17" s="14"/>
      <c r="N17" s="14"/>
      <c r="O17" s="22"/>
      <c r="P17" s="14"/>
    </row>
    <row r="18" spans="1:16" x14ac:dyDescent="0.3">
      <c r="A18" s="14"/>
      <c r="B18" s="14"/>
      <c r="C18" s="14"/>
      <c r="D18" s="14"/>
      <c r="E18" s="14"/>
      <c r="F18" s="14"/>
      <c r="G18" s="14"/>
      <c r="H18" s="14"/>
      <c r="I18" s="22"/>
      <c r="J18" s="24"/>
      <c r="K18" s="24"/>
      <c r="L18" s="22"/>
      <c r="M18" s="14"/>
      <c r="N18" s="14"/>
      <c r="O18" s="22"/>
      <c r="P18" s="14"/>
    </row>
    <row r="19" spans="1:16" x14ac:dyDescent="0.3">
      <c r="A19" s="14"/>
      <c r="B19" s="14"/>
      <c r="C19" s="14"/>
      <c r="D19" s="14"/>
      <c r="E19" s="14"/>
      <c r="F19" s="14"/>
      <c r="G19" s="14"/>
      <c r="H19" s="14"/>
      <c r="I19" s="22"/>
      <c r="J19" s="24"/>
      <c r="K19" s="24"/>
      <c r="L19" s="22"/>
      <c r="M19" s="14"/>
      <c r="N19" s="14"/>
      <c r="O19" s="22"/>
      <c r="P19" s="14"/>
    </row>
    <row r="20" spans="1:16" x14ac:dyDescent="0.3">
      <c r="A20" s="14"/>
      <c r="B20" s="14"/>
      <c r="C20" s="14"/>
      <c r="D20" s="14"/>
      <c r="E20" s="14"/>
      <c r="F20" s="14"/>
      <c r="G20" s="14"/>
      <c r="H20" s="14"/>
      <c r="I20" s="22"/>
      <c r="J20" s="24"/>
      <c r="K20" s="24"/>
      <c r="L20" s="22"/>
      <c r="M20" s="14"/>
      <c r="N20" s="14"/>
      <c r="O20" s="22"/>
      <c r="P20" s="14"/>
    </row>
    <row r="21" spans="1:16" x14ac:dyDescent="0.3">
      <c r="A21" s="14"/>
      <c r="B21" s="14"/>
      <c r="C21" s="14"/>
      <c r="D21" s="14"/>
      <c r="E21" s="14"/>
      <c r="F21" s="14"/>
      <c r="G21" s="14"/>
      <c r="H21" s="14"/>
      <c r="I21" s="22"/>
      <c r="J21" s="24"/>
      <c r="K21" s="24"/>
      <c r="L21" s="22"/>
      <c r="M21" s="14"/>
      <c r="N21" s="14"/>
      <c r="O21" s="22"/>
      <c r="P21" s="14"/>
    </row>
    <row r="22" spans="1:16" x14ac:dyDescent="0.3">
      <c r="A22" s="14"/>
      <c r="B22" s="14"/>
      <c r="C22" s="14"/>
      <c r="D22" s="14"/>
      <c r="E22" s="14"/>
      <c r="F22" s="14"/>
      <c r="G22" s="14"/>
      <c r="H22" s="14"/>
      <c r="I22" s="22"/>
      <c r="J22" s="24"/>
      <c r="K22" s="24"/>
      <c r="L22" s="22"/>
      <c r="M22" s="14"/>
      <c r="N22" s="14"/>
      <c r="O22" s="22"/>
      <c r="P22" s="14"/>
    </row>
    <row r="23" spans="1:16" x14ac:dyDescent="0.3">
      <c r="A23" s="14"/>
      <c r="B23" s="14"/>
      <c r="C23" s="14"/>
      <c r="D23" s="14"/>
      <c r="E23" s="14"/>
      <c r="F23" s="14"/>
      <c r="G23" s="14"/>
      <c r="H23" s="14"/>
      <c r="I23" s="22"/>
      <c r="J23" s="24"/>
      <c r="K23" s="24"/>
      <c r="L23" s="22"/>
      <c r="M23" s="14"/>
      <c r="N23" s="14"/>
      <c r="O23" s="22"/>
      <c r="P23" s="14"/>
    </row>
    <row r="24" spans="1:16" x14ac:dyDescent="0.3">
      <c r="A24" s="14"/>
      <c r="B24" s="14"/>
      <c r="C24" s="14"/>
      <c r="D24" s="14"/>
      <c r="E24" s="14"/>
      <c r="F24" s="14"/>
      <c r="G24" s="14"/>
      <c r="H24" s="14"/>
      <c r="I24" s="22"/>
      <c r="J24" s="24"/>
      <c r="K24" s="24"/>
      <c r="L24" s="22"/>
      <c r="M24" s="14"/>
      <c r="N24" s="14"/>
      <c r="O24" s="22"/>
      <c r="P24" s="14"/>
    </row>
    <row r="25" spans="1:16" x14ac:dyDescent="0.3">
      <c r="A25" s="14"/>
      <c r="B25" s="14"/>
      <c r="C25" s="14"/>
      <c r="D25" s="14"/>
      <c r="E25" s="14"/>
      <c r="F25" s="14"/>
      <c r="G25" s="14"/>
      <c r="H25" s="14"/>
      <c r="I25" s="22"/>
      <c r="J25" s="24"/>
      <c r="K25" s="24"/>
      <c r="L25" s="22"/>
      <c r="M25" s="14"/>
      <c r="N25" s="14"/>
      <c r="O25" s="22"/>
      <c r="P25" s="14"/>
    </row>
    <row r="26" spans="1:16" x14ac:dyDescent="0.3">
      <c r="A26" s="14"/>
      <c r="B26" s="14"/>
      <c r="C26" s="14"/>
      <c r="D26" s="14"/>
      <c r="E26" s="14"/>
      <c r="F26" s="14"/>
      <c r="G26" s="14"/>
      <c r="H26" s="14"/>
      <c r="I26" s="22"/>
      <c r="J26" s="24"/>
      <c r="K26" s="24"/>
      <c r="L26" s="22"/>
      <c r="M26" s="14"/>
      <c r="N26" s="14"/>
      <c r="O26" s="22"/>
      <c r="P26" s="14"/>
    </row>
    <row r="27" spans="1:16" x14ac:dyDescent="0.3">
      <c r="A27" s="14"/>
      <c r="B27" s="14"/>
      <c r="C27" s="14"/>
      <c r="D27" s="14"/>
      <c r="E27" s="14"/>
      <c r="F27" s="14"/>
      <c r="G27" s="14"/>
      <c r="H27" s="14"/>
      <c r="I27" s="22"/>
      <c r="J27" s="24"/>
      <c r="K27" s="24"/>
      <c r="L27" s="22"/>
      <c r="M27" s="14"/>
      <c r="N27" s="14"/>
      <c r="O27" s="22"/>
      <c r="P27" s="14"/>
    </row>
    <row r="28" spans="1:16" x14ac:dyDescent="0.3">
      <c r="A28" s="14"/>
      <c r="B28" s="14"/>
      <c r="C28" s="14"/>
      <c r="D28" s="14"/>
      <c r="E28" s="14"/>
      <c r="F28" s="14"/>
      <c r="G28" s="14"/>
      <c r="H28" s="14"/>
      <c r="I28" s="22"/>
      <c r="J28" s="24"/>
      <c r="K28" s="24"/>
      <c r="L28" s="22"/>
      <c r="M28" s="14"/>
      <c r="N28" s="14"/>
      <c r="O28" s="22"/>
      <c r="P28" s="14"/>
    </row>
    <row r="29" spans="1:16" x14ac:dyDescent="0.3">
      <c r="A29" s="14"/>
      <c r="B29" s="14"/>
      <c r="C29" s="14"/>
      <c r="D29" s="14"/>
      <c r="E29" s="14"/>
      <c r="F29" s="14"/>
      <c r="G29" s="14"/>
      <c r="H29" s="14"/>
      <c r="I29" s="22"/>
      <c r="J29" s="24"/>
      <c r="K29" s="24"/>
      <c r="L29" s="22"/>
      <c r="M29" s="14"/>
      <c r="N29" s="14"/>
      <c r="O29" s="22"/>
      <c r="P29" s="14"/>
    </row>
    <row r="30" spans="1:16" x14ac:dyDescent="0.3">
      <c r="A30" s="14"/>
      <c r="B30" s="14"/>
      <c r="C30" s="14"/>
      <c r="D30" s="14"/>
      <c r="E30" s="14"/>
      <c r="F30" s="14"/>
      <c r="G30" s="14"/>
      <c r="H30" s="14"/>
      <c r="I30" s="22"/>
      <c r="J30" s="24"/>
      <c r="K30" s="24"/>
      <c r="L30" s="22"/>
      <c r="M30" s="14"/>
      <c r="N30" s="14"/>
      <c r="O30" s="22"/>
      <c r="P30" s="14"/>
    </row>
    <row r="31" spans="1:16" x14ac:dyDescent="0.3">
      <c r="A31" s="14"/>
      <c r="B31" s="14"/>
      <c r="C31" s="14"/>
      <c r="D31" s="14"/>
      <c r="E31" s="14"/>
      <c r="F31" s="14"/>
      <c r="G31" s="14"/>
      <c r="H31" s="14"/>
      <c r="I31" s="22"/>
      <c r="J31" s="24"/>
      <c r="K31" s="24"/>
      <c r="L31" s="22"/>
      <c r="M31" s="14"/>
      <c r="N31" s="14"/>
      <c r="O31" s="22"/>
      <c r="P31" s="14"/>
    </row>
    <row r="32" spans="1:16" x14ac:dyDescent="0.3">
      <c r="A32" s="14"/>
      <c r="B32" s="14"/>
      <c r="C32" s="14"/>
      <c r="D32" s="14"/>
      <c r="E32" s="14"/>
      <c r="F32" s="14"/>
      <c r="G32" s="14"/>
      <c r="H32" s="14"/>
      <c r="I32" s="22"/>
      <c r="J32" s="24"/>
      <c r="K32" s="24"/>
      <c r="L32" s="22"/>
      <c r="M32" s="14"/>
      <c r="N32" s="14"/>
      <c r="O32" s="22"/>
      <c r="P32" s="14"/>
    </row>
    <row r="33" spans="1:16" x14ac:dyDescent="0.3">
      <c r="A33" s="14"/>
      <c r="B33" s="14"/>
      <c r="C33" s="14"/>
      <c r="D33" s="14"/>
      <c r="E33" s="14"/>
      <c r="F33" s="14"/>
      <c r="G33" s="14"/>
      <c r="H33" s="14"/>
      <c r="I33" s="22"/>
      <c r="J33" s="24"/>
      <c r="K33" s="24"/>
      <c r="L33" s="22"/>
      <c r="M33" s="14"/>
      <c r="N33" s="14"/>
      <c r="O33" s="22"/>
      <c r="P33" s="14"/>
    </row>
    <row r="34" spans="1:16" x14ac:dyDescent="0.3">
      <c r="A34" s="14"/>
      <c r="B34" s="14"/>
      <c r="C34" s="14"/>
      <c r="D34" s="14"/>
      <c r="E34" s="14"/>
      <c r="F34" s="14"/>
      <c r="G34" s="14"/>
      <c r="H34" s="14"/>
      <c r="I34" s="22"/>
      <c r="J34" s="24"/>
      <c r="K34" s="24"/>
      <c r="L34" s="22"/>
      <c r="M34" s="14"/>
      <c r="N34" s="14"/>
      <c r="O34" s="22"/>
      <c r="P34" s="14"/>
    </row>
    <row r="35" spans="1:16" x14ac:dyDescent="0.3">
      <c r="A35" s="14"/>
      <c r="B35" s="14"/>
      <c r="C35" s="14"/>
      <c r="D35" s="14"/>
      <c r="E35" s="14"/>
      <c r="F35" s="14"/>
      <c r="G35" s="14"/>
      <c r="H35" s="14"/>
      <c r="I35" s="22"/>
      <c r="J35" s="24"/>
      <c r="K35" s="24"/>
      <c r="L35" s="22"/>
      <c r="M35" s="14"/>
      <c r="N35" s="14"/>
      <c r="O35" s="22"/>
      <c r="P35" s="14"/>
    </row>
    <row r="36" spans="1:16" x14ac:dyDescent="0.3">
      <c r="A36" s="14"/>
      <c r="B36" s="14"/>
      <c r="C36" s="14"/>
      <c r="D36" s="14"/>
      <c r="E36" s="14"/>
      <c r="F36" s="14"/>
      <c r="G36" s="14"/>
      <c r="H36" s="14"/>
      <c r="I36" s="22"/>
      <c r="J36" s="24"/>
      <c r="K36" s="24"/>
      <c r="L36" s="22"/>
      <c r="M36" s="14"/>
      <c r="N36" s="14"/>
      <c r="O36" s="22"/>
      <c r="P36" s="14"/>
    </row>
    <row r="37" spans="1:16" x14ac:dyDescent="0.3">
      <c r="A37" s="14"/>
      <c r="B37" s="14"/>
      <c r="C37" s="14"/>
      <c r="D37" s="14"/>
      <c r="E37" s="14"/>
      <c r="F37" s="14"/>
      <c r="G37" s="14"/>
      <c r="H37" s="14"/>
      <c r="I37" s="22"/>
      <c r="J37" s="24"/>
      <c r="K37" s="24"/>
      <c r="L37" s="22"/>
      <c r="M37" s="14"/>
      <c r="N37" s="14"/>
      <c r="O37" s="22"/>
      <c r="P37" s="14"/>
    </row>
    <row r="38" spans="1:16" x14ac:dyDescent="0.3">
      <c r="A38" s="14"/>
      <c r="B38" s="14"/>
      <c r="C38" s="14"/>
      <c r="D38" s="14"/>
      <c r="E38" s="14"/>
      <c r="F38" s="14"/>
      <c r="G38" s="14"/>
      <c r="H38" s="14"/>
      <c r="I38" s="22"/>
      <c r="J38" s="24"/>
      <c r="K38" s="24"/>
      <c r="L38" s="22"/>
      <c r="M38" s="14"/>
      <c r="N38" s="14"/>
      <c r="O38" s="22"/>
      <c r="P38" s="14"/>
    </row>
    <row r="39" spans="1:16" x14ac:dyDescent="0.3">
      <c r="A39" s="14"/>
      <c r="B39" s="14"/>
      <c r="C39" s="14"/>
      <c r="D39" s="14"/>
      <c r="E39" s="14"/>
      <c r="F39" s="14"/>
      <c r="G39" s="14"/>
      <c r="H39" s="14"/>
      <c r="I39" s="22"/>
      <c r="J39" s="24"/>
      <c r="K39" s="24"/>
      <c r="L39" s="22"/>
      <c r="M39" s="14"/>
      <c r="N39" s="14"/>
      <c r="O39" s="22"/>
      <c r="P39" s="14"/>
    </row>
    <row r="40" spans="1:16" x14ac:dyDescent="0.3">
      <c r="A40" s="14"/>
      <c r="B40" s="14"/>
      <c r="C40" s="14"/>
      <c r="D40" s="14"/>
      <c r="E40" s="14"/>
      <c r="F40" s="14"/>
      <c r="G40" s="14"/>
      <c r="H40" s="14"/>
      <c r="I40" s="22"/>
      <c r="J40" s="24"/>
      <c r="K40" s="24"/>
      <c r="L40" s="22"/>
      <c r="M40" s="14"/>
      <c r="N40" s="14"/>
      <c r="O40" s="22"/>
      <c r="P40" s="14"/>
    </row>
    <row r="41" spans="1:16" x14ac:dyDescent="0.3">
      <c r="A41" s="14"/>
      <c r="B41" s="14"/>
      <c r="C41" s="14"/>
      <c r="D41" s="14"/>
      <c r="E41" s="14"/>
      <c r="F41" s="14"/>
      <c r="G41" s="14"/>
      <c r="H41" s="14"/>
      <c r="I41" s="22"/>
      <c r="J41" s="24"/>
      <c r="K41" s="24"/>
      <c r="L41" s="22"/>
      <c r="M41" s="14"/>
      <c r="N41" s="14"/>
      <c r="O41" s="22"/>
      <c r="P41" s="14"/>
    </row>
    <row r="42" spans="1:16" x14ac:dyDescent="0.3">
      <c r="A42" s="14"/>
      <c r="B42" s="14"/>
      <c r="C42" s="14"/>
      <c r="D42" s="14"/>
      <c r="E42" s="14"/>
      <c r="F42" s="14"/>
      <c r="G42" s="14"/>
      <c r="H42" s="14"/>
      <c r="I42" s="22"/>
      <c r="J42" s="24"/>
      <c r="K42" s="24"/>
      <c r="L42" s="22"/>
      <c r="M42" s="14"/>
      <c r="N42" s="14"/>
      <c r="O42" s="22"/>
      <c r="P42" s="14"/>
    </row>
    <row r="43" spans="1:16" x14ac:dyDescent="0.3">
      <c r="A43" s="14"/>
      <c r="B43" s="14"/>
      <c r="C43" s="14"/>
      <c r="D43" s="14"/>
      <c r="E43" s="14"/>
      <c r="F43" s="14"/>
      <c r="G43" s="14"/>
      <c r="H43" s="14"/>
      <c r="I43" s="22"/>
      <c r="J43" s="24"/>
      <c r="K43" s="24"/>
      <c r="L43" s="22"/>
      <c r="M43" s="14"/>
      <c r="N43" s="14"/>
      <c r="O43" s="22"/>
      <c r="P43" s="14"/>
    </row>
    <row r="44" spans="1:16" x14ac:dyDescent="0.3">
      <c r="A44" s="14"/>
      <c r="B44" s="14"/>
      <c r="C44" s="14"/>
      <c r="D44" s="14"/>
      <c r="E44" s="14"/>
      <c r="F44" s="14"/>
      <c r="G44" s="14"/>
      <c r="H44" s="14"/>
      <c r="I44" s="22"/>
      <c r="J44" s="24"/>
      <c r="K44" s="24"/>
      <c r="L44" s="22"/>
      <c r="M44" s="14"/>
      <c r="N44" s="14"/>
      <c r="O44" s="22"/>
      <c r="P44" s="14"/>
    </row>
    <row r="45" spans="1:16" x14ac:dyDescent="0.3">
      <c r="A45" s="14"/>
      <c r="B45" s="14"/>
      <c r="C45" s="14"/>
      <c r="D45" s="14"/>
      <c r="E45" s="14"/>
      <c r="F45" s="14"/>
      <c r="G45" s="14"/>
      <c r="H45" s="14"/>
      <c r="I45" s="22"/>
      <c r="J45" s="24"/>
      <c r="K45" s="24"/>
      <c r="L45" s="22"/>
      <c r="M45" s="14"/>
      <c r="N45" s="14"/>
      <c r="O45" s="22"/>
      <c r="P45" s="14"/>
    </row>
    <row r="46" spans="1:16" x14ac:dyDescent="0.3">
      <c r="A46" s="14"/>
      <c r="B46" s="14"/>
      <c r="C46" s="14"/>
      <c r="D46" s="14"/>
      <c r="E46" s="14"/>
      <c r="F46" s="14"/>
      <c r="G46" s="14"/>
      <c r="H46" s="14"/>
      <c r="I46" s="22"/>
      <c r="J46" s="24"/>
      <c r="K46" s="24"/>
      <c r="L46" s="22"/>
      <c r="M46" s="14"/>
      <c r="N46" s="14"/>
      <c r="O46" s="22"/>
      <c r="P46" s="14"/>
    </row>
    <row r="47" spans="1:16" x14ac:dyDescent="0.3">
      <c r="A47" s="14"/>
      <c r="B47" s="14"/>
      <c r="C47" s="14"/>
      <c r="D47" s="14"/>
      <c r="E47" s="14"/>
      <c r="F47" s="14"/>
      <c r="G47" s="14"/>
      <c r="H47" s="14"/>
      <c r="I47" s="22"/>
      <c r="J47" s="24"/>
      <c r="K47" s="24"/>
      <c r="L47" s="22"/>
      <c r="M47" s="14"/>
      <c r="N47" s="14"/>
      <c r="O47" s="22"/>
      <c r="P47" s="14"/>
    </row>
    <row r="48" spans="1:16" x14ac:dyDescent="0.3">
      <c r="A48" s="14"/>
      <c r="B48" s="14"/>
      <c r="C48" s="14"/>
      <c r="D48" s="14"/>
      <c r="E48" s="14"/>
      <c r="F48" s="14"/>
      <c r="G48" s="14"/>
      <c r="H48" s="14"/>
      <c r="I48" s="22"/>
      <c r="J48" s="24"/>
      <c r="K48" s="24"/>
      <c r="L48" s="22"/>
      <c r="M48" s="14"/>
      <c r="N48" s="14"/>
      <c r="O48" s="22"/>
      <c r="P48" s="14"/>
    </row>
    <row r="49" spans="1:16" x14ac:dyDescent="0.3">
      <c r="A49" s="14"/>
      <c r="B49" s="14"/>
      <c r="C49" s="14"/>
      <c r="D49" s="14"/>
      <c r="E49" s="14"/>
      <c r="F49" s="14"/>
      <c r="G49" s="14"/>
      <c r="H49" s="14"/>
      <c r="I49" s="22"/>
      <c r="J49" s="24"/>
      <c r="K49" s="24"/>
      <c r="L49" s="22"/>
      <c r="M49" s="14"/>
      <c r="N49" s="14"/>
      <c r="O49" s="22"/>
      <c r="P49" s="14"/>
    </row>
    <row r="50" spans="1:16" x14ac:dyDescent="0.3">
      <c r="A50" s="14"/>
      <c r="B50" s="14"/>
      <c r="C50" s="14"/>
      <c r="D50" s="14"/>
      <c r="E50" s="14"/>
      <c r="F50" s="14"/>
      <c r="G50" s="14"/>
      <c r="H50" s="14"/>
      <c r="I50" s="22"/>
      <c r="J50" s="24"/>
      <c r="K50" s="24"/>
      <c r="L50" s="22"/>
      <c r="M50" s="14"/>
      <c r="N50" s="14"/>
      <c r="O50" s="22"/>
      <c r="P50" s="14"/>
    </row>
    <row r="51" spans="1:16" x14ac:dyDescent="0.3">
      <c r="A51" s="14"/>
      <c r="B51" s="14"/>
      <c r="C51" s="14"/>
      <c r="D51" s="14"/>
      <c r="E51" s="14"/>
      <c r="F51" s="14"/>
      <c r="G51" s="14"/>
      <c r="H51" s="14"/>
      <c r="I51" s="22"/>
      <c r="J51" s="24"/>
      <c r="K51" s="24"/>
      <c r="L51" s="22"/>
      <c r="M51" s="14"/>
      <c r="N51" s="14"/>
      <c r="O51" s="22"/>
      <c r="P51" s="14"/>
    </row>
    <row r="52" spans="1:16" x14ac:dyDescent="0.3">
      <c r="A52" s="14"/>
      <c r="B52" s="14"/>
      <c r="C52" s="14"/>
      <c r="D52" s="14"/>
      <c r="E52" s="14"/>
      <c r="F52" s="14"/>
      <c r="G52" s="14"/>
      <c r="H52" s="14"/>
      <c r="I52" s="22"/>
      <c r="J52" s="24"/>
      <c r="K52" s="24"/>
      <c r="L52" s="22"/>
      <c r="M52" s="14"/>
      <c r="N52" s="14"/>
      <c r="O52" s="22"/>
      <c r="P52" s="14"/>
    </row>
    <row r="53" spans="1:16" x14ac:dyDescent="0.3">
      <c r="A53" s="14"/>
      <c r="B53" s="14"/>
      <c r="C53" s="14"/>
      <c r="D53" s="14"/>
      <c r="E53" s="14"/>
      <c r="F53" s="14"/>
      <c r="G53" s="14"/>
      <c r="H53" s="14"/>
      <c r="I53" s="22"/>
      <c r="J53" s="24"/>
      <c r="K53" s="24"/>
      <c r="L53" s="22"/>
      <c r="M53" s="14"/>
      <c r="N53" s="14"/>
      <c r="O53" s="22"/>
      <c r="P53" s="14"/>
    </row>
    <row r="54" spans="1:16" x14ac:dyDescent="0.3">
      <c r="A54" s="14"/>
      <c r="B54" s="14"/>
      <c r="C54" s="14"/>
      <c r="D54" s="14"/>
      <c r="E54" s="14"/>
      <c r="F54" s="14"/>
      <c r="G54" s="14"/>
      <c r="H54" s="14"/>
      <c r="I54" s="22"/>
      <c r="J54" s="24"/>
      <c r="K54" s="24"/>
      <c r="L54" s="22"/>
      <c r="M54" s="14"/>
      <c r="N54" s="14"/>
      <c r="O54" s="22"/>
      <c r="P54" s="14"/>
    </row>
    <row r="55" spans="1:16" x14ac:dyDescent="0.3">
      <c r="A55" s="14"/>
      <c r="B55" s="14"/>
      <c r="C55" s="14"/>
      <c r="D55" s="14"/>
      <c r="E55" s="14"/>
      <c r="F55" s="14"/>
      <c r="G55" s="14"/>
      <c r="H55" s="14"/>
      <c r="I55" s="22"/>
      <c r="J55" s="24"/>
      <c r="K55" s="24"/>
      <c r="L55" s="22"/>
      <c r="M55" s="14"/>
      <c r="N55" s="14"/>
      <c r="O55" s="22"/>
      <c r="P55" s="14"/>
    </row>
    <row r="56" spans="1:16" x14ac:dyDescent="0.3">
      <c r="A56" s="14"/>
      <c r="B56" s="14"/>
      <c r="C56" s="14"/>
      <c r="D56" s="14"/>
      <c r="E56" s="14"/>
      <c r="F56" s="14"/>
      <c r="G56" s="14"/>
      <c r="H56" s="14"/>
      <c r="I56" s="22"/>
      <c r="J56" s="24"/>
      <c r="K56" s="24"/>
      <c r="L56" s="22"/>
      <c r="M56" s="14"/>
      <c r="N56" s="14"/>
      <c r="O56" s="22"/>
      <c r="P56" s="14"/>
    </row>
    <row r="57" spans="1:16" x14ac:dyDescent="0.3">
      <c r="A57" s="14"/>
      <c r="B57" s="14"/>
      <c r="C57" s="14"/>
      <c r="D57" s="14"/>
      <c r="E57" s="14"/>
      <c r="F57" s="14"/>
      <c r="G57" s="14"/>
      <c r="H57" s="14"/>
      <c r="I57" s="22"/>
      <c r="J57" s="24"/>
      <c r="K57" s="24"/>
      <c r="L57" s="22"/>
      <c r="M57" s="14"/>
      <c r="N57" s="14"/>
      <c r="O57" s="22"/>
      <c r="P57" s="14"/>
    </row>
    <row r="58" spans="1:16" x14ac:dyDescent="0.3">
      <c r="A58" s="14"/>
      <c r="B58" s="14"/>
      <c r="C58" s="14"/>
      <c r="D58" s="14"/>
      <c r="E58" s="14"/>
      <c r="F58" s="14"/>
      <c r="G58" s="14"/>
      <c r="H58" s="14"/>
      <c r="I58" s="22"/>
      <c r="J58" s="24"/>
      <c r="K58" s="24"/>
      <c r="L58" s="22"/>
      <c r="M58" s="14"/>
      <c r="N58" s="14"/>
      <c r="O58" s="22"/>
      <c r="P58" s="14"/>
    </row>
    <row r="59" spans="1:16" x14ac:dyDescent="0.3">
      <c r="A59" s="14"/>
      <c r="B59" s="14"/>
      <c r="C59" s="14"/>
      <c r="D59" s="14"/>
      <c r="E59" s="14"/>
      <c r="F59" s="14"/>
      <c r="G59" s="14"/>
      <c r="H59" s="14"/>
      <c r="I59" s="22"/>
      <c r="J59" s="24"/>
      <c r="K59" s="24"/>
      <c r="L59" s="22"/>
      <c r="M59" s="14"/>
      <c r="N59" s="14"/>
      <c r="O59" s="22"/>
      <c r="P59" s="14"/>
    </row>
    <row r="60" spans="1:16" x14ac:dyDescent="0.3">
      <c r="A60" s="14"/>
      <c r="B60" s="14"/>
      <c r="C60" s="14"/>
      <c r="D60" s="14"/>
      <c r="E60" s="14"/>
      <c r="F60" s="14"/>
      <c r="G60" s="14"/>
      <c r="H60" s="14"/>
      <c r="I60" s="22"/>
      <c r="J60" s="24"/>
      <c r="K60" s="24"/>
      <c r="L60" s="22"/>
      <c r="M60" s="14"/>
      <c r="N60" s="14"/>
      <c r="O60" s="22"/>
      <c r="P60" s="14"/>
    </row>
    <row r="61" spans="1:16" x14ac:dyDescent="0.3">
      <c r="A61" s="14"/>
      <c r="B61" s="14"/>
      <c r="C61" s="14"/>
      <c r="D61" s="14"/>
      <c r="E61" s="14"/>
      <c r="F61" s="14"/>
      <c r="G61" s="14"/>
      <c r="H61" s="14"/>
      <c r="I61" s="22"/>
      <c r="J61" s="24"/>
      <c r="K61" s="24"/>
      <c r="L61" s="22"/>
      <c r="M61" s="14"/>
      <c r="N61" s="14"/>
      <c r="O61" s="22"/>
      <c r="P61" s="14"/>
    </row>
    <row r="62" spans="1:16" x14ac:dyDescent="0.3">
      <c r="A62" s="14"/>
      <c r="B62" s="14"/>
      <c r="C62" s="14"/>
      <c r="D62" s="14"/>
      <c r="E62" s="14"/>
      <c r="F62" s="14"/>
      <c r="G62" s="14"/>
      <c r="H62" s="14"/>
      <c r="I62" s="22"/>
      <c r="J62" s="24"/>
      <c r="K62" s="24"/>
      <c r="L62" s="22"/>
      <c r="M62" s="14"/>
      <c r="N62" s="14"/>
      <c r="O62" s="22"/>
      <c r="P62" s="14"/>
    </row>
    <row r="63" spans="1:16" x14ac:dyDescent="0.3">
      <c r="A63" s="14"/>
      <c r="B63" s="14"/>
      <c r="C63" s="14"/>
      <c r="D63" s="14"/>
      <c r="E63" s="14"/>
      <c r="F63" s="14"/>
      <c r="G63" s="14"/>
      <c r="H63" s="14"/>
      <c r="I63" s="22"/>
      <c r="J63" s="24"/>
      <c r="K63" s="24"/>
      <c r="L63" s="22"/>
      <c r="M63" s="14"/>
      <c r="N63" s="14"/>
      <c r="O63" s="22"/>
      <c r="P63" s="14"/>
    </row>
    <row r="64" spans="1:16" x14ac:dyDescent="0.3">
      <c r="A64" s="14"/>
      <c r="B64" s="14"/>
      <c r="C64" s="14"/>
      <c r="D64" s="14"/>
      <c r="E64" s="14"/>
      <c r="F64" s="14"/>
      <c r="G64" s="14"/>
      <c r="H64" s="14"/>
      <c r="I64" s="22"/>
      <c r="J64" s="24"/>
      <c r="K64" s="24"/>
      <c r="L64" s="22"/>
      <c r="M64" s="14"/>
      <c r="N64" s="14"/>
      <c r="O64" s="22"/>
      <c r="P64" s="14"/>
    </row>
    <row r="65" spans="1:16" x14ac:dyDescent="0.3">
      <c r="A65" s="14"/>
      <c r="B65" s="14"/>
      <c r="C65" s="14"/>
      <c r="D65" s="14"/>
      <c r="E65" s="14"/>
      <c r="F65" s="14"/>
      <c r="G65" s="14"/>
      <c r="H65" s="14"/>
      <c r="I65" s="22"/>
      <c r="J65" s="24"/>
      <c r="K65" s="24"/>
      <c r="L65" s="22"/>
      <c r="M65" s="14"/>
      <c r="N65" s="14"/>
      <c r="O65" s="22"/>
      <c r="P65" s="14"/>
    </row>
    <row r="66" spans="1:16" x14ac:dyDescent="0.3">
      <c r="A66" s="14"/>
      <c r="B66" s="14"/>
      <c r="C66" s="14"/>
      <c r="D66" s="14"/>
      <c r="E66" s="14"/>
      <c r="F66" s="14"/>
      <c r="G66" s="14"/>
      <c r="H66" s="14"/>
      <c r="I66" s="22"/>
      <c r="J66" s="24"/>
      <c r="K66" s="24"/>
      <c r="L66" s="22"/>
      <c r="M66" s="14"/>
      <c r="N66" s="14"/>
      <c r="O66" s="22"/>
      <c r="P66" s="14"/>
    </row>
    <row r="67" spans="1:16" x14ac:dyDescent="0.3">
      <c r="A67" s="14"/>
      <c r="B67" s="14"/>
      <c r="C67" s="14"/>
      <c r="D67" s="14"/>
      <c r="E67" s="14"/>
      <c r="F67" s="14"/>
      <c r="G67" s="14"/>
      <c r="H67" s="14"/>
      <c r="I67" s="22"/>
      <c r="J67" s="24"/>
      <c r="K67" s="24"/>
      <c r="L67" s="22"/>
      <c r="M67" s="14"/>
      <c r="N67" s="14"/>
      <c r="O67" s="22"/>
      <c r="P67" s="14"/>
    </row>
    <row r="68" spans="1:16" x14ac:dyDescent="0.3">
      <c r="A68" s="14"/>
      <c r="B68" s="14"/>
      <c r="C68" s="14"/>
      <c r="D68" s="14"/>
      <c r="E68" s="14"/>
      <c r="F68" s="14"/>
      <c r="G68" s="14"/>
      <c r="H68" s="14"/>
      <c r="I68" s="22"/>
      <c r="J68" s="24"/>
      <c r="K68" s="24"/>
      <c r="L68" s="22"/>
      <c r="M68" s="14"/>
      <c r="N68" s="14"/>
      <c r="O68" s="22"/>
      <c r="P68" s="14"/>
    </row>
    <row r="69" spans="1:16" x14ac:dyDescent="0.3">
      <c r="A69" s="14"/>
      <c r="B69" s="14"/>
      <c r="C69" s="14"/>
      <c r="D69" s="14"/>
      <c r="E69" s="14"/>
      <c r="F69" s="14"/>
      <c r="G69" s="14"/>
      <c r="H69" s="14"/>
      <c r="I69" s="22"/>
      <c r="J69" s="24"/>
      <c r="K69" s="24"/>
      <c r="L69" s="22"/>
      <c r="M69" s="14"/>
      <c r="N69" s="14"/>
      <c r="O69" s="22"/>
      <c r="P69" s="14"/>
    </row>
    <row r="70" spans="1:16" x14ac:dyDescent="0.3">
      <c r="A70" s="14"/>
      <c r="B70" s="14"/>
      <c r="C70" s="14"/>
      <c r="D70" s="14"/>
      <c r="E70" s="14"/>
      <c r="F70" s="14"/>
      <c r="G70" s="14"/>
      <c r="H70" s="14"/>
      <c r="I70" s="22"/>
      <c r="J70" s="24"/>
      <c r="K70" s="24"/>
      <c r="L70" s="22"/>
      <c r="M70" s="14"/>
      <c r="N70" s="14"/>
      <c r="O70" s="22"/>
      <c r="P70" s="14"/>
    </row>
    <row r="71" spans="1:16" x14ac:dyDescent="0.3">
      <c r="A71" s="14"/>
      <c r="B71" s="14"/>
      <c r="C71" s="14"/>
      <c r="D71" s="14"/>
      <c r="E71" s="14"/>
      <c r="F71" s="14"/>
      <c r="G71" s="14"/>
      <c r="H71" s="14"/>
      <c r="I71" s="22"/>
      <c r="J71" s="24"/>
      <c r="K71" s="24"/>
      <c r="L71" s="22"/>
      <c r="M71" s="14"/>
      <c r="N71" s="14"/>
      <c r="O71" s="22"/>
      <c r="P71" s="14"/>
    </row>
    <row r="72" spans="1:16" x14ac:dyDescent="0.3">
      <c r="A72" s="14"/>
      <c r="B72" s="14"/>
      <c r="C72" s="14"/>
      <c r="D72" s="14"/>
      <c r="E72" s="14"/>
      <c r="F72" s="14"/>
      <c r="G72" s="14"/>
      <c r="H72" s="14"/>
      <c r="I72" s="22"/>
      <c r="J72" s="24"/>
      <c r="K72" s="24"/>
      <c r="L72" s="22"/>
      <c r="M72" s="14"/>
      <c r="N72" s="14"/>
      <c r="O72" s="22"/>
      <c r="P72" s="14"/>
    </row>
    <row r="73" spans="1:16" x14ac:dyDescent="0.3">
      <c r="A73" s="14"/>
      <c r="B73" s="14"/>
      <c r="C73" s="14"/>
      <c r="D73" s="14"/>
      <c r="E73" s="14"/>
      <c r="F73" s="14"/>
      <c r="G73" s="14"/>
      <c r="H73" s="14"/>
      <c r="I73" s="22"/>
      <c r="J73" s="24"/>
      <c r="K73" s="24"/>
      <c r="L73" s="22"/>
      <c r="M73" s="14"/>
      <c r="N73" s="14"/>
      <c r="O73" s="22"/>
      <c r="P73" s="14"/>
    </row>
    <row r="74" spans="1:16" x14ac:dyDescent="0.3">
      <c r="A74" s="14"/>
      <c r="B74" s="14"/>
      <c r="C74" s="14"/>
      <c r="D74" s="14"/>
      <c r="E74" s="14"/>
      <c r="F74" s="14"/>
      <c r="G74" s="14"/>
      <c r="H74" s="14"/>
      <c r="I74" s="22"/>
      <c r="J74" s="24"/>
      <c r="K74" s="24"/>
      <c r="L74" s="22"/>
      <c r="M74" s="14"/>
      <c r="N74" s="14"/>
      <c r="O74" s="22"/>
      <c r="P74" s="14"/>
    </row>
    <row r="75" spans="1:16" x14ac:dyDescent="0.3">
      <c r="A75" s="14"/>
      <c r="B75" s="14"/>
      <c r="C75" s="14"/>
      <c r="D75" s="14"/>
      <c r="E75" s="14"/>
      <c r="F75" s="14"/>
      <c r="G75" s="14"/>
      <c r="H75" s="14"/>
      <c r="I75" s="22"/>
      <c r="J75" s="24"/>
      <c r="K75" s="24"/>
      <c r="L75" s="22"/>
      <c r="M75" s="14"/>
      <c r="N75" s="14"/>
      <c r="O75" s="22"/>
      <c r="P75" s="14"/>
    </row>
    <row r="76" spans="1:16" x14ac:dyDescent="0.3">
      <c r="A76" s="14"/>
      <c r="B76" s="14"/>
      <c r="C76" s="14"/>
      <c r="D76" s="14"/>
      <c r="E76" s="14"/>
      <c r="F76" s="14"/>
      <c r="G76" s="14"/>
      <c r="H76" s="14"/>
      <c r="I76" s="22"/>
      <c r="J76" s="24"/>
      <c r="K76" s="24"/>
      <c r="L76" s="22"/>
      <c r="M76" s="14"/>
      <c r="N76" s="14"/>
      <c r="O76" s="22"/>
      <c r="P76" s="14"/>
    </row>
    <row r="77" spans="1:16" x14ac:dyDescent="0.3">
      <c r="A77" s="14"/>
      <c r="B77" s="14"/>
      <c r="C77" s="14"/>
      <c r="D77" s="14"/>
      <c r="E77" s="14"/>
      <c r="F77" s="14"/>
      <c r="G77" s="14"/>
      <c r="H77" s="14"/>
      <c r="I77" s="22"/>
      <c r="J77" s="24"/>
      <c r="K77" s="24"/>
      <c r="L77" s="22"/>
      <c r="M77" s="14"/>
      <c r="N77" s="14"/>
      <c r="O77" s="22"/>
      <c r="P77" s="14"/>
    </row>
    <row r="78" spans="1:16" x14ac:dyDescent="0.3">
      <c r="A78" s="14"/>
      <c r="B78" s="14"/>
      <c r="C78" s="14"/>
      <c r="D78" s="14"/>
      <c r="E78" s="14"/>
      <c r="F78" s="14"/>
      <c r="G78" s="14"/>
      <c r="H78" s="14"/>
      <c r="I78" s="22"/>
      <c r="J78" s="24"/>
      <c r="K78" s="24"/>
      <c r="L78" s="22"/>
      <c r="M78" s="14"/>
      <c r="N78" s="14"/>
      <c r="O78" s="22"/>
      <c r="P78" s="14"/>
    </row>
    <row r="79" spans="1:16" x14ac:dyDescent="0.3">
      <c r="A79" s="14"/>
      <c r="B79" s="14"/>
      <c r="C79" s="14"/>
      <c r="D79" s="14"/>
      <c r="E79" s="14"/>
      <c r="F79" s="14"/>
      <c r="G79" s="14"/>
      <c r="H79" s="14"/>
      <c r="I79" s="22"/>
      <c r="J79" s="24"/>
      <c r="K79" s="24"/>
      <c r="L79" s="22"/>
      <c r="M79" s="14"/>
      <c r="N79" s="14"/>
      <c r="O79" s="22"/>
      <c r="P79" s="14"/>
    </row>
    <row r="80" spans="1:16" x14ac:dyDescent="0.3">
      <c r="A80" s="14"/>
      <c r="B80" s="14"/>
      <c r="C80" s="14"/>
      <c r="D80" s="14"/>
      <c r="E80" s="14"/>
      <c r="F80" s="14"/>
      <c r="G80" s="14"/>
      <c r="H80" s="14"/>
      <c r="I80" s="22"/>
      <c r="J80" s="24"/>
      <c r="K80" s="24"/>
      <c r="L80" s="22"/>
      <c r="M80" s="14"/>
      <c r="N80" s="14"/>
      <c r="O80" s="22"/>
      <c r="P80" s="14"/>
    </row>
    <row r="81" spans="1:16" x14ac:dyDescent="0.3">
      <c r="A81" s="14"/>
      <c r="B81" s="14"/>
      <c r="C81" s="14"/>
      <c r="D81" s="14"/>
      <c r="E81" s="14"/>
      <c r="F81" s="14"/>
      <c r="G81" s="14"/>
      <c r="H81" s="14"/>
      <c r="I81" s="22"/>
      <c r="J81" s="24"/>
      <c r="K81" s="24"/>
      <c r="L81" s="22"/>
      <c r="M81" s="14"/>
      <c r="N81" s="14"/>
      <c r="O81" s="22"/>
      <c r="P81" s="14"/>
    </row>
    <row r="82" spans="1:16" x14ac:dyDescent="0.3">
      <c r="A82" s="14"/>
      <c r="B82" s="14"/>
      <c r="C82" s="14"/>
      <c r="D82" s="14"/>
      <c r="E82" s="14"/>
      <c r="F82" s="14"/>
      <c r="G82" s="14"/>
      <c r="H82" s="14"/>
      <c r="I82" s="22"/>
      <c r="J82" s="24"/>
      <c r="K82" s="24"/>
      <c r="L82" s="22"/>
      <c r="M82" s="14"/>
      <c r="N82" s="14"/>
      <c r="O82" s="22"/>
      <c r="P82" s="14"/>
    </row>
    <row r="83" spans="1:16" x14ac:dyDescent="0.3">
      <c r="A83" s="14"/>
      <c r="B83" s="14"/>
      <c r="C83" s="14"/>
      <c r="D83" s="14"/>
      <c r="E83" s="14"/>
      <c r="F83" s="14"/>
      <c r="G83" s="14"/>
      <c r="H83" s="14"/>
      <c r="I83" s="22"/>
      <c r="J83" s="24"/>
      <c r="K83" s="24"/>
      <c r="L83" s="22"/>
      <c r="M83" s="14"/>
      <c r="N83" s="14"/>
      <c r="O83" s="22"/>
      <c r="P83" s="14"/>
    </row>
    <row r="84" spans="1:16" x14ac:dyDescent="0.3">
      <c r="A84" s="14"/>
      <c r="B84" s="14"/>
      <c r="C84" s="14"/>
      <c r="D84" s="14"/>
      <c r="E84" s="14"/>
      <c r="F84" s="14"/>
      <c r="G84" s="14"/>
      <c r="H84" s="14"/>
      <c r="I84" s="22"/>
      <c r="J84" s="24"/>
      <c r="K84" s="24"/>
      <c r="L84" s="22"/>
      <c r="M84" s="14"/>
      <c r="N84" s="14"/>
      <c r="O84" s="22"/>
      <c r="P84" s="14"/>
    </row>
    <row r="85" spans="1:16" x14ac:dyDescent="0.3">
      <c r="A85" s="14"/>
      <c r="B85" s="14"/>
      <c r="C85" s="14"/>
      <c r="D85" s="14"/>
      <c r="E85" s="14"/>
      <c r="F85" s="14"/>
      <c r="G85" s="14"/>
      <c r="H85" s="14"/>
      <c r="I85" s="22"/>
      <c r="J85" s="24"/>
      <c r="K85" s="24"/>
      <c r="L85" s="22"/>
      <c r="M85" s="14"/>
      <c r="N85" s="14"/>
      <c r="O85" s="22"/>
      <c r="P85" s="14"/>
    </row>
    <row r="86" spans="1:16" x14ac:dyDescent="0.3">
      <c r="A86" s="14"/>
      <c r="B86" s="14"/>
      <c r="C86" s="14"/>
      <c r="D86" s="14"/>
      <c r="E86" s="14"/>
      <c r="F86" s="14"/>
      <c r="G86" s="14"/>
      <c r="H86" s="14"/>
      <c r="I86" s="22"/>
      <c r="J86" s="24"/>
      <c r="K86" s="24"/>
      <c r="L86" s="22"/>
      <c r="M86" s="14"/>
      <c r="N86" s="14"/>
      <c r="O86" s="22"/>
      <c r="P86" s="14"/>
    </row>
    <row r="87" spans="1:16" x14ac:dyDescent="0.3">
      <c r="A87" s="14"/>
      <c r="B87" s="14"/>
      <c r="C87" s="14"/>
      <c r="D87" s="14"/>
      <c r="E87" s="14"/>
      <c r="F87" s="14"/>
      <c r="G87" s="14"/>
      <c r="H87" s="14"/>
      <c r="I87" s="22"/>
      <c r="J87" s="24"/>
      <c r="K87" s="24"/>
      <c r="L87" s="22"/>
      <c r="M87" s="14"/>
      <c r="N87" s="14"/>
      <c r="O87" s="22"/>
      <c r="P87" s="14"/>
    </row>
    <row r="88" spans="1:16" x14ac:dyDescent="0.3">
      <c r="A88" s="14"/>
      <c r="B88" s="14"/>
      <c r="C88" s="14"/>
      <c r="D88" s="14"/>
      <c r="E88" s="14"/>
      <c r="F88" s="14"/>
      <c r="G88" s="14"/>
      <c r="H88" s="14"/>
      <c r="I88" s="22"/>
      <c r="J88" s="24"/>
      <c r="K88" s="24"/>
      <c r="L88" s="22"/>
      <c r="M88" s="14"/>
      <c r="N88" s="14"/>
      <c r="O88" s="22"/>
      <c r="P88" s="14"/>
    </row>
    <row r="89" spans="1:16" x14ac:dyDescent="0.3">
      <c r="A89" s="14"/>
      <c r="B89" s="14"/>
      <c r="C89" s="14"/>
      <c r="D89" s="14"/>
      <c r="E89" s="14"/>
      <c r="F89" s="14"/>
      <c r="G89" s="14"/>
      <c r="H89" s="14"/>
      <c r="I89" s="22"/>
      <c r="J89" s="24"/>
      <c r="K89" s="24"/>
      <c r="L89" s="22"/>
      <c r="M89" s="14"/>
      <c r="N89" s="14"/>
      <c r="O89" s="22"/>
      <c r="P89" s="14"/>
    </row>
    <row r="90" spans="1:16" x14ac:dyDescent="0.3">
      <c r="A90" s="14"/>
      <c r="B90" s="14"/>
      <c r="C90" s="14"/>
      <c r="D90" s="14"/>
      <c r="E90" s="14"/>
      <c r="F90" s="14"/>
      <c r="G90" s="14"/>
      <c r="H90" s="14"/>
      <c r="I90" s="22"/>
      <c r="J90" s="24"/>
      <c r="K90" s="24"/>
      <c r="L90" s="22"/>
      <c r="M90" s="14"/>
      <c r="N90" s="14"/>
      <c r="O90" s="22"/>
      <c r="P90" s="14"/>
    </row>
    <row r="91" spans="1:16" x14ac:dyDescent="0.3">
      <c r="A91" s="14"/>
      <c r="B91" s="14"/>
      <c r="C91" s="14"/>
      <c r="D91" s="14"/>
      <c r="E91" s="14"/>
      <c r="F91" s="14"/>
      <c r="G91" s="14"/>
      <c r="H91" s="14"/>
      <c r="I91" s="22"/>
      <c r="J91" s="24"/>
      <c r="K91" s="24"/>
      <c r="L91" s="22"/>
      <c r="M91" s="14"/>
      <c r="N91" s="14"/>
      <c r="O91" s="22"/>
      <c r="P91" s="14"/>
    </row>
    <row r="92" spans="1:16" x14ac:dyDescent="0.3">
      <c r="A92" s="14"/>
      <c r="B92" s="14"/>
      <c r="C92" s="14"/>
      <c r="D92" s="14"/>
      <c r="E92" s="14"/>
      <c r="F92" s="14"/>
      <c r="G92" s="14"/>
      <c r="H92" s="14"/>
      <c r="I92" s="22"/>
      <c r="J92" s="24"/>
      <c r="K92" s="24"/>
      <c r="L92" s="22"/>
      <c r="M92" s="14"/>
      <c r="N92" s="14"/>
      <c r="O92" s="22"/>
      <c r="P92" s="14"/>
    </row>
    <row r="93" spans="1:16" x14ac:dyDescent="0.3">
      <c r="A93" s="14"/>
      <c r="B93" s="14"/>
      <c r="C93" s="14"/>
      <c r="D93" s="14"/>
      <c r="E93" s="14"/>
      <c r="F93" s="14"/>
      <c r="G93" s="14"/>
      <c r="H93" s="14"/>
      <c r="I93" s="22"/>
      <c r="J93" s="24"/>
      <c r="K93" s="24"/>
      <c r="L93" s="22"/>
      <c r="M93" s="14"/>
      <c r="N93" s="14"/>
      <c r="O93" s="22"/>
      <c r="P93" s="14"/>
    </row>
    <row r="94" spans="1:16" x14ac:dyDescent="0.3">
      <c r="A94" s="14"/>
      <c r="B94" s="14"/>
      <c r="C94" s="14"/>
      <c r="D94" s="14"/>
      <c r="E94" s="14"/>
      <c r="F94" s="14"/>
      <c r="G94" s="14"/>
      <c r="H94" s="14"/>
      <c r="I94" s="22"/>
      <c r="J94" s="24"/>
      <c r="K94" s="24"/>
      <c r="L94" s="22"/>
      <c r="M94" s="14"/>
      <c r="N94" s="14"/>
      <c r="O94" s="22"/>
      <c r="P94" s="14"/>
    </row>
    <row r="95" spans="1:16" x14ac:dyDescent="0.3">
      <c r="A95" s="14"/>
      <c r="B95" s="14"/>
      <c r="C95" s="14"/>
      <c r="D95" s="14"/>
      <c r="E95" s="14"/>
      <c r="F95" s="14"/>
      <c r="G95" s="14"/>
      <c r="H95" s="14"/>
      <c r="I95" s="22"/>
      <c r="J95" s="24"/>
      <c r="K95" s="24"/>
      <c r="L95" s="22"/>
      <c r="M95" s="14"/>
      <c r="N95" s="14"/>
      <c r="O95" s="22"/>
      <c r="P95" s="14"/>
    </row>
    <row r="96" spans="1:16" x14ac:dyDescent="0.3">
      <c r="A96" s="14"/>
      <c r="B96" s="14"/>
      <c r="C96" s="14"/>
      <c r="D96" s="14"/>
      <c r="E96" s="14"/>
      <c r="F96" s="14"/>
      <c r="G96" s="14"/>
      <c r="H96" s="14"/>
      <c r="I96" s="22"/>
      <c r="J96" s="24"/>
      <c r="K96" s="24"/>
      <c r="L96" s="22"/>
      <c r="M96" s="14"/>
      <c r="N96" s="14"/>
      <c r="O96" s="22"/>
      <c r="P96" s="14"/>
    </row>
    <row r="97" spans="1:16" x14ac:dyDescent="0.3">
      <c r="A97" s="14"/>
      <c r="B97" s="14"/>
      <c r="C97" s="14"/>
      <c r="D97" s="14"/>
      <c r="E97" s="14"/>
      <c r="F97" s="14"/>
      <c r="G97" s="14"/>
      <c r="H97" s="14"/>
      <c r="I97" s="22"/>
      <c r="J97" s="24"/>
      <c r="K97" s="24"/>
      <c r="L97" s="22"/>
      <c r="M97" s="14"/>
      <c r="N97" s="14"/>
      <c r="O97" s="22"/>
      <c r="P97" s="14"/>
    </row>
    <row r="98" spans="1:16" x14ac:dyDescent="0.3">
      <c r="A98" s="14"/>
      <c r="B98" s="14"/>
      <c r="C98" s="14"/>
      <c r="D98" s="14"/>
      <c r="E98" s="14"/>
      <c r="F98" s="14"/>
      <c r="G98" s="14"/>
      <c r="H98" s="14"/>
      <c r="I98" s="22"/>
      <c r="J98" s="24"/>
      <c r="K98" s="24"/>
      <c r="L98" s="22"/>
      <c r="M98" s="14"/>
      <c r="N98" s="14"/>
      <c r="O98" s="22"/>
      <c r="P98" s="14"/>
    </row>
    <row r="99" spans="1:16" x14ac:dyDescent="0.3">
      <c r="A99" s="14"/>
      <c r="B99" s="14"/>
      <c r="C99" s="14"/>
      <c r="D99" s="14"/>
      <c r="E99" s="14"/>
      <c r="F99" s="14"/>
      <c r="G99" s="14"/>
      <c r="H99" s="14"/>
      <c r="I99" s="22"/>
      <c r="J99" s="24"/>
      <c r="K99" s="24"/>
      <c r="L99" s="22"/>
      <c r="M99" s="14"/>
      <c r="N99" s="14"/>
      <c r="O99" s="22"/>
      <c r="P99" s="14"/>
    </row>
    <row r="100" spans="1:16" x14ac:dyDescent="0.3">
      <c r="A100" s="14"/>
      <c r="B100" s="14"/>
      <c r="C100" s="14"/>
      <c r="D100" s="14"/>
      <c r="E100" s="14"/>
      <c r="F100" s="14"/>
      <c r="G100" s="14"/>
      <c r="H100" s="14"/>
      <c r="I100" s="22"/>
      <c r="J100" s="24"/>
      <c r="K100" s="24"/>
      <c r="L100" s="22"/>
      <c r="M100" s="14"/>
      <c r="N100" s="14"/>
      <c r="O100" s="22"/>
      <c r="P100" s="14"/>
    </row>
    <row r="101" spans="1:16" x14ac:dyDescent="0.3">
      <c r="A101" s="14"/>
      <c r="B101" s="14"/>
      <c r="C101" s="14"/>
      <c r="D101" s="14"/>
      <c r="E101" s="14"/>
      <c r="F101" s="14"/>
      <c r="G101" s="14"/>
      <c r="H101" s="14"/>
      <c r="I101" s="22"/>
      <c r="J101" s="24"/>
      <c r="K101" s="24"/>
      <c r="L101" s="22"/>
      <c r="M101" s="14"/>
      <c r="N101" s="14"/>
      <c r="O101" s="22"/>
      <c r="P101" s="14"/>
    </row>
    <row r="102" spans="1:16" x14ac:dyDescent="0.3">
      <c r="A102" s="14"/>
      <c r="B102" s="14"/>
      <c r="C102" s="14"/>
      <c r="D102" s="14"/>
      <c r="E102" s="14"/>
      <c r="F102" s="14"/>
      <c r="G102" s="14"/>
      <c r="H102" s="14"/>
      <c r="I102" s="22"/>
      <c r="J102" s="24"/>
      <c r="K102" s="24"/>
      <c r="L102" s="22"/>
      <c r="M102" s="14"/>
      <c r="N102" s="14"/>
      <c r="O102" s="22"/>
      <c r="P102" s="14"/>
    </row>
    <row r="103" spans="1:16" x14ac:dyDescent="0.3">
      <c r="A103" s="14"/>
      <c r="B103" s="14"/>
      <c r="C103" s="14"/>
      <c r="D103" s="14"/>
      <c r="E103" s="14"/>
      <c r="F103" s="14"/>
      <c r="G103" s="14"/>
      <c r="H103" s="14"/>
      <c r="I103" s="22"/>
      <c r="J103" s="24"/>
      <c r="K103" s="24"/>
      <c r="L103" s="22"/>
      <c r="M103" s="14"/>
      <c r="N103" s="14"/>
      <c r="O103" s="22"/>
      <c r="P103" s="14"/>
    </row>
    <row r="104" spans="1:16" x14ac:dyDescent="0.3">
      <c r="A104" s="14"/>
      <c r="B104" s="14"/>
      <c r="C104" s="14"/>
      <c r="D104" s="14"/>
      <c r="E104" s="14"/>
      <c r="F104" s="14"/>
      <c r="G104" s="14"/>
      <c r="H104" s="14"/>
      <c r="I104" s="22"/>
      <c r="J104" s="24"/>
      <c r="K104" s="24"/>
      <c r="L104" s="22"/>
      <c r="M104" s="14"/>
      <c r="N104" s="14"/>
      <c r="O104" s="22"/>
      <c r="P104" s="14"/>
    </row>
    <row r="105" spans="1:16" x14ac:dyDescent="0.3">
      <c r="A105" s="14"/>
      <c r="B105" s="14"/>
      <c r="C105" s="14"/>
      <c r="D105" s="14"/>
      <c r="E105" s="14"/>
      <c r="F105" s="14"/>
      <c r="G105" s="14"/>
      <c r="H105" s="14"/>
      <c r="I105" s="22"/>
      <c r="J105" s="24"/>
      <c r="K105" s="24"/>
      <c r="L105" s="22"/>
      <c r="M105" s="14"/>
      <c r="N105" s="14"/>
      <c r="O105" s="22"/>
      <c r="P105" s="14"/>
    </row>
    <row r="106" spans="1:16" x14ac:dyDescent="0.3">
      <c r="A106" s="14"/>
      <c r="B106" s="14"/>
      <c r="C106" s="14"/>
      <c r="D106" s="14"/>
      <c r="E106" s="14"/>
      <c r="F106" s="14"/>
      <c r="G106" s="14"/>
      <c r="H106" s="14"/>
      <c r="I106" s="22"/>
      <c r="J106" s="24"/>
      <c r="K106" s="24"/>
      <c r="L106" s="22"/>
      <c r="M106" s="14"/>
      <c r="N106" s="14"/>
      <c r="O106" s="22"/>
      <c r="P106" s="14"/>
    </row>
    <row r="107" spans="1:16" x14ac:dyDescent="0.3">
      <c r="A107" s="14"/>
      <c r="B107" s="14"/>
      <c r="C107" s="14"/>
      <c r="D107" s="14"/>
      <c r="E107" s="14"/>
      <c r="F107" s="14"/>
      <c r="G107" s="14"/>
      <c r="H107" s="14"/>
      <c r="I107" s="22"/>
      <c r="J107" s="24"/>
      <c r="K107" s="24"/>
      <c r="L107" s="22"/>
      <c r="M107" s="14"/>
      <c r="N107" s="14"/>
      <c r="O107" s="22"/>
      <c r="P107" s="14"/>
    </row>
    <row r="108" spans="1:16" x14ac:dyDescent="0.3">
      <c r="A108" s="14"/>
      <c r="B108" s="14"/>
      <c r="C108" s="14"/>
      <c r="D108" s="14"/>
      <c r="E108" s="14"/>
      <c r="F108" s="14"/>
      <c r="G108" s="14"/>
      <c r="H108" s="14"/>
      <c r="I108" s="22"/>
      <c r="J108" s="24"/>
      <c r="K108" s="24"/>
      <c r="L108" s="22"/>
      <c r="M108" s="14"/>
      <c r="N108" s="14"/>
      <c r="O108" s="22"/>
      <c r="P108" s="14"/>
    </row>
    <row r="109" spans="1:16" x14ac:dyDescent="0.3">
      <c r="A109" s="14"/>
      <c r="B109" s="14"/>
      <c r="C109" s="14"/>
      <c r="D109" s="14"/>
      <c r="E109" s="14"/>
      <c r="F109" s="14"/>
      <c r="G109" s="14"/>
      <c r="H109" s="14"/>
      <c r="I109" s="22"/>
      <c r="J109" s="24"/>
      <c r="K109" s="24"/>
      <c r="L109" s="22"/>
      <c r="M109" s="14"/>
      <c r="N109" s="14"/>
      <c r="O109" s="22"/>
      <c r="P109" s="14"/>
    </row>
    <row r="110" spans="1:16" x14ac:dyDescent="0.3">
      <c r="A110" s="14"/>
      <c r="B110" s="14"/>
      <c r="C110" s="14"/>
      <c r="D110" s="14"/>
      <c r="E110" s="14"/>
      <c r="F110" s="14"/>
      <c r="G110" s="14"/>
      <c r="H110" s="14"/>
      <c r="I110" s="22"/>
      <c r="J110" s="24"/>
      <c r="K110" s="24"/>
      <c r="L110" s="22"/>
      <c r="M110" s="14"/>
      <c r="N110" s="14"/>
      <c r="O110" s="22"/>
      <c r="P110" s="14"/>
    </row>
    <row r="111" spans="1:16" x14ac:dyDescent="0.3">
      <c r="A111" s="14"/>
      <c r="B111" s="14"/>
      <c r="C111" s="14"/>
      <c r="D111" s="14"/>
      <c r="E111" s="14"/>
      <c r="F111" s="14"/>
      <c r="G111" s="14"/>
      <c r="H111" s="14"/>
      <c r="I111" s="22"/>
      <c r="J111" s="24"/>
      <c r="K111" s="24"/>
      <c r="L111" s="22"/>
      <c r="M111" s="14"/>
      <c r="N111" s="14"/>
      <c r="O111" s="22"/>
      <c r="P111" s="14"/>
    </row>
    <row r="112" spans="1:16" x14ac:dyDescent="0.3">
      <c r="A112" s="14"/>
      <c r="B112" s="14"/>
      <c r="C112" s="14"/>
      <c r="D112" s="14"/>
      <c r="E112" s="14"/>
      <c r="F112" s="14"/>
      <c r="G112" s="14"/>
      <c r="H112" s="14"/>
      <c r="I112" s="22"/>
      <c r="J112" s="24"/>
      <c r="K112" s="24"/>
      <c r="L112" s="22"/>
      <c r="M112" s="14"/>
      <c r="N112" s="14"/>
      <c r="O112" s="22"/>
      <c r="P112" s="14"/>
    </row>
    <row r="113" spans="1:16" x14ac:dyDescent="0.3">
      <c r="A113" s="14"/>
      <c r="B113" s="14"/>
      <c r="C113" s="14"/>
      <c r="D113" s="14"/>
      <c r="E113" s="14"/>
      <c r="F113" s="14"/>
      <c r="G113" s="14"/>
      <c r="H113" s="14"/>
      <c r="I113" s="22"/>
      <c r="J113" s="24"/>
      <c r="K113" s="24"/>
      <c r="L113" s="22"/>
      <c r="M113" s="14"/>
      <c r="N113" s="14"/>
      <c r="O113" s="22"/>
      <c r="P113" s="14"/>
    </row>
    <row r="114" spans="1:16" x14ac:dyDescent="0.3">
      <c r="A114" s="14"/>
      <c r="B114" s="14"/>
      <c r="C114" s="14"/>
      <c r="D114" s="14"/>
      <c r="E114" s="14"/>
      <c r="F114" s="14"/>
      <c r="G114" s="14"/>
      <c r="H114" s="14"/>
      <c r="I114" s="22"/>
      <c r="J114" s="24"/>
      <c r="K114" s="24"/>
      <c r="L114" s="22"/>
      <c r="M114" s="14"/>
      <c r="N114" s="14"/>
      <c r="O114" s="22"/>
      <c r="P114" s="14"/>
    </row>
    <row r="115" spans="1:16" x14ac:dyDescent="0.3">
      <c r="A115" s="14"/>
      <c r="B115" s="14"/>
      <c r="C115" s="14"/>
      <c r="D115" s="14"/>
      <c r="E115" s="14"/>
      <c r="F115" s="14"/>
      <c r="G115" s="14"/>
      <c r="H115" s="14"/>
      <c r="I115" s="22"/>
      <c r="J115" s="24"/>
      <c r="K115" s="24"/>
      <c r="L115" s="22"/>
      <c r="M115" s="14"/>
      <c r="N115" s="14"/>
      <c r="O115" s="22"/>
      <c r="P115" s="14"/>
    </row>
    <row r="116" spans="1:16" x14ac:dyDescent="0.3">
      <c r="A116" s="14"/>
      <c r="B116" s="14"/>
      <c r="C116" s="14"/>
      <c r="D116" s="14"/>
      <c r="E116" s="14"/>
      <c r="F116" s="14"/>
      <c r="G116" s="14"/>
      <c r="H116" s="14"/>
      <c r="I116" s="22"/>
      <c r="J116" s="24"/>
      <c r="K116" s="24"/>
      <c r="L116" s="22"/>
      <c r="M116" s="14"/>
      <c r="N116" s="14"/>
      <c r="O116" s="22"/>
      <c r="P116" s="14"/>
    </row>
    <row r="117" spans="1:16" x14ac:dyDescent="0.3">
      <c r="A117" s="14"/>
      <c r="B117" s="14"/>
      <c r="C117" s="14"/>
      <c r="D117" s="14"/>
      <c r="E117" s="14"/>
      <c r="F117" s="14"/>
      <c r="G117" s="14"/>
      <c r="H117" s="14"/>
      <c r="I117" s="22"/>
      <c r="J117" s="24"/>
      <c r="K117" s="24"/>
      <c r="L117" s="22"/>
      <c r="M117" s="14"/>
      <c r="N117" s="14"/>
      <c r="O117" s="22"/>
      <c r="P117" s="14"/>
    </row>
    <row r="118" spans="1:16" x14ac:dyDescent="0.3">
      <c r="A118" s="14"/>
      <c r="B118" s="14"/>
      <c r="C118" s="14"/>
      <c r="D118" s="14"/>
      <c r="E118" s="14"/>
      <c r="F118" s="14"/>
      <c r="G118" s="14"/>
      <c r="H118" s="14"/>
      <c r="I118" s="22"/>
      <c r="J118" s="24"/>
      <c r="K118" s="24"/>
      <c r="L118" s="22"/>
      <c r="M118" s="14"/>
      <c r="N118" s="14"/>
      <c r="O118" s="22"/>
      <c r="P118" s="14"/>
    </row>
    <row r="119" spans="1:16" x14ac:dyDescent="0.3">
      <c r="A119" s="14"/>
      <c r="B119" s="14"/>
      <c r="C119" s="14"/>
      <c r="D119" s="14"/>
      <c r="E119" s="14"/>
      <c r="F119" s="14"/>
      <c r="G119" s="14"/>
      <c r="H119" s="14"/>
      <c r="I119" s="22"/>
      <c r="J119" s="24"/>
      <c r="K119" s="24"/>
      <c r="L119" s="22"/>
      <c r="M119" s="14"/>
      <c r="N119" s="14"/>
      <c r="O119" s="22"/>
      <c r="P119" s="14"/>
    </row>
    <row r="120" spans="1:16" x14ac:dyDescent="0.3">
      <c r="A120" s="14"/>
      <c r="B120" s="14"/>
      <c r="C120" s="14"/>
      <c r="D120" s="14"/>
      <c r="E120" s="14"/>
      <c r="F120" s="14"/>
      <c r="G120" s="14"/>
      <c r="H120" s="14"/>
      <c r="I120" s="22"/>
      <c r="J120" s="24"/>
      <c r="K120" s="24"/>
      <c r="L120" s="22"/>
      <c r="M120" s="14"/>
      <c r="N120" s="14"/>
      <c r="O120" s="22"/>
      <c r="P120" s="14"/>
    </row>
    <row r="121" spans="1:16" x14ac:dyDescent="0.3">
      <c r="A121" s="14"/>
      <c r="B121" s="14"/>
      <c r="C121" s="14"/>
      <c r="D121" s="14"/>
      <c r="E121" s="14"/>
      <c r="F121" s="14"/>
      <c r="G121" s="14"/>
      <c r="H121" s="14"/>
      <c r="I121" s="22"/>
      <c r="J121" s="24"/>
      <c r="K121" s="24"/>
      <c r="L121" s="22"/>
      <c r="M121" s="14"/>
      <c r="N121" s="14"/>
      <c r="O121" s="22"/>
      <c r="P121" s="14"/>
    </row>
    <row r="122" spans="1:16" x14ac:dyDescent="0.3">
      <c r="A122" s="14"/>
      <c r="B122" s="14"/>
      <c r="C122" s="14"/>
      <c r="D122" s="14"/>
      <c r="E122" s="14"/>
      <c r="F122" s="14"/>
      <c r="G122" s="14"/>
      <c r="H122" s="14"/>
      <c r="I122" s="22"/>
      <c r="J122" s="24"/>
      <c r="K122" s="24"/>
      <c r="L122" s="22"/>
      <c r="M122" s="14"/>
      <c r="N122" s="14"/>
      <c r="O122" s="22"/>
      <c r="P122" s="14"/>
    </row>
    <row r="123" spans="1:16" x14ac:dyDescent="0.3">
      <c r="A123" s="14"/>
      <c r="B123" s="14"/>
      <c r="C123" s="14"/>
      <c r="D123" s="14"/>
      <c r="E123" s="14"/>
      <c r="F123" s="14"/>
      <c r="G123" s="14"/>
      <c r="H123" s="14"/>
      <c r="I123" s="22"/>
      <c r="J123" s="24"/>
      <c r="K123" s="24"/>
      <c r="L123" s="22"/>
      <c r="M123" s="14"/>
      <c r="N123" s="14"/>
      <c r="O123" s="22"/>
      <c r="P123" s="14"/>
    </row>
    <row r="124" spans="1:16" x14ac:dyDescent="0.3">
      <c r="A124" s="14"/>
      <c r="B124" s="14"/>
      <c r="C124" s="14"/>
      <c r="D124" s="14"/>
      <c r="E124" s="14"/>
      <c r="F124" s="14"/>
      <c r="G124" s="14"/>
      <c r="H124" s="14"/>
      <c r="I124" s="22"/>
      <c r="J124" s="24"/>
      <c r="K124" s="24"/>
      <c r="L124" s="22"/>
      <c r="M124" s="14"/>
      <c r="N124" s="14"/>
      <c r="O124" s="22"/>
      <c r="P124" s="14"/>
    </row>
    <row r="125" spans="1:16" x14ac:dyDescent="0.3">
      <c r="A125" s="14"/>
      <c r="B125" s="14"/>
      <c r="C125" s="14"/>
      <c r="D125" s="14"/>
      <c r="E125" s="14"/>
      <c r="F125" s="14"/>
      <c r="G125" s="14"/>
      <c r="H125" s="14"/>
      <c r="I125" s="22"/>
      <c r="J125" s="24"/>
      <c r="K125" s="24"/>
      <c r="L125" s="22"/>
      <c r="M125" s="14"/>
      <c r="N125" s="14"/>
      <c r="O125" s="22"/>
      <c r="P125" s="14"/>
    </row>
    <row r="126" spans="1:16" x14ac:dyDescent="0.3">
      <c r="A126" s="14"/>
      <c r="B126" s="14"/>
      <c r="C126" s="14"/>
      <c r="D126" s="14"/>
      <c r="E126" s="14"/>
      <c r="F126" s="14"/>
      <c r="G126" s="14"/>
      <c r="H126" s="14"/>
      <c r="I126" s="22"/>
      <c r="J126" s="24"/>
      <c r="K126" s="24"/>
      <c r="L126" s="22"/>
      <c r="M126" s="14"/>
      <c r="N126" s="14"/>
      <c r="O126" s="22"/>
      <c r="P126" s="14"/>
    </row>
    <row r="127" spans="1:16" x14ac:dyDescent="0.3">
      <c r="A127" s="14"/>
      <c r="B127" s="14"/>
      <c r="C127" s="14"/>
      <c r="D127" s="14"/>
      <c r="E127" s="14"/>
      <c r="F127" s="14"/>
      <c r="G127" s="14"/>
      <c r="H127" s="14"/>
      <c r="I127" s="22"/>
      <c r="J127" s="24"/>
      <c r="K127" s="24"/>
      <c r="L127" s="22"/>
      <c r="M127" s="14"/>
      <c r="N127" s="14"/>
      <c r="O127" s="22"/>
      <c r="P127" s="14"/>
    </row>
    <row r="128" spans="1:16" x14ac:dyDescent="0.3">
      <c r="A128" s="14"/>
      <c r="B128" s="14"/>
      <c r="C128" s="14"/>
      <c r="D128" s="14"/>
      <c r="E128" s="14"/>
      <c r="F128" s="14"/>
      <c r="G128" s="14"/>
      <c r="H128" s="14"/>
      <c r="I128" s="22"/>
      <c r="J128" s="24"/>
      <c r="K128" s="24"/>
      <c r="L128" s="22"/>
      <c r="M128" s="14"/>
      <c r="N128" s="14"/>
      <c r="O128" s="22"/>
      <c r="P128" s="14"/>
    </row>
    <row r="129" spans="1:16" x14ac:dyDescent="0.3">
      <c r="A129" s="14"/>
      <c r="B129" s="14"/>
      <c r="C129" s="14"/>
      <c r="D129" s="14"/>
      <c r="E129" s="14"/>
      <c r="F129" s="14"/>
      <c r="G129" s="14"/>
      <c r="H129" s="14"/>
      <c r="I129" s="22"/>
      <c r="J129" s="24"/>
      <c r="K129" s="24"/>
      <c r="L129" s="22"/>
      <c r="M129" s="14"/>
      <c r="N129" s="14"/>
      <c r="O129" s="22"/>
      <c r="P129" s="14"/>
    </row>
    <row r="130" spans="1:16" x14ac:dyDescent="0.3">
      <c r="A130" s="14"/>
      <c r="B130" s="14"/>
      <c r="C130" s="14"/>
      <c r="D130" s="14"/>
      <c r="E130" s="14"/>
      <c r="F130" s="14"/>
      <c r="G130" s="14"/>
      <c r="H130" s="14"/>
      <c r="I130" s="22"/>
      <c r="J130" s="24"/>
      <c r="K130" s="24"/>
      <c r="L130" s="22"/>
      <c r="M130" s="14"/>
      <c r="N130" s="14"/>
      <c r="O130" s="22"/>
      <c r="P130" s="14"/>
    </row>
    <row r="131" spans="1:16" x14ac:dyDescent="0.3">
      <c r="A131" s="14"/>
      <c r="B131" s="14"/>
      <c r="C131" s="14"/>
      <c r="D131" s="14"/>
      <c r="E131" s="14"/>
      <c r="F131" s="14"/>
      <c r="G131" s="14"/>
      <c r="H131" s="14"/>
      <c r="I131" s="22"/>
      <c r="J131" s="24"/>
      <c r="K131" s="24"/>
      <c r="L131" s="22"/>
      <c r="M131" s="14"/>
      <c r="N131" s="14"/>
      <c r="O131" s="22"/>
      <c r="P131" s="14"/>
    </row>
    <row r="132" spans="1:16" x14ac:dyDescent="0.3">
      <c r="A132" s="14"/>
      <c r="B132" s="14"/>
      <c r="C132" s="14"/>
      <c r="D132" s="14"/>
      <c r="E132" s="14"/>
      <c r="F132" s="14"/>
      <c r="G132" s="14"/>
      <c r="H132" s="14"/>
      <c r="I132" s="22"/>
      <c r="J132" s="24"/>
      <c r="K132" s="24"/>
      <c r="L132" s="22"/>
      <c r="M132" s="14"/>
      <c r="N132" s="14"/>
      <c r="O132" s="22"/>
      <c r="P132" s="14"/>
    </row>
    <row r="133" spans="1:16" x14ac:dyDescent="0.3">
      <c r="A133" s="14"/>
      <c r="B133" s="14"/>
      <c r="C133" s="14"/>
      <c r="D133" s="14"/>
      <c r="E133" s="14"/>
      <c r="F133" s="14"/>
      <c r="G133" s="14"/>
      <c r="H133" s="14"/>
      <c r="I133" s="22"/>
      <c r="J133" s="24"/>
      <c r="K133" s="24"/>
      <c r="L133" s="22"/>
      <c r="M133" s="14"/>
      <c r="N133" s="14"/>
      <c r="O133" s="22"/>
      <c r="P133" s="14"/>
    </row>
    <row r="134" spans="1:16" x14ac:dyDescent="0.3">
      <c r="A134" s="14"/>
      <c r="B134" s="14"/>
      <c r="C134" s="14"/>
      <c r="D134" s="14"/>
      <c r="E134" s="14"/>
      <c r="F134" s="14"/>
      <c r="G134" s="14"/>
      <c r="H134" s="14"/>
      <c r="I134" s="22"/>
      <c r="J134" s="24"/>
      <c r="K134" s="24"/>
      <c r="L134" s="22"/>
      <c r="M134" s="14"/>
      <c r="N134" s="14"/>
      <c r="O134" s="22"/>
      <c r="P134" s="14"/>
    </row>
    <row r="135" spans="1:16" x14ac:dyDescent="0.3">
      <c r="A135" s="14"/>
      <c r="B135" s="14"/>
      <c r="C135" s="14"/>
      <c r="D135" s="14"/>
      <c r="E135" s="14"/>
      <c r="F135" s="14"/>
      <c r="G135" s="14"/>
      <c r="H135" s="14"/>
      <c r="I135" s="22"/>
      <c r="J135" s="24"/>
      <c r="K135" s="24"/>
      <c r="L135" s="22"/>
      <c r="M135" s="14"/>
      <c r="N135" s="14"/>
      <c r="O135" s="22"/>
      <c r="P135" s="14"/>
    </row>
    <row r="136" spans="1:16" x14ac:dyDescent="0.3">
      <c r="A136" s="14"/>
      <c r="B136" s="14"/>
      <c r="C136" s="14"/>
      <c r="D136" s="14"/>
      <c r="E136" s="14"/>
      <c r="F136" s="14"/>
      <c r="G136" s="14"/>
      <c r="H136" s="14"/>
      <c r="I136" s="22"/>
      <c r="J136" s="24"/>
      <c r="K136" s="24"/>
      <c r="L136" s="22"/>
      <c r="M136" s="14"/>
      <c r="N136" s="14"/>
      <c r="O136" s="22"/>
      <c r="P136" s="14"/>
    </row>
    <row r="137" spans="1:16" x14ac:dyDescent="0.3">
      <c r="A137" s="14"/>
      <c r="B137" s="14"/>
      <c r="C137" s="14"/>
      <c r="D137" s="14"/>
      <c r="E137" s="14"/>
      <c r="F137" s="14"/>
      <c r="G137" s="14"/>
      <c r="H137" s="14"/>
      <c r="I137" s="22"/>
      <c r="J137" s="24"/>
      <c r="K137" s="24"/>
      <c r="L137" s="22"/>
      <c r="M137" s="14"/>
      <c r="N137" s="14"/>
      <c r="O137" s="22"/>
      <c r="P137" s="14"/>
    </row>
    <row r="138" spans="1:16" x14ac:dyDescent="0.3">
      <c r="A138" s="14"/>
      <c r="B138" s="14"/>
      <c r="C138" s="14"/>
      <c r="D138" s="14"/>
      <c r="E138" s="14"/>
      <c r="F138" s="14"/>
      <c r="G138" s="14"/>
      <c r="H138" s="14"/>
      <c r="I138" s="22"/>
      <c r="J138" s="24"/>
      <c r="K138" s="24"/>
      <c r="L138" s="22"/>
      <c r="M138" s="14"/>
      <c r="N138" s="14"/>
      <c r="O138" s="22"/>
      <c r="P138" s="14"/>
    </row>
    <row r="139" spans="1:16" x14ac:dyDescent="0.3">
      <c r="A139" s="14"/>
      <c r="B139" s="14"/>
      <c r="C139" s="14"/>
      <c r="D139" s="14"/>
      <c r="E139" s="14"/>
      <c r="F139" s="14"/>
      <c r="G139" s="14"/>
      <c r="H139" s="14"/>
      <c r="I139" s="22"/>
      <c r="J139" s="24"/>
      <c r="K139" s="24"/>
      <c r="L139" s="22"/>
      <c r="M139" s="14"/>
      <c r="N139" s="14"/>
      <c r="O139" s="22"/>
      <c r="P139" s="14"/>
    </row>
    <row r="140" spans="1:16" x14ac:dyDescent="0.3">
      <c r="A140" s="14"/>
      <c r="B140" s="14"/>
      <c r="C140" s="14"/>
      <c r="D140" s="14"/>
      <c r="E140" s="14"/>
      <c r="F140" s="14"/>
      <c r="G140" s="14"/>
      <c r="H140" s="14"/>
      <c r="I140" s="22"/>
      <c r="J140" s="24"/>
      <c r="K140" s="24"/>
      <c r="L140" s="22"/>
      <c r="M140" s="14"/>
      <c r="N140" s="14"/>
      <c r="O140" s="22"/>
      <c r="P140" s="14"/>
    </row>
    <row r="141" spans="1:16" x14ac:dyDescent="0.3">
      <c r="A141" s="14"/>
      <c r="B141" s="14"/>
      <c r="C141" s="14"/>
      <c r="D141" s="14"/>
      <c r="E141" s="14"/>
      <c r="F141" s="14"/>
      <c r="G141" s="14"/>
      <c r="H141" s="14"/>
      <c r="I141" s="22"/>
      <c r="J141" s="24"/>
      <c r="K141" s="24"/>
      <c r="L141" s="22"/>
      <c r="M141" s="14"/>
      <c r="N141" s="14"/>
      <c r="O141" s="22"/>
      <c r="P141" s="14"/>
    </row>
    <row r="142" spans="1:16" x14ac:dyDescent="0.3">
      <c r="A142" s="14"/>
      <c r="B142" s="14"/>
      <c r="C142" s="14"/>
      <c r="D142" s="14"/>
      <c r="E142" s="14"/>
      <c r="F142" s="14"/>
      <c r="G142" s="14"/>
      <c r="H142" s="14"/>
      <c r="I142" s="22"/>
      <c r="J142" s="24"/>
      <c r="K142" s="24"/>
      <c r="L142" s="22"/>
      <c r="M142" s="14"/>
      <c r="N142" s="14"/>
      <c r="O142" s="22"/>
      <c r="P142" s="14"/>
    </row>
    <row r="143" spans="1:16" x14ac:dyDescent="0.3">
      <c r="A143" s="14"/>
      <c r="B143" s="14"/>
      <c r="C143" s="14"/>
      <c r="D143" s="14"/>
      <c r="E143" s="14"/>
      <c r="F143" s="14"/>
      <c r="G143" s="14"/>
      <c r="H143" s="14"/>
      <c r="I143" s="22"/>
      <c r="J143" s="24"/>
      <c r="K143" s="24"/>
      <c r="L143" s="22"/>
      <c r="M143" s="14"/>
      <c r="N143" s="14"/>
      <c r="O143" s="22"/>
      <c r="P143" s="14"/>
    </row>
    <row r="144" spans="1:16" x14ac:dyDescent="0.3">
      <c r="A144" s="14"/>
      <c r="B144" s="14"/>
      <c r="C144" s="14"/>
      <c r="D144" s="14"/>
      <c r="E144" s="14"/>
      <c r="F144" s="14"/>
      <c r="G144" s="14"/>
      <c r="H144" s="14"/>
      <c r="I144" s="22"/>
      <c r="J144" s="24"/>
      <c r="K144" s="24"/>
      <c r="L144" s="22"/>
      <c r="M144" s="14"/>
      <c r="N144" s="14"/>
      <c r="O144" s="22"/>
      <c r="P144" s="14"/>
    </row>
    <row r="145" spans="1:16" x14ac:dyDescent="0.3">
      <c r="A145" s="14"/>
      <c r="B145" s="14"/>
      <c r="C145" s="14"/>
      <c r="D145" s="14"/>
      <c r="E145" s="14"/>
      <c r="F145" s="14"/>
      <c r="G145" s="14"/>
      <c r="H145" s="14"/>
      <c r="I145" s="22"/>
      <c r="J145" s="24"/>
      <c r="K145" s="24"/>
      <c r="L145" s="22"/>
      <c r="M145" s="14"/>
      <c r="N145" s="14"/>
      <c r="O145" s="22"/>
      <c r="P145" s="14"/>
    </row>
    <row r="146" spans="1:16" x14ac:dyDescent="0.3">
      <c r="A146" s="14"/>
      <c r="B146" s="14"/>
      <c r="C146" s="14"/>
      <c r="D146" s="14"/>
      <c r="E146" s="14"/>
      <c r="F146" s="14"/>
      <c r="G146" s="14"/>
      <c r="H146" s="14"/>
      <c r="I146" s="22"/>
      <c r="J146" s="24"/>
      <c r="K146" s="24"/>
      <c r="L146" s="22"/>
      <c r="M146" s="14"/>
      <c r="N146" s="14"/>
      <c r="O146" s="22"/>
      <c r="P146" s="14"/>
    </row>
    <row r="147" spans="1:16" x14ac:dyDescent="0.3">
      <c r="A147" s="14"/>
      <c r="B147" s="14"/>
      <c r="C147" s="14"/>
      <c r="D147" s="14"/>
      <c r="E147" s="14"/>
      <c r="F147" s="14"/>
      <c r="G147" s="14"/>
      <c r="H147" s="14"/>
      <c r="I147" s="22"/>
      <c r="J147" s="24"/>
      <c r="K147" s="24"/>
      <c r="L147" s="22"/>
      <c r="M147" s="14"/>
      <c r="N147" s="14"/>
      <c r="O147" s="22"/>
      <c r="P147" s="14"/>
    </row>
    <row r="148" spans="1:16" x14ac:dyDescent="0.3">
      <c r="A148" s="14"/>
      <c r="B148" s="14"/>
      <c r="C148" s="14"/>
      <c r="D148" s="14"/>
      <c r="E148" s="14"/>
      <c r="F148" s="14"/>
      <c r="G148" s="14"/>
      <c r="H148" s="14"/>
      <c r="I148" s="22"/>
      <c r="J148" s="24"/>
      <c r="K148" s="24"/>
      <c r="L148" s="22"/>
      <c r="M148" s="14"/>
      <c r="N148" s="14"/>
      <c r="O148" s="22"/>
      <c r="P148" s="14"/>
    </row>
    <row r="149" spans="1:16" x14ac:dyDescent="0.3">
      <c r="A149" s="14"/>
      <c r="B149" s="14"/>
      <c r="C149" s="14"/>
      <c r="D149" s="14"/>
      <c r="E149" s="14"/>
      <c r="F149" s="14"/>
      <c r="G149" s="14"/>
      <c r="H149" s="14"/>
      <c r="I149" s="22"/>
      <c r="J149" s="24"/>
      <c r="K149" s="24"/>
      <c r="L149" s="22"/>
      <c r="M149" s="14"/>
      <c r="N149" s="14"/>
      <c r="O149" s="22"/>
      <c r="P149" s="14"/>
    </row>
    <row r="150" spans="1:16" x14ac:dyDescent="0.3">
      <c r="A150" s="14"/>
      <c r="B150" s="14"/>
      <c r="C150" s="14"/>
      <c r="D150" s="14"/>
      <c r="E150" s="14"/>
      <c r="F150" s="14"/>
      <c r="G150" s="14"/>
      <c r="H150" s="14"/>
      <c r="I150" s="22"/>
      <c r="J150" s="24"/>
      <c r="K150" s="24"/>
      <c r="L150" s="22"/>
      <c r="M150" s="14"/>
      <c r="N150" s="14"/>
      <c r="O150" s="22"/>
      <c r="P150" s="14"/>
    </row>
    <row r="151" spans="1:16" x14ac:dyDescent="0.3">
      <c r="A151" s="14"/>
      <c r="B151" s="14"/>
      <c r="C151" s="14"/>
      <c r="D151" s="14"/>
      <c r="E151" s="14"/>
      <c r="F151" s="14"/>
      <c r="G151" s="14"/>
      <c r="H151" s="14"/>
      <c r="I151" s="22"/>
      <c r="J151" s="24"/>
      <c r="K151" s="24"/>
      <c r="L151" s="22"/>
      <c r="M151" s="14"/>
      <c r="N151" s="14"/>
      <c r="O151" s="22"/>
      <c r="P151" s="14"/>
    </row>
    <row r="152" spans="1:16" x14ac:dyDescent="0.3">
      <c r="A152" s="14"/>
      <c r="B152" s="14"/>
      <c r="C152" s="14"/>
      <c r="D152" s="14"/>
      <c r="E152" s="14"/>
      <c r="F152" s="14"/>
      <c r="G152" s="14"/>
      <c r="H152" s="14"/>
      <c r="I152" s="22"/>
      <c r="J152" s="24"/>
      <c r="K152" s="24"/>
      <c r="L152" s="22"/>
      <c r="M152" s="14"/>
      <c r="N152" s="14"/>
      <c r="O152" s="22"/>
      <c r="P152" s="14"/>
    </row>
    <row r="153" spans="1:16" x14ac:dyDescent="0.3">
      <c r="A153" s="14"/>
      <c r="B153" s="14"/>
      <c r="C153" s="14"/>
      <c r="D153" s="14"/>
      <c r="E153" s="14"/>
      <c r="F153" s="14"/>
      <c r="G153" s="14"/>
      <c r="H153" s="14"/>
      <c r="I153" s="22"/>
      <c r="J153" s="24"/>
      <c r="K153" s="24"/>
      <c r="L153" s="22"/>
      <c r="M153" s="14"/>
      <c r="N153" s="14"/>
      <c r="O153" s="22"/>
      <c r="P153" s="14"/>
    </row>
    <row r="154" spans="1:16" x14ac:dyDescent="0.3">
      <c r="A154" s="14"/>
      <c r="B154" s="14"/>
      <c r="C154" s="14"/>
      <c r="D154" s="14"/>
      <c r="E154" s="14"/>
      <c r="F154" s="14"/>
      <c r="G154" s="14"/>
      <c r="H154" s="14"/>
      <c r="I154" s="22"/>
      <c r="J154" s="24"/>
      <c r="K154" s="24"/>
      <c r="L154" s="22"/>
      <c r="M154" s="14"/>
      <c r="N154" s="14"/>
      <c r="O154" s="22"/>
      <c r="P154" s="14"/>
    </row>
    <row r="155" spans="1:16" x14ac:dyDescent="0.3">
      <c r="A155" s="14"/>
      <c r="B155" s="14"/>
      <c r="C155" s="14"/>
      <c r="D155" s="14"/>
      <c r="E155" s="14"/>
      <c r="F155" s="14"/>
      <c r="G155" s="14"/>
      <c r="H155" s="14"/>
      <c r="I155" s="22"/>
      <c r="J155" s="24"/>
      <c r="K155" s="24"/>
      <c r="L155" s="22"/>
      <c r="M155" s="14"/>
      <c r="N155" s="14"/>
      <c r="O155" s="22"/>
      <c r="P155" s="14"/>
    </row>
    <row r="156" spans="1:16" x14ac:dyDescent="0.3">
      <c r="A156" s="14"/>
      <c r="B156" s="14"/>
      <c r="C156" s="14"/>
      <c r="D156" s="14"/>
      <c r="E156" s="14"/>
      <c r="F156" s="14"/>
      <c r="G156" s="14"/>
      <c r="H156" s="14"/>
      <c r="I156" s="22"/>
      <c r="J156" s="24"/>
      <c r="K156" s="24"/>
      <c r="L156" s="22"/>
      <c r="M156" s="14"/>
      <c r="N156" s="14"/>
      <c r="O156" s="22"/>
      <c r="P156" s="14"/>
    </row>
    <row r="157" spans="1:16" x14ac:dyDescent="0.3">
      <c r="A157" s="14"/>
      <c r="B157" s="14"/>
      <c r="C157" s="14"/>
      <c r="D157" s="14"/>
      <c r="E157" s="14"/>
      <c r="F157" s="14"/>
      <c r="G157" s="14"/>
      <c r="H157" s="14"/>
      <c r="I157" s="22"/>
      <c r="J157" s="24"/>
      <c r="K157" s="24"/>
      <c r="L157" s="22"/>
      <c r="M157" s="14"/>
      <c r="N157" s="14"/>
      <c r="O157" s="22"/>
      <c r="P157" s="14"/>
    </row>
    <row r="158" spans="1:16" x14ac:dyDescent="0.3">
      <c r="A158" s="14"/>
      <c r="B158" s="14"/>
      <c r="C158" s="14"/>
      <c r="D158" s="14"/>
      <c r="E158" s="14"/>
      <c r="F158" s="14"/>
      <c r="G158" s="14"/>
      <c r="H158" s="14"/>
      <c r="I158" s="22"/>
      <c r="J158" s="24"/>
      <c r="K158" s="24"/>
      <c r="L158" s="22"/>
      <c r="M158" s="14"/>
      <c r="N158" s="14"/>
      <c r="O158" s="22"/>
      <c r="P158" s="14"/>
    </row>
    <row r="159" spans="1:16" x14ac:dyDescent="0.3">
      <c r="A159" s="14"/>
      <c r="B159" s="14"/>
      <c r="C159" s="14"/>
      <c r="D159" s="14"/>
      <c r="E159" s="14"/>
      <c r="F159" s="14"/>
      <c r="G159" s="14"/>
      <c r="H159" s="14"/>
      <c r="I159" s="22"/>
      <c r="J159" s="24"/>
      <c r="K159" s="24"/>
      <c r="L159" s="22"/>
      <c r="M159" s="14"/>
      <c r="N159" s="14"/>
      <c r="O159" s="22"/>
      <c r="P159" s="14"/>
    </row>
    <row r="160" spans="1:16" x14ac:dyDescent="0.3">
      <c r="A160" s="14"/>
      <c r="B160" s="14"/>
      <c r="C160" s="14"/>
      <c r="D160" s="14"/>
      <c r="E160" s="14"/>
      <c r="F160" s="14"/>
      <c r="G160" s="14"/>
      <c r="H160" s="14"/>
      <c r="I160" s="22"/>
      <c r="J160" s="24"/>
      <c r="K160" s="24"/>
      <c r="L160" s="22"/>
      <c r="M160" s="14"/>
      <c r="N160" s="14"/>
      <c r="O160" s="22"/>
      <c r="P160" s="14"/>
    </row>
    <row r="161" spans="1:16" x14ac:dyDescent="0.3">
      <c r="A161" s="14"/>
      <c r="B161" s="14"/>
      <c r="C161" s="14"/>
      <c r="D161" s="14"/>
      <c r="E161" s="14"/>
      <c r="F161" s="14"/>
      <c r="G161" s="14"/>
      <c r="H161" s="14"/>
      <c r="I161" s="22"/>
      <c r="J161" s="24"/>
      <c r="K161" s="24"/>
      <c r="L161" s="22"/>
      <c r="M161" s="14"/>
      <c r="N161" s="14"/>
      <c r="O161" s="22"/>
      <c r="P161" s="14"/>
    </row>
    <row r="162" spans="1:16" x14ac:dyDescent="0.3">
      <c r="A162" s="14"/>
      <c r="B162" s="14"/>
      <c r="C162" s="14"/>
      <c r="D162" s="14"/>
      <c r="E162" s="14"/>
      <c r="F162" s="14"/>
      <c r="G162" s="14"/>
      <c r="H162" s="14"/>
      <c r="I162" s="22"/>
      <c r="J162" s="24"/>
      <c r="K162" s="24"/>
      <c r="L162" s="22"/>
      <c r="M162" s="14"/>
      <c r="N162" s="14"/>
      <c r="O162" s="22"/>
      <c r="P162" s="14"/>
    </row>
    <row r="163" spans="1:16" x14ac:dyDescent="0.3">
      <c r="A163" s="14"/>
      <c r="B163" s="14"/>
      <c r="C163" s="14"/>
      <c r="D163" s="14"/>
      <c r="E163" s="14"/>
      <c r="F163" s="14"/>
      <c r="G163" s="14"/>
      <c r="H163" s="14"/>
      <c r="I163" s="22"/>
      <c r="J163" s="24"/>
      <c r="K163" s="24"/>
      <c r="L163" s="22"/>
      <c r="M163" s="14"/>
      <c r="N163" s="14"/>
      <c r="O163" s="22"/>
      <c r="P163" s="14"/>
    </row>
    <row r="164" spans="1:16" x14ac:dyDescent="0.3">
      <c r="A164" s="14"/>
      <c r="B164" s="14"/>
      <c r="C164" s="14"/>
      <c r="D164" s="14"/>
      <c r="E164" s="14"/>
      <c r="F164" s="14"/>
      <c r="G164" s="14"/>
      <c r="H164" s="14"/>
      <c r="I164" s="22"/>
      <c r="J164" s="24"/>
      <c r="K164" s="24"/>
      <c r="L164" s="22"/>
      <c r="M164" s="14"/>
      <c r="N164" s="14"/>
      <c r="O164" s="22"/>
      <c r="P164" s="14"/>
    </row>
    <row r="165" spans="1:16" x14ac:dyDescent="0.3">
      <c r="A165" s="14"/>
      <c r="B165" s="14"/>
      <c r="C165" s="14"/>
      <c r="D165" s="14"/>
      <c r="E165" s="14"/>
      <c r="F165" s="14"/>
      <c r="G165" s="14"/>
      <c r="H165" s="14"/>
      <c r="I165" s="22"/>
      <c r="J165" s="24"/>
      <c r="K165" s="24"/>
      <c r="L165" s="22"/>
      <c r="M165" s="14"/>
      <c r="N165" s="14"/>
      <c r="O165" s="22"/>
      <c r="P165" s="14"/>
    </row>
    <row r="166" spans="1:16" x14ac:dyDescent="0.3">
      <c r="A166" s="14"/>
      <c r="B166" s="14"/>
      <c r="C166" s="14"/>
      <c r="D166" s="14"/>
      <c r="E166" s="14"/>
      <c r="F166" s="14"/>
      <c r="G166" s="14"/>
      <c r="H166" s="14"/>
      <c r="I166" s="22"/>
      <c r="J166" s="24"/>
      <c r="K166" s="24"/>
      <c r="L166" s="22"/>
      <c r="M166" s="14"/>
      <c r="N166" s="14"/>
      <c r="O166" s="22"/>
      <c r="P166" s="14"/>
    </row>
    <row r="167" spans="1:16" x14ac:dyDescent="0.3">
      <c r="A167" s="14"/>
      <c r="B167" s="14"/>
      <c r="C167" s="14"/>
      <c r="D167" s="14"/>
      <c r="E167" s="14"/>
      <c r="F167" s="14"/>
      <c r="G167" s="14"/>
      <c r="H167" s="14"/>
      <c r="I167" s="22"/>
      <c r="J167" s="24"/>
      <c r="K167" s="24"/>
      <c r="L167" s="22"/>
      <c r="M167" s="14"/>
      <c r="N167" s="14"/>
      <c r="O167" s="22"/>
      <c r="P167" s="14"/>
    </row>
    <row r="168" spans="1:16" x14ac:dyDescent="0.3">
      <c r="A168" s="14"/>
      <c r="B168" s="14"/>
      <c r="C168" s="14"/>
      <c r="D168" s="14"/>
      <c r="E168" s="14"/>
      <c r="F168" s="14"/>
      <c r="G168" s="14"/>
      <c r="H168" s="14"/>
      <c r="I168" s="22"/>
      <c r="J168" s="24"/>
      <c r="K168" s="24"/>
      <c r="L168" s="22"/>
      <c r="M168" s="14"/>
      <c r="N168" s="14"/>
      <c r="O168" s="22"/>
      <c r="P168" s="14"/>
    </row>
    <row r="169" spans="1:16" x14ac:dyDescent="0.3">
      <c r="A169" s="14"/>
      <c r="B169" s="14"/>
      <c r="C169" s="14"/>
      <c r="D169" s="14"/>
      <c r="E169" s="14"/>
      <c r="F169" s="14"/>
      <c r="G169" s="14"/>
      <c r="H169" s="14"/>
      <c r="I169" s="22"/>
      <c r="J169" s="24"/>
      <c r="K169" s="24"/>
      <c r="L169" s="22"/>
      <c r="M169" s="14"/>
      <c r="N169" s="14"/>
      <c r="O169" s="22"/>
      <c r="P169" s="14"/>
    </row>
    <row r="170" spans="1:16" x14ac:dyDescent="0.3">
      <c r="A170" s="14"/>
      <c r="B170" s="14"/>
      <c r="C170" s="14"/>
      <c r="D170" s="14"/>
      <c r="E170" s="14"/>
      <c r="F170" s="14"/>
      <c r="G170" s="14"/>
      <c r="H170" s="14"/>
      <c r="I170" s="22"/>
      <c r="J170" s="24"/>
      <c r="K170" s="24"/>
      <c r="L170" s="22"/>
      <c r="M170" s="14"/>
      <c r="N170" s="14"/>
      <c r="O170" s="22"/>
      <c r="P170" s="14"/>
    </row>
    <row r="171" spans="1:16" x14ac:dyDescent="0.3">
      <c r="A171" s="14"/>
      <c r="B171" s="14"/>
      <c r="C171" s="14"/>
      <c r="D171" s="14"/>
      <c r="E171" s="14"/>
      <c r="F171" s="14"/>
      <c r="G171" s="14"/>
      <c r="H171" s="14"/>
      <c r="I171" s="22"/>
      <c r="J171" s="24"/>
      <c r="K171" s="24"/>
      <c r="L171" s="22"/>
      <c r="M171" s="14"/>
      <c r="N171" s="14"/>
      <c r="O171" s="22"/>
      <c r="P171" s="14"/>
    </row>
    <row r="172" spans="1:16" x14ac:dyDescent="0.3">
      <c r="A172" s="14"/>
      <c r="B172" s="14"/>
      <c r="C172" s="14"/>
      <c r="D172" s="14"/>
      <c r="E172" s="14"/>
      <c r="F172" s="14"/>
      <c r="G172" s="14"/>
      <c r="H172" s="14"/>
      <c r="I172" s="22"/>
      <c r="J172" s="24"/>
      <c r="K172" s="24"/>
      <c r="L172" s="22"/>
      <c r="M172" s="14"/>
      <c r="N172" s="14"/>
      <c r="O172" s="22"/>
      <c r="P172" s="14"/>
    </row>
    <row r="173" spans="1:16" x14ac:dyDescent="0.3">
      <c r="A173" s="14"/>
      <c r="B173" s="14"/>
      <c r="C173" s="14"/>
      <c r="D173" s="14"/>
      <c r="E173" s="14"/>
      <c r="F173" s="14"/>
      <c r="G173" s="14"/>
      <c r="H173" s="14"/>
      <c r="I173" s="22"/>
      <c r="J173" s="24"/>
      <c r="K173" s="24"/>
      <c r="L173" s="22"/>
      <c r="M173" s="14"/>
      <c r="N173" s="14"/>
      <c r="O173" s="22"/>
      <c r="P173" s="14"/>
    </row>
    <row r="174" spans="1:16" x14ac:dyDescent="0.3">
      <c r="A174" s="14"/>
      <c r="B174" s="14"/>
      <c r="C174" s="14"/>
      <c r="D174" s="14"/>
      <c r="E174" s="14"/>
      <c r="F174" s="14"/>
      <c r="G174" s="14"/>
      <c r="H174" s="14"/>
      <c r="I174" s="22"/>
      <c r="J174" s="24"/>
      <c r="K174" s="24"/>
      <c r="L174" s="22"/>
      <c r="M174" s="14"/>
      <c r="N174" s="14"/>
      <c r="O174" s="22"/>
      <c r="P174" s="14"/>
    </row>
    <row r="175" spans="1:16" x14ac:dyDescent="0.3">
      <c r="A175" s="14"/>
      <c r="B175" s="14"/>
      <c r="C175" s="14"/>
      <c r="D175" s="14"/>
      <c r="E175" s="14"/>
      <c r="F175" s="14"/>
      <c r="G175" s="14"/>
      <c r="H175" s="14"/>
      <c r="I175" s="22"/>
      <c r="J175" s="24"/>
      <c r="K175" s="24"/>
      <c r="L175" s="22"/>
      <c r="M175" s="14"/>
      <c r="N175" s="14"/>
      <c r="O175" s="22"/>
      <c r="P175" s="14"/>
    </row>
    <row r="176" spans="1:16" x14ac:dyDescent="0.3">
      <c r="A176" s="14"/>
      <c r="B176" s="14"/>
      <c r="C176" s="14"/>
      <c r="D176" s="14"/>
      <c r="E176" s="14"/>
      <c r="F176" s="14"/>
      <c r="G176" s="14"/>
      <c r="H176" s="14"/>
      <c r="I176" s="22"/>
      <c r="J176" s="24"/>
      <c r="K176" s="24"/>
      <c r="L176" s="22"/>
      <c r="M176" s="14"/>
      <c r="N176" s="14"/>
      <c r="O176" s="22"/>
      <c r="P176" s="14"/>
    </row>
    <row r="177" spans="1:16" x14ac:dyDescent="0.3">
      <c r="A177" s="14"/>
      <c r="B177" s="14"/>
      <c r="C177" s="14"/>
      <c r="D177" s="14"/>
      <c r="E177" s="14"/>
      <c r="F177" s="14"/>
      <c r="G177" s="14"/>
      <c r="H177" s="14"/>
      <c r="I177" s="22"/>
      <c r="J177" s="24"/>
      <c r="K177" s="24"/>
      <c r="L177" s="22"/>
      <c r="M177" s="14"/>
      <c r="N177" s="14"/>
      <c r="O177" s="22"/>
      <c r="P177" s="14"/>
    </row>
    <row r="178" spans="1:16" x14ac:dyDescent="0.3">
      <c r="A178" s="14"/>
      <c r="B178" s="14"/>
      <c r="C178" s="14"/>
      <c r="D178" s="14"/>
      <c r="E178" s="14"/>
      <c r="F178" s="14"/>
      <c r="G178" s="14"/>
      <c r="H178" s="14"/>
      <c r="I178" s="22"/>
      <c r="J178" s="24"/>
      <c r="K178" s="24"/>
      <c r="L178" s="22"/>
      <c r="M178" s="14"/>
      <c r="N178" s="14"/>
      <c r="O178" s="22"/>
      <c r="P178" s="14"/>
    </row>
    <row r="179" spans="1:16" x14ac:dyDescent="0.3">
      <c r="A179" s="14"/>
      <c r="B179" s="14"/>
      <c r="C179" s="14"/>
      <c r="D179" s="14"/>
      <c r="E179" s="14"/>
      <c r="F179" s="14"/>
      <c r="G179" s="14"/>
      <c r="H179" s="14"/>
      <c r="I179" s="22"/>
      <c r="J179" s="24"/>
      <c r="K179" s="24"/>
      <c r="L179" s="22"/>
      <c r="M179" s="14"/>
      <c r="N179" s="14"/>
      <c r="O179" s="22"/>
      <c r="P179" s="14"/>
    </row>
    <row r="180" spans="1:16" x14ac:dyDescent="0.3">
      <c r="A180" s="14"/>
      <c r="B180" s="14"/>
      <c r="C180" s="14"/>
      <c r="D180" s="14"/>
      <c r="E180" s="14"/>
      <c r="F180" s="14"/>
      <c r="G180" s="14"/>
      <c r="H180" s="14"/>
      <c r="I180" s="22"/>
      <c r="J180" s="24"/>
      <c r="K180" s="24"/>
      <c r="L180" s="22"/>
      <c r="M180" s="14"/>
      <c r="N180" s="14"/>
      <c r="O180" s="22"/>
      <c r="P180" s="14"/>
    </row>
    <row r="181" spans="1:16" x14ac:dyDescent="0.3">
      <c r="A181" s="14"/>
      <c r="B181" s="14"/>
      <c r="C181" s="14"/>
      <c r="D181" s="14"/>
      <c r="E181" s="14"/>
      <c r="F181" s="14"/>
      <c r="G181" s="14"/>
      <c r="H181" s="14"/>
      <c r="I181" s="22"/>
      <c r="J181" s="24"/>
      <c r="K181" s="24"/>
      <c r="L181" s="22"/>
      <c r="M181" s="14"/>
      <c r="N181" s="14"/>
      <c r="O181" s="22"/>
      <c r="P181" s="14"/>
    </row>
    <row r="182" spans="1:16" x14ac:dyDescent="0.3">
      <c r="A182" s="14"/>
      <c r="B182" s="14"/>
      <c r="C182" s="14"/>
      <c r="D182" s="14"/>
      <c r="E182" s="14"/>
      <c r="F182" s="14"/>
      <c r="G182" s="14"/>
      <c r="H182" s="14"/>
      <c r="I182" s="22"/>
      <c r="J182" s="24"/>
      <c r="K182" s="24"/>
      <c r="L182" s="22"/>
      <c r="M182" s="14"/>
      <c r="N182" s="14"/>
      <c r="O182" s="22"/>
      <c r="P182" s="14"/>
    </row>
    <row r="183" spans="1:16" x14ac:dyDescent="0.3">
      <c r="A183" s="14"/>
      <c r="B183" s="14"/>
      <c r="C183" s="14"/>
      <c r="D183" s="14"/>
      <c r="E183" s="14"/>
      <c r="F183" s="14"/>
      <c r="G183" s="14"/>
      <c r="H183" s="14"/>
      <c r="I183" s="22"/>
      <c r="J183" s="24"/>
      <c r="K183" s="24"/>
      <c r="L183" s="22"/>
      <c r="M183" s="14"/>
      <c r="N183" s="14"/>
      <c r="O183" s="22"/>
      <c r="P183" s="14"/>
    </row>
    <row r="184" spans="1:16" x14ac:dyDescent="0.3">
      <c r="A184" s="14"/>
      <c r="B184" s="14"/>
      <c r="C184" s="14"/>
      <c r="D184" s="14"/>
      <c r="E184" s="14"/>
      <c r="F184" s="14"/>
      <c r="G184" s="14"/>
      <c r="H184" s="14"/>
      <c r="I184" s="22"/>
      <c r="J184" s="24"/>
      <c r="K184" s="24"/>
      <c r="L184" s="22"/>
      <c r="M184" s="14"/>
      <c r="N184" s="14"/>
      <c r="O184" s="22"/>
      <c r="P184" s="14"/>
    </row>
    <row r="185" spans="1:16" x14ac:dyDescent="0.3">
      <c r="A185" s="14"/>
      <c r="B185" s="14"/>
      <c r="C185" s="14"/>
      <c r="D185" s="14"/>
      <c r="E185" s="14"/>
      <c r="F185" s="14"/>
      <c r="G185" s="14"/>
      <c r="H185" s="14"/>
      <c r="I185" s="22"/>
      <c r="J185" s="24"/>
      <c r="K185" s="24"/>
      <c r="L185" s="22"/>
      <c r="M185" s="14"/>
      <c r="N185" s="14"/>
      <c r="O185" s="22"/>
      <c r="P185" s="14"/>
    </row>
    <row r="186" spans="1:16" x14ac:dyDescent="0.3">
      <c r="A186" s="14"/>
      <c r="B186" s="14"/>
      <c r="C186" s="14"/>
      <c r="D186" s="14"/>
      <c r="E186" s="14"/>
      <c r="F186" s="14"/>
      <c r="G186" s="14"/>
      <c r="H186" s="14"/>
      <c r="I186" s="22"/>
      <c r="J186" s="24"/>
      <c r="K186" s="24"/>
      <c r="L186" s="22"/>
      <c r="M186" s="14"/>
      <c r="N186" s="14"/>
      <c r="O186" s="22"/>
      <c r="P186" s="14"/>
    </row>
    <row r="187" spans="1:16" x14ac:dyDescent="0.3">
      <c r="A187" s="14"/>
      <c r="B187" s="14"/>
      <c r="C187" s="14"/>
      <c r="D187" s="14"/>
      <c r="E187" s="14"/>
      <c r="F187" s="14"/>
      <c r="G187" s="14"/>
      <c r="H187" s="14"/>
      <c r="I187" s="22"/>
      <c r="J187" s="24"/>
      <c r="K187" s="24"/>
      <c r="L187" s="22"/>
      <c r="M187" s="14"/>
      <c r="N187" s="14"/>
      <c r="O187" s="22"/>
      <c r="P187" s="14"/>
    </row>
    <row r="188" spans="1:16" x14ac:dyDescent="0.3">
      <c r="A188" s="14"/>
      <c r="B188" s="14"/>
      <c r="C188" s="14"/>
      <c r="D188" s="14"/>
      <c r="E188" s="14"/>
      <c r="F188" s="14"/>
      <c r="G188" s="14"/>
      <c r="H188" s="14"/>
      <c r="I188" s="22"/>
      <c r="J188" s="24"/>
      <c r="K188" s="24"/>
      <c r="L188" s="22"/>
      <c r="M188" s="14"/>
      <c r="N188" s="14"/>
      <c r="O188" s="22"/>
      <c r="P188" s="14"/>
    </row>
    <row r="189" spans="1:16" x14ac:dyDescent="0.3">
      <c r="A189" s="14"/>
      <c r="B189" s="14"/>
      <c r="C189" s="14"/>
      <c r="D189" s="14"/>
      <c r="E189" s="14"/>
      <c r="F189" s="14"/>
      <c r="G189" s="14"/>
      <c r="H189" s="14"/>
      <c r="I189" s="22"/>
      <c r="J189" s="24"/>
      <c r="K189" s="24"/>
      <c r="L189" s="22"/>
      <c r="M189" s="14"/>
      <c r="N189" s="14"/>
      <c r="O189" s="22"/>
      <c r="P189" s="14"/>
    </row>
    <row r="190" spans="1:16" x14ac:dyDescent="0.3">
      <c r="A190" s="14"/>
      <c r="B190" s="14"/>
      <c r="C190" s="14"/>
      <c r="D190" s="14"/>
      <c r="E190" s="14"/>
      <c r="F190" s="14"/>
      <c r="G190" s="14"/>
      <c r="H190" s="14"/>
      <c r="I190" s="22"/>
      <c r="J190" s="24"/>
      <c r="K190" s="24"/>
      <c r="L190" s="22"/>
      <c r="M190" s="14"/>
      <c r="N190" s="14"/>
      <c r="O190" s="22"/>
      <c r="P190" s="14"/>
    </row>
    <row r="191" spans="1:16" x14ac:dyDescent="0.3">
      <c r="A191" s="14"/>
      <c r="B191" s="14"/>
      <c r="C191" s="14"/>
      <c r="D191" s="14"/>
      <c r="E191" s="14"/>
      <c r="F191" s="14"/>
      <c r="G191" s="14"/>
      <c r="H191" s="14"/>
      <c r="I191" s="22"/>
      <c r="J191" s="24"/>
      <c r="K191" s="24"/>
      <c r="L191" s="22"/>
      <c r="M191" s="14"/>
      <c r="N191" s="14"/>
      <c r="O191" s="22"/>
      <c r="P191" s="14"/>
    </row>
    <row r="192" spans="1:16" x14ac:dyDescent="0.3">
      <c r="A192" s="14"/>
      <c r="B192" s="14"/>
      <c r="C192" s="14"/>
      <c r="D192" s="14"/>
      <c r="E192" s="14"/>
      <c r="F192" s="14"/>
      <c r="G192" s="14"/>
      <c r="H192" s="14"/>
      <c r="I192" s="22"/>
      <c r="J192" s="24"/>
      <c r="K192" s="24"/>
      <c r="L192" s="22"/>
      <c r="M192" s="14"/>
      <c r="N192" s="14"/>
      <c r="O192" s="22"/>
      <c r="P192" s="14"/>
    </row>
    <row r="193" spans="1:16" x14ac:dyDescent="0.3">
      <c r="A193" s="14"/>
      <c r="B193" s="14"/>
      <c r="C193" s="14"/>
      <c r="D193" s="14"/>
      <c r="E193" s="14"/>
      <c r="F193" s="14"/>
      <c r="G193" s="14"/>
      <c r="H193" s="14"/>
      <c r="I193" s="22"/>
      <c r="J193" s="24"/>
      <c r="K193" s="24"/>
      <c r="L193" s="22"/>
      <c r="M193" s="14"/>
      <c r="N193" s="14"/>
      <c r="O193" s="22"/>
      <c r="P193" s="14"/>
    </row>
    <row r="194" spans="1:16" x14ac:dyDescent="0.3">
      <c r="A194" s="14"/>
      <c r="B194" s="14"/>
      <c r="C194" s="14"/>
      <c r="D194" s="14"/>
      <c r="E194" s="14"/>
      <c r="F194" s="14"/>
      <c r="G194" s="14"/>
      <c r="H194" s="14"/>
      <c r="I194" s="22"/>
      <c r="J194" s="24"/>
      <c r="K194" s="24"/>
      <c r="L194" s="22"/>
      <c r="M194" s="14"/>
      <c r="N194" s="14"/>
      <c r="O194" s="22"/>
      <c r="P194" s="14"/>
    </row>
    <row r="195" spans="1:16" x14ac:dyDescent="0.3">
      <c r="A195" s="14"/>
      <c r="B195" s="14"/>
      <c r="C195" s="14"/>
      <c r="D195" s="14"/>
      <c r="E195" s="14"/>
      <c r="F195" s="14"/>
      <c r="G195" s="14"/>
      <c r="H195" s="14"/>
      <c r="I195" s="22"/>
      <c r="J195" s="24"/>
      <c r="K195" s="24"/>
      <c r="L195" s="22"/>
      <c r="M195" s="14"/>
      <c r="N195" s="14"/>
      <c r="O195" s="22"/>
      <c r="P195" s="14"/>
    </row>
    <row r="196" spans="1:16" x14ac:dyDescent="0.3">
      <c r="A196" s="14"/>
      <c r="B196" s="14"/>
      <c r="C196" s="14"/>
      <c r="D196" s="14"/>
      <c r="E196" s="14"/>
      <c r="F196" s="14"/>
      <c r="G196" s="14"/>
      <c r="H196" s="14"/>
      <c r="I196" s="22"/>
      <c r="J196" s="24"/>
      <c r="K196" s="24"/>
      <c r="L196" s="22"/>
      <c r="M196" s="14"/>
      <c r="N196" s="14"/>
      <c r="O196" s="22"/>
      <c r="P196" s="14"/>
    </row>
    <row r="197" spans="1:16" x14ac:dyDescent="0.3">
      <c r="A197" s="14"/>
      <c r="B197" s="14"/>
      <c r="C197" s="14"/>
      <c r="D197" s="14"/>
      <c r="E197" s="14"/>
      <c r="F197" s="14"/>
      <c r="G197" s="14"/>
      <c r="H197" s="14"/>
      <c r="I197" s="22"/>
      <c r="J197" s="24"/>
      <c r="K197" s="24"/>
      <c r="L197" s="22"/>
      <c r="M197" s="14"/>
      <c r="N197" s="14"/>
      <c r="O197" s="22"/>
      <c r="P197" s="14"/>
    </row>
    <row r="198" spans="1:16" x14ac:dyDescent="0.3">
      <c r="A198" s="14"/>
      <c r="B198" s="14"/>
      <c r="C198" s="14"/>
      <c r="D198" s="14"/>
      <c r="E198" s="14"/>
      <c r="F198" s="14"/>
      <c r="G198" s="14"/>
      <c r="H198" s="14"/>
      <c r="I198" s="22"/>
      <c r="J198" s="24"/>
      <c r="K198" s="24"/>
      <c r="L198" s="22"/>
      <c r="M198" s="14"/>
      <c r="N198" s="14"/>
      <c r="O198" s="22"/>
      <c r="P198" s="14"/>
    </row>
    <row r="199" spans="1:16" x14ac:dyDescent="0.3">
      <c r="A199" s="14"/>
      <c r="B199" s="14"/>
      <c r="C199" s="14"/>
      <c r="D199" s="14"/>
      <c r="E199" s="14"/>
      <c r="F199" s="14"/>
      <c r="G199" s="14"/>
      <c r="H199" s="14"/>
      <c r="I199" s="22"/>
      <c r="J199" s="24"/>
      <c r="K199" s="24"/>
      <c r="L199" s="22"/>
      <c r="M199" s="14"/>
      <c r="N199" s="14"/>
      <c r="O199" s="22"/>
      <c r="P199" s="14"/>
    </row>
    <row r="200" spans="1:16" x14ac:dyDescent="0.3">
      <c r="A200" s="14"/>
      <c r="B200" s="14"/>
      <c r="C200" s="14"/>
      <c r="D200" s="14"/>
      <c r="E200" s="14"/>
      <c r="F200" s="14"/>
      <c r="G200" s="14"/>
      <c r="H200" s="14"/>
      <c r="I200" s="22"/>
      <c r="J200" s="24"/>
      <c r="K200" s="24"/>
      <c r="L200" s="22"/>
      <c r="M200" s="14"/>
      <c r="N200" s="14"/>
      <c r="O200" s="22"/>
      <c r="P200" s="14"/>
    </row>
    <row r="201" spans="1:16" x14ac:dyDescent="0.3">
      <c r="A201" s="14"/>
      <c r="B201" s="14"/>
      <c r="C201" s="14"/>
      <c r="D201" s="14"/>
      <c r="E201" s="14"/>
      <c r="F201" s="14"/>
      <c r="G201" s="14"/>
      <c r="H201" s="14"/>
      <c r="I201" s="22"/>
      <c r="J201" s="24"/>
      <c r="K201" s="24"/>
      <c r="L201" s="22"/>
      <c r="M201" s="14"/>
      <c r="N201" s="14"/>
      <c r="O201" s="22"/>
      <c r="P201" s="14"/>
    </row>
    <row r="202" spans="1:16" x14ac:dyDescent="0.3">
      <c r="A202" s="14"/>
      <c r="B202" s="14"/>
      <c r="C202" s="14"/>
      <c r="D202" s="14"/>
      <c r="E202" s="14"/>
      <c r="F202" s="14"/>
      <c r="G202" s="14"/>
      <c r="H202" s="14"/>
      <c r="I202" s="22"/>
      <c r="J202" s="24"/>
      <c r="K202" s="24"/>
      <c r="L202" s="22"/>
      <c r="M202" s="14"/>
      <c r="N202" s="14"/>
      <c r="O202" s="22"/>
      <c r="P202" s="14"/>
    </row>
    <row r="203" spans="1:16" x14ac:dyDescent="0.3">
      <c r="A203" s="14"/>
      <c r="B203" s="14"/>
      <c r="C203" s="14"/>
      <c r="D203" s="14"/>
      <c r="E203" s="14"/>
      <c r="F203" s="14"/>
      <c r="G203" s="14"/>
      <c r="H203" s="14"/>
      <c r="I203" s="22"/>
      <c r="J203" s="24"/>
      <c r="K203" s="24"/>
      <c r="L203" s="22"/>
      <c r="M203" s="14"/>
      <c r="N203" s="14"/>
      <c r="O203" s="22"/>
      <c r="P203" s="14"/>
    </row>
    <row r="204" spans="1:16" x14ac:dyDescent="0.3">
      <c r="A204" s="14"/>
      <c r="B204" s="14"/>
      <c r="C204" s="14"/>
      <c r="D204" s="14"/>
      <c r="E204" s="14"/>
      <c r="F204" s="14"/>
      <c r="G204" s="14"/>
      <c r="H204" s="14"/>
      <c r="I204" s="22"/>
      <c r="J204" s="24"/>
      <c r="K204" s="24"/>
      <c r="L204" s="22"/>
      <c r="M204" s="14"/>
      <c r="N204" s="14"/>
      <c r="O204" s="22"/>
      <c r="P204" s="14"/>
    </row>
    <row r="205" spans="1:16" x14ac:dyDescent="0.3">
      <c r="A205" s="14"/>
      <c r="B205" s="14"/>
      <c r="C205" s="14"/>
      <c r="D205" s="14"/>
      <c r="E205" s="14"/>
      <c r="F205" s="14"/>
      <c r="G205" s="14"/>
      <c r="H205" s="14"/>
      <c r="I205" s="22"/>
      <c r="J205" s="24"/>
      <c r="K205" s="24"/>
      <c r="L205" s="22"/>
      <c r="M205" s="14"/>
      <c r="N205" s="14"/>
      <c r="O205" s="22"/>
      <c r="P205" s="14"/>
    </row>
    <row r="206" spans="1:16" x14ac:dyDescent="0.3">
      <c r="A206" s="14"/>
      <c r="B206" s="14"/>
      <c r="C206" s="14"/>
      <c r="D206" s="14"/>
      <c r="E206" s="14"/>
      <c r="F206" s="14"/>
      <c r="G206" s="14"/>
      <c r="H206" s="14"/>
      <c r="I206" s="22"/>
      <c r="J206" s="24"/>
      <c r="K206" s="24"/>
      <c r="L206" s="22"/>
      <c r="M206" s="14"/>
      <c r="N206" s="14"/>
      <c r="O206" s="22"/>
      <c r="P206" s="14"/>
    </row>
    <row r="207" spans="1:16" x14ac:dyDescent="0.3">
      <c r="A207" s="14"/>
      <c r="B207" s="14"/>
      <c r="C207" s="14"/>
      <c r="D207" s="14"/>
      <c r="E207" s="14"/>
      <c r="F207" s="14"/>
      <c r="G207" s="14"/>
      <c r="H207" s="14"/>
      <c r="I207" s="22"/>
      <c r="J207" s="24"/>
      <c r="K207" s="24"/>
      <c r="L207" s="22"/>
      <c r="M207" s="14"/>
      <c r="N207" s="14"/>
      <c r="O207" s="22"/>
      <c r="P207" s="14"/>
    </row>
    <row r="208" spans="1:16" x14ac:dyDescent="0.3">
      <c r="A208" s="14"/>
      <c r="B208" s="14"/>
      <c r="C208" s="14"/>
      <c r="D208" s="14"/>
      <c r="E208" s="14"/>
      <c r="F208" s="14"/>
      <c r="G208" s="14"/>
      <c r="H208" s="14"/>
      <c r="I208" s="22"/>
      <c r="J208" s="24"/>
      <c r="K208" s="24"/>
      <c r="L208" s="22"/>
      <c r="M208" s="14"/>
      <c r="N208" s="14"/>
      <c r="O208" s="22"/>
      <c r="P208" s="14"/>
    </row>
    <row r="209" spans="1:16" x14ac:dyDescent="0.3">
      <c r="A209" s="14"/>
      <c r="B209" s="14"/>
      <c r="C209" s="14"/>
      <c r="D209" s="14"/>
      <c r="E209" s="14"/>
      <c r="F209" s="14"/>
      <c r="G209" s="14"/>
      <c r="H209" s="14"/>
      <c r="I209" s="22"/>
      <c r="J209" s="24"/>
      <c r="K209" s="24"/>
      <c r="L209" s="22"/>
      <c r="M209" s="14"/>
      <c r="N209" s="14"/>
      <c r="O209" s="22"/>
      <c r="P209" s="14"/>
    </row>
    <row r="210" spans="1:16" x14ac:dyDescent="0.3">
      <c r="A210" s="14"/>
      <c r="B210" s="14"/>
      <c r="C210" s="14"/>
      <c r="D210" s="14"/>
      <c r="E210" s="14"/>
      <c r="F210" s="14"/>
      <c r="G210" s="14"/>
      <c r="H210" s="14"/>
      <c r="I210" s="22"/>
      <c r="J210" s="24"/>
      <c r="K210" s="24"/>
      <c r="L210" s="22"/>
      <c r="M210" s="14"/>
      <c r="N210" s="14"/>
      <c r="O210" s="22"/>
      <c r="P210" s="14"/>
    </row>
    <row r="211" spans="1:16" x14ac:dyDescent="0.3">
      <c r="A211" s="14"/>
      <c r="B211" s="14"/>
      <c r="C211" s="14"/>
      <c r="D211" s="14"/>
      <c r="E211" s="14"/>
      <c r="F211" s="14"/>
      <c r="G211" s="14"/>
      <c r="H211" s="14"/>
      <c r="I211" s="22"/>
      <c r="J211" s="24"/>
      <c r="K211" s="24"/>
      <c r="L211" s="22"/>
      <c r="M211" s="14"/>
      <c r="N211" s="14"/>
      <c r="O211" s="22"/>
      <c r="P211" s="14"/>
    </row>
    <row r="212" spans="1:16" x14ac:dyDescent="0.3">
      <c r="A212" s="14"/>
      <c r="B212" s="14"/>
      <c r="C212" s="14"/>
      <c r="D212" s="14"/>
      <c r="E212" s="14"/>
      <c r="F212" s="14"/>
      <c r="G212" s="14"/>
      <c r="H212" s="14"/>
      <c r="I212" s="22"/>
      <c r="J212" s="24"/>
      <c r="K212" s="24"/>
      <c r="L212" s="22"/>
      <c r="M212" s="14"/>
      <c r="N212" s="14"/>
      <c r="O212" s="22"/>
      <c r="P212" s="14"/>
    </row>
    <row r="213" spans="1:16" x14ac:dyDescent="0.3">
      <c r="A213" s="14"/>
      <c r="B213" s="14"/>
      <c r="C213" s="14"/>
      <c r="D213" s="14"/>
      <c r="E213" s="14"/>
      <c r="F213" s="14"/>
      <c r="G213" s="14"/>
      <c r="H213" s="14"/>
      <c r="I213" s="22"/>
      <c r="J213" s="24"/>
      <c r="K213" s="24"/>
      <c r="L213" s="22"/>
      <c r="M213" s="14"/>
      <c r="N213" s="14"/>
      <c r="O213" s="22"/>
      <c r="P213" s="14"/>
    </row>
    <row r="214" spans="1:16" x14ac:dyDescent="0.3">
      <c r="A214" s="14"/>
      <c r="B214" s="14"/>
      <c r="C214" s="14"/>
      <c r="D214" s="14"/>
      <c r="E214" s="14"/>
      <c r="F214" s="14"/>
      <c r="G214" s="14"/>
      <c r="H214" s="14"/>
      <c r="I214" s="22"/>
      <c r="J214" s="24"/>
      <c r="K214" s="24"/>
      <c r="L214" s="22"/>
      <c r="M214" s="14"/>
      <c r="N214" s="14"/>
      <c r="O214" s="22"/>
      <c r="P214" s="14"/>
    </row>
    <row r="215" spans="1:16" x14ac:dyDescent="0.3">
      <c r="A215" s="14"/>
      <c r="B215" s="14"/>
      <c r="C215" s="14"/>
      <c r="D215" s="14"/>
      <c r="E215" s="14"/>
      <c r="F215" s="14"/>
      <c r="G215" s="14"/>
      <c r="H215" s="14"/>
      <c r="I215" s="22"/>
      <c r="J215" s="24"/>
      <c r="K215" s="24"/>
      <c r="L215" s="22"/>
      <c r="M215" s="14"/>
      <c r="N215" s="14"/>
      <c r="O215" s="22"/>
      <c r="P215" s="14"/>
    </row>
    <row r="216" spans="1:16" x14ac:dyDescent="0.3">
      <c r="A216" s="14"/>
      <c r="B216" s="14"/>
      <c r="C216" s="14"/>
      <c r="D216" s="14"/>
      <c r="E216" s="14"/>
      <c r="F216" s="14"/>
      <c r="G216" s="14"/>
      <c r="H216" s="14"/>
      <c r="I216" s="22"/>
      <c r="J216" s="24"/>
      <c r="K216" s="24"/>
      <c r="L216" s="22"/>
      <c r="M216" s="14"/>
      <c r="N216" s="14"/>
      <c r="O216" s="22"/>
      <c r="P216" s="14"/>
    </row>
    <row r="217" spans="1:16" x14ac:dyDescent="0.3">
      <c r="A217" s="14"/>
      <c r="B217" s="14"/>
      <c r="C217" s="14"/>
      <c r="D217" s="14"/>
      <c r="E217" s="14"/>
      <c r="F217" s="14"/>
      <c r="G217" s="14"/>
      <c r="H217" s="14"/>
      <c r="I217" s="22"/>
      <c r="J217" s="24"/>
      <c r="K217" s="24"/>
      <c r="L217" s="22"/>
      <c r="M217" s="14"/>
      <c r="N217" s="14"/>
      <c r="O217" s="22"/>
      <c r="P217" s="14"/>
    </row>
    <row r="218" spans="1:16" x14ac:dyDescent="0.3">
      <c r="A218" s="14"/>
      <c r="B218" s="14"/>
      <c r="C218" s="14"/>
      <c r="D218" s="14"/>
      <c r="E218" s="14"/>
      <c r="F218" s="14"/>
      <c r="G218" s="14"/>
      <c r="H218" s="14"/>
      <c r="I218" s="22"/>
      <c r="J218" s="24"/>
      <c r="K218" s="24"/>
      <c r="L218" s="22"/>
      <c r="M218" s="14"/>
      <c r="N218" s="14"/>
      <c r="O218" s="22"/>
      <c r="P218" s="14"/>
    </row>
    <row r="219" spans="1:16" x14ac:dyDescent="0.3">
      <c r="A219" s="14"/>
      <c r="B219" s="14"/>
      <c r="C219" s="14"/>
      <c r="D219" s="14"/>
      <c r="E219" s="14"/>
      <c r="F219" s="14"/>
      <c r="G219" s="14"/>
      <c r="H219" s="14"/>
      <c r="I219" s="22"/>
      <c r="J219" s="24"/>
      <c r="K219" s="24"/>
      <c r="L219" s="22"/>
      <c r="M219" s="14"/>
      <c r="N219" s="14"/>
      <c r="O219" s="22"/>
      <c r="P219" s="14"/>
    </row>
    <row r="220" spans="1:16" x14ac:dyDescent="0.3">
      <c r="A220" s="14"/>
      <c r="B220" s="14"/>
      <c r="C220" s="14"/>
      <c r="D220" s="14"/>
      <c r="E220" s="14"/>
      <c r="F220" s="14"/>
      <c r="G220" s="14"/>
      <c r="H220" s="14"/>
      <c r="I220" s="22"/>
      <c r="J220" s="24"/>
      <c r="K220" s="24"/>
      <c r="L220" s="22"/>
      <c r="M220" s="14"/>
      <c r="N220" s="14"/>
      <c r="O220" s="22"/>
      <c r="P220" s="14"/>
    </row>
    <row r="221" spans="1:16" x14ac:dyDescent="0.3">
      <c r="A221" s="14"/>
      <c r="B221" s="14"/>
      <c r="C221" s="14"/>
      <c r="D221" s="14"/>
      <c r="E221" s="14"/>
      <c r="F221" s="14"/>
      <c r="G221" s="14"/>
      <c r="H221" s="14"/>
      <c r="I221" s="22"/>
      <c r="J221" s="24"/>
      <c r="K221" s="24"/>
      <c r="L221" s="22"/>
      <c r="M221" s="14"/>
      <c r="N221" s="14"/>
      <c r="O221" s="22"/>
      <c r="P221" s="14"/>
    </row>
    <row r="222" spans="1:16" x14ac:dyDescent="0.3">
      <c r="A222" s="14"/>
      <c r="B222" s="14"/>
      <c r="C222" s="14"/>
      <c r="D222" s="14"/>
      <c r="E222" s="14"/>
      <c r="F222" s="14"/>
      <c r="G222" s="14"/>
      <c r="H222" s="14"/>
      <c r="I222" s="22"/>
      <c r="J222" s="24"/>
      <c r="K222" s="24"/>
      <c r="L222" s="22"/>
      <c r="M222" s="14"/>
      <c r="N222" s="14"/>
      <c r="O222" s="22"/>
      <c r="P222" s="14"/>
    </row>
    <row r="223" spans="1:16" x14ac:dyDescent="0.3">
      <c r="A223" s="14"/>
      <c r="B223" s="14"/>
      <c r="C223" s="14"/>
      <c r="D223" s="14"/>
      <c r="E223" s="14"/>
      <c r="F223" s="14"/>
      <c r="G223" s="14"/>
      <c r="H223" s="14"/>
      <c r="I223" s="22"/>
      <c r="J223" s="24"/>
      <c r="K223" s="24"/>
      <c r="L223" s="22"/>
      <c r="M223" s="14"/>
      <c r="N223" s="14"/>
      <c r="O223" s="22"/>
      <c r="P223" s="14"/>
    </row>
    <row r="224" spans="1:16" x14ac:dyDescent="0.3">
      <c r="A224" s="14"/>
      <c r="B224" s="14"/>
      <c r="C224" s="14"/>
      <c r="D224" s="14"/>
      <c r="E224" s="14"/>
      <c r="F224" s="14"/>
      <c r="G224" s="14"/>
      <c r="H224" s="14"/>
      <c r="I224" s="22"/>
      <c r="J224" s="24"/>
      <c r="K224" s="24"/>
      <c r="L224" s="22"/>
      <c r="M224" s="14"/>
      <c r="N224" s="14"/>
      <c r="O224" s="22"/>
      <c r="P224" s="14"/>
    </row>
    <row r="225" spans="1:16" x14ac:dyDescent="0.3">
      <c r="A225" s="14"/>
      <c r="B225" s="14"/>
      <c r="C225" s="14"/>
      <c r="D225" s="14"/>
      <c r="E225" s="14"/>
      <c r="F225" s="14"/>
      <c r="G225" s="14"/>
      <c r="H225" s="14"/>
      <c r="I225" s="22"/>
      <c r="J225" s="24"/>
      <c r="K225" s="24"/>
      <c r="L225" s="22"/>
      <c r="M225" s="14"/>
      <c r="N225" s="14"/>
      <c r="O225" s="22"/>
      <c r="P225" s="14"/>
    </row>
    <row r="226" spans="1:16" x14ac:dyDescent="0.3">
      <c r="A226" s="14"/>
      <c r="B226" s="14"/>
      <c r="C226" s="14"/>
      <c r="D226" s="14"/>
      <c r="E226" s="14"/>
      <c r="F226" s="14"/>
      <c r="G226" s="14"/>
      <c r="H226" s="14"/>
      <c r="I226" s="22"/>
      <c r="J226" s="24"/>
      <c r="K226" s="24"/>
      <c r="L226" s="22"/>
      <c r="M226" s="14"/>
      <c r="N226" s="14"/>
      <c r="O226" s="22"/>
      <c r="P226" s="14"/>
    </row>
    <row r="227" spans="1:16" x14ac:dyDescent="0.3">
      <c r="A227" s="14"/>
      <c r="B227" s="14"/>
      <c r="C227" s="14"/>
      <c r="D227" s="14"/>
      <c r="E227" s="14"/>
      <c r="F227" s="14"/>
      <c r="G227" s="14"/>
      <c r="H227" s="14"/>
      <c r="I227" s="22"/>
      <c r="J227" s="24"/>
      <c r="K227" s="24"/>
      <c r="L227" s="22"/>
      <c r="M227" s="14"/>
      <c r="N227" s="14"/>
      <c r="O227" s="22"/>
      <c r="P227" s="14"/>
    </row>
    <row r="228" spans="1:16" x14ac:dyDescent="0.3">
      <c r="A228" s="14"/>
      <c r="B228" s="14"/>
      <c r="C228" s="14"/>
      <c r="D228" s="14"/>
      <c r="E228" s="14"/>
      <c r="F228" s="14"/>
      <c r="G228" s="14"/>
      <c r="H228" s="14"/>
      <c r="I228" s="22"/>
      <c r="J228" s="24"/>
      <c r="K228" s="24"/>
      <c r="L228" s="22"/>
      <c r="M228" s="14"/>
      <c r="N228" s="14"/>
      <c r="O228" s="22"/>
      <c r="P228" s="14"/>
    </row>
    <row r="229" spans="1:16" x14ac:dyDescent="0.3">
      <c r="A229" s="14"/>
      <c r="B229" s="14"/>
      <c r="C229" s="14"/>
      <c r="D229" s="14"/>
      <c r="E229" s="14"/>
      <c r="F229" s="14"/>
      <c r="G229" s="14"/>
      <c r="H229" s="14"/>
      <c r="I229" s="22"/>
      <c r="J229" s="24"/>
      <c r="K229" s="24"/>
      <c r="L229" s="22"/>
      <c r="M229" s="14"/>
      <c r="N229" s="14"/>
      <c r="O229" s="22"/>
      <c r="P229" s="14"/>
    </row>
    <row r="230" spans="1:16" x14ac:dyDescent="0.3">
      <c r="A230" s="14"/>
      <c r="B230" s="14"/>
      <c r="C230" s="14"/>
      <c r="D230" s="14"/>
      <c r="E230" s="14"/>
      <c r="F230" s="14"/>
      <c r="G230" s="14"/>
      <c r="H230" s="14"/>
      <c r="I230" s="22"/>
      <c r="J230" s="24"/>
      <c r="K230" s="24"/>
      <c r="L230" s="22"/>
      <c r="M230" s="14"/>
      <c r="N230" s="14"/>
      <c r="O230" s="22"/>
      <c r="P230" s="14"/>
    </row>
    <row r="231" spans="1:16" x14ac:dyDescent="0.3">
      <c r="A231" s="14"/>
      <c r="B231" s="14"/>
      <c r="C231" s="14"/>
      <c r="D231" s="14"/>
      <c r="E231" s="14"/>
      <c r="F231" s="14"/>
      <c r="G231" s="14"/>
      <c r="H231" s="14"/>
      <c r="I231" s="22"/>
      <c r="J231" s="24"/>
      <c r="K231" s="24"/>
      <c r="L231" s="22"/>
      <c r="M231" s="14"/>
      <c r="N231" s="14"/>
      <c r="O231" s="22"/>
      <c r="P231" s="14"/>
    </row>
    <row r="232" spans="1:16" x14ac:dyDescent="0.3">
      <c r="A232" s="14"/>
      <c r="B232" s="14"/>
      <c r="C232" s="14"/>
      <c r="D232" s="14"/>
      <c r="E232" s="14"/>
      <c r="F232" s="14"/>
      <c r="G232" s="14"/>
      <c r="H232" s="14"/>
      <c r="I232" s="22"/>
      <c r="J232" s="24"/>
      <c r="K232" s="24"/>
      <c r="L232" s="22"/>
      <c r="M232" s="14"/>
      <c r="N232" s="14"/>
      <c r="O232" s="22"/>
      <c r="P232" s="14"/>
    </row>
    <row r="233" spans="1:16" x14ac:dyDescent="0.3">
      <c r="A233" s="14"/>
      <c r="B233" s="14"/>
      <c r="C233" s="14"/>
      <c r="D233" s="14"/>
      <c r="E233" s="14"/>
      <c r="F233" s="14"/>
      <c r="G233" s="14"/>
      <c r="H233" s="14"/>
      <c r="I233" s="22"/>
      <c r="J233" s="24"/>
      <c r="K233" s="24"/>
      <c r="L233" s="22"/>
      <c r="M233" s="14"/>
      <c r="N233" s="14"/>
      <c r="O233" s="22"/>
      <c r="P233" s="14"/>
    </row>
    <row r="234" spans="1:16" x14ac:dyDescent="0.3">
      <c r="A234" s="14"/>
      <c r="B234" s="14"/>
      <c r="C234" s="14"/>
      <c r="D234" s="14"/>
      <c r="E234" s="14"/>
      <c r="F234" s="14"/>
      <c r="G234" s="14"/>
      <c r="H234" s="14"/>
      <c r="I234" s="22"/>
      <c r="J234" s="24"/>
      <c r="K234" s="24"/>
      <c r="L234" s="22"/>
      <c r="M234" s="14"/>
      <c r="N234" s="14"/>
      <c r="O234" s="22"/>
      <c r="P234" s="14"/>
    </row>
    <row r="235" spans="1:16" x14ac:dyDescent="0.3">
      <c r="A235" s="14"/>
      <c r="B235" s="14"/>
      <c r="C235" s="14"/>
      <c r="D235" s="14"/>
      <c r="E235" s="14"/>
      <c r="F235" s="14"/>
      <c r="G235" s="14"/>
      <c r="H235" s="14"/>
      <c r="I235" s="22"/>
      <c r="J235" s="24"/>
      <c r="K235" s="24"/>
      <c r="L235" s="22"/>
      <c r="M235" s="14"/>
      <c r="N235" s="14"/>
      <c r="O235" s="22"/>
      <c r="P235" s="14"/>
    </row>
    <row r="236" spans="1:16" x14ac:dyDescent="0.3">
      <c r="A236" s="14"/>
      <c r="B236" s="14"/>
      <c r="C236" s="14"/>
      <c r="D236" s="14"/>
      <c r="E236" s="14"/>
      <c r="F236" s="14"/>
      <c r="G236" s="14"/>
      <c r="H236" s="14"/>
      <c r="I236" s="22"/>
      <c r="J236" s="24"/>
      <c r="K236" s="24"/>
      <c r="L236" s="22"/>
      <c r="M236" s="14"/>
      <c r="N236" s="14"/>
      <c r="O236" s="22"/>
      <c r="P236" s="14"/>
    </row>
    <row r="237" spans="1:16" x14ac:dyDescent="0.3">
      <c r="A237" s="14"/>
      <c r="B237" s="14"/>
      <c r="C237" s="14"/>
      <c r="D237" s="14"/>
      <c r="E237" s="14"/>
      <c r="F237" s="14"/>
      <c r="G237" s="14"/>
      <c r="H237" s="14"/>
      <c r="I237" s="22"/>
      <c r="J237" s="24"/>
      <c r="K237" s="24"/>
      <c r="L237" s="22"/>
      <c r="M237" s="14"/>
      <c r="N237" s="14"/>
      <c r="O237" s="22"/>
      <c r="P237" s="14"/>
    </row>
    <row r="238" spans="1:16" x14ac:dyDescent="0.3">
      <c r="A238" s="14"/>
      <c r="B238" s="14"/>
      <c r="C238" s="14"/>
      <c r="D238" s="14"/>
      <c r="E238" s="14"/>
      <c r="F238" s="14"/>
      <c r="G238" s="14"/>
      <c r="H238" s="14"/>
      <c r="I238" s="22"/>
      <c r="J238" s="24"/>
      <c r="K238" s="24"/>
      <c r="L238" s="22"/>
      <c r="M238" s="14"/>
      <c r="N238" s="14"/>
      <c r="O238" s="22"/>
      <c r="P238" s="14"/>
    </row>
    <row r="239" spans="1:16" x14ac:dyDescent="0.3">
      <c r="A239" s="14"/>
      <c r="B239" s="14"/>
      <c r="C239" s="14"/>
      <c r="D239" s="14"/>
      <c r="E239" s="14"/>
      <c r="F239" s="14"/>
      <c r="G239" s="14"/>
      <c r="H239" s="14"/>
      <c r="I239" s="22"/>
      <c r="J239" s="24"/>
      <c r="K239" s="24"/>
      <c r="L239" s="22"/>
      <c r="M239" s="14"/>
      <c r="N239" s="14"/>
      <c r="O239" s="22"/>
      <c r="P239" s="14"/>
    </row>
    <row r="240" spans="1:16" x14ac:dyDescent="0.3">
      <c r="A240" s="14"/>
      <c r="B240" s="14"/>
      <c r="C240" s="14"/>
      <c r="D240" s="14"/>
      <c r="E240" s="14"/>
      <c r="F240" s="14"/>
      <c r="G240" s="14"/>
      <c r="H240" s="14"/>
      <c r="I240" s="22"/>
      <c r="J240" s="24"/>
      <c r="K240" s="24"/>
      <c r="L240" s="22"/>
      <c r="M240" s="14"/>
      <c r="N240" s="14"/>
      <c r="O240" s="22"/>
      <c r="P240" s="14"/>
    </row>
    <row r="241" spans="1:16" x14ac:dyDescent="0.3">
      <c r="A241" s="14"/>
      <c r="B241" s="14"/>
      <c r="C241" s="14"/>
      <c r="D241" s="14"/>
      <c r="E241" s="14"/>
      <c r="F241" s="14"/>
      <c r="G241" s="14"/>
      <c r="H241" s="14"/>
      <c r="I241" s="22"/>
      <c r="J241" s="24"/>
      <c r="K241" s="24"/>
      <c r="L241" s="22"/>
      <c r="M241" s="14"/>
      <c r="N241" s="14"/>
      <c r="O241" s="22"/>
      <c r="P241" s="14"/>
    </row>
    <row r="242" spans="1:16" x14ac:dyDescent="0.3">
      <c r="A242" s="14"/>
      <c r="B242" s="14"/>
      <c r="C242" s="14"/>
      <c r="D242" s="14"/>
      <c r="E242" s="14"/>
      <c r="F242" s="14"/>
      <c r="G242" s="14"/>
      <c r="H242" s="14"/>
      <c r="I242" s="22"/>
      <c r="J242" s="24"/>
      <c r="K242" s="24"/>
      <c r="L242" s="22"/>
      <c r="M242" s="14"/>
      <c r="N242" s="14"/>
      <c r="O242" s="22"/>
      <c r="P242" s="14"/>
    </row>
    <row r="243" spans="1:16" x14ac:dyDescent="0.3">
      <c r="A243" s="14"/>
      <c r="B243" s="14"/>
      <c r="C243" s="14"/>
      <c r="D243" s="14"/>
      <c r="E243" s="14"/>
      <c r="F243" s="14"/>
      <c r="G243" s="14"/>
      <c r="H243" s="14"/>
      <c r="I243" s="22"/>
      <c r="J243" s="24"/>
      <c r="K243" s="24"/>
      <c r="L243" s="22"/>
      <c r="M243" s="14"/>
      <c r="N243" s="14"/>
      <c r="O243" s="22"/>
      <c r="P243" s="14"/>
    </row>
    <row r="244" spans="1:16" x14ac:dyDescent="0.3">
      <c r="A244" s="14"/>
      <c r="B244" s="14"/>
      <c r="C244" s="14"/>
      <c r="D244" s="14"/>
      <c r="E244" s="14"/>
      <c r="F244" s="14"/>
      <c r="G244" s="14"/>
      <c r="H244" s="14"/>
      <c r="I244" s="22"/>
      <c r="J244" s="24"/>
      <c r="K244" s="24"/>
      <c r="L244" s="22"/>
      <c r="M244" s="14"/>
      <c r="N244" s="14"/>
      <c r="O244" s="22"/>
      <c r="P244" s="14"/>
    </row>
    <row r="245" spans="1:16" x14ac:dyDescent="0.3">
      <c r="A245" s="14"/>
      <c r="B245" s="14"/>
      <c r="C245" s="14"/>
      <c r="D245" s="14"/>
      <c r="E245" s="14"/>
      <c r="F245" s="14"/>
      <c r="G245" s="14"/>
      <c r="H245" s="14"/>
      <c r="I245" s="22"/>
      <c r="J245" s="24"/>
      <c r="K245" s="24"/>
      <c r="L245" s="22"/>
      <c r="M245" s="14"/>
      <c r="N245" s="14"/>
      <c r="O245" s="22"/>
      <c r="P245" s="14"/>
    </row>
    <row r="246" spans="1:16" x14ac:dyDescent="0.3">
      <c r="A246" s="14"/>
      <c r="B246" s="14"/>
      <c r="C246" s="14"/>
      <c r="D246" s="14"/>
      <c r="E246" s="14"/>
      <c r="F246" s="14"/>
      <c r="G246" s="14"/>
      <c r="H246" s="14"/>
      <c r="I246" s="22"/>
      <c r="J246" s="24"/>
      <c r="K246" s="24"/>
      <c r="L246" s="22"/>
      <c r="M246" s="14"/>
      <c r="N246" s="14"/>
      <c r="O246" s="22"/>
      <c r="P246" s="14"/>
    </row>
    <row r="247" spans="1:16" x14ac:dyDescent="0.3">
      <c r="A247" s="14"/>
      <c r="B247" s="14"/>
      <c r="C247" s="14"/>
      <c r="D247" s="14"/>
      <c r="E247" s="14"/>
      <c r="F247" s="14"/>
      <c r="G247" s="14"/>
      <c r="H247" s="14"/>
      <c r="I247" s="22"/>
      <c r="J247" s="24"/>
      <c r="K247" s="24"/>
      <c r="L247" s="22"/>
      <c r="M247" s="14"/>
      <c r="N247" s="14"/>
      <c r="O247" s="22"/>
      <c r="P247" s="14"/>
    </row>
    <row r="248" spans="1:16" x14ac:dyDescent="0.3">
      <c r="A248" s="14"/>
      <c r="B248" s="14"/>
      <c r="C248" s="14"/>
      <c r="D248" s="14"/>
      <c r="E248" s="14"/>
      <c r="F248" s="14"/>
      <c r="G248" s="14"/>
      <c r="H248" s="14"/>
      <c r="I248" s="22"/>
      <c r="J248" s="24"/>
      <c r="K248" s="24"/>
      <c r="L248" s="22"/>
      <c r="M248" s="14"/>
      <c r="N248" s="14"/>
      <c r="O248" s="22"/>
      <c r="P248" s="14"/>
    </row>
    <row r="249" spans="1:16" x14ac:dyDescent="0.3">
      <c r="A249" s="14"/>
      <c r="B249" s="14"/>
      <c r="C249" s="14"/>
      <c r="D249" s="14"/>
      <c r="E249" s="14"/>
      <c r="F249" s="14"/>
      <c r="G249" s="14"/>
      <c r="H249" s="14"/>
      <c r="I249" s="22"/>
      <c r="J249" s="24"/>
      <c r="K249" s="24"/>
      <c r="L249" s="22"/>
      <c r="M249" s="14"/>
      <c r="N249" s="14"/>
      <c r="O249" s="22"/>
      <c r="P249" s="14"/>
    </row>
    <row r="250" spans="1:16" x14ac:dyDescent="0.3">
      <c r="A250" s="14"/>
      <c r="B250" s="14"/>
      <c r="C250" s="14"/>
      <c r="D250" s="14"/>
      <c r="E250" s="14"/>
      <c r="F250" s="14"/>
      <c r="G250" s="14"/>
      <c r="H250" s="14"/>
      <c r="I250" s="22"/>
      <c r="J250" s="24"/>
      <c r="K250" s="24"/>
      <c r="L250" s="22"/>
      <c r="M250" s="14"/>
      <c r="N250" s="14"/>
      <c r="O250" s="22"/>
      <c r="P250" s="14"/>
    </row>
    <row r="251" spans="1:16" x14ac:dyDescent="0.3">
      <c r="A251" s="14"/>
      <c r="B251" s="14"/>
      <c r="C251" s="14"/>
      <c r="D251" s="14"/>
      <c r="E251" s="14"/>
      <c r="F251" s="14"/>
      <c r="G251" s="14"/>
      <c r="H251" s="14"/>
      <c r="I251" s="22"/>
      <c r="J251" s="24"/>
      <c r="K251" s="24"/>
      <c r="L251" s="22"/>
      <c r="M251" s="14"/>
      <c r="N251" s="14"/>
      <c r="O251" s="22"/>
      <c r="P251" s="14"/>
    </row>
    <row r="252" spans="1:16" x14ac:dyDescent="0.3">
      <c r="A252" s="14"/>
      <c r="B252" s="14"/>
      <c r="C252" s="14"/>
      <c r="D252" s="14"/>
      <c r="E252" s="14"/>
      <c r="F252" s="14"/>
      <c r="G252" s="14"/>
      <c r="H252" s="14"/>
      <c r="I252" s="22"/>
      <c r="J252" s="24"/>
      <c r="K252" s="24"/>
      <c r="L252" s="22"/>
      <c r="M252" s="14"/>
      <c r="N252" s="14"/>
      <c r="O252" s="22"/>
      <c r="P252" s="14"/>
    </row>
    <row r="253" spans="1:16" x14ac:dyDescent="0.3">
      <c r="A253" s="14"/>
      <c r="B253" s="14"/>
      <c r="C253" s="14"/>
      <c r="D253" s="14"/>
      <c r="E253" s="14"/>
      <c r="F253" s="14"/>
      <c r="G253" s="14"/>
      <c r="H253" s="14"/>
      <c r="I253" s="22"/>
      <c r="J253" s="24"/>
      <c r="K253" s="24"/>
      <c r="L253" s="22"/>
      <c r="M253" s="14"/>
      <c r="N253" s="14"/>
      <c r="O253" s="22"/>
      <c r="P253" s="14"/>
    </row>
    <row r="254" spans="1:16" x14ac:dyDescent="0.3">
      <c r="A254" s="14"/>
      <c r="B254" s="14"/>
      <c r="C254" s="14"/>
      <c r="D254" s="14"/>
      <c r="E254" s="14"/>
      <c r="F254" s="14"/>
      <c r="G254" s="14"/>
      <c r="H254" s="14"/>
      <c r="I254" s="22"/>
      <c r="J254" s="24"/>
      <c r="K254" s="24"/>
      <c r="L254" s="22"/>
      <c r="M254" s="14"/>
      <c r="N254" s="14"/>
      <c r="O254" s="22"/>
      <c r="P254" s="14"/>
    </row>
    <row r="255" spans="1:16" x14ac:dyDescent="0.3">
      <c r="A255" s="14"/>
      <c r="B255" s="14"/>
      <c r="C255" s="14"/>
      <c r="D255" s="14"/>
      <c r="E255" s="14"/>
      <c r="F255" s="14"/>
      <c r="G255" s="14"/>
      <c r="H255" s="14"/>
      <c r="I255" s="22"/>
      <c r="J255" s="24"/>
      <c r="K255" s="24"/>
      <c r="L255" s="22"/>
      <c r="M255" s="14"/>
      <c r="N255" s="14"/>
      <c r="O255" s="22"/>
      <c r="P255" s="14"/>
    </row>
    <row r="256" spans="1:16" x14ac:dyDescent="0.3">
      <c r="A256" s="14"/>
      <c r="B256" s="14"/>
      <c r="C256" s="14"/>
      <c r="D256" s="14"/>
      <c r="E256" s="14"/>
      <c r="F256" s="14"/>
      <c r="G256" s="14"/>
      <c r="H256" s="14"/>
      <c r="I256" s="22"/>
      <c r="J256" s="24"/>
      <c r="K256" s="24"/>
      <c r="L256" s="22"/>
      <c r="M256" s="14"/>
      <c r="N256" s="14"/>
      <c r="O256" s="22"/>
      <c r="P256" s="14"/>
    </row>
    <row r="257" spans="1:16" x14ac:dyDescent="0.3">
      <c r="A257" s="14"/>
      <c r="B257" s="14"/>
      <c r="C257" s="14"/>
      <c r="D257" s="14"/>
      <c r="E257" s="14"/>
      <c r="F257" s="14"/>
      <c r="G257" s="14"/>
      <c r="H257" s="14"/>
      <c r="I257" s="22"/>
      <c r="J257" s="24"/>
      <c r="K257" s="24"/>
      <c r="L257" s="22"/>
      <c r="M257" s="14"/>
      <c r="N257" s="14"/>
      <c r="O257" s="22"/>
      <c r="P257" s="14"/>
    </row>
    <row r="258" spans="1:16" x14ac:dyDescent="0.3">
      <c r="A258" s="14"/>
      <c r="B258" s="14"/>
      <c r="C258" s="14"/>
      <c r="D258" s="14"/>
      <c r="E258" s="14"/>
      <c r="F258" s="14"/>
      <c r="G258" s="14"/>
      <c r="H258" s="14"/>
      <c r="I258" s="22"/>
      <c r="J258" s="24"/>
      <c r="K258" s="24"/>
      <c r="L258" s="22"/>
      <c r="M258" s="14"/>
      <c r="N258" s="14"/>
      <c r="O258" s="22"/>
      <c r="P258" s="14"/>
    </row>
    <row r="259" spans="1:16" x14ac:dyDescent="0.3">
      <c r="A259" s="14"/>
      <c r="B259" s="14"/>
      <c r="C259" s="14"/>
      <c r="D259" s="14"/>
      <c r="E259" s="14"/>
      <c r="F259" s="14"/>
      <c r="G259" s="14"/>
      <c r="H259" s="14"/>
      <c r="I259" s="22"/>
      <c r="J259" s="24"/>
      <c r="K259" s="24"/>
      <c r="L259" s="22"/>
      <c r="M259" s="14"/>
      <c r="N259" s="14"/>
      <c r="O259" s="22"/>
      <c r="P259" s="14"/>
    </row>
    <row r="260" spans="1:16" x14ac:dyDescent="0.3">
      <c r="A260" s="14"/>
      <c r="B260" s="14"/>
      <c r="C260" s="14"/>
      <c r="D260" s="14"/>
      <c r="E260" s="14"/>
      <c r="F260" s="14"/>
      <c r="G260" s="14"/>
      <c r="H260" s="14"/>
      <c r="I260" s="22"/>
      <c r="J260" s="24"/>
      <c r="K260" s="24"/>
      <c r="L260" s="22"/>
      <c r="M260" s="14"/>
      <c r="N260" s="14"/>
      <c r="O260" s="22"/>
      <c r="P260" s="14"/>
    </row>
    <row r="261" spans="1:16" x14ac:dyDescent="0.3">
      <c r="A261" s="14"/>
      <c r="B261" s="14"/>
      <c r="C261" s="14"/>
      <c r="D261" s="14"/>
      <c r="E261" s="14"/>
      <c r="F261" s="14"/>
      <c r="G261" s="14"/>
      <c r="H261" s="14"/>
      <c r="I261" s="22"/>
      <c r="J261" s="24"/>
      <c r="K261" s="24"/>
      <c r="L261" s="22"/>
      <c r="M261" s="14"/>
      <c r="N261" s="14"/>
      <c r="O261" s="22"/>
      <c r="P261" s="14"/>
    </row>
    <row r="262" spans="1:16" x14ac:dyDescent="0.3">
      <c r="A262" s="14"/>
      <c r="B262" s="14"/>
      <c r="C262" s="14"/>
      <c r="D262" s="14"/>
      <c r="E262" s="14"/>
      <c r="F262" s="14"/>
      <c r="G262" s="14"/>
      <c r="H262" s="14"/>
      <c r="I262" s="22"/>
      <c r="J262" s="24"/>
      <c r="K262" s="24"/>
      <c r="L262" s="22"/>
      <c r="M262" s="14"/>
      <c r="N262" s="14"/>
      <c r="O262" s="22"/>
      <c r="P262" s="14"/>
    </row>
    <row r="263" spans="1:16" x14ac:dyDescent="0.3">
      <c r="A263" s="14"/>
      <c r="B263" s="14"/>
      <c r="C263" s="14"/>
      <c r="D263" s="14"/>
      <c r="E263" s="14"/>
      <c r="F263" s="14"/>
      <c r="G263" s="14"/>
      <c r="H263" s="14"/>
      <c r="I263" s="22"/>
      <c r="J263" s="24"/>
      <c r="K263" s="24"/>
      <c r="L263" s="22"/>
      <c r="M263" s="14"/>
      <c r="N263" s="14"/>
      <c r="O263" s="22"/>
      <c r="P263" s="14"/>
    </row>
    <row r="264" spans="1:16" x14ac:dyDescent="0.3">
      <c r="A264" s="14"/>
      <c r="B264" s="14"/>
      <c r="C264" s="14"/>
      <c r="D264" s="14"/>
      <c r="E264" s="14"/>
      <c r="F264" s="14"/>
      <c r="G264" s="14"/>
      <c r="H264" s="14"/>
      <c r="I264" s="22"/>
      <c r="J264" s="24"/>
      <c r="K264" s="24"/>
      <c r="L264" s="22"/>
      <c r="M264" s="14"/>
      <c r="N264" s="14"/>
      <c r="O264" s="22"/>
      <c r="P264" s="14"/>
    </row>
    <row r="265" spans="1:16" x14ac:dyDescent="0.3">
      <c r="A265" s="14"/>
      <c r="B265" s="14"/>
      <c r="C265" s="14"/>
      <c r="D265" s="14"/>
      <c r="E265" s="14"/>
      <c r="F265" s="14"/>
      <c r="G265" s="14"/>
      <c r="H265" s="14"/>
      <c r="I265" s="22"/>
      <c r="J265" s="24"/>
      <c r="K265" s="24"/>
      <c r="L265" s="22"/>
      <c r="M265" s="14"/>
      <c r="N265" s="14"/>
      <c r="O265" s="22"/>
      <c r="P265" s="14"/>
    </row>
    <row r="266" spans="1:16" x14ac:dyDescent="0.3">
      <c r="A266" s="14"/>
      <c r="B266" s="14"/>
      <c r="C266" s="14"/>
      <c r="D266" s="14"/>
      <c r="E266" s="14"/>
      <c r="F266" s="14"/>
      <c r="G266" s="14"/>
      <c r="H266" s="14"/>
      <c r="I266" s="22"/>
      <c r="J266" s="24"/>
      <c r="K266" s="24"/>
      <c r="L266" s="22"/>
      <c r="M266" s="14"/>
      <c r="N266" s="14"/>
      <c r="O266" s="22"/>
      <c r="P266" s="14"/>
    </row>
    <row r="267" spans="1:16" x14ac:dyDescent="0.3">
      <c r="A267" s="14"/>
      <c r="B267" s="14"/>
      <c r="C267" s="14"/>
      <c r="D267" s="14"/>
      <c r="E267" s="14"/>
      <c r="F267" s="14"/>
      <c r="G267" s="14"/>
      <c r="H267" s="14"/>
      <c r="I267" s="22"/>
      <c r="J267" s="24"/>
      <c r="K267" s="24"/>
      <c r="L267" s="22"/>
      <c r="M267" s="14"/>
      <c r="N267" s="14"/>
      <c r="O267" s="22"/>
      <c r="P267" s="14"/>
    </row>
    <row r="268" spans="1:16" x14ac:dyDescent="0.3">
      <c r="A268" s="14"/>
      <c r="B268" s="14"/>
      <c r="C268" s="14"/>
      <c r="D268" s="14"/>
      <c r="E268" s="14"/>
      <c r="F268" s="14"/>
      <c r="G268" s="14"/>
      <c r="H268" s="14"/>
      <c r="I268" s="22"/>
      <c r="J268" s="24"/>
      <c r="K268" s="24"/>
      <c r="L268" s="22"/>
      <c r="M268" s="14"/>
      <c r="N268" s="14"/>
      <c r="O268" s="22"/>
      <c r="P268" s="14"/>
    </row>
    <row r="269" spans="1:16" x14ac:dyDescent="0.3">
      <c r="A269" s="14"/>
      <c r="B269" s="14"/>
      <c r="C269" s="14"/>
      <c r="D269" s="14"/>
      <c r="E269" s="14"/>
      <c r="F269" s="14"/>
      <c r="G269" s="14"/>
      <c r="H269" s="14"/>
      <c r="I269" s="22"/>
      <c r="J269" s="24"/>
      <c r="K269" s="24"/>
      <c r="L269" s="22"/>
      <c r="M269" s="14"/>
      <c r="N269" s="14"/>
      <c r="O269" s="22"/>
      <c r="P269" s="14"/>
    </row>
    <row r="270" spans="1:16" x14ac:dyDescent="0.3">
      <c r="A270" s="14"/>
      <c r="B270" s="14"/>
      <c r="C270" s="14"/>
      <c r="D270" s="14"/>
      <c r="E270" s="14"/>
      <c r="F270" s="14"/>
      <c r="G270" s="14"/>
      <c r="H270" s="14"/>
      <c r="I270" s="22"/>
      <c r="J270" s="24"/>
      <c r="K270" s="24"/>
      <c r="L270" s="22"/>
      <c r="M270" s="14"/>
      <c r="N270" s="14"/>
      <c r="O270" s="22"/>
      <c r="P270" s="14"/>
    </row>
    <row r="271" spans="1:16" x14ac:dyDescent="0.3">
      <c r="A271" s="14"/>
      <c r="B271" s="14"/>
      <c r="C271" s="14"/>
      <c r="D271" s="14"/>
      <c r="E271" s="14"/>
      <c r="F271" s="14"/>
      <c r="G271" s="14"/>
      <c r="H271" s="14"/>
      <c r="I271" s="22"/>
      <c r="J271" s="24"/>
      <c r="K271" s="24"/>
      <c r="L271" s="22"/>
      <c r="M271" s="14"/>
      <c r="N271" s="14"/>
      <c r="O271" s="22"/>
      <c r="P271" s="14"/>
    </row>
    <row r="272" spans="1:16" x14ac:dyDescent="0.3">
      <c r="A272" s="14"/>
      <c r="B272" s="14"/>
      <c r="C272" s="14"/>
      <c r="D272" s="14"/>
      <c r="E272" s="14"/>
      <c r="F272" s="14"/>
      <c r="G272" s="14"/>
      <c r="H272" s="14"/>
      <c r="I272" s="22"/>
      <c r="J272" s="24"/>
      <c r="K272" s="24"/>
      <c r="L272" s="22"/>
      <c r="M272" s="14"/>
      <c r="N272" s="14"/>
      <c r="O272" s="22"/>
      <c r="P272" s="14"/>
    </row>
    <row r="273" spans="1:16" x14ac:dyDescent="0.3">
      <c r="A273" s="14"/>
      <c r="B273" s="14"/>
      <c r="C273" s="14"/>
      <c r="D273" s="14"/>
      <c r="E273" s="14"/>
      <c r="F273" s="14"/>
      <c r="G273" s="14"/>
      <c r="H273" s="14"/>
      <c r="I273" s="22"/>
      <c r="J273" s="24"/>
      <c r="K273" s="24"/>
      <c r="L273" s="22"/>
      <c r="M273" s="14"/>
      <c r="N273" s="14"/>
      <c r="O273" s="22"/>
      <c r="P273" s="14"/>
    </row>
    <row r="274" spans="1:16" x14ac:dyDescent="0.3">
      <c r="A274" s="14"/>
      <c r="B274" s="14"/>
      <c r="C274" s="14"/>
      <c r="D274" s="14"/>
      <c r="E274" s="14"/>
      <c r="F274" s="14"/>
      <c r="G274" s="14"/>
      <c r="H274" s="14"/>
      <c r="I274" s="22"/>
      <c r="J274" s="24"/>
      <c r="K274" s="24"/>
      <c r="L274" s="22"/>
      <c r="M274" s="14"/>
      <c r="N274" s="14"/>
      <c r="O274" s="22"/>
      <c r="P274" s="14"/>
    </row>
    <row r="275" spans="1:16" x14ac:dyDescent="0.3">
      <c r="A275" s="14"/>
      <c r="B275" s="14"/>
      <c r="C275" s="14"/>
      <c r="D275" s="14"/>
      <c r="E275" s="14"/>
      <c r="F275" s="14"/>
      <c r="G275" s="14"/>
      <c r="H275" s="14"/>
      <c r="I275" s="22"/>
      <c r="J275" s="24"/>
      <c r="K275" s="24"/>
      <c r="L275" s="22"/>
      <c r="M275" s="14"/>
      <c r="N275" s="14"/>
      <c r="O275" s="22"/>
      <c r="P275" s="14"/>
    </row>
    <row r="276" spans="1:16" x14ac:dyDescent="0.3">
      <c r="A276" s="14"/>
      <c r="B276" s="14"/>
      <c r="C276" s="14"/>
      <c r="D276" s="14"/>
      <c r="E276" s="14"/>
      <c r="F276" s="14"/>
      <c r="G276" s="14"/>
      <c r="H276" s="14"/>
      <c r="I276" s="22"/>
      <c r="J276" s="24"/>
      <c r="K276" s="24"/>
      <c r="L276" s="22"/>
      <c r="M276" s="14"/>
      <c r="N276" s="14"/>
      <c r="O276" s="22"/>
      <c r="P276" s="14"/>
    </row>
    <row r="277" spans="1:16" x14ac:dyDescent="0.3">
      <c r="A277" s="14"/>
      <c r="B277" s="14"/>
      <c r="C277" s="14"/>
      <c r="D277" s="14"/>
      <c r="E277" s="14"/>
      <c r="F277" s="14"/>
      <c r="G277" s="14"/>
      <c r="H277" s="14"/>
      <c r="I277" s="22"/>
      <c r="J277" s="24"/>
      <c r="K277" s="24"/>
      <c r="L277" s="22"/>
      <c r="M277" s="14"/>
      <c r="N277" s="14"/>
      <c r="O277" s="22"/>
      <c r="P277" s="14"/>
    </row>
    <row r="278" spans="1:16" x14ac:dyDescent="0.3">
      <c r="A278" s="14"/>
      <c r="B278" s="14"/>
      <c r="C278" s="14"/>
      <c r="D278" s="14"/>
      <c r="E278" s="14"/>
      <c r="F278" s="14"/>
      <c r="G278" s="14"/>
      <c r="H278" s="14"/>
      <c r="I278" s="22"/>
      <c r="J278" s="24"/>
      <c r="K278" s="24"/>
      <c r="L278" s="22"/>
      <c r="M278" s="14"/>
      <c r="N278" s="14"/>
      <c r="O278" s="22"/>
      <c r="P278" s="14"/>
    </row>
    <row r="279" spans="1:16" x14ac:dyDescent="0.3">
      <c r="A279" s="14"/>
      <c r="B279" s="14"/>
      <c r="C279" s="14"/>
      <c r="D279" s="14"/>
      <c r="E279" s="14"/>
      <c r="F279" s="14"/>
      <c r="G279" s="14"/>
      <c r="H279" s="14"/>
      <c r="I279" s="22"/>
      <c r="J279" s="24"/>
      <c r="K279" s="24"/>
      <c r="L279" s="22"/>
      <c r="M279" s="14"/>
      <c r="N279" s="14"/>
      <c r="O279" s="22"/>
      <c r="P279" s="14"/>
    </row>
    <row r="280" spans="1:16" x14ac:dyDescent="0.3">
      <c r="A280" s="14"/>
      <c r="B280" s="14"/>
      <c r="C280" s="14"/>
      <c r="D280" s="14"/>
      <c r="E280" s="14"/>
      <c r="F280" s="14"/>
      <c r="G280" s="14"/>
      <c r="H280" s="14"/>
      <c r="I280" s="22"/>
      <c r="J280" s="24"/>
      <c r="K280" s="24"/>
      <c r="L280" s="22"/>
      <c r="M280" s="14"/>
      <c r="N280" s="14"/>
      <c r="O280" s="22"/>
      <c r="P280" s="14"/>
    </row>
    <row r="281" spans="1:16" x14ac:dyDescent="0.3">
      <c r="A281" s="14"/>
      <c r="B281" s="14"/>
      <c r="C281" s="14"/>
      <c r="D281" s="14"/>
      <c r="E281" s="14"/>
      <c r="F281" s="14"/>
      <c r="G281" s="14"/>
      <c r="H281" s="14"/>
      <c r="I281" s="22"/>
      <c r="J281" s="24"/>
      <c r="K281" s="24"/>
      <c r="L281" s="22"/>
      <c r="M281" s="14"/>
      <c r="N281" s="14"/>
      <c r="O281" s="22"/>
      <c r="P281" s="14"/>
    </row>
    <row r="282" spans="1:16" x14ac:dyDescent="0.3">
      <c r="A282" s="14"/>
      <c r="B282" s="14"/>
      <c r="C282" s="14"/>
      <c r="D282" s="14"/>
      <c r="E282" s="14"/>
      <c r="F282" s="14"/>
      <c r="G282" s="14"/>
      <c r="H282" s="14"/>
      <c r="I282" s="22"/>
      <c r="J282" s="24"/>
      <c r="K282" s="24"/>
      <c r="L282" s="22"/>
      <c r="M282" s="14"/>
      <c r="N282" s="14"/>
      <c r="O282" s="22"/>
      <c r="P282" s="14"/>
    </row>
    <row r="283" spans="1:16" x14ac:dyDescent="0.3">
      <c r="A283" s="14"/>
      <c r="B283" s="14"/>
      <c r="C283" s="14"/>
      <c r="D283" s="14"/>
      <c r="E283" s="14"/>
      <c r="F283" s="14"/>
      <c r="G283" s="14"/>
      <c r="H283" s="14"/>
      <c r="I283" s="22"/>
      <c r="J283" s="24"/>
      <c r="K283" s="24"/>
      <c r="L283" s="22"/>
      <c r="M283" s="14"/>
      <c r="N283" s="14"/>
      <c r="O283" s="22"/>
      <c r="P283" s="14"/>
    </row>
    <row r="284" spans="1:16" x14ac:dyDescent="0.3">
      <c r="A284" s="14"/>
      <c r="B284" s="14"/>
      <c r="C284" s="14"/>
      <c r="D284" s="14"/>
      <c r="E284" s="14"/>
      <c r="F284" s="14"/>
      <c r="G284" s="14"/>
      <c r="H284" s="14"/>
      <c r="I284" s="22"/>
      <c r="J284" s="24"/>
      <c r="K284" s="24"/>
      <c r="L284" s="22"/>
      <c r="M284" s="14"/>
      <c r="N284" s="14"/>
      <c r="O284" s="22"/>
      <c r="P284" s="14"/>
    </row>
    <row r="285" spans="1:16" x14ac:dyDescent="0.3">
      <c r="A285" s="14"/>
      <c r="B285" s="14"/>
      <c r="C285" s="14"/>
      <c r="D285" s="14"/>
      <c r="E285" s="14"/>
      <c r="F285" s="14"/>
      <c r="G285" s="14"/>
      <c r="H285" s="14"/>
      <c r="I285" s="22"/>
      <c r="J285" s="24"/>
      <c r="K285" s="24"/>
      <c r="L285" s="22"/>
      <c r="M285" s="14"/>
      <c r="N285" s="14"/>
      <c r="O285" s="22"/>
      <c r="P285" s="14"/>
    </row>
    <row r="286" spans="1:16" x14ac:dyDescent="0.3">
      <c r="A286" s="14"/>
      <c r="B286" s="14"/>
      <c r="C286" s="14"/>
      <c r="D286" s="14"/>
      <c r="E286" s="14"/>
      <c r="F286" s="14"/>
      <c r="G286" s="14"/>
      <c r="H286" s="14"/>
      <c r="I286" s="22"/>
      <c r="J286" s="24"/>
      <c r="K286" s="24"/>
      <c r="L286" s="22"/>
      <c r="M286" s="14"/>
      <c r="N286" s="14"/>
      <c r="O286" s="22"/>
      <c r="P286" s="14"/>
    </row>
    <row r="287" spans="1:16" x14ac:dyDescent="0.3">
      <c r="A287" s="14"/>
      <c r="B287" s="14"/>
      <c r="C287" s="14"/>
      <c r="D287" s="14"/>
      <c r="E287" s="14"/>
      <c r="F287" s="14"/>
      <c r="G287" s="14"/>
      <c r="H287" s="14"/>
      <c r="I287" s="22"/>
      <c r="J287" s="24"/>
      <c r="K287" s="24"/>
      <c r="L287" s="22"/>
      <c r="M287" s="14"/>
      <c r="N287" s="14"/>
      <c r="O287" s="22"/>
      <c r="P287" s="14"/>
    </row>
    <row r="288" spans="1:16" x14ac:dyDescent="0.3">
      <c r="A288" s="14"/>
      <c r="B288" s="14"/>
      <c r="C288" s="14"/>
      <c r="D288" s="14"/>
      <c r="E288" s="14"/>
      <c r="F288" s="14"/>
      <c r="G288" s="14"/>
      <c r="H288" s="14"/>
      <c r="I288" s="22"/>
      <c r="J288" s="24"/>
      <c r="K288" s="24"/>
      <c r="L288" s="22"/>
      <c r="M288" s="14"/>
      <c r="N288" s="14"/>
      <c r="O288" s="22"/>
      <c r="P288" s="14"/>
    </row>
    <row r="289" spans="1:16" x14ac:dyDescent="0.3">
      <c r="A289" s="14"/>
      <c r="B289" s="14"/>
      <c r="C289" s="14"/>
      <c r="D289" s="14"/>
      <c r="E289" s="14"/>
      <c r="F289" s="14"/>
      <c r="G289" s="14"/>
      <c r="H289" s="14"/>
      <c r="I289" s="22"/>
      <c r="J289" s="24"/>
      <c r="K289" s="24"/>
      <c r="L289" s="22"/>
      <c r="M289" s="14"/>
      <c r="N289" s="14"/>
      <c r="O289" s="22"/>
      <c r="P289" s="14"/>
    </row>
    <row r="290" spans="1:16" x14ac:dyDescent="0.3">
      <c r="A290" s="14"/>
      <c r="B290" s="14"/>
      <c r="C290" s="14"/>
      <c r="D290" s="14"/>
      <c r="E290" s="14"/>
      <c r="F290" s="14"/>
      <c r="G290" s="14"/>
      <c r="H290" s="14"/>
      <c r="I290" s="22"/>
      <c r="J290" s="24"/>
      <c r="K290" s="24"/>
      <c r="L290" s="22"/>
      <c r="M290" s="14"/>
      <c r="N290" s="14"/>
      <c r="O290" s="22"/>
      <c r="P290" s="14"/>
    </row>
    <row r="291" spans="1:16" x14ac:dyDescent="0.3">
      <c r="A291" s="14"/>
      <c r="B291" s="14"/>
      <c r="C291" s="14"/>
      <c r="D291" s="14"/>
      <c r="E291" s="14"/>
      <c r="F291" s="14"/>
      <c r="G291" s="14"/>
      <c r="H291" s="14"/>
      <c r="I291" s="22"/>
      <c r="J291" s="24"/>
      <c r="K291" s="24"/>
      <c r="L291" s="22"/>
      <c r="M291" s="14"/>
      <c r="N291" s="14"/>
      <c r="O291" s="22"/>
      <c r="P291" s="14"/>
    </row>
    <row r="292" spans="1:16" x14ac:dyDescent="0.3">
      <c r="A292" s="14"/>
      <c r="B292" s="14"/>
      <c r="C292" s="14"/>
      <c r="D292" s="14"/>
      <c r="E292" s="14"/>
      <c r="F292" s="14"/>
      <c r="G292" s="14"/>
      <c r="H292" s="14"/>
      <c r="I292" s="22"/>
      <c r="J292" s="24"/>
      <c r="K292" s="24"/>
      <c r="L292" s="22"/>
      <c r="M292" s="14"/>
      <c r="N292" s="14"/>
      <c r="O292" s="22"/>
      <c r="P292" s="14"/>
    </row>
    <row r="293" spans="1:16" x14ac:dyDescent="0.3">
      <c r="A293" s="14"/>
      <c r="B293" s="14"/>
      <c r="C293" s="14"/>
      <c r="D293" s="14"/>
      <c r="E293" s="14"/>
      <c r="F293" s="14"/>
      <c r="G293" s="14"/>
      <c r="H293" s="14"/>
      <c r="I293" s="22"/>
      <c r="J293" s="24"/>
      <c r="K293" s="24"/>
      <c r="L293" s="22"/>
      <c r="M293" s="14"/>
      <c r="N293" s="14"/>
      <c r="O293" s="22"/>
      <c r="P293" s="14"/>
    </row>
    <row r="294" spans="1:16" x14ac:dyDescent="0.3">
      <c r="A294" s="14"/>
      <c r="B294" s="14"/>
      <c r="C294" s="14"/>
      <c r="D294" s="14"/>
      <c r="E294" s="14"/>
      <c r="F294" s="14"/>
      <c r="G294" s="14"/>
      <c r="H294" s="14"/>
      <c r="I294" s="22"/>
      <c r="J294" s="24"/>
      <c r="K294" s="24"/>
      <c r="L294" s="22"/>
      <c r="M294" s="14"/>
      <c r="N294" s="14"/>
      <c r="O294" s="22"/>
      <c r="P294" s="14"/>
    </row>
    <row r="295" spans="1:16" x14ac:dyDescent="0.3">
      <c r="A295" s="14"/>
      <c r="B295" s="14"/>
      <c r="C295" s="14"/>
      <c r="D295" s="14"/>
      <c r="E295" s="14"/>
      <c r="F295" s="14"/>
      <c r="G295" s="14"/>
      <c r="H295" s="14"/>
      <c r="I295" s="22"/>
      <c r="J295" s="24"/>
      <c r="K295" s="24"/>
      <c r="L295" s="22"/>
      <c r="M295" s="14"/>
      <c r="N295" s="14"/>
      <c r="O295" s="22"/>
      <c r="P295" s="14"/>
    </row>
    <row r="296" spans="1:16" x14ac:dyDescent="0.3">
      <c r="A296" s="14"/>
      <c r="B296" s="14"/>
      <c r="C296" s="14"/>
      <c r="D296" s="14"/>
      <c r="E296" s="14"/>
      <c r="F296" s="14"/>
      <c r="G296" s="14"/>
      <c r="H296" s="14"/>
      <c r="I296" s="22"/>
      <c r="J296" s="24"/>
      <c r="K296" s="24"/>
      <c r="L296" s="22"/>
      <c r="M296" s="14"/>
      <c r="N296" s="14"/>
      <c r="O296" s="22"/>
      <c r="P296" s="14"/>
    </row>
    <row r="297" spans="1:16" x14ac:dyDescent="0.3">
      <c r="A297" s="14"/>
      <c r="B297" s="14"/>
      <c r="C297" s="14"/>
      <c r="D297" s="14"/>
      <c r="E297" s="14"/>
      <c r="F297" s="14"/>
      <c r="G297" s="14"/>
      <c r="H297" s="14"/>
      <c r="I297" s="22"/>
      <c r="J297" s="24"/>
      <c r="K297" s="24"/>
      <c r="L297" s="22"/>
      <c r="M297" s="14"/>
      <c r="N297" s="14"/>
      <c r="O297" s="22"/>
      <c r="P297" s="14"/>
    </row>
    <row r="298" spans="1:16" x14ac:dyDescent="0.3">
      <c r="A298" s="14"/>
      <c r="B298" s="14"/>
      <c r="C298" s="14"/>
      <c r="D298" s="14"/>
      <c r="E298" s="14"/>
      <c r="F298" s="14"/>
      <c r="G298" s="14"/>
      <c r="H298" s="14"/>
      <c r="I298" s="22"/>
      <c r="J298" s="24"/>
      <c r="K298" s="24"/>
      <c r="L298" s="22"/>
      <c r="M298" s="14"/>
      <c r="N298" s="14"/>
      <c r="O298" s="22"/>
      <c r="P298" s="14"/>
    </row>
    <row r="299" spans="1:16" x14ac:dyDescent="0.3">
      <c r="A299" s="14"/>
      <c r="B299" s="14"/>
      <c r="C299" s="14"/>
      <c r="D299" s="14"/>
      <c r="E299" s="14"/>
      <c r="F299" s="14"/>
      <c r="G299" s="14"/>
      <c r="H299" s="14"/>
      <c r="I299" s="22"/>
      <c r="J299" s="24"/>
      <c r="K299" s="24"/>
      <c r="L299" s="22"/>
      <c r="M299" s="14"/>
      <c r="N299" s="14"/>
      <c r="O299" s="22"/>
      <c r="P299" s="14"/>
    </row>
    <row r="300" spans="1:16" x14ac:dyDescent="0.3">
      <c r="A300" s="14"/>
      <c r="B300" s="14"/>
      <c r="C300" s="14"/>
      <c r="D300" s="14"/>
      <c r="E300" s="14"/>
      <c r="F300" s="14"/>
      <c r="G300" s="14"/>
      <c r="H300" s="14"/>
      <c r="I300" s="22"/>
      <c r="J300" s="24"/>
      <c r="K300" s="24"/>
      <c r="L300" s="22"/>
      <c r="M300" s="14"/>
      <c r="N300" s="14"/>
      <c r="O300" s="22"/>
      <c r="P300" s="14"/>
    </row>
    <row r="301" spans="1:16" x14ac:dyDescent="0.3">
      <c r="A301" s="14"/>
      <c r="B301" s="14"/>
      <c r="C301" s="14"/>
      <c r="D301" s="14"/>
      <c r="E301" s="14"/>
      <c r="F301" s="14"/>
      <c r="G301" s="14"/>
      <c r="H301" s="14"/>
      <c r="I301" s="22"/>
      <c r="J301" s="24"/>
      <c r="K301" s="24"/>
      <c r="L301" s="22"/>
      <c r="M301" s="14"/>
      <c r="N301" s="14"/>
      <c r="O301" s="22"/>
      <c r="P301" s="14"/>
    </row>
    <row r="302" spans="1:16" x14ac:dyDescent="0.3">
      <c r="A302" s="14"/>
      <c r="B302" s="14"/>
      <c r="C302" s="14"/>
      <c r="D302" s="14"/>
      <c r="E302" s="14"/>
      <c r="F302" s="14"/>
      <c r="G302" s="14"/>
      <c r="H302" s="14"/>
      <c r="I302" s="22"/>
      <c r="J302" s="24"/>
      <c r="K302" s="24"/>
      <c r="L302" s="22"/>
      <c r="M302" s="14"/>
      <c r="N302" s="14"/>
      <c r="O302" s="22"/>
      <c r="P302" s="14"/>
    </row>
    <row r="303" spans="1:16" x14ac:dyDescent="0.3">
      <c r="A303" s="14"/>
      <c r="B303" s="14"/>
      <c r="C303" s="14"/>
      <c r="D303" s="14"/>
      <c r="E303" s="14"/>
      <c r="F303" s="14"/>
      <c r="G303" s="14"/>
      <c r="H303" s="14"/>
      <c r="I303" s="22"/>
      <c r="J303" s="24"/>
      <c r="K303" s="24"/>
      <c r="L303" s="22"/>
      <c r="M303" s="14"/>
      <c r="N303" s="14"/>
      <c r="O303" s="22"/>
      <c r="P303" s="14"/>
    </row>
    <row r="304" spans="1:16" x14ac:dyDescent="0.3">
      <c r="A304" s="14"/>
      <c r="B304" s="14"/>
      <c r="C304" s="14"/>
      <c r="D304" s="14"/>
      <c r="E304" s="14"/>
      <c r="F304" s="14"/>
      <c r="G304" s="14"/>
      <c r="H304" s="14"/>
      <c r="I304" s="22"/>
      <c r="J304" s="24"/>
      <c r="K304" s="24"/>
      <c r="L304" s="22"/>
      <c r="M304" s="14"/>
      <c r="N304" s="14"/>
      <c r="O304" s="22"/>
      <c r="P304" s="14"/>
    </row>
    <row r="305" spans="1:16" x14ac:dyDescent="0.3">
      <c r="A305" s="14"/>
      <c r="B305" s="14"/>
      <c r="C305" s="14"/>
      <c r="D305" s="14"/>
      <c r="E305" s="14"/>
      <c r="F305" s="14"/>
      <c r="G305" s="14"/>
      <c r="H305" s="14"/>
      <c r="I305" s="22"/>
      <c r="J305" s="24"/>
      <c r="K305" s="24"/>
      <c r="L305" s="22"/>
      <c r="M305" s="14"/>
      <c r="N305" s="14"/>
      <c r="O305" s="22"/>
      <c r="P305" s="14"/>
    </row>
    <row r="306" spans="1:16" x14ac:dyDescent="0.3">
      <c r="A306" s="14"/>
      <c r="B306" s="14"/>
      <c r="C306" s="14"/>
      <c r="D306" s="14"/>
      <c r="E306" s="14"/>
      <c r="F306" s="14"/>
      <c r="G306" s="14"/>
      <c r="H306" s="14"/>
      <c r="I306" s="22"/>
      <c r="J306" s="24"/>
      <c r="K306" s="24"/>
      <c r="L306" s="22"/>
      <c r="M306" s="14"/>
      <c r="N306" s="14"/>
      <c r="O306" s="22"/>
      <c r="P306" s="14"/>
    </row>
    <row r="307" spans="1:16" x14ac:dyDescent="0.3">
      <c r="A307" s="14"/>
      <c r="B307" s="14"/>
      <c r="C307" s="14"/>
      <c r="D307" s="14"/>
      <c r="E307" s="14"/>
      <c r="F307" s="14"/>
      <c r="G307" s="14"/>
      <c r="H307" s="14"/>
      <c r="I307" s="22"/>
      <c r="J307" s="24"/>
      <c r="K307" s="24"/>
      <c r="L307" s="22"/>
      <c r="M307" s="14"/>
      <c r="N307" s="14"/>
      <c r="O307" s="22"/>
      <c r="P307" s="14"/>
    </row>
    <row r="308" spans="1:16" x14ac:dyDescent="0.3">
      <c r="A308" s="14"/>
      <c r="B308" s="14"/>
      <c r="C308" s="14"/>
      <c r="D308" s="14"/>
      <c r="E308" s="14"/>
      <c r="F308" s="14"/>
      <c r="G308" s="14"/>
      <c r="H308" s="14"/>
      <c r="I308" s="22"/>
      <c r="J308" s="24"/>
      <c r="K308" s="24"/>
      <c r="L308" s="22"/>
      <c r="M308" s="14"/>
      <c r="N308" s="14"/>
      <c r="O308" s="22"/>
      <c r="P308" s="14"/>
    </row>
    <row r="309" spans="1:16" x14ac:dyDescent="0.3">
      <c r="A309" s="14"/>
      <c r="B309" s="14"/>
      <c r="C309" s="14"/>
      <c r="D309" s="14"/>
      <c r="E309" s="14"/>
      <c r="F309" s="14"/>
      <c r="G309" s="14"/>
      <c r="H309" s="14"/>
      <c r="I309" s="22"/>
      <c r="J309" s="24"/>
      <c r="K309" s="24"/>
      <c r="L309" s="22"/>
      <c r="M309" s="14"/>
      <c r="N309" s="14"/>
      <c r="O309" s="22"/>
      <c r="P309" s="14"/>
    </row>
    <row r="310" spans="1:16" x14ac:dyDescent="0.3">
      <c r="A310" s="14"/>
      <c r="B310" s="14"/>
      <c r="C310" s="14"/>
      <c r="D310" s="14"/>
      <c r="E310" s="14"/>
      <c r="F310" s="14"/>
      <c r="G310" s="14"/>
      <c r="H310" s="14"/>
      <c r="I310" s="22"/>
      <c r="J310" s="24"/>
      <c r="K310" s="24"/>
      <c r="L310" s="22"/>
      <c r="M310" s="14"/>
      <c r="N310" s="14"/>
      <c r="O310" s="22"/>
      <c r="P310" s="14"/>
    </row>
    <row r="311" spans="1:16" x14ac:dyDescent="0.3">
      <c r="A311" s="14"/>
      <c r="B311" s="14"/>
      <c r="C311" s="14"/>
      <c r="D311" s="14"/>
      <c r="E311" s="14"/>
      <c r="F311" s="14"/>
      <c r="G311" s="14"/>
      <c r="H311" s="14"/>
      <c r="I311" s="22"/>
      <c r="J311" s="24"/>
      <c r="K311" s="24"/>
      <c r="L311" s="22"/>
      <c r="M311" s="14"/>
      <c r="N311" s="14"/>
      <c r="O311" s="22"/>
      <c r="P311" s="14"/>
    </row>
    <row r="312" spans="1:16" x14ac:dyDescent="0.3">
      <c r="A312" s="14"/>
      <c r="B312" s="14"/>
      <c r="C312" s="14"/>
      <c r="D312" s="14"/>
      <c r="E312" s="14"/>
      <c r="F312" s="14"/>
      <c r="G312" s="14"/>
      <c r="H312" s="14"/>
      <c r="I312" s="22"/>
      <c r="J312" s="24"/>
      <c r="K312" s="24"/>
      <c r="L312" s="22"/>
      <c r="M312" s="14"/>
      <c r="N312" s="14"/>
      <c r="O312" s="22"/>
      <c r="P312" s="14"/>
    </row>
    <row r="313" spans="1:16" x14ac:dyDescent="0.3">
      <c r="A313" s="14"/>
      <c r="B313" s="14"/>
      <c r="C313" s="14"/>
      <c r="D313" s="14"/>
      <c r="E313" s="14"/>
      <c r="F313" s="14"/>
      <c r="G313" s="14"/>
      <c r="H313" s="14"/>
      <c r="I313" s="22"/>
      <c r="J313" s="24"/>
      <c r="K313" s="24"/>
      <c r="L313" s="22"/>
      <c r="M313" s="14"/>
      <c r="N313" s="14"/>
      <c r="O313" s="22"/>
      <c r="P313" s="14"/>
    </row>
    <row r="314" spans="1:16" x14ac:dyDescent="0.3">
      <c r="A314" s="14"/>
      <c r="B314" s="14"/>
      <c r="C314" s="14"/>
      <c r="D314" s="14"/>
      <c r="E314" s="14"/>
      <c r="F314" s="14"/>
      <c r="G314" s="14"/>
      <c r="H314" s="14"/>
      <c r="I314" s="22"/>
      <c r="J314" s="24"/>
      <c r="K314" s="24"/>
      <c r="L314" s="22"/>
      <c r="M314" s="14"/>
      <c r="N314" s="14"/>
      <c r="O314" s="22"/>
      <c r="P314" s="14"/>
    </row>
    <row r="315" spans="1:16" x14ac:dyDescent="0.3">
      <c r="A315" s="14"/>
      <c r="B315" s="14"/>
      <c r="C315" s="14"/>
      <c r="D315" s="14"/>
      <c r="E315" s="14"/>
      <c r="F315" s="14"/>
      <c r="G315" s="14"/>
      <c r="H315" s="14"/>
      <c r="I315" s="22"/>
      <c r="J315" s="24"/>
      <c r="K315" s="24"/>
      <c r="L315" s="22"/>
      <c r="M315" s="14"/>
      <c r="N315" s="14"/>
      <c r="O315" s="22"/>
      <c r="P315" s="14"/>
    </row>
    <row r="316" spans="1:16" x14ac:dyDescent="0.3">
      <c r="A316" s="14"/>
      <c r="B316" s="14"/>
      <c r="C316" s="14"/>
      <c r="D316" s="14"/>
      <c r="E316" s="14"/>
      <c r="F316" s="14"/>
      <c r="G316" s="14"/>
      <c r="H316" s="14"/>
      <c r="I316" s="22"/>
      <c r="J316" s="24"/>
      <c r="K316" s="24"/>
      <c r="L316" s="22"/>
      <c r="M316" s="14"/>
      <c r="N316" s="14"/>
      <c r="O316" s="22"/>
      <c r="P316" s="14"/>
    </row>
    <row r="317" spans="1:16" x14ac:dyDescent="0.3">
      <c r="A317" s="14"/>
      <c r="B317" s="14"/>
      <c r="C317" s="14"/>
      <c r="D317" s="14"/>
      <c r="E317" s="14"/>
      <c r="F317" s="14"/>
      <c r="G317" s="14"/>
      <c r="H317" s="14"/>
      <c r="I317" s="22"/>
      <c r="J317" s="24"/>
      <c r="K317" s="24"/>
      <c r="L317" s="22"/>
      <c r="M317" s="14"/>
      <c r="N317" s="14"/>
      <c r="O317" s="22"/>
      <c r="P317" s="14"/>
    </row>
    <row r="318" spans="1:16" x14ac:dyDescent="0.3">
      <c r="A318" s="14"/>
      <c r="B318" s="14"/>
      <c r="C318" s="14"/>
      <c r="D318" s="14"/>
      <c r="E318" s="14"/>
      <c r="F318" s="14"/>
      <c r="G318" s="14"/>
      <c r="H318" s="14"/>
      <c r="I318" s="22"/>
      <c r="J318" s="24"/>
      <c r="K318" s="24"/>
      <c r="L318" s="22"/>
      <c r="M318" s="14"/>
      <c r="N318" s="14"/>
      <c r="O318" s="22"/>
      <c r="P318" s="14"/>
    </row>
    <row r="319" spans="1:16" x14ac:dyDescent="0.3">
      <c r="A319" s="14"/>
      <c r="B319" s="14"/>
      <c r="C319" s="14"/>
      <c r="D319" s="14"/>
      <c r="E319" s="14"/>
      <c r="F319" s="14"/>
      <c r="G319" s="14"/>
      <c r="H319" s="14"/>
      <c r="I319" s="22"/>
      <c r="J319" s="24"/>
      <c r="K319" s="24"/>
      <c r="L319" s="22"/>
      <c r="M319" s="14"/>
      <c r="N319" s="14"/>
      <c r="O319" s="22"/>
      <c r="P319" s="14"/>
    </row>
    <row r="320" spans="1:16" x14ac:dyDescent="0.3">
      <c r="A320" s="14"/>
      <c r="B320" s="14"/>
      <c r="C320" s="14"/>
      <c r="D320" s="14"/>
      <c r="E320" s="14"/>
      <c r="F320" s="14"/>
      <c r="G320" s="14"/>
      <c r="H320" s="14"/>
      <c r="I320" s="22"/>
      <c r="J320" s="24"/>
      <c r="K320" s="24"/>
      <c r="L320" s="22"/>
      <c r="M320" s="14"/>
      <c r="N320" s="14"/>
      <c r="O320" s="22"/>
      <c r="P320" s="14"/>
    </row>
    <row r="321" spans="1:16" x14ac:dyDescent="0.3">
      <c r="A321" s="14"/>
      <c r="B321" s="14"/>
      <c r="C321" s="14"/>
      <c r="D321" s="14"/>
      <c r="E321" s="14"/>
      <c r="F321" s="14"/>
      <c r="G321" s="14"/>
      <c r="H321" s="14"/>
      <c r="I321" s="22"/>
      <c r="J321" s="24"/>
      <c r="K321" s="24"/>
      <c r="L321" s="22"/>
      <c r="M321" s="14"/>
      <c r="N321" s="14"/>
      <c r="O321" s="22"/>
      <c r="P321" s="14"/>
    </row>
    <row r="322" spans="1:16" x14ac:dyDescent="0.3">
      <c r="A322" s="14"/>
      <c r="B322" s="14"/>
      <c r="C322" s="14"/>
      <c r="D322" s="14"/>
      <c r="E322" s="14"/>
      <c r="F322" s="14"/>
      <c r="G322" s="14"/>
      <c r="H322" s="14"/>
      <c r="I322" s="22"/>
      <c r="J322" s="24"/>
      <c r="K322" s="24"/>
      <c r="L322" s="22"/>
      <c r="M322" s="14"/>
      <c r="N322" s="14"/>
      <c r="O322" s="22"/>
      <c r="P322" s="14"/>
    </row>
    <row r="323" spans="1:16" x14ac:dyDescent="0.3">
      <c r="A323" s="14"/>
      <c r="B323" s="14"/>
      <c r="C323" s="14"/>
      <c r="D323" s="14"/>
      <c r="E323" s="14"/>
      <c r="F323" s="14"/>
      <c r="G323" s="14"/>
      <c r="H323" s="14"/>
      <c r="I323" s="22"/>
      <c r="J323" s="24"/>
      <c r="K323" s="24"/>
      <c r="L323" s="22"/>
      <c r="M323" s="14"/>
      <c r="N323" s="14"/>
      <c r="O323" s="22"/>
      <c r="P323" s="14"/>
    </row>
    <row r="324" spans="1:16" x14ac:dyDescent="0.3">
      <c r="A324" s="14"/>
      <c r="B324" s="14"/>
      <c r="C324" s="14"/>
      <c r="D324" s="14"/>
      <c r="E324" s="14"/>
      <c r="F324" s="14"/>
      <c r="G324" s="14"/>
      <c r="H324" s="14"/>
      <c r="I324" s="22"/>
      <c r="J324" s="24"/>
      <c r="K324" s="24"/>
      <c r="L324" s="22"/>
      <c r="M324" s="14"/>
      <c r="N324" s="14"/>
      <c r="O324" s="22"/>
      <c r="P324" s="14"/>
    </row>
    <row r="325" spans="1:16" x14ac:dyDescent="0.3">
      <c r="A325" s="14"/>
      <c r="B325" s="14"/>
      <c r="C325" s="14"/>
      <c r="D325" s="14"/>
      <c r="E325" s="14"/>
      <c r="F325" s="14"/>
      <c r="G325" s="14"/>
      <c r="H325" s="14"/>
      <c r="I325" s="22"/>
      <c r="J325" s="24"/>
      <c r="K325" s="24"/>
      <c r="L325" s="22"/>
      <c r="M325" s="14"/>
      <c r="N325" s="14"/>
      <c r="O325" s="22"/>
      <c r="P325" s="14"/>
    </row>
    <row r="326" spans="1:16" x14ac:dyDescent="0.3">
      <c r="A326" s="14"/>
      <c r="B326" s="14"/>
      <c r="C326" s="14"/>
      <c r="D326" s="14"/>
      <c r="E326" s="14"/>
      <c r="F326" s="14"/>
      <c r="G326" s="14"/>
      <c r="H326" s="14"/>
      <c r="I326" s="22"/>
      <c r="J326" s="24"/>
      <c r="K326" s="24"/>
      <c r="L326" s="22"/>
      <c r="M326" s="14"/>
      <c r="N326" s="14"/>
      <c r="O326" s="22"/>
      <c r="P326" s="14"/>
    </row>
    <row r="327" spans="1:16" x14ac:dyDescent="0.3">
      <c r="A327" s="14"/>
      <c r="B327" s="14"/>
      <c r="C327" s="14"/>
      <c r="D327" s="14"/>
      <c r="E327" s="14"/>
      <c r="F327" s="14"/>
      <c r="G327" s="14"/>
      <c r="H327" s="14"/>
      <c r="I327" s="22"/>
      <c r="J327" s="24"/>
      <c r="K327" s="24"/>
      <c r="L327" s="22"/>
      <c r="M327" s="14"/>
      <c r="N327" s="14"/>
      <c r="O327" s="22"/>
      <c r="P327" s="14"/>
    </row>
    <row r="328" spans="1:16" x14ac:dyDescent="0.3">
      <c r="A328" s="14"/>
      <c r="B328" s="14"/>
      <c r="C328" s="14"/>
      <c r="D328" s="14"/>
      <c r="E328" s="14"/>
      <c r="F328" s="14"/>
      <c r="G328" s="14"/>
      <c r="H328" s="14"/>
      <c r="I328" s="22"/>
      <c r="J328" s="24"/>
      <c r="K328" s="24"/>
      <c r="L328" s="22"/>
      <c r="M328" s="14"/>
      <c r="N328" s="14"/>
      <c r="O328" s="22"/>
      <c r="P328" s="14"/>
    </row>
    <row r="329" spans="1:16" x14ac:dyDescent="0.3">
      <c r="A329" s="14"/>
      <c r="B329" s="14"/>
      <c r="C329" s="14"/>
      <c r="D329" s="14"/>
      <c r="E329" s="14"/>
      <c r="F329" s="14"/>
      <c r="G329" s="14"/>
      <c r="H329" s="14"/>
      <c r="I329" s="22"/>
      <c r="J329" s="24"/>
      <c r="K329" s="24"/>
      <c r="L329" s="22"/>
      <c r="M329" s="14"/>
      <c r="N329" s="14"/>
      <c r="O329" s="22"/>
      <c r="P329" s="14"/>
    </row>
    <row r="330" spans="1:16" x14ac:dyDescent="0.3">
      <c r="A330" s="14"/>
      <c r="B330" s="14"/>
      <c r="C330" s="14"/>
      <c r="D330" s="14"/>
      <c r="E330" s="14"/>
      <c r="F330" s="14"/>
      <c r="G330" s="14"/>
      <c r="H330" s="14"/>
      <c r="I330" s="22"/>
      <c r="J330" s="24"/>
      <c r="K330" s="24"/>
      <c r="L330" s="22"/>
      <c r="M330" s="14"/>
      <c r="N330" s="14"/>
      <c r="O330" s="22"/>
      <c r="P330" s="14"/>
    </row>
    <row r="331" spans="1:16" x14ac:dyDescent="0.3">
      <c r="A331" s="14"/>
      <c r="B331" s="14"/>
      <c r="C331" s="14"/>
      <c r="D331" s="14"/>
      <c r="E331" s="14"/>
      <c r="F331" s="14"/>
      <c r="G331" s="14"/>
      <c r="H331" s="14"/>
      <c r="I331" s="22"/>
      <c r="J331" s="24"/>
      <c r="K331" s="24"/>
      <c r="L331" s="22"/>
      <c r="M331" s="14"/>
      <c r="N331" s="14"/>
      <c r="O331" s="22"/>
      <c r="P331" s="14"/>
    </row>
    <row r="332" spans="1:16" x14ac:dyDescent="0.3">
      <c r="A332" s="14"/>
      <c r="B332" s="14"/>
      <c r="C332" s="14"/>
      <c r="D332" s="14"/>
      <c r="E332" s="14"/>
      <c r="F332" s="14"/>
      <c r="G332" s="14"/>
      <c r="H332" s="14"/>
      <c r="I332" s="22"/>
      <c r="J332" s="24"/>
      <c r="K332" s="24"/>
      <c r="L332" s="22"/>
      <c r="M332" s="14"/>
      <c r="N332" s="14"/>
      <c r="O332" s="22"/>
      <c r="P332" s="14"/>
    </row>
    <row r="333" spans="1:16" x14ac:dyDescent="0.3">
      <c r="A333" s="14"/>
      <c r="B333" s="14"/>
      <c r="C333" s="14"/>
      <c r="D333" s="14"/>
      <c r="E333" s="14"/>
      <c r="F333" s="14"/>
      <c r="G333" s="14"/>
      <c r="H333" s="14"/>
      <c r="I333" s="22"/>
      <c r="J333" s="24"/>
      <c r="K333" s="24"/>
      <c r="L333" s="22"/>
      <c r="M333" s="14"/>
      <c r="N333" s="14"/>
      <c r="O333" s="22"/>
      <c r="P333" s="14"/>
    </row>
    <row r="334" spans="1:16" x14ac:dyDescent="0.3">
      <c r="A334" s="14"/>
      <c r="B334" s="14"/>
      <c r="C334" s="14"/>
      <c r="D334" s="14"/>
      <c r="E334" s="14"/>
      <c r="F334" s="14"/>
      <c r="G334" s="14"/>
      <c r="H334" s="14"/>
      <c r="I334" s="22"/>
      <c r="J334" s="24"/>
      <c r="K334" s="24"/>
      <c r="L334" s="22"/>
      <c r="M334" s="14"/>
      <c r="N334" s="14"/>
      <c r="O334" s="22"/>
      <c r="P334" s="14"/>
    </row>
    <row r="335" spans="1:16" x14ac:dyDescent="0.3">
      <c r="A335" s="14"/>
      <c r="B335" s="14"/>
      <c r="C335" s="14"/>
      <c r="D335" s="14"/>
      <c r="E335" s="14"/>
      <c r="F335" s="14"/>
      <c r="G335" s="14"/>
      <c r="H335" s="14"/>
      <c r="I335" s="22"/>
      <c r="J335" s="24"/>
      <c r="K335" s="24"/>
      <c r="L335" s="22"/>
      <c r="M335" s="14"/>
      <c r="N335" s="14"/>
      <c r="O335" s="22"/>
      <c r="P335" s="14"/>
    </row>
    <row r="336" spans="1:16" x14ac:dyDescent="0.3">
      <c r="A336" s="14"/>
      <c r="B336" s="14"/>
      <c r="C336" s="14"/>
      <c r="D336" s="14"/>
      <c r="E336" s="14"/>
      <c r="F336" s="14"/>
      <c r="G336" s="14"/>
      <c r="H336" s="14"/>
      <c r="I336" s="22"/>
      <c r="J336" s="24"/>
      <c r="K336" s="24"/>
      <c r="L336" s="22"/>
      <c r="M336" s="14"/>
      <c r="N336" s="14"/>
      <c r="O336" s="22"/>
      <c r="P336" s="14"/>
    </row>
    <row r="337" spans="1:16" x14ac:dyDescent="0.3">
      <c r="A337" s="14"/>
      <c r="B337" s="14"/>
      <c r="C337" s="14"/>
      <c r="D337" s="14"/>
      <c r="E337" s="14"/>
      <c r="F337" s="14"/>
      <c r="G337" s="14"/>
      <c r="H337" s="14"/>
      <c r="I337" s="22"/>
      <c r="J337" s="24"/>
      <c r="K337" s="24"/>
      <c r="L337" s="22"/>
      <c r="M337" s="14"/>
      <c r="N337" s="14"/>
      <c r="O337" s="22"/>
      <c r="P337" s="14"/>
    </row>
    <row r="338" spans="1:16" x14ac:dyDescent="0.3">
      <c r="A338" s="14"/>
      <c r="B338" s="14"/>
      <c r="C338" s="14"/>
      <c r="D338" s="14"/>
      <c r="E338" s="14"/>
      <c r="F338" s="14"/>
      <c r="G338" s="14"/>
      <c r="H338" s="14"/>
      <c r="I338" s="22"/>
      <c r="J338" s="24"/>
      <c r="K338" s="24"/>
      <c r="L338" s="22"/>
      <c r="M338" s="14"/>
      <c r="N338" s="14"/>
      <c r="O338" s="22"/>
      <c r="P338" s="14"/>
    </row>
    <row r="339" spans="1:16" x14ac:dyDescent="0.3">
      <c r="A339" s="14"/>
      <c r="B339" s="14"/>
      <c r="C339" s="14"/>
      <c r="D339" s="14"/>
      <c r="E339" s="14"/>
      <c r="F339" s="14"/>
      <c r="G339" s="14"/>
      <c r="H339" s="14"/>
      <c r="I339" s="22"/>
      <c r="J339" s="24"/>
      <c r="K339" s="24"/>
      <c r="L339" s="22"/>
      <c r="M339" s="14"/>
      <c r="N339" s="14"/>
      <c r="O339" s="22"/>
      <c r="P339" s="14"/>
    </row>
    <row r="340" spans="1:16" x14ac:dyDescent="0.3">
      <c r="A340" s="14"/>
      <c r="B340" s="14"/>
      <c r="C340" s="14"/>
      <c r="D340" s="14"/>
      <c r="E340" s="14"/>
      <c r="F340" s="14"/>
      <c r="G340" s="14"/>
      <c r="H340" s="14"/>
      <c r="I340" s="22"/>
      <c r="J340" s="24"/>
      <c r="K340" s="24"/>
      <c r="L340" s="22"/>
      <c r="M340" s="14"/>
      <c r="N340" s="14"/>
      <c r="O340" s="22"/>
      <c r="P340" s="14"/>
    </row>
    <row r="341" spans="1:16" x14ac:dyDescent="0.3">
      <c r="A341" s="14"/>
      <c r="B341" s="14"/>
      <c r="C341" s="14"/>
      <c r="D341" s="14"/>
      <c r="E341" s="14"/>
      <c r="F341" s="14"/>
      <c r="G341" s="14"/>
      <c r="H341" s="14"/>
      <c r="I341" s="22"/>
      <c r="J341" s="24"/>
      <c r="K341" s="24"/>
      <c r="L341" s="22"/>
      <c r="M341" s="14"/>
      <c r="N341" s="14"/>
      <c r="O341" s="22"/>
      <c r="P341" s="14"/>
    </row>
    <row r="342" spans="1:16" x14ac:dyDescent="0.3">
      <c r="A342" s="14"/>
      <c r="B342" s="14"/>
      <c r="C342" s="14"/>
      <c r="D342" s="14"/>
      <c r="E342" s="14"/>
      <c r="F342" s="14"/>
      <c r="G342" s="14"/>
      <c r="H342" s="14"/>
      <c r="I342" s="22"/>
      <c r="J342" s="24"/>
      <c r="K342" s="24"/>
      <c r="L342" s="22"/>
      <c r="M342" s="14"/>
      <c r="N342" s="14"/>
      <c r="O342" s="22"/>
      <c r="P342" s="14"/>
    </row>
    <row r="343" spans="1:16" x14ac:dyDescent="0.3">
      <c r="A343" s="14"/>
      <c r="B343" s="14"/>
      <c r="C343" s="14"/>
      <c r="D343" s="14"/>
      <c r="E343" s="14"/>
      <c r="F343" s="14"/>
      <c r="G343" s="14"/>
      <c r="H343" s="14"/>
      <c r="I343" s="22"/>
      <c r="J343" s="24"/>
      <c r="K343" s="24"/>
      <c r="L343" s="22"/>
      <c r="M343" s="14"/>
      <c r="N343" s="14"/>
      <c r="O343" s="22"/>
      <c r="P343" s="14"/>
    </row>
    <row r="344" spans="1:16" x14ac:dyDescent="0.3">
      <c r="A344" s="14"/>
      <c r="B344" s="14"/>
      <c r="C344" s="14"/>
      <c r="D344" s="14"/>
      <c r="E344" s="14"/>
      <c r="F344" s="14"/>
      <c r="G344" s="14"/>
      <c r="H344" s="14"/>
      <c r="I344" s="22"/>
      <c r="J344" s="24"/>
      <c r="K344" s="24"/>
      <c r="L344" s="22"/>
      <c r="M344" s="14"/>
      <c r="N344" s="14"/>
      <c r="O344" s="22"/>
      <c r="P344" s="14"/>
    </row>
    <row r="345" spans="1:16" x14ac:dyDescent="0.3">
      <c r="A345" s="14"/>
      <c r="B345" s="14"/>
      <c r="C345" s="14"/>
      <c r="D345" s="14"/>
      <c r="E345" s="14"/>
      <c r="F345" s="14"/>
      <c r="G345" s="14"/>
      <c r="H345" s="14"/>
      <c r="I345" s="22"/>
      <c r="J345" s="24"/>
      <c r="K345" s="24"/>
      <c r="L345" s="22"/>
      <c r="M345" s="14"/>
      <c r="N345" s="14"/>
      <c r="O345" s="22"/>
      <c r="P345" s="14"/>
    </row>
    <row r="346" spans="1:16" x14ac:dyDescent="0.3">
      <c r="A346" s="14"/>
      <c r="B346" s="14"/>
      <c r="C346" s="14"/>
      <c r="D346" s="14"/>
      <c r="E346" s="14"/>
      <c r="F346" s="14"/>
      <c r="G346" s="14"/>
      <c r="H346" s="14"/>
      <c r="I346" s="22"/>
      <c r="J346" s="24"/>
      <c r="K346" s="24"/>
      <c r="L346" s="22"/>
      <c r="M346" s="14"/>
      <c r="N346" s="14"/>
      <c r="O346" s="22"/>
      <c r="P346" s="14"/>
    </row>
    <row r="347" spans="1:16" x14ac:dyDescent="0.3">
      <c r="A347" s="14"/>
      <c r="B347" s="14"/>
      <c r="C347" s="14"/>
      <c r="D347" s="14"/>
      <c r="E347" s="14"/>
      <c r="F347" s="14"/>
      <c r="G347" s="14"/>
      <c r="H347" s="14"/>
      <c r="I347" s="22"/>
      <c r="J347" s="24"/>
      <c r="K347" s="24"/>
      <c r="L347" s="22"/>
      <c r="M347" s="14"/>
      <c r="N347" s="14"/>
      <c r="O347" s="22"/>
      <c r="P347" s="14"/>
    </row>
    <row r="348" spans="1:16" x14ac:dyDescent="0.3">
      <c r="A348" s="14"/>
      <c r="B348" s="14"/>
      <c r="C348" s="14"/>
      <c r="D348" s="14"/>
      <c r="E348" s="14"/>
      <c r="F348" s="14"/>
      <c r="G348" s="14"/>
      <c r="H348" s="14"/>
      <c r="I348" s="22"/>
      <c r="J348" s="24"/>
      <c r="K348" s="24"/>
      <c r="L348" s="22"/>
      <c r="M348" s="14"/>
      <c r="N348" s="14"/>
      <c r="O348" s="22"/>
      <c r="P348" s="14"/>
    </row>
    <row r="349" spans="1:16" x14ac:dyDescent="0.3">
      <c r="A349" s="14"/>
      <c r="B349" s="14"/>
      <c r="C349" s="14"/>
      <c r="D349" s="14"/>
      <c r="E349" s="14"/>
      <c r="F349" s="14"/>
      <c r="G349" s="14"/>
      <c r="H349" s="14"/>
      <c r="I349" s="22"/>
      <c r="J349" s="24"/>
      <c r="K349" s="24"/>
      <c r="L349" s="22"/>
      <c r="M349" s="14"/>
      <c r="N349" s="14"/>
      <c r="O349" s="22"/>
      <c r="P349" s="14"/>
    </row>
    <row r="350" spans="1:16" x14ac:dyDescent="0.3">
      <c r="A350" s="14"/>
      <c r="B350" s="14"/>
      <c r="C350" s="14"/>
      <c r="D350" s="14"/>
      <c r="E350" s="14"/>
      <c r="F350" s="14"/>
      <c r="G350" s="14"/>
      <c r="H350" s="14"/>
      <c r="I350" s="22"/>
      <c r="J350" s="24"/>
      <c r="K350" s="24"/>
      <c r="L350" s="22"/>
      <c r="M350" s="14"/>
      <c r="N350" s="14"/>
      <c r="O350" s="22"/>
      <c r="P350" s="14"/>
    </row>
    <row r="351" spans="1:16" x14ac:dyDescent="0.3">
      <c r="A351" s="14"/>
      <c r="B351" s="14"/>
      <c r="C351" s="14"/>
      <c r="D351" s="14"/>
      <c r="E351" s="14"/>
      <c r="F351" s="14"/>
      <c r="G351" s="14"/>
      <c r="H351" s="14"/>
      <c r="I351" s="22"/>
      <c r="J351" s="24"/>
      <c r="K351" s="24"/>
      <c r="L351" s="22"/>
      <c r="M351" s="14"/>
      <c r="N351" s="14"/>
      <c r="O351" s="22"/>
      <c r="P351" s="14"/>
    </row>
    <row r="352" spans="1:16" x14ac:dyDescent="0.3">
      <c r="A352" s="14"/>
      <c r="B352" s="14"/>
      <c r="C352" s="14"/>
      <c r="D352" s="14"/>
      <c r="E352" s="14"/>
      <c r="F352" s="14"/>
      <c r="G352" s="14"/>
      <c r="H352" s="14"/>
      <c r="I352" s="22"/>
      <c r="J352" s="24"/>
      <c r="K352" s="24"/>
      <c r="L352" s="22"/>
      <c r="M352" s="14"/>
      <c r="N352" s="14"/>
      <c r="O352" s="22"/>
      <c r="P352" s="14"/>
    </row>
    <row r="353" spans="1:16" x14ac:dyDescent="0.3">
      <c r="A353" s="14"/>
      <c r="B353" s="14"/>
      <c r="C353" s="14"/>
      <c r="D353" s="14"/>
      <c r="E353" s="14"/>
      <c r="F353" s="14"/>
      <c r="G353" s="14"/>
      <c r="H353" s="14"/>
      <c r="I353" s="22"/>
      <c r="J353" s="24"/>
      <c r="K353" s="24"/>
      <c r="L353" s="22"/>
      <c r="M353" s="14"/>
      <c r="N353" s="14"/>
      <c r="O353" s="22"/>
      <c r="P353" s="14"/>
    </row>
    <row r="354" spans="1:16" x14ac:dyDescent="0.3">
      <c r="A354" s="14"/>
      <c r="B354" s="14"/>
      <c r="C354" s="14"/>
      <c r="D354" s="14"/>
      <c r="E354" s="14"/>
      <c r="F354" s="14"/>
      <c r="G354" s="14"/>
      <c r="H354" s="14"/>
      <c r="I354" s="22"/>
      <c r="J354" s="24"/>
      <c r="K354" s="24"/>
      <c r="L354" s="22"/>
      <c r="M354" s="14"/>
      <c r="N354" s="14"/>
      <c r="O354" s="22"/>
      <c r="P354" s="14"/>
    </row>
    <row r="355" spans="1:16" x14ac:dyDescent="0.3">
      <c r="A355" s="14"/>
      <c r="B355" s="14"/>
      <c r="C355" s="14"/>
      <c r="D355" s="14"/>
      <c r="E355" s="14"/>
      <c r="F355" s="14"/>
      <c r="G355" s="14"/>
      <c r="H355" s="14"/>
      <c r="I355" s="22"/>
      <c r="J355" s="24"/>
      <c r="K355" s="24"/>
      <c r="L355" s="22"/>
      <c r="M355" s="14"/>
      <c r="N355" s="14"/>
      <c r="O355" s="22"/>
      <c r="P355" s="14"/>
    </row>
    <row r="356" spans="1:16" x14ac:dyDescent="0.3">
      <c r="A356" s="14"/>
      <c r="B356" s="14"/>
      <c r="C356" s="14"/>
      <c r="D356" s="14"/>
      <c r="E356" s="14"/>
      <c r="F356" s="14"/>
      <c r="G356" s="14"/>
      <c r="H356" s="14"/>
      <c r="I356" s="22"/>
      <c r="J356" s="24"/>
      <c r="K356" s="24"/>
      <c r="L356" s="22"/>
      <c r="M356" s="14"/>
      <c r="N356" s="14"/>
      <c r="O356" s="22"/>
      <c r="P356" s="14"/>
    </row>
    <row r="357" spans="1:16" x14ac:dyDescent="0.3">
      <c r="A357" s="14"/>
      <c r="B357" s="14"/>
      <c r="C357" s="14"/>
      <c r="D357" s="14"/>
      <c r="E357" s="14"/>
      <c r="F357" s="14"/>
      <c r="G357" s="14"/>
      <c r="H357" s="14"/>
      <c r="I357" s="22"/>
      <c r="J357" s="24"/>
      <c r="K357" s="24"/>
      <c r="L357" s="22"/>
      <c r="M357" s="14"/>
      <c r="N357" s="14"/>
      <c r="O357" s="22"/>
      <c r="P357" s="14"/>
    </row>
    <row r="358" spans="1:16" x14ac:dyDescent="0.3">
      <c r="A358" s="14"/>
      <c r="B358" s="14"/>
      <c r="C358" s="14"/>
      <c r="D358" s="14"/>
      <c r="E358" s="14"/>
      <c r="F358" s="14"/>
      <c r="G358" s="14"/>
      <c r="H358" s="14"/>
      <c r="I358" s="22"/>
      <c r="J358" s="24"/>
      <c r="K358" s="24"/>
      <c r="L358" s="22"/>
      <c r="M358" s="14"/>
      <c r="N358" s="14"/>
      <c r="O358" s="22"/>
      <c r="P358" s="14"/>
    </row>
    <row r="359" spans="1:16" x14ac:dyDescent="0.3">
      <c r="A359" s="14"/>
      <c r="B359" s="14"/>
      <c r="C359" s="14"/>
      <c r="D359" s="14"/>
      <c r="E359" s="14"/>
      <c r="F359" s="14"/>
      <c r="G359" s="14"/>
      <c r="H359" s="14"/>
      <c r="I359" s="22"/>
      <c r="J359" s="24"/>
      <c r="K359" s="24"/>
      <c r="L359" s="22"/>
      <c r="M359" s="14"/>
      <c r="N359" s="14"/>
      <c r="O359" s="22"/>
      <c r="P359" s="14"/>
    </row>
    <row r="360" spans="1:16" x14ac:dyDescent="0.3">
      <c r="A360" s="14"/>
      <c r="B360" s="14"/>
      <c r="C360" s="14"/>
      <c r="D360" s="14"/>
      <c r="E360" s="14"/>
      <c r="F360" s="14"/>
      <c r="G360" s="14"/>
      <c r="H360" s="14"/>
      <c r="I360" s="22"/>
      <c r="J360" s="24"/>
      <c r="K360" s="24"/>
      <c r="L360" s="22"/>
      <c r="M360" s="14"/>
      <c r="N360" s="14"/>
      <c r="O360" s="22"/>
      <c r="P360" s="14"/>
    </row>
    <row r="361" spans="1:16" x14ac:dyDescent="0.3">
      <c r="A361" s="14"/>
      <c r="B361" s="14"/>
      <c r="C361" s="14"/>
      <c r="D361" s="14"/>
      <c r="E361" s="14"/>
      <c r="F361" s="14"/>
      <c r="G361" s="14"/>
      <c r="H361" s="14"/>
      <c r="I361" s="22"/>
      <c r="J361" s="24"/>
      <c r="K361" s="24"/>
      <c r="L361" s="22"/>
      <c r="M361" s="14"/>
      <c r="N361" s="14"/>
      <c r="O361" s="22"/>
      <c r="P361" s="14"/>
    </row>
    <row r="362" spans="1:16" x14ac:dyDescent="0.3">
      <c r="A362" s="14"/>
      <c r="B362" s="14"/>
      <c r="C362" s="14"/>
      <c r="D362" s="14"/>
      <c r="E362" s="14"/>
      <c r="F362" s="14"/>
      <c r="G362" s="14"/>
      <c r="H362" s="14"/>
      <c r="I362" s="22"/>
      <c r="J362" s="24"/>
      <c r="K362" s="24"/>
      <c r="L362" s="22"/>
      <c r="M362" s="14"/>
      <c r="N362" s="14"/>
      <c r="O362" s="22"/>
      <c r="P362" s="14"/>
    </row>
    <row r="363" spans="1:16" x14ac:dyDescent="0.3">
      <c r="A363" s="14"/>
      <c r="B363" s="14"/>
      <c r="C363" s="14"/>
      <c r="D363" s="14"/>
      <c r="E363" s="14"/>
      <c r="F363" s="14"/>
      <c r="G363" s="14"/>
      <c r="H363" s="14"/>
      <c r="I363" s="22"/>
      <c r="J363" s="24"/>
      <c r="K363" s="24"/>
      <c r="L363" s="22"/>
      <c r="M363" s="14"/>
      <c r="N363" s="14"/>
      <c r="O363" s="22"/>
      <c r="P363" s="14"/>
    </row>
    <row r="364" spans="1:16" x14ac:dyDescent="0.3">
      <c r="A364" s="14"/>
      <c r="B364" s="14"/>
      <c r="C364" s="14"/>
      <c r="D364" s="14"/>
      <c r="E364" s="14"/>
      <c r="F364" s="14"/>
      <c r="G364" s="14"/>
      <c r="H364" s="14"/>
      <c r="I364" s="22"/>
      <c r="J364" s="24"/>
      <c r="K364" s="24"/>
      <c r="L364" s="22"/>
      <c r="M364" s="14"/>
      <c r="N364" s="14"/>
      <c r="O364" s="22"/>
      <c r="P364" s="14"/>
    </row>
    <row r="365" spans="1:16" x14ac:dyDescent="0.3">
      <c r="A365" s="14"/>
      <c r="B365" s="14"/>
      <c r="C365" s="14"/>
      <c r="D365" s="14"/>
      <c r="E365" s="14"/>
      <c r="F365" s="14"/>
      <c r="G365" s="14"/>
      <c r="H365" s="14"/>
      <c r="I365" s="22"/>
      <c r="J365" s="24"/>
      <c r="K365" s="24"/>
      <c r="L365" s="22"/>
      <c r="M365" s="14"/>
      <c r="N365" s="14"/>
      <c r="O365" s="22"/>
      <c r="P365" s="14"/>
    </row>
    <row r="366" spans="1:16" x14ac:dyDescent="0.3">
      <c r="A366" s="14"/>
      <c r="B366" s="14"/>
      <c r="C366" s="14"/>
      <c r="D366" s="14"/>
      <c r="E366" s="14"/>
      <c r="F366" s="14"/>
      <c r="G366" s="14"/>
      <c r="H366" s="14"/>
      <c r="I366" s="22"/>
      <c r="J366" s="24"/>
      <c r="K366" s="24"/>
      <c r="L366" s="22"/>
      <c r="M366" s="14"/>
      <c r="N366" s="14"/>
      <c r="O366" s="22"/>
      <c r="P366" s="14"/>
    </row>
    <row r="367" spans="1:16" x14ac:dyDescent="0.3">
      <c r="A367" s="14"/>
      <c r="B367" s="14"/>
      <c r="C367" s="14"/>
      <c r="D367" s="14"/>
      <c r="E367" s="14"/>
      <c r="F367" s="14"/>
      <c r="G367" s="14"/>
      <c r="H367" s="14"/>
      <c r="I367" s="22"/>
      <c r="J367" s="24"/>
      <c r="K367" s="24"/>
      <c r="L367" s="22"/>
      <c r="M367" s="14"/>
      <c r="N367" s="14"/>
      <c r="O367" s="22"/>
      <c r="P367" s="14"/>
    </row>
    <row r="368" spans="1:16" x14ac:dyDescent="0.3">
      <c r="A368" s="14"/>
      <c r="B368" s="14"/>
      <c r="C368" s="14"/>
      <c r="D368" s="14"/>
      <c r="E368" s="14"/>
      <c r="F368" s="14"/>
      <c r="G368" s="14"/>
      <c r="H368" s="14"/>
      <c r="I368" s="22"/>
      <c r="J368" s="24"/>
      <c r="K368" s="24"/>
      <c r="L368" s="22"/>
      <c r="M368" s="14"/>
      <c r="N368" s="14"/>
      <c r="O368" s="22"/>
      <c r="P368" s="14"/>
    </row>
    <row r="369" spans="1:16" x14ac:dyDescent="0.3">
      <c r="A369" s="14"/>
      <c r="B369" s="14"/>
      <c r="C369" s="14"/>
      <c r="D369" s="14"/>
      <c r="E369" s="14"/>
      <c r="F369" s="14"/>
      <c r="G369" s="14"/>
      <c r="H369" s="14"/>
      <c r="I369" s="22"/>
      <c r="J369" s="24"/>
      <c r="K369" s="24"/>
      <c r="L369" s="22"/>
      <c r="M369" s="14"/>
      <c r="N369" s="14"/>
      <c r="O369" s="22"/>
      <c r="P369" s="14"/>
    </row>
    <row r="370" spans="1:16" x14ac:dyDescent="0.3">
      <c r="A370" s="14"/>
      <c r="B370" s="14"/>
      <c r="C370" s="14"/>
      <c r="D370" s="14"/>
      <c r="E370" s="14"/>
      <c r="F370" s="14"/>
      <c r="G370" s="14"/>
      <c r="H370" s="14"/>
      <c r="I370" s="22"/>
      <c r="J370" s="24"/>
      <c r="K370" s="24"/>
      <c r="L370" s="22"/>
      <c r="M370" s="14"/>
      <c r="N370" s="14"/>
      <c r="O370" s="22"/>
      <c r="P370" s="14"/>
    </row>
    <row r="371" spans="1:16" x14ac:dyDescent="0.3">
      <c r="A371" s="14"/>
      <c r="B371" s="14"/>
      <c r="C371" s="14"/>
      <c r="D371" s="14"/>
      <c r="E371" s="14"/>
      <c r="F371" s="14"/>
      <c r="G371" s="14"/>
      <c r="H371" s="14"/>
      <c r="I371" s="22"/>
      <c r="J371" s="24"/>
      <c r="K371" s="24"/>
      <c r="L371" s="22"/>
      <c r="M371" s="14"/>
      <c r="N371" s="14"/>
      <c r="O371" s="22"/>
      <c r="P371" s="14"/>
    </row>
    <row r="372" spans="1:16" x14ac:dyDescent="0.3">
      <c r="A372" s="14"/>
      <c r="B372" s="14"/>
      <c r="C372" s="14"/>
      <c r="D372" s="14"/>
      <c r="E372" s="14"/>
      <c r="F372" s="14"/>
      <c r="G372" s="14"/>
      <c r="H372" s="14"/>
      <c r="I372" s="22"/>
      <c r="J372" s="24"/>
      <c r="K372" s="24"/>
      <c r="L372" s="22"/>
      <c r="M372" s="14"/>
      <c r="N372" s="14"/>
      <c r="O372" s="22"/>
      <c r="P372" s="14"/>
    </row>
    <row r="373" spans="1:16" x14ac:dyDescent="0.3">
      <c r="A373" s="14"/>
      <c r="B373" s="14"/>
      <c r="C373" s="14"/>
      <c r="D373" s="14"/>
      <c r="E373" s="14"/>
      <c r="F373" s="14"/>
      <c r="G373" s="14"/>
      <c r="H373" s="14"/>
      <c r="I373" s="22"/>
      <c r="J373" s="24"/>
      <c r="K373" s="24"/>
      <c r="L373" s="22"/>
      <c r="M373" s="14"/>
      <c r="N373" s="14"/>
      <c r="O373" s="22"/>
      <c r="P373" s="14"/>
    </row>
    <row r="374" spans="1:16" x14ac:dyDescent="0.3">
      <c r="A374" s="14"/>
      <c r="B374" s="14"/>
      <c r="C374" s="14"/>
      <c r="D374" s="14"/>
      <c r="E374" s="14"/>
      <c r="F374" s="14"/>
      <c r="G374" s="14"/>
      <c r="H374" s="14"/>
      <c r="I374" s="22"/>
      <c r="J374" s="24"/>
      <c r="K374" s="24"/>
      <c r="L374" s="22"/>
      <c r="M374" s="14"/>
      <c r="N374" s="14"/>
      <c r="O374" s="22"/>
      <c r="P374" s="14"/>
    </row>
    <row r="375" spans="1:16" x14ac:dyDescent="0.3">
      <c r="A375" s="14"/>
      <c r="B375" s="14"/>
      <c r="C375" s="14"/>
      <c r="D375" s="14"/>
      <c r="E375" s="14"/>
      <c r="F375" s="14"/>
      <c r="G375" s="14"/>
      <c r="H375" s="14"/>
      <c r="I375" s="22"/>
      <c r="J375" s="24"/>
      <c r="K375" s="24"/>
      <c r="L375" s="22"/>
      <c r="M375" s="14"/>
      <c r="N375" s="14"/>
      <c r="O375" s="22"/>
      <c r="P375" s="14"/>
    </row>
    <row r="376" spans="1:16" x14ac:dyDescent="0.3">
      <c r="A376" s="14"/>
      <c r="B376" s="14"/>
      <c r="C376" s="14"/>
      <c r="D376" s="14"/>
      <c r="E376" s="14"/>
      <c r="F376" s="14"/>
      <c r="G376" s="14"/>
      <c r="H376" s="14"/>
      <c r="I376" s="22"/>
      <c r="J376" s="24"/>
      <c r="K376" s="24"/>
      <c r="L376" s="22"/>
      <c r="M376" s="14"/>
      <c r="N376" s="14"/>
      <c r="O376" s="22"/>
      <c r="P376" s="14"/>
    </row>
    <row r="377" spans="1:16" x14ac:dyDescent="0.3">
      <c r="A377" s="14"/>
      <c r="B377" s="14"/>
      <c r="C377" s="14"/>
      <c r="D377" s="14"/>
      <c r="E377" s="14"/>
      <c r="F377" s="14"/>
      <c r="G377" s="14"/>
      <c r="H377" s="14"/>
      <c r="I377" s="22"/>
      <c r="J377" s="24"/>
      <c r="K377" s="24"/>
      <c r="L377" s="22"/>
      <c r="M377" s="14"/>
      <c r="N377" s="14"/>
      <c r="O377" s="22"/>
      <c r="P377" s="14"/>
    </row>
    <row r="378" spans="1:16" x14ac:dyDescent="0.3">
      <c r="A378" s="14"/>
      <c r="B378" s="14"/>
      <c r="C378" s="14"/>
      <c r="D378" s="14"/>
      <c r="E378" s="14"/>
      <c r="F378" s="14"/>
      <c r="G378" s="14"/>
      <c r="H378" s="14"/>
      <c r="I378" s="22"/>
      <c r="J378" s="24"/>
      <c r="K378" s="24"/>
      <c r="L378" s="22"/>
      <c r="M378" s="14"/>
      <c r="N378" s="14"/>
      <c r="O378" s="22"/>
      <c r="P378" s="14"/>
    </row>
    <row r="379" spans="1:16" x14ac:dyDescent="0.3">
      <c r="A379" s="14"/>
      <c r="B379" s="14"/>
      <c r="C379" s="14"/>
      <c r="D379" s="14"/>
      <c r="E379" s="14"/>
      <c r="F379" s="14"/>
      <c r="G379" s="14"/>
      <c r="H379" s="14"/>
      <c r="I379" s="22"/>
      <c r="J379" s="24"/>
      <c r="K379" s="24"/>
      <c r="L379" s="22"/>
      <c r="M379" s="14"/>
      <c r="N379" s="14"/>
      <c r="O379" s="22"/>
      <c r="P379" s="14"/>
    </row>
    <row r="380" spans="1:16" x14ac:dyDescent="0.3">
      <c r="A380" s="14"/>
      <c r="B380" s="14"/>
      <c r="C380" s="14"/>
      <c r="D380" s="14"/>
      <c r="E380" s="14"/>
      <c r="F380" s="14"/>
      <c r="G380" s="14"/>
      <c r="H380" s="14"/>
      <c r="I380" s="22"/>
      <c r="J380" s="24"/>
      <c r="K380" s="24"/>
      <c r="L380" s="22"/>
      <c r="M380" s="14"/>
      <c r="N380" s="14"/>
      <c r="O380" s="22"/>
      <c r="P380" s="14"/>
    </row>
    <row r="381" spans="1:16" x14ac:dyDescent="0.3">
      <c r="A381" s="14"/>
      <c r="B381" s="14"/>
      <c r="C381" s="14"/>
      <c r="D381" s="14"/>
      <c r="E381" s="14"/>
      <c r="F381" s="14"/>
      <c r="G381" s="14"/>
      <c r="H381" s="14"/>
      <c r="I381" s="22"/>
      <c r="J381" s="24"/>
      <c r="K381" s="24"/>
      <c r="L381" s="22"/>
      <c r="M381" s="14"/>
      <c r="N381" s="14"/>
      <c r="O381" s="22"/>
      <c r="P381" s="14"/>
    </row>
    <row r="382" spans="1:16" x14ac:dyDescent="0.3">
      <c r="A382" s="14"/>
      <c r="B382" s="14"/>
      <c r="C382" s="14"/>
      <c r="D382" s="14"/>
      <c r="E382" s="14"/>
      <c r="F382" s="14"/>
      <c r="G382" s="14"/>
      <c r="H382" s="14"/>
      <c r="I382" s="22"/>
      <c r="J382" s="24"/>
      <c r="K382" s="24"/>
      <c r="L382" s="22"/>
      <c r="M382" s="14"/>
      <c r="N382" s="14"/>
      <c r="O382" s="22"/>
      <c r="P382" s="14"/>
    </row>
    <row r="383" spans="1:16" x14ac:dyDescent="0.3">
      <c r="A383" s="14"/>
      <c r="B383" s="14"/>
      <c r="C383" s="14"/>
      <c r="D383" s="14"/>
      <c r="E383" s="14"/>
      <c r="F383" s="14"/>
      <c r="G383" s="14"/>
      <c r="H383" s="14"/>
      <c r="I383" s="22"/>
      <c r="J383" s="24"/>
      <c r="K383" s="24"/>
      <c r="L383" s="22"/>
      <c r="M383" s="14"/>
      <c r="N383" s="14"/>
      <c r="O383" s="22"/>
      <c r="P383" s="14"/>
    </row>
    <row r="384" spans="1:16" x14ac:dyDescent="0.3">
      <c r="A384" s="14"/>
      <c r="B384" s="14"/>
      <c r="C384" s="14"/>
      <c r="D384" s="14"/>
      <c r="E384" s="14"/>
      <c r="F384" s="14"/>
      <c r="G384" s="14"/>
      <c r="H384" s="14"/>
      <c r="I384" s="22"/>
      <c r="J384" s="24"/>
      <c r="K384" s="24"/>
      <c r="L384" s="22"/>
      <c r="M384" s="14"/>
      <c r="N384" s="14"/>
      <c r="O384" s="22"/>
      <c r="P384" s="14"/>
    </row>
    <row r="385" spans="1:16" x14ac:dyDescent="0.3">
      <c r="A385" s="14"/>
      <c r="B385" s="14"/>
      <c r="C385" s="14"/>
      <c r="D385" s="14"/>
      <c r="E385" s="14"/>
      <c r="F385" s="14"/>
      <c r="G385" s="14"/>
      <c r="H385" s="14"/>
      <c r="I385" s="22"/>
      <c r="J385" s="24"/>
      <c r="K385" s="24"/>
      <c r="L385" s="22"/>
      <c r="M385" s="14"/>
      <c r="N385" s="14"/>
      <c r="O385" s="22"/>
      <c r="P385" s="14"/>
    </row>
    <row r="386" spans="1:16" x14ac:dyDescent="0.3">
      <c r="A386" s="14"/>
      <c r="B386" s="14"/>
      <c r="C386" s="14"/>
      <c r="D386" s="14"/>
      <c r="E386" s="14"/>
      <c r="F386" s="14"/>
      <c r="G386" s="14"/>
      <c r="H386" s="14"/>
      <c r="I386" s="22"/>
      <c r="J386" s="24"/>
      <c r="K386" s="24"/>
      <c r="L386" s="22"/>
      <c r="M386" s="14"/>
      <c r="N386" s="14"/>
      <c r="O386" s="22"/>
      <c r="P386" s="14"/>
    </row>
    <row r="387" spans="1:16" x14ac:dyDescent="0.3">
      <c r="A387" s="14"/>
      <c r="B387" s="14"/>
      <c r="C387" s="14"/>
      <c r="D387" s="14"/>
      <c r="E387" s="14"/>
      <c r="F387" s="14"/>
      <c r="G387" s="14"/>
      <c r="H387" s="14"/>
      <c r="I387" s="22"/>
      <c r="J387" s="24"/>
      <c r="K387" s="24"/>
      <c r="L387" s="22"/>
      <c r="M387" s="14"/>
      <c r="N387" s="14"/>
      <c r="O387" s="22"/>
      <c r="P387" s="14"/>
    </row>
    <row r="388" spans="1:16" x14ac:dyDescent="0.3">
      <c r="A388" s="14"/>
      <c r="B388" s="14"/>
      <c r="C388" s="14"/>
      <c r="D388" s="14"/>
      <c r="E388" s="14"/>
      <c r="F388" s="14"/>
      <c r="G388" s="14"/>
      <c r="H388" s="14"/>
      <c r="I388" s="22"/>
      <c r="J388" s="24"/>
      <c r="K388" s="24"/>
      <c r="L388" s="22"/>
      <c r="M388" s="14"/>
      <c r="N388" s="14"/>
      <c r="O388" s="22"/>
      <c r="P388" s="14"/>
    </row>
    <row r="389" spans="1:16" x14ac:dyDescent="0.3">
      <c r="A389" s="14"/>
      <c r="B389" s="14"/>
      <c r="C389" s="14"/>
      <c r="D389" s="14"/>
      <c r="E389" s="14"/>
      <c r="F389" s="14"/>
      <c r="G389" s="14"/>
      <c r="H389" s="14"/>
      <c r="I389" s="22"/>
      <c r="J389" s="24"/>
      <c r="K389" s="24"/>
      <c r="L389" s="22"/>
      <c r="M389" s="14"/>
      <c r="N389" s="14"/>
      <c r="O389" s="22"/>
      <c r="P389" s="14"/>
    </row>
    <row r="390" spans="1:16" x14ac:dyDescent="0.3">
      <c r="A390" s="14"/>
      <c r="B390" s="14"/>
      <c r="C390" s="14"/>
      <c r="D390" s="14"/>
      <c r="E390" s="14"/>
      <c r="F390" s="14"/>
      <c r="G390" s="14"/>
      <c r="H390" s="14"/>
      <c r="I390" s="22"/>
      <c r="J390" s="24"/>
      <c r="K390" s="24"/>
      <c r="L390" s="22"/>
      <c r="M390" s="14"/>
      <c r="N390" s="14"/>
      <c r="O390" s="22"/>
      <c r="P390" s="14"/>
    </row>
    <row r="391" spans="1:16" x14ac:dyDescent="0.3">
      <c r="A391" s="14"/>
      <c r="B391" s="14"/>
      <c r="C391" s="14"/>
      <c r="D391" s="14"/>
      <c r="E391" s="14"/>
      <c r="F391" s="14"/>
      <c r="G391" s="14"/>
      <c r="H391" s="14"/>
      <c r="I391" s="22"/>
      <c r="J391" s="24"/>
      <c r="K391" s="24"/>
      <c r="L391" s="22"/>
      <c r="M391" s="14"/>
      <c r="N391" s="14"/>
      <c r="O391" s="22"/>
      <c r="P391" s="14"/>
    </row>
    <row r="392" spans="1:16" x14ac:dyDescent="0.3">
      <c r="A392" s="14"/>
      <c r="B392" s="14"/>
      <c r="C392" s="14"/>
      <c r="D392" s="14"/>
      <c r="E392" s="14"/>
      <c r="F392" s="14"/>
      <c r="G392" s="14"/>
      <c r="H392" s="14"/>
      <c r="I392" s="22"/>
      <c r="J392" s="24"/>
      <c r="K392" s="24"/>
      <c r="L392" s="22"/>
      <c r="M392" s="14"/>
      <c r="N392" s="14"/>
      <c r="O392" s="22"/>
      <c r="P392" s="14"/>
    </row>
    <row r="393" spans="1:16" x14ac:dyDescent="0.3">
      <c r="A393" s="14"/>
      <c r="B393" s="14"/>
      <c r="C393" s="14"/>
      <c r="D393" s="14"/>
      <c r="E393" s="14"/>
      <c r="F393" s="14"/>
      <c r="G393" s="14"/>
      <c r="H393" s="14"/>
      <c r="I393" s="22"/>
      <c r="J393" s="24"/>
      <c r="K393" s="24"/>
      <c r="L393" s="22"/>
      <c r="M393" s="14"/>
      <c r="N393" s="14"/>
      <c r="O393" s="22"/>
      <c r="P393" s="14"/>
    </row>
    <row r="394" spans="1:16" x14ac:dyDescent="0.3">
      <c r="A394" s="14"/>
      <c r="B394" s="14"/>
      <c r="C394" s="14"/>
      <c r="D394" s="14"/>
      <c r="E394" s="14"/>
      <c r="F394" s="14"/>
      <c r="G394" s="14"/>
      <c r="H394" s="14"/>
      <c r="I394" s="22"/>
      <c r="J394" s="24"/>
      <c r="K394" s="24"/>
      <c r="L394" s="22"/>
      <c r="M394" s="14"/>
      <c r="N394" s="14"/>
      <c r="O394" s="22"/>
      <c r="P394" s="14"/>
    </row>
    <row r="395" spans="1:16" x14ac:dyDescent="0.3">
      <c r="A395" s="14"/>
      <c r="B395" s="14"/>
      <c r="C395" s="14"/>
      <c r="D395" s="14"/>
      <c r="E395" s="14"/>
      <c r="F395" s="14"/>
      <c r="G395" s="14"/>
      <c r="H395" s="14"/>
      <c r="I395" s="22"/>
      <c r="J395" s="24"/>
      <c r="K395" s="24"/>
      <c r="L395" s="22"/>
      <c r="M395" s="14"/>
      <c r="N395" s="14"/>
      <c r="O395" s="22"/>
      <c r="P395" s="14"/>
    </row>
    <row r="396" spans="1:16" x14ac:dyDescent="0.3">
      <c r="A396" s="14"/>
      <c r="B396" s="14"/>
      <c r="C396" s="14"/>
      <c r="D396" s="14"/>
      <c r="E396" s="14"/>
      <c r="F396" s="14"/>
      <c r="G396" s="14"/>
      <c r="H396" s="14"/>
      <c r="I396" s="22"/>
      <c r="J396" s="24"/>
      <c r="K396" s="24"/>
      <c r="L396" s="22"/>
      <c r="M396" s="14"/>
      <c r="N396" s="14"/>
      <c r="O396" s="22"/>
      <c r="P396" s="14"/>
    </row>
    <row r="397" spans="1:16" x14ac:dyDescent="0.3">
      <c r="A397" s="14"/>
      <c r="B397" s="14"/>
      <c r="C397" s="14"/>
      <c r="D397" s="14"/>
      <c r="E397" s="14"/>
      <c r="F397" s="14"/>
      <c r="G397" s="14"/>
      <c r="H397" s="14"/>
      <c r="I397" s="22"/>
      <c r="J397" s="24"/>
      <c r="K397" s="24"/>
      <c r="L397" s="22"/>
      <c r="M397" s="14"/>
      <c r="N397" s="14"/>
      <c r="O397" s="22"/>
      <c r="P397" s="14"/>
    </row>
    <row r="398" spans="1:16" x14ac:dyDescent="0.3">
      <c r="A398" s="14"/>
      <c r="B398" s="14"/>
      <c r="C398" s="14"/>
      <c r="D398" s="14"/>
      <c r="E398" s="14"/>
      <c r="F398" s="14"/>
      <c r="G398" s="14"/>
      <c r="H398" s="14"/>
      <c r="I398" s="22"/>
      <c r="J398" s="24"/>
      <c r="K398" s="24"/>
      <c r="L398" s="22"/>
      <c r="M398" s="14"/>
      <c r="N398" s="14"/>
      <c r="O398" s="22"/>
      <c r="P398" s="14"/>
    </row>
    <row r="399" spans="1:16" x14ac:dyDescent="0.3">
      <c r="A399" s="14"/>
      <c r="B399" s="14"/>
      <c r="C399" s="14"/>
      <c r="D399" s="14"/>
      <c r="E399" s="14"/>
      <c r="F399" s="14"/>
      <c r="G399" s="14"/>
      <c r="H399" s="14"/>
      <c r="I399" s="22"/>
      <c r="J399" s="24"/>
      <c r="K399" s="24"/>
      <c r="L399" s="22"/>
      <c r="M399" s="14"/>
      <c r="N399" s="14"/>
      <c r="O399" s="22"/>
      <c r="P399" s="14"/>
    </row>
    <row r="400" spans="1:16" x14ac:dyDescent="0.3">
      <c r="A400" s="14"/>
      <c r="B400" s="14"/>
      <c r="C400" s="14"/>
      <c r="D400" s="14"/>
      <c r="E400" s="14"/>
      <c r="F400" s="14"/>
      <c r="G400" s="14"/>
      <c r="H400" s="14"/>
      <c r="I400" s="22"/>
      <c r="J400" s="24"/>
      <c r="K400" s="24"/>
      <c r="L400" s="22"/>
      <c r="M400" s="14"/>
      <c r="N400" s="14"/>
      <c r="O400" s="22"/>
      <c r="P400" s="14"/>
    </row>
    <row r="401" spans="1:16" x14ac:dyDescent="0.3">
      <c r="A401" s="14"/>
      <c r="B401" s="14"/>
      <c r="C401" s="14"/>
      <c r="D401" s="14"/>
      <c r="E401" s="14"/>
      <c r="F401" s="14"/>
      <c r="G401" s="14"/>
      <c r="H401" s="14"/>
      <c r="I401" s="22"/>
      <c r="J401" s="24"/>
      <c r="K401" s="24"/>
      <c r="L401" s="22"/>
      <c r="M401" s="14"/>
      <c r="N401" s="14"/>
      <c r="O401" s="22"/>
      <c r="P401" s="14"/>
    </row>
    <row r="402" spans="1:16" x14ac:dyDescent="0.3">
      <c r="A402" s="14"/>
      <c r="B402" s="14"/>
      <c r="C402" s="14"/>
      <c r="D402" s="14"/>
      <c r="E402" s="14"/>
      <c r="F402" s="14"/>
      <c r="G402" s="14"/>
      <c r="H402" s="14"/>
      <c r="I402" s="22"/>
      <c r="J402" s="24"/>
      <c r="K402" s="24"/>
      <c r="L402" s="22"/>
      <c r="M402" s="14"/>
      <c r="N402" s="14"/>
      <c r="O402" s="22"/>
      <c r="P402" s="14"/>
    </row>
    <row r="403" spans="1:16" x14ac:dyDescent="0.3">
      <c r="A403" s="14"/>
      <c r="B403" s="14"/>
      <c r="C403" s="14"/>
      <c r="D403" s="14"/>
      <c r="E403" s="14"/>
      <c r="F403" s="14"/>
      <c r="G403" s="14"/>
      <c r="H403" s="14"/>
      <c r="I403" s="22"/>
      <c r="J403" s="24"/>
      <c r="K403" s="24"/>
      <c r="L403" s="22"/>
      <c r="M403" s="14"/>
      <c r="N403" s="14"/>
      <c r="O403" s="22"/>
      <c r="P403" s="14"/>
    </row>
    <row r="404" spans="1:16" x14ac:dyDescent="0.3">
      <c r="A404" s="14"/>
      <c r="B404" s="14"/>
      <c r="C404" s="14"/>
      <c r="D404" s="14"/>
      <c r="E404" s="14"/>
      <c r="F404" s="14"/>
      <c r="G404" s="14"/>
      <c r="H404" s="14"/>
      <c r="I404" s="22"/>
      <c r="J404" s="24"/>
      <c r="K404" s="24"/>
      <c r="L404" s="22"/>
      <c r="M404" s="14"/>
      <c r="N404" s="14"/>
      <c r="O404" s="22"/>
      <c r="P404" s="14"/>
    </row>
    <row r="405" spans="1:16" x14ac:dyDescent="0.3">
      <c r="A405" s="14"/>
      <c r="B405" s="14"/>
      <c r="C405" s="14"/>
      <c r="D405" s="14"/>
      <c r="E405" s="14"/>
      <c r="F405" s="14"/>
      <c r="G405" s="14"/>
      <c r="H405" s="14"/>
      <c r="I405" s="22"/>
      <c r="J405" s="24"/>
      <c r="K405" s="24"/>
      <c r="L405" s="22"/>
      <c r="M405" s="14"/>
      <c r="N405" s="14"/>
      <c r="O405" s="22"/>
      <c r="P405" s="14"/>
    </row>
    <row r="406" spans="1:16" x14ac:dyDescent="0.3">
      <c r="A406" s="14"/>
      <c r="B406" s="14"/>
      <c r="C406" s="14"/>
      <c r="D406" s="14"/>
      <c r="E406" s="14"/>
      <c r="F406" s="14"/>
      <c r="G406" s="14"/>
      <c r="H406" s="14"/>
      <c r="I406" s="22"/>
      <c r="J406" s="24"/>
      <c r="K406" s="24"/>
      <c r="L406" s="22"/>
      <c r="M406" s="14"/>
      <c r="N406" s="14"/>
      <c r="O406" s="22"/>
      <c r="P406" s="14"/>
    </row>
    <row r="407" spans="1:16" x14ac:dyDescent="0.3">
      <c r="A407" s="14"/>
      <c r="B407" s="14"/>
      <c r="C407" s="14"/>
      <c r="D407" s="14"/>
      <c r="E407" s="14"/>
      <c r="F407" s="14"/>
      <c r="G407" s="14"/>
      <c r="H407" s="14"/>
      <c r="I407" s="22"/>
      <c r="J407" s="24"/>
      <c r="K407" s="24"/>
      <c r="L407" s="22"/>
      <c r="M407" s="14"/>
      <c r="N407" s="14"/>
      <c r="O407" s="22"/>
      <c r="P407" s="14"/>
    </row>
    <row r="408" spans="1:16" x14ac:dyDescent="0.3">
      <c r="A408" s="14"/>
      <c r="B408" s="14"/>
      <c r="C408" s="14"/>
      <c r="D408" s="14"/>
      <c r="E408" s="14"/>
      <c r="F408" s="14"/>
      <c r="G408" s="14"/>
      <c r="H408" s="14"/>
      <c r="I408" s="22"/>
      <c r="J408" s="24"/>
      <c r="K408" s="24"/>
      <c r="L408" s="22"/>
      <c r="M408" s="14"/>
      <c r="N408" s="14"/>
      <c r="O408" s="22"/>
      <c r="P408" s="14"/>
    </row>
    <row r="409" spans="1:16" x14ac:dyDescent="0.3">
      <c r="A409" s="14"/>
      <c r="B409" s="14"/>
      <c r="C409" s="14"/>
      <c r="D409" s="14"/>
      <c r="E409" s="14"/>
      <c r="F409" s="14"/>
      <c r="G409" s="14"/>
      <c r="H409" s="14"/>
      <c r="I409" s="22"/>
      <c r="J409" s="24"/>
      <c r="K409" s="24"/>
      <c r="L409" s="22"/>
      <c r="M409" s="14"/>
      <c r="N409" s="14"/>
      <c r="O409" s="22"/>
      <c r="P409" s="14"/>
    </row>
    <row r="410" spans="1:16" x14ac:dyDescent="0.3">
      <c r="A410" s="14"/>
      <c r="B410" s="14"/>
      <c r="C410" s="14"/>
      <c r="D410" s="14"/>
      <c r="E410" s="14"/>
      <c r="F410" s="14"/>
      <c r="G410" s="14"/>
      <c r="H410" s="14"/>
      <c r="I410" s="22"/>
      <c r="J410" s="24"/>
      <c r="K410" s="24"/>
      <c r="L410" s="22"/>
      <c r="M410" s="14"/>
      <c r="N410" s="14"/>
      <c r="O410" s="22"/>
      <c r="P410" s="14"/>
    </row>
    <row r="411" spans="1:16" x14ac:dyDescent="0.3">
      <c r="A411" s="14"/>
      <c r="B411" s="14"/>
      <c r="C411" s="14"/>
      <c r="D411" s="14"/>
      <c r="E411" s="14"/>
      <c r="F411" s="14"/>
      <c r="G411" s="14"/>
      <c r="H411" s="14"/>
      <c r="I411" s="22"/>
      <c r="J411" s="24"/>
      <c r="K411" s="24"/>
      <c r="L411" s="22"/>
      <c r="M411" s="14"/>
      <c r="N411" s="14"/>
      <c r="O411" s="22"/>
      <c r="P411" s="14"/>
    </row>
    <row r="412" spans="1:16" x14ac:dyDescent="0.3">
      <c r="A412" s="14"/>
      <c r="B412" s="14"/>
      <c r="C412" s="14"/>
      <c r="D412" s="14"/>
      <c r="E412" s="14"/>
      <c r="F412" s="14"/>
      <c r="G412" s="14"/>
      <c r="H412" s="14"/>
      <c r="I412" s="22"/>
      <c r="J412" s="24"/>
      <c r="K412" s="24"/>
      <c r="L412" s="22"/>
      <c r="M412" s="14"/>
      <c r="N412" s="14"/>
      <c r="O412" s="22"/>
      <c r="P412" s="14"/>
    </row>
    <row r="413" spans="1:16" x14ac:dyDescent="0.3">
      <c r="A413" s="14"/>
      <c r="B413" s="14"/>
      <c r="C413" s="14"/>
      <c r="D413" s="14"/>
      <c r="E413" s="14"/>
      <c r="F413" s="14"/>
      <c r="G413" s="14"/>
      <c r="H413" s="14"/>
      <c r="I413" s="22"/>
      <c r="J413" s="24"/>
      <c r="K413" s="24"/>
      <c r="L413" s="22"/>
      <c r="M413" s="14"/>
      <c r="N413" s="14"/>
      <c r="O413" s="22"/>
      <c r="P413" s="14"/>
    </row>
    <row r="414" spans="1:16" x14ac:dyDescent="0.3">
      <c r="A414" s="14"/>
      <c r="B414" s="14"/>
      <c r="C414" s="14"/>
      <c r="D414" s="14"/>
      <c r="E414" s="14"/>
      <c r="F414" s="14"/>
      <c r="G414" s="14"/>
      <c r="H414" s="14"/>
      <c r="I414" s="22"/>
      <c r="J414" s="24"/>
      <c r="K414" s="24"/>
      <c r="L414" s="22"/>
      <c r="M414" s="14"/>
      <c r="N414" s="14"/>
      <c r="O414" s="22"/>
      <c r="P414" s="14"/>
    </row>
    <row r="415" spans="1:16" x14ac:dyDescent="0.3">
      <c r="A415" s="14"/>
      <c r="B415" s="14"/>
      <c r="C415" s="14"/>
      <c r="D415" s="14"/>
      <c r="E415" s="14"/>
      <c r="F415" s="14"/>
      <c r="G415" s="14"/>
      <c r="H415" s="14"/>
      <c r="I415" s="22"/>
      <c r="J415" s="24"/>
      <c r="K415" s="24"/>
      <c r="L415" s="22"/>
      <c r="M415" s="14"/>
      <c r="N415" s="14"/>
      <c r="O415" s="22"/>
      <c r="P415" s="14"/>
    </row>
    <row r="416" spans="1:16" x14ac:dyDescent="0.3">
      <c r="A416" s="14"/>
      <c r="B416" s="14"/>
      <c r="C416" s="14"/>
      <c r="D416" s="14"/>
      <c r="E416" s="14"/>
      <c r="F416" s="14"/>
      <c r="G416" s="14"/>
      <c r="H416" s="14"/>
      <c r="I416" s="22"/>
      <c r="J416" s="24"/>
      <c r="K416" s="24"/>
      <c r="L416" s="22"/>
      <c r="M416" s="14"/>
      <c r="N416" s="14"/>
      <c r="O416" s="22"/>
      <c r="P416" s="14"/>
    </row>
    <row r="417" spans="1:16" x14ac:dyDescent="0.3">
      <c r="A417" s="14"/>
      <c r="B417" s="14"/>
      <c r="C417" s="14"/>
      <c r="D417" s="14"/>
      <c r="E417" s="14"/>
      <c r="F417" s="14"/>
      <c r="G417" s="14"/>
      <c r="H417" s="14"/>
      <c r="I417" s="22"/>
      <c r="J417" s="24"/>
      <c r="K417" s="24"/>
      <c r="L417" s="22"/>
      <c r="M417" s="14"/>
      <c r="N417" s="14"/>
      <c r="O417" s="22"/>
      <c r="P417" s="14"/>
    </row>
    <row r="418" spans="1:16" x14ac:dyDescent="0.3">
      <c r="A418" s="14"/>
      <c r="B418" s="14"/>
      <c r="C418" s="14"/>
      <c r="D418" s="14"/>
      <c r="E418" s="14"/>
      <c r="F418" s="14"/>
      <c r="G418" s="14"/>
      <c r="H418" s="14"/>
      <c r="I418" s="22"/>
      <c r="J418" s="24"/>
      <c r="K418" s="24"/>
      <c r="L418" s="22"/>
      <c r="M418" s="14"/>
      <c r="N418" s="14"/>
      <c r="O418" s="22"/>
      <c r="P418" s="14"/>
    </row>
    <row r="419" spans="1:16" x14ac:dyDescent="0.3">
      <c r="A419" s="14"/>
      <c r="B419" s="14"/>
      <c r="C419" s="14"/>
      <c r="D419" s="14"/>
      <c r="E419" s="14"/>
      <c r="F419" s="14"/>
      <c r="G419" s="14"/>
      <c r="H419" s="14"/>
      <c r="I419" s="22"/>
      <c r="J419" s="24"/>
      <c r="K419" s="24"/>
      <c r="L419" s="22"/>
      <c r="M419" s="14"/>
      <c r="N419" s="14"/>
      <c r="O419" s="22"/>
      <c r="P419" s="14"/>
    </row>
    <row r="420" spans="1:16" x14ac:dyDescent="0.3">
      <c r="A420" s="14"/>
      <c r="B420" s="14"/>
      <c r="C420" s="14"/>
      <c r="D420" s="14"/>
      <c r="E420" s="14"/>
      <c r="F420" s="14"/>
      <c r="G420" s="14"/>
      <c r="H420" s="14"/>
      <c r="I420" s="22"/>
      <c r="J420" s="24"/>
      <c r="K420" s="24"/>
      <c r="L420" s="22"/>
      <c r="M420" s="14"/>
      <c r="N420" s="14"/>
      <c r="O420" s="22"/>
      <c r="P420" s="14"/>
    </row>
    <row r="421" spans="1:16" x14ac:dyDescent="0.3">
      <c r="A421" s="14"/>
      <c r="B421" s="14"/>
      <c r="C421" s="14"/>
      <c r="D421" s="14"/>
      <c r="E421" s="14"/>
      <c r="F421" s="14"/>
      <c r="G421" s="14"/>
      <c r="H421" s="14"/>
      <c r="I421" s="22"/>
      <c r="J421" s="24"/>
      <c r="K421" s="24"/>
      <c r="L421" s="22"/>
      <c r="M421" s="14"/>
      <c r="N421" s="14"/>
      <c r="O421" s="22"/>
      <c r="P421" s="14"/>
    </row>
    <row r="422" spans="1:16" x14ac:dyDescent="0.3">
      <c r="A422" s="14"/>
      <c r="B422" s="14"/>
      <c r="C422" s="14"/>
      <c r="D422" s="14"/>
      <c r="E422" s="14"/>
      <c r="F422" s="14"/>
      <c r="G422" s="14"/>
      <c r="H422" s="14"/>
      <c r="I422" s="22"/>
      <c r="J422" s="24"/>
      <c r="K422" s="24"/>
      <c r="L422" s="22"/>
      <c r="M422" s="14"/>
      <c r="N422" s="14"/>
      <c r="O422" s="22"/>
      <c r="P422" s="14"/>
    </row>
    <row r="423" spans="1:16" x14ac:dyDescent="0.3">
      <c r="A423" s="14"/>
      <c r="B423" s="14"/>
      <c r="C423" s="14"/>
      <c r="D423" s="14"/>
      <c r="E423" s="14"/>
      <c r="F423" s="14"/>
      <c r="G423" s="14"/>
      <c r="H423" s="14"/>
      <c r="I423" s="22"/>
      <c r="J423" s="24"/>
      <c r="K423" s="24"/>
      <c r="L423" s="22"/>
      <c r="M423" s="14"/>
      <c r="N423" s="14"/>
      <c r="O423" s="22"/>
      <c r="P423" s="14"/>
    </row>
    <row r="424" spans="1:16" x14ac:dyDescent="0.3">
      <c r="A424" s="14"/>
      <c r="B424" s="14"/>
      <c r="C424" s="14"/>
      <c r="D424" s="14"/>
      <c r="E424" s="14"/>
      <c r="F424" s="14"/>
      <c r="G424" s="14"/>
      <c r="H424" s="14"/>
      <c r="I424" s="22"/>
      <c r="J424" s="24"/>
      <c r="K424" s="24"/>
      <c r="L424" s="22"/>
      <c r="M424" s="14"/>
      <c r="N424" s="14"/>
      <c r="O424" s="22"/>
      <c r="P424" s="14"/>
    </row>
    <row r="425" spans="1:16" x14ac:dyDescent="0.3">
      <c r="A425" s="14"/>
      <c r="B425" s="14"/>
      <c r="C425" s="14"/>
      <c r="D425" s="14"/>
      <c r="E425" s="14"/>
      <c r="F425" s="14"/>
      <c r="G425" s="14"/>
      <c r="H425" s="14"/>
      <c r="I425" s="22"/>
      <c r="J425" s="24"/>
      <c r="K425" s="24"/>
      <c r="L425" s="22"/>
      <c r="M425" s="14"/>
      <c r="N425" s="14"/>
      <c r="O425" s="22"/>
      <c r="P425" s="14"/>
    </row>
    <row r="426" spans="1:16" x14ac:dyDescent="0.3">
      <c r="A426" s="14"/>
      <c r="B426" s="14"/>
      <c r="C426" s="14"/>
      <c r="D426" s="14"/>
      <c r="E426" s="14"/>
      <c r="F426" s="14"/>
      <c r="G426" s="14"/>
      <c r="H426" s="14"/>
      <c r="I426" s="22"/>
      <c r="J426" s="24"/>
      <c r="K426" s="24"/>
      <c r="L426" s="22"/>
      <c r="M426" s="14"/>
      <c r="N426" s="14"/>
      <c r="O426" s="22"/>
      <c r="P426" s="14"/>
    </row>
    <row r="427" spans="1:16" x14ac:dyDescent="0.3">
      <c r="A427" s="14"/>
      <c r="B427" s="14"/>
      <c r="C427" s="14"/>
      <c r="D427" s="14"/>
      <c r="E427" s="14"/>
      <c r="F427" s="14"/>
      <c r="G427" s="14"/>
      <c r="H427" s="14"/>
      <c r="I427" s="22"/>
      <c r="J427" s="24"/>
      <c r="K427" s="24"/>
      <c r="L427" s="22"/>
      <c r="M427" s="14"/>
      <c r="N427" s="14"/>
      <c r="O427" s="22"/>
      <c r="P427" s="14"/>
    </row>
    <row r="428" spans="1:16" x14ac:dyDescent="0.3">
      <c r="A428" s="14"/>
      <c r="B428" s="14"/>
      <c r="C428" s="14"/>
      <c r="D428" s="14"/>
      <c r="E428" s="14"/>
      <c r="F428" s="14"/>
      <c r="G428" s="14"/>
      <c r="H428" s="14"/>
      <c r="I428" s="22"/>
      <c r="J428" s="24"/>
      <c r="K428" s="24"/>
      <c r="L428" s="22"/>
      <c r="M428" s="14"/>
      <c r="N428" s="14"/>
      <c r="O428" s="22"/>
      <c r="P428" s="14"/>
    </row>
    <row r="429" spans="1:16" x14ac:dyDescent="0.3">
      <c r="A429" s="14"/>
      <c r="B429" s="14"/>
      <c r="C429" s="14"/>
      <c r="D429" s="14"/>
      <c r="E429" s="14"/>
      <c r="F429" s="14"/>
      <c r="G429" s="14"/>
      <c r="H429" s="14"/>
      <c r="I429" s="22"/>
      <c r="J429" s="24"/>
      <c r="K429" s="24"/>
      <c r="L429" s="22"/>
      <c r="M429" s="14"/>
      <c r="N429" s="14"/>
      <c r="O429" s="22"/>
      <c r="P429" s="14"/>
    </row>
    <row r="430" spans="1:16" x14ac:dyDescent="0.3">
      <c r="A430" s="14"/>
      <c r="B430" s="14"/>
      <c r="C430" s="14"/>
      <c r="D430" s="14"/>
      <c r="E430" s="14"/>
      <c r="F430" s="14"/>
      <c r="G430" s="14"/>
      <c r="H430" s="14"/>
      <c r="I430" s="22"/>
      <c r="J430" s="24"/>
      <c r="K430" s="24"/>
      <c r="L430" s="22"/>
      <c r="M430" s="14"/>
      <c r="N430" s="14"/>
      <c r="O430" s="22"/>
      <c r="P430" s="14"/>
    </row>
    <row r="431" spans="1:16" x14ac:dyDescent="0.3">
      <c r="A431" s="14"/>
      <c r="B431" s="14"/>
      <c r="C431" s="14"/>
      <c r="D431" s="14"/>
      <c r="E431" s="14"/>
      <c r="F431" s="14"/>
      <c r="G431" s="14"/>
      <c r="H431" s="14"/>
      <c r="I431" s="22"/>
      <c r="J431" s="24"/>
      <c r="K431" s="24"/>
      <c r="L431" s="22"/>
      <c r="M431" s="14"/>
      <c r="N431" s="14"/>
      <c r="O431" s="22"/>
      <c r="P431" s="14"/>
    </row>
    <row r="432" spans="1:16" x14ac:dyDescent="0.3">
      <c r="A432" s="14"/>
      <c r="B432" s="14"/>
      <c r="C432" s="14"/>
      <c r="D432" s="14"/>
      <c r="E432" s="14"/>
      <c r="F432" s="14"/>
      <c r="G432" s="14"/>
      <c r="H432" s="14"/>
      <c r="I432" s="22"/>
      <c r="J432" s="24"/>
      <c r="K432" s="24"/>
      <c r="L432" s="22"/>
      <c r="M432" s="14"/>
      <c r="N432" s="14"/>
      <c r="O432" s="22"/>
      <c r="P432" s="14"/>
    </row>
    <row r="433" spans="1:16" x14ac:dyDescent="0.3">
      <c r="A433" s="14"/>
      <c r="B433" s="14"/>
      <c r="C433" s="14"/>
      <c r="D433" s="14"/>
      <c r="E433" s="14"/>
      <c r="F433" s="14"/>
      <c r="G433" s="14"/>
      <c r="H433" s="14"/>
      <c r="I433" s="22"/>
      <c r="J433" s="24"/>
      <c r="K433" s="24"/>
      <c r="L433" s="22"/>
      <c r="M433" s="14"/>
      <c r="N433" s="14"/>
      <c r="O433" s="22"/>
      <c r="P433" s="14"/>
    </row>
    <row r="434" spans="1:16" x14ac:dyDescent="0.3">
      <c r="A434" s="14"/>
      <c r="B434" s="14"/>
      <c r="C434" s="14"/>
      <c r="D434" s="14"/>
      <c r="E434" s="14"/>
      <c r="F434" s="14"/>
      <c r="G434" s="14"/>
      <c r="H434" s="14"/>
      <c r="I434" s="22"/>
      <c r="J434" s="24"/>
      <c r="K434" s="24"/>
      <c r="L434" s="22"/>
      <c r="M434" s="14"/>
      <c r="N434" s="14"/>
      <c r="O434" s="22"/>
      <c r="P434" s="14"/>
    </row>
    <row r="435" spans="1:16" x14ac:dyDescent="0.3">
      <c r="A435" s="14"/>
      <c r="B435" s="14"/>
      <c r="C435" s="14"/>
      <c r="D435" s="14"/>
      <c r="E435" s="14"/>
      <c r="F435" s="14"/>
      <c r="G435" s="14"/>
      <c r="H435" s="14"/>
      <c r="I435" s="22"/>
      <c r="J435" s="24"/>
      <c r="K435" s="24"/>
      <c r="L435" s="22"/>
      <c r="M435" s="14"/>
      <c r="N435" s="14"/>
      <c r="O435" s="22"/>
      <c r="P435" s="14"/>
    </row>
    <row r="436" spans="1:16" x14ac:dyDescent="0.3">
      <c r="A436" s="14"/>
      <c r="B436" s="14"/>
      <c r="C436" s="14"/>
      <c r="D436" s="14"/>
      <c r="E436" s="14"/>
      <c r="F436" s="14"/>
      <c r="G436" s="14"/>
      <c r="H436" s="14"/>
      <c r="I436" s="22"/>
      <c r="J436" s="24"/>
      <c r="K436" s="24"/>
      <c r="L436" s="22"/>
      <c r="M436" s="14"/>
      <c r="N436" s="14"/>
      <c r="O436" s="22"/>
      <c r="P436" s="14"/>
    </row>
    <row r="437" spans="1:16" x14ac:dyDescent="0.3">
      <c r="A437" s="14"/>
      <c r="B437" s="14"/>
      <c r="C437" s="14"/>
      <c r="D437" s="14"/>
      <c r="E437" s="14"/>
      <c r="F437" s="14"/>
      <c r="G437" s="14"/>
      <c r="H437" s="14"/>
      <c r="I437" s="22"/>
      <c r="J437" s="24"/>
      <c r="K437" s="24"/>
      <c r="L437" s="22"/>
      <c r="M437" s="14"/>
      <c r="N437" s="14"/>
      <c r="O437" s="22"/>
      <c r="P437" s="14"/>
    </row>
    <row r="438" spans="1:16" x14ac:dyDescent="0.3">
      <c r="A438" s="14"/>
      <c r="B438" s="14"/>
      <c r="C438" s="14"/>
      <c r="D438" s="14"/>
      <c r="E438" s="14"/>
      <c r="F438" s="14"/>
      <c r="G438" s="14"/>
      <c r="H438" s="14"/>
      <c r="I438" s="22"/>
      <c r="J438" s="24"/>
      <c r="K438" s="24"/>
      <c r="L438" s="22"/>
      <c r="M438" s="14"/>
      <c r="N438" s="14"/>
      <c r="O438" s="22"/>
      <c r="P438" s="14"/>
    </row>
    <row r="439" spans="1:16" x14ac:dyDescent="0.3">
      <c r="A439" s="14"/>
      <c r="B439" s="14"/>
      <c r="C439" s="14"/>
      <c r="D439" s="14"/>
      <c r="E439" s="14"/>
      <c r="F439" s="14"/>
      <c r="G439" s="14"/>
      <c r="H439" s="14"/>
      <c r="I439" s="22"/>
      <c r="J439" s="24"/>
      <c r="K439" s="24"/>
      <c r="L439" s="22"/>
      <c r="M439" s="14"/>
      <c r="N439" s="14"/>
      <c r="O439" s="22"/>
      <c r="P439" s="14"/>
    </row>
    <row r="440" spans="1:16" x14ac:dyDescent="0.3">
      <c r="A440" s="14"/>
      <c r="B440" s="14"/>
      <c r="C440" s="14"/>
      <c r="D440" s="14"/>
      <c r="E440" s="14"/>
      <c r="F440" s="14"/>
      <c r="G440" s="14"/>
      <c r="H440" s="14"/>
      <c r="I440" s="22"/>
      <c r="J440" s="24"/>
      <c r="K440" s="24"/>
      <c r="L440" s="22"/>
      <c r="M440" s="14"/>
      <c r="N440" s="14"/>
      <c r="O440" s="22"/>
      <c r="P440" s="14"/>
    </row>
    <row r="441" spans="1:16" x14ac:dyDescent="0.3">
      <c r="A441" s="14"/>
      <c r="B441" s="14"/>
      <c r="C441" s="14"/>
      <c r="D441" s="14"/>
      <c r="E441" s="14"/>
      <c r="F441" s="14"/>
      <c r="G441" s="14"/>
      <c r="H441" s="14"/>
      <c r="I441" s="22"/>
      <c r="J441" s="24"/>
      <c r="K441" s="24"/>
      <c r="L441" s="22"/>
      <c r="M441" s="14"/>
      <c r="N441" s="14"/>
      <c r="O441" s="22"/>
      <c r="P441" s="14"/>
    </row>
    <row r="442" spans="1:16" x14ac:dyDescent="0.3">
      <c r="A442" s="14"/>
      <c r="B442" s="14"/>
      <c r="C442" s="14"/>
      <c r="D442" s="14"/>
      <c r="E442" s="14"/>
      <c r="F442" s="14"/>
      <c r="G442" s="14"/>
      <c r="H442" s="14"/>
      <c r="I442" s="22"/>
      <c r="J442" s="24"/>
      <c r="K442" s="24"/>
      <c r="L442" s="22"/>
      <c r="M442" s="14"/>
      <c r="N442" s="14"/>
      <c r="O442" s="22"/>
      <c r="P442" s="14"/>
    </row>
    <row r="443" spans="1:16" x14ac:dyDescent="0.3">
      <c r="A443" s="14"/>
      <c r="B443" s="14"/>
      <c r="C443" s="14"/>
      <c r="D443" s="14"/>
      <c r="E443" s="14"/>
      <c r="F443" s="14"/>
      <c r="G443" s="14"/>
      <c r="H443" s="14"/>
      <c r="I443" s="22"/>
      <c r="J443" s="24"/>
      <c r="K443" s="24"/>
      <c r="L443" s="22"/>
      <c r="M443" s="14"/>
      <c r="N443" s="14"/>
      <c r="O443" s="22"/>
      <c r="P443" s="14"/>
    </row>
    <row r="444" spans="1:16" x14ac:dyDescent="0.3">
      <c r="A444" s="14"/>
      <c r="B444" s="14"/>
      <c r="C444" s="14"/>
      <c r="D444" s="14"/>
      <c r="E444" s="14"/>
      <c r="F444" s="14"/>
      <c r="G444" s="14"/>
      <c r="H444" s="14"/>
      <c r="I444" s="22"/>
      <c r="J444" s="24"/>
      <c r="K444" s="24"/>
      <c r="L444" s="22"/>
      <c r="M444" s="14"/>
      <c r="N444" s="14"/>
      <c r="O444" s="22"/>
      <c r="P444" s="14"/>
    </row>
    <row r="445" spans="1:16" x14ac:dyDescent="0.3">
      <c r="A445" s="14"/>
      <c r="B445" s="14"/>
      <c r="C445" s="14"/>
      <c r="D445" s="14"/>
      <c r="E445" s="14"/>
      <c r="F445" s="14"/>
      <c r="G445" s="14"/>
      <c r="H445" s="14"/>
      <c r="I445" s="22"/>
      <c r="J445" s="24"/>
      <c r="K445" s="24"/>
      <c r="L445" s="22"/>
      <c r="M445" s="14"/>
      <c r="N445" s="14"/>
      <c r="O445" s="22"/>
      <c r="P445" s="14"/>
    </row>
    <row r="446" spans="1:16" x14ac:dyDescent="0.3">
      <c r="A446" s="14"/>
      <c r="B446" s="14"/>
      <c r="C446" s="14"/>
      <c r="D446" s="14"/>
      <c r="E446" s="14"/>
      <c r="F446" s="14"/>
      <c r="G446" s="14"/>
      <c r="H446" s="14"/>
      <c r="I446" s="22"/>
      <c r="J446" s="24"/>
      <c r="K446" s="24"/>
      <c r="L446" s="22"/>
      <c r="M446" s="14"/>
      <c r="N446" s="14"/>
      <c r="O446" s="22"/>
      <c r="P446" s="14"/>
    </row>
    <row r="447" spans="1:16" x14ac:dyDescent="0.3">
      <c r="A447" s="14"/>
      <c r="B447" s="14"/>
      <c r="C447" s="14"/>
      <c r="D447" s="14"/>
      <c r="E447" s="14"/>
      <c r="F447" s="14"/>
      <c r="G447" s="14"/>
      <c r="H447" s="14"/>
      <c r="I447" s="22"/>
      <c r="J447" s="24"/>
      <c r="K447" s="24"/>
      <c r="L447" s="22"/>
      <c r="M447" s="14"/>
      <c r="N447" s="14"/>
      <c r="O447" s="22"/>
      <c r="P447" s="14"/>
    </row>
    <row r="448" spans="1:16" x14ac:dyDescent="0.3">
      <c r="A448" s="14"/>
      <c r="B448" s="14"/>
      <c r="C448" s="14"/>
      <c r="D448" s="14"/>
      <c r="E448" s="14"/>
      <c r="F448" s="14"/>
      <c r="G448" s="14"/>
      <c r="H448" s="14"/>
      <c r="I448" s="22"/>
      <c r="J448" s="24"/>
      <c r="K448" s="24"/>
      <c r="L448" s="22"/>
      <c r="M448" s="14"/>
      <c r="N448" s="14"/>
      <c r="O448" s="22"/>
      <c r="P448" s="14"/>
    </row>
    <row r="449" spans="1:16" x14ac:dyDescent="0.3">
      <c r="A449" s="14"/>
      <c r="B449" s="14"/>
      <c r="C449" s="14"/>
      <c r="D449" s="14"/>
      <c r="E449" s="14"/>
      <c r="F449" s="14"/>
      <c r="G449" s="14"/>
      <c r="H449" s="14"/>
      <c r="I449" s="22"/>
      <c r="J449" s="24"/>
      <c r="K449" s="24"/>
      <c r="L449" s="22"/>
      <c r="M449" s="14"/>
      <c r="N449" s="14"/>
      <c r="O449" s="22"/>
      <c r="P449" s="14"/>
    </row>
    <row r="450" spans="1:16" x14ac:dyDescent="0.3">
      <c r="A450" s="14"/>
      <c r="B450" s="14"/>
      <c r="C450" s="14"/>
      <c r="D450" s="14"/>
      <c r="E450" s="14"/>
      <c r="F450" s="14"/>
      <c r="G450" s="14"/>
      <c r="H450" s="14"/>
      <c r="I450" s="22"/>
      <c r="J450" s="24"/>
      <c r="K450" s="24"/>
      <c r="L450" s="22"/>
      <c r="M450" s="14"/>
      <c r="N450" s="14"/>
      <c r="O450" s="22"/>
      <c r="P450" s="14"/>
    </row>
    <row r="451" spans="1:16" x14ac:dyDescent="0.3">
      <c r="A451" s="14"/>
      <c r="B451" s="14"/>
      <c r="C451" s="14"/>
      <c r="D451" s="14"/>
      <c r="E451" s="14"/>
      <c r="F451" s="14"/>
      <c r="G451" s="14"/>
      <c r="H451" s="14"/>
      <c r="I451" s="22"/>
      <c r="J451" s="24"/>
      <c r="K451" s="24"/>
      <c r="L451" s="22"/>
      <c r="M451" s="14"/>
      <c r="N451" s="14"/>
      <c r="O451" s="22"/>
      <c r="P451" s="14"/>
    </row>
    <row r="452" spans="1:16" x14ac:dyDescent="0.3">
      <c r="A452" s="14"/>
      <c r="B452" s="14"/>
      <c r="C452" s="14"/>
      <c r="D452" s="14"/>
      <c r="E452" s="14"/>
      <c r="F452" s="14"/>
      <c r="G452" s="14"/>
      <c r="H452" s="14"/>
      <c r="I452" s="22"/>
      <c r="J452" s="24"/>
      <c r="K452" s="24"/>
      <c r="L452" s="22"/>
      <c r="M452" s="14"/>
      <c r="N452" s="14"/>
      <c r="O452" s="22"/>
      <c r="P452" s="14"/>
    </row>
    <row r="453" spans="1:16" x14ac:dyDescent="0.3">
      <c r="A453" s="14"/>
      <c r="B453" s="14"/>
      <c r="C453" s="14"/>
      <c r="D453" s="14"/>
      <c r="E453" s="14"/>
      <c r="F453" s="14"/>
      <c r="G453" s="14"/>
      <c r="H453" s="14"/>
      <c r="I453" s="22"/>
      <c r="J453" s="24"/>
      <c r="K453" s="24"/>
      <c r="L453" s="22"/>
      <c r="M453" s="14"/>
      <c r="N453" s="14"/>
      <c r="O453" s="22"/>
      <c r="P453" s="14"/>
    </row>
    <row r="454" spans="1:16" x14ac:dyDescent="0.3">
      <c r="A454" s="14"/>
      <c r="B454" s="14"/>
      <c r="C454" s="14"/>
      <c r="D454" s="14"/>
      <c r="E454" s="14"/>
      <c r="F454" s="14"/>
      <c r="G454" s="14"/>
      <c r="H454" s="14"/>
      <c r="I454" s="22"/>
      <c r="J454" s="24"/>
      <c r="K454" s="24"/>
      <c r="L454" s="22"/>
      <c r="M454" s="14"/>
      <c r="N454" s="14"/>
      <c r="O454" s="22"/>
      <c r="P454" s="14"/>
    </row>
    <row r="455" spans="1:16" x14ac:dyDescent="0.3">
      <c r="A455" s="14"/>
      <c r="B455" s="14"/>
      <c r="C455" s="14"/>
      <c r="D455" s="14"/>
      <c r="E455" s="14"/>
      <c r="F455" s="14"/>
      <c r="G455" s="14"/>
      <c r="H455" s="14"/>
      <c r="I455" s="22"/>
      <c r="J455" s="24"/>
      <c r="K455" s="24"/>
      <c r="L455" s="22"/>
      <c r="M455" s="14"/>
      <c r="N455" s="14"/>
      <c r="O455" s="22"/>
      <c r="P455" s="14"/>
    </row>
    <row r="456" spans="1:16" x14ac:dyDescent="0.3">
      <c r="A456" s="14"/>
      <c r="B456" s="14"/>
      <c r="C456" s="14"/>
      <c r="D456" s="14"/>
      <c r="E456" s="14"/>
      <c r="F456" s="14"/>
      <c r="G456" s="14"/>
      <c r="H456" s="14"/>
      <c r="I456" s="22"/>
      <c r="J456" s="24"/>
      <c r="K456" s="24"/>
      <c r="L456" s="22"/>
      <c r="M456" s="14"/>
      <c r="N456" s="14"/>
      <c r="O456" s="22"/>
      <c r="P456" s="14"/>
    </row>
    <row r="457" spans="1:16" x14ac:dyDescent="0.3">
      <c r="A457" s="14"/>
      <c r="B457" s="14"/>
      <c r="C457" s="14"/>
      <c r="D457" s="14"/>
      <c r="E457" s="14"/>
      <c r="F457" s="14"/>
      <c r="G457" s="14"/>
      <c r="H457" s="14"/>
      <c r="I457" s="22"/>
      <c r="J457" s="24"/>
      <c r="K457" s="24"/>
      <c r="L457" s="22"/>
      <c r="M457" s="14"/>
      <c r="N457" s="14"/>
      <c r="O457" s="22"/>
      <c r="P457" s="14"/>
    </row>
    <row r="458" spans="1:16" x14ac:dyDescent="0.3">
      <c r="A458" s="14"/>
      <c r="B458" s="14"/>
      <c r="C458" s="14"/>
      <c r="D458" s="14"/>
      <c r="E458" s="14"/>
      <c r="F458" s="14"/>
      <c r="G458" s="14"/>
      <c r="H458" s="14"/>
      <c r="I458" s="22"/>
      <c r="J458" s="24"/>
      <c r="K458" s="24"/>
      <c r="L458" s="22"/>
      <c r="M458" s="14"/>
      <c r="N458" s="14"/>
      <c r="O458" s="22"/>
      <c r="P458" s="14"/>
    </row>
    <row r="459" spans="1:16" x14ac:dyDescent="0.3">
      <c r="A459" s="14"/>
      <c r="B459" s="14"/>
      <c r="C459" s="14"/>
      <c r="D459" s="14"/>
      <c r="E459" s="14"/>
      <c r="F459" s="14"/>
      <c r="G459" s="14"/>
      <c r="H459" s="14"/>
      <c r="I459" s="22"/>
      <c r="J459" s="24"/>
      <c r="K459" s="24"/>
      <c r="L459" s="22"/>
      <c r="M459" s="14"/>
      <c r="N459" s="14"/>
      <c r="O459" s="22"/>
      <c r="P459" s="14"/>
    </row>
    <row r="460" spans="1:16" x14ac:dyDescent="0.3">
      <c r="A460" s="14"/>
      <c r="B460" s="14"/>
      <c r="C460" s="14"/>
      <c r="D460" s="14"/>
      <c r="E460" s="14"/>
      <c r="F460" s="14"/>
      <c r="G460" s="14"/>
      <c r="H460" s="14"/>
      <c r="I460" s="22"/>
      <c r="J460" s="24"/>
      <c r="K460" s="24"/>
      <c r="L460" s="22"/>
      <c r="M460" s="14"/>
      <c r="N460" s="14"/>
      <c r="O460" s="22"/>
      <c r="P460" s="14"/>
    </row>
    <row r="461" spans="1:16" x14ac:dyDescent="0.3">
      <c r="A461" s="14"/>
      <c r="B461" s="14"/>
      <c r="C461" s="14"/>
      <c r="D461" s="14"/>
      <c r="E461" s="14"/>
      <c r="F461" s="14"/>
      <c r="G461" s="14"/>
      <c r="H461" s="14"/>
      <c r="I461" s="22"/>
      <c r="J461" s="24"/>
      <c r="K461" s="24"/>
      <c r="L461" s="22"/>
      <c r="M461" s="14"/>
      <c r="N461" s="14"/>
      <c r="O461" s="22"/>
      <c r="P461" s="14"/>
    </row>
    <row r="462" spans="1:16" x14ac:dyDescent="0.3">
      <c r="A462" s="14"/>
      <c r="B462" s="14"/>
      <c r="C462" s="14"/>
      <c r="D462" s="14"/>
      <c r="E462" s="14"/>
      <c r="F462" s="14"/>
      <c r="G462" s="14"/>
      <c r="H462" s="14"/>
      <c r="I462" s="22"/>
      <c r="J462" s="24"/>
      <c r="K462" s="24"/>
      <c r="L462" s="22"/>
      <c r="M462" s="14"/>
      <c r="N462" s="14"/>
      <c r="O462" s="22"/>
      <c r="P462" s="14"/>
    </row>
    <row r="463" spans="1:16" x14ac:dyDescent="0.3">
      <c r="A463" s="14"/>
      <c r="B463" s="14"/>
      <c r="C463" s="14"/>
      <c r="D463" s="14"/>
      <c r="E463" s="14"/>
      <c r="F463" s="14"/>
      <c r="G463" s="14"/>
      <c r="H463" s="14"/>
      <c r="I463" s="22"/>
      <c r="J463" s="24"/>
      <c r="K463" s="24"/>
      <c r="L463" s="22"/>
      <c r="M463" s="14"/>
      <c r="N463" s="14"/>
      <c r="O463" s="22"/>
      <c r="P463" s="14"/>
    </row>
    <row r="464" spans="1:16" x14ac:dyDescent="0.3">
      <c r="A464" s="14"/>
      <c r="B464" s="14"/>
      <c r="C464" s="14"/>
      <c r="D464" s="14"/>
      <c r="E464" s="14"/>
      <c r="F464" s="14"/>
      <c r="G464" s="14"/>
      <c r="H464" s="14"/>
      <c r="I464" s="22"/>
      <c r="J464" s="24"/>
      <c r="K464" s="24"/>
      <c r="L464" s="22"/>
      <c r="M464" s="14"/>
      <c r="N464" s="14"/>
      <c r="O464" s="22"/>
      <c r="P464" s="14"/>
    </row>
    <row r="465" spans="1:16" x14ac:dyDescent="0.3">
      <c r="A465" s="14"/>
      <c r="B465" s="14"/>
      <c r="C465" s="14"/>
      <c r="D465" s="14"/>
      <c r="E465" s="14"/>
      <c r="F465" s="14"/>
      <c r="G465" s="14"/>
      <c r="H465" s="14"/>
      <c r="I465" s="22"/>
      <c r="J465" s="24"/>
      <c r="K465" s="24"/>
      <c r="L465" s="22"/>
      <c r="M465" s="14"/>
      <c r="N465" s="14"/>
      <c r="O465" s="22"/>
      <c r="P465" s="14"/>
    </row>
    <row r="466" spans="1:16" x14ac:dyDescent="0.3">
      <c r="A466" s="14"/>
      <c r="B466" s="14"/>
      <c r="C466" s="14"/>
      <c r="D466" s="14"/>
      <c r="E466" s="14"/>
      <c r="F466" s="14"/>
      <c r="G466" s="14"/>
      <c r="H466" s="14"/>
      <c r="I466" s="22"/>
      <c r="J466" s="24"/>
      <c r="K466" s="24"/>
      <c r="L466" s="22"/>
      <c r="M466" s="14"/>
      <c r="N466" s="14"/>
      <c r="O466" s="22"/>
      <c r="P466" s="14"/>
    </row>
    <row r="467" spans="1:16" x14ac:dyDescent="0.3">
      <c r="A467" s="14"/>
      <c r="B467" s="14"/>
      <c r="C467" s="14"/>
      <c r="D467" s="14"/>
      <c r="E467" s="14"/>
      <c r="F467" s="14"/>
      <c r="G467" s="14"/>
      <c r="H467" s="14"/>
      <c r="I467" s="22"/>
      <c r="J467" s="24"/>
      <c r="K467" s="24"/>
      <c r="L467" s="22"/>
      <c r="M467" s="14"/>
      <c r="N467" s="14"/>
      <c r="O467" s="22"/>
      <c r="P467" s="14"/>
    </row>
    <row r="468" spans="1:16" x14ac:dyDescent="0.3">
      <c r="A468" s="14"/>
      <c r="B468" s="14"/>
      <c r="C468" s="14"/>
      <c r="D468" s="14"/>
      <c r="E468" s="14"/>
      <c r="F468" s="14"/>
      <c r="G468" s="14"/>
      <c r="H468" s="14"/>
      <c r="I468" s="22"/>
      <c r="J468" s="24"/>
      <c r="K468" s="24"/>
      <c r="L468" s="22"/>
      <c r="M468" s="14"/>
      <c r="N468" s="14"/>
      <c r="O468" s="22"/>
      <c r="P468" s="14"/>
    </row>
    <row r="469" spans="1:16" x14ac:dyDescent="0.3">
      <c r="A469" s="14"/>
      <c r="B469" s="14"/>
      <c r="C469" s="14"/>
      <c r="D469" s="14"/>
      <c r="E469" s="14"/>
      <c r="F469" s="14"/>
      <c r="G469" s="14"/>
      <c r="H469" s="14"/>
      <c r="I469" s="22"/>
      <c r="J469" s="24"/>
      <c r="K469" s="24"/>
      <c r="L469" s="22"/>
      <c r="M469" s="14"/>
      <c r="N469" s="14"/>
      <c r="O469" s="22"/>
      <c r="P469" s="14"/>
    </row>
    <row r="470" spans="1:16" x14ac:dyDescent="0.3">
      <c r="A470" s="14"/>
      <c r="B470" s="14"/>
      <c r="C470" s="14"/>
      <c r="D470" s="14"/>
      <c r="E470" s="14"/>
      <c r="F470" s="14"/>
      <c r="G470" s="14"/>
      <c r="H470" s="14"/>
      <c r="I470" s="22"/>
      <c r="J470" s="24"/>
      <c r="K470" s="24"/>
      <c r="L470" s="22"/>
      <c r="M470" s="14"/>
      <c r="N470" s="14"/>
      <c r="O470" s="22"/>
      <c r="P470" s="14"/>
    </row>
    <row r="471" spans="1:16" x14ac:dyDescent="0.3">
      <c r="A471" s="14"/>
      <c r="B471" s="14"/>
      <c r="C471" s="14"/>
      <c r="D471" s="14"/>
      <c r="E471" s="14"/>
      <c r="F471" s="14"/>
      <c r="G471" s="14"/>
      <c r="H471" s="14"/>
      <c r="I471" s="22"/>
      <c r="J471" s="24"/>
      <c r="K471" s="24"/>
      <c r="L471" s="22"/>
      <c r="M471" s="14"/>
      <c r="N471" s="14"/>
      <c r="O471" s="22"/>
      <c r="P471" s="14"/>
    </row>
    <row r="472" spans="1:16" x14ac:dyDescent="0.3">
      <c r="A472" s="14"/>
      <c r="B472" s="14"/>
      <c r="C472" s="14"/>
      <c r="D472" s="14"/>
      <c r="E472" s="14"/>
      <c r="F472" s="14"/>
      <c r="G472" s="14"/>
      <c r="H472" s="14"/>
      <c r="I472" s="22"/>
      <c r="J472" s="24"/>
      <c r="K472" s="24"/>
      <c r="L472" s="22"/>
      <c r="M472" s="14"/>
      <c r="N472" s="14"/>
      <c r="O472" s="22"/>
      <c r="P472" s="14"/>
    </row>
    <row r="473" spans="1:16" x14ac:dyDescent="0.3">
      <c r="A473" s="14"/>
      <c r="B473" s="14"/>
      <c r="C473" s="14"/>
      <c r="D473" s="14"/>
      <c r="E473" s="14"/>
      <c r="F473" s="14"/>
      <c r="G473" s="14"/>
      <c r="H473" s="14"/>
      <c r="I473" s="22"/>
      <c r="J473" s="24"/>
      <c r="K473" s="24"/>
      <c r="L473" s="22"/>
      <c r="M473" s="14"/>
      <c r="N473" s="14"/>
      <c r="O473" s="22"/>
      <c r="P473" s="14"/>
    </row>
    <row r="474" spans="1:16" x14ac:dyDescent="0.3">
      <c r="A474" s="14"/>
      <c r="B474" s="14"/>
      <c r="C474" s="14"/>
      <c r="D474" s="14"/>
      <c r="E474" s="14"/>
      <c r="F474" s="14"/>
      <c r="G474" s="14"/>
      <c r="H474" s="14"/>
      <c r="I474" s="22"/>
      <c r="J474" s="24"/>
      <c r="K474" s="24"/>
      <c r="L474" s="22"/>
      <c r="M474" s="14"/>
      <c r="N474" s="14"/>
      <c r="O474" s="22"/>
      <c r="P474" s="14"/>
    </row>
    <row r="475" spans="1:16" x14ac:dyDescent="0.3">
      <c r="A475" s="14"/>
      <c r="B475" s="14"/>
      <c r="C475" s="14"/>
      <c r="D475" s="14"/>
      <c r="E475" s="14"/>
      <c r="F475" s="14"/>
      <c r="G475" s="14"/>
      <c r="H475" s="14"/>
      <c r="I475" s="22"/>
      <c r="J475" s="24"/>
      <c r="K475" s="24"/>
      <c r="L475" s="22"/>
      <c r="M475" s="14"/>
      <c r="N475" s="14"/>
      <c r="O475" s="22"/>
      <c r="P475" s="14"/>
    </row>
    <row r="476" spans="1:16" x14ac:dyDescent="0.3">
      <c r="A476" s="14"/>
      <c r="B476" s="14"/>
      <c r="C476" s="14"/>
      <c r="D476" s="14"/>
      <c r="E476" s="14"/>
      <c r="F476" s="14"/>
      <c r="G476" s="14"/>
      <c r="H476" s="14"/>
      <c r="I476" s="22"/>
      <c r="J476" s="24"/>
      <c r="K476" s="24"/>
      <c r="L476" s="22"/>
      <c r="M476" s="14"/>
      <c r="N476" s="14"/>
      <c r="O476" s="22"/>
      <c r="P476" s="14"/>
    </row>
    <row r="477" spans="1:16" x14ac:dyDescent="0.3">
      <c r="A477" s="14"/>
      <c r="B477" s="14"/>
      <c r="C477" s="14"/>
      <c r="D477" s="14"/>
      <c r="E477" s="14"/>
      <c r="F477" s="14"/>
      <c r="G477" s="14"/>
      <c r="H477" s="14"/>
      <c r="I477" s="22"/>
      <c r="J477" s="24"/>
      <c r="K477" s="24"/>
      <c r="L477" s="22"/>
      <c r="M477" s="14"/>
      <c r="N477" s="14"/>
      <c r="O477" s="22"/>
      <c r="P477" s="14"/>
    </row>
    <row r="478" spans="1:16" x14ac:dyDescent="0.3">
      <c r="A478" s="14"/>
      <c r="B478" s="14"/>
      <c r="C478" s="14"/>
      <c r="D478" s="14"/>
      <c r="E478" s="14"/>
      <c r="F478" s="14"/>
      <c r="G478" s="14"/>
      <c r="H478" s="14"/>
      <c r="I478" s="22"/>
      <c r="J478" s="24"/>
      <c r="K478" s="24"/>
      <c r="L478" s="22"/>
      <c r="M478" s="14"/>
      <c r="N478" s="14"/>
      <c r="O478" s="22"/>
      <c r="P478" s="14"/>
    </row>
    <row r="479" spans="1:16" x14ac:dyDescent="0.3">
      <c r="A479" s="14"/>
      <c r="B479" s="14"/>
      <c r="C479" s="14"/>
      <c r="D479" s="14"/>
      <c r="E479" s="14"/>
      <c r="F479" s="14"/>
      <c r="G479" s="14"/>
      <c r="H479" s="14"/>
      <c r="I479" s="22"/>
      <c r="J479" s="24"/>
      <c r="K479" s="24"/>
      <c r="L479" s="22"/>
      <c r="M479" s="14"/>
      <c r="N479" s="14"/>
      <c r="O479" s="22"/>
      <c r="P479" s="14"/>
    </row>
    <row r="480" spans="1:16" x14ac:dyDescent="0.3">
      <c r="A480" s="14"/>
      <c r="B480" s="14"/>
      <c r="C480" s="14"/>
      <c r="D480" s="14"/>
      <c r="E480" s="14"/>
      <c r="F480" s="14"/>
      <c r="G480" s="14"/>
      <c r="H480" s="14"/>
      <c r="I480" s="22"/>
      <c r="J480" s="24"/>
      <c r="K480" s="24"/>
      <c r="L480" s="22"/>
      <c r="M480" s="14"/>
      <c r="N480" s="14"/>
      <c r="O480" s="22"/>
      <c r="P480" s="14"/>
    </row>
    <row r="481" spans="1:16" x14ac:dyDescent="0.3">
      <c r="A481" s="14"/>
      <c r="B481" s="14"/>
      <c r="C481" s="14"/>
      <c r="D481" s="14"/>
      <c r="E481" s="14"/>
      <c r="F481" s="14"/>
      <c r="G481" s="14"/>
      <c r="H481" s="14"/>
      <c r="I481" s="22"/>
      <c r="J481" s="24"/>
      <c r="K481" s="24"/>
      <c r="L481" s="22"/>
      <c r="M481" s="14"/>
      <c r="N481" s="14"/>
      <c r="O481" s="22"/>
      <c r="P481" s="14"/>
    </row>
    <row r="482" spans="1:16" x14ac:dyDescent="0.3">
      <c r="A482" s="14"/>
      <c r="B482" s="14"/>
      <c r="C482" s="14"/>
      <c r="D482" s="14"/>
      <c r="E482" s="14"/>
      <c r="F482" s="14"/>
      <c r="G482" s="14"/>
      <c r="H482" s="14"/>
      <c r="I482" s="22"/>
      <c r="J482" s="24"/>
      <c r="K482" s="24"/>
      <c r="L482" s="22"/>
      <c r="M482" s="14"/>
      <c r="N482" s="14"/>
      <c r="O482" s="22"/>
      <c r="P482" s="14"/>
    </row>
    <row r="483" spans="1:16" x14ac:dyDescent="0.3">
      <c r="A483" s="14"/>
      <c r="B483" s="14"/>
      <c r="C483" s="14"/>
      <c r="D483" s="14"/>
      <c r="E483" s="14"/>
      <c r="F483" s="14"/>
      <c r="G483" s="14"/>
      <c r="H483" s="14"/>
      <c r="I483" s="22"/>
      <c r="J483" s="24"/>
      <c r="K483" s="24"/>
      <c r="L483" s="22"/>
      <c r="M483" s="14"/>
      <c r="N483" s="14"/>
      <c r="O483" s="22"/>
      <c r="P483" s="14"/>
    </row>
    <row r="484" spans="1:16" x14ac:dyDescent="0.3">
      <c r="A484" s="14"/>
      <c r="B484" s="14"/>
      <c r="C484" s="14"/>
      <c r="D484" s="14"/>
      <c r="E484" s="14"/>
      <c r="F484" s="14"/>
      <c r="G484" s="14"/>
      <c r="H484" s="14"/>
      <c r="I484" s="22"/>
      <c r="J484" s="24"/>
      <c r="K484" s="24"/>
      <c r="L484" s="22"/>
      <c r="M484" s="14"/>
      <c r="N484" s="14"/>
      <c r="O484" s="22"/>
      <c r="P484" s="14"/>
    </row>
    <row r="485" spans="1:16" x14ac:dyDescent="0.3">
      <c r="A485" s="14"/>
      <c r="B485" s="14"/>
      <c r="C485" s="14"/>
      <c r="D485" s="14"/>
      <c r="E485" s="14"/>
      <c r="F485" s="14"/>
      <c r="G485" s="14"/>
      <c r="H485" s="14"/>
      <c r="I485" s="22"/>
      <c r="J485" s="24"/>
      <c r="K485" s="24"/>
      <c r="L485" s="22"/>
      <c r="M485" s="14"/>
      <c r="N485" s="14"/>
      <c r="O485" s="22"/>
      <c r="P485" s="14"/>
    </row>
    <row r="486" spans="1:16" x14ac:dyDescent="0.3">
      <c r="A486" s="14"/>
      <c r="B486" s="14"/>
      <c r="C486" s="14"/>
      <c r="D486" s="14"/>
      <c r="E486" s="14"/>
      <c r="F486" s="14"/>
      <c r="G486" s="14"/>
      <c r="H486" s="14"/>
      <c r="I486" s="22"/>
      <c r="J486" s="24"/>
      <c r="K486" s="24"/>
      <c r="L486" s="22"/>
      <c r="M486" s="14"/>
      <c r="N486" s="14"/>
      <c r="O486" s="22"/>
      <c r="P486" s="14"/>
    </row>
    <row r="487" spans="1:16" x14ac:dyDescent="0.3">
      <c r="A487" s="14"/>
      <c r="B487" s="14"/>
      <c r="C487" s="14"/>
      <c r="D487" s="14"/>
      <c r="E487" s="14"/>
      <c r="F487" s="14"/>
      <c r="G487" s="14"/>
      <c r="H487" s="14"/>
      <c r="I487" s="22"/>
      <c r="J487" s="24"/>
      <c r="K487" s="24"/>
      <c r="L487" s="22"/>
      <c r="M487" s="14"/>
      <c r="N487" s="14"/>
      <c r="O487" s="22"/>
      <c r="P487" s="14"/>
    </row>
    <row r="488" spans="1:16" x14ac:dyDescent="0.3">
      <c r="A488" s="14"/>
      <c r="B488" s="14"/>
      <c r="C488" s="14"/>
      <c r="D488" s="14"/>
      <c r="E488" s="14"/>
      <c r="F488" s="14"/>
      <c r="G488" s="14"/>
      <c r="H488" s="14"/>
      <c r="I488" s="22"/>
      <c r="J488" s="24"/>
      <c r="K488" s="24"/>
      <c r="L488" s="22"/>
      <c r="M488" s="14"/>
      <c r="N488" s="14"/>
      <c r="O488" s="22"/>
      <c r="P488" s="14"/>
    </row>
    <row r="489" spans="1:16" x14ac:dyDescent="0.3">
      <c r="A489" s="14"/>
      <c r="B489" s="14"/>
      <c r="C489" s="14"/>
      <c r="D489" s="14"/>
      <c r="E489" s="14"/>
      <c r="F489" s="14"/>
      <c r="G489" s="14"/>
      <c r="H489" s="14"/>
      <c r="I489" s="22"/>
      <c r="J489" s="24"/>
      <c r="K489" s="24"/>
      <c r="L489" s="22"/>
      <c r="M489" s="14"/>
      <c r="N489" s="14"/>
      <c r="O489" s="22"/>
      <c r="P489" s="14"/>
    </row>
    <row r="490" spans="1:16" x14ac:dyDescent="0.3">
      <c r="A490" s="14"/>
      <c r="B490" s="14"/>
      <c r="C490" s="14"/>
      <c r="D490" s="14"/>
      <c r="E490" s="14"/>
      <c r="F490" s="14"/>
      <c r="G490" s="14"/>
      <c r="H490" s="14"/>
      <c r="I490" s="22"/>
      <c r="J490" s="24"/>
      <c r="K490" s="24"/>
      <c r="L490" s="22"/>
      <c r="M490" s="14"/>
      <c r="N490" s="14"/>
      <c r="O490" s="22"/>
      <c r="P490" s="14"/>
    </row>
    <row r="491" spans="1:16" x14ac:dyDescent="0.3">
      <c r="A491" s="14"/>
      <c r="B491" s="14"/>
      <c r="C491" s="14"/>
      <c r="D491" s="14"/>
      <c r="E491" s="14"/>
      <c r="F491" s="14"/>
      <c r="G491" s="14"/>
      <c r="H491" s="14"/>
      <c r="I491" s="22"/>
      <c r="J491" s="24"/>
      <c r="K491" s="24"/>
      <c r="L491" s="22"/>
      <c r="M491" s="14"/>
      <c r="N491" s="14"/>
      <c r="O491" s="22"/>
      <c r="P491" s="14"/>
    </row>
    <row r="492" spans="1:16" x14ac:dyDescent="0.3">
      <c r="A492" s="14"/>
      <c r="B492" s="14"/>
      <c r="C492" s="14"/>
      <c r="D492" s="14"/>
      <c r="E492" s="14"/>
      <c r="F492" s="14"/>
      <c r="G492" s="14"/>
      <c r="H492" s="14"/>
      <c r="I492" s="22"/>
      <c r="J492" s="24"/>
      <c r="K492" s="24"/>
      <c r="L492" s="22"/>
      <c r="M492" s="14"/>
      <c r="N492" s="14"/>
      <c r="O492" s="22"/>
      <c r="P492" s="14"/>
    </row>
    <row r="493" spans="1:16" x14ac:dyDescent="0.3">
      <c r="A493" s="14"/>
      <c r="B493" s="14"/>
      <c r="C493" s="14"/>
      <c r="D493" s="14"/>
      <c r="E493" s="14"/>
      <c r="F493" s="14"/>
      <c r="G493" s="14"/>
      <c r="H493" s="14"/>
      <c r="I493" s="22"/>
      <c r="J493" s="24"/>
      <c r="K493" s="24"/>
      <c r="L493" s="22"/>
      <c r="M493" s="14"/>
      <c r="N493" s="14"/>
      <c r="O493" s="22"/>
      <c r="P493" s="14"/>
    </row>
    <row r="494" spans="1:16" x14ac:dyDescent="0.3">
      <c r="A494" s="14"/>
      <c r="B494" s="14"/>
      <c r="C494" s="14"/>
      <c r="D494" s="14"/>
      <c r="E494" s="14"/>
      <c r="F494" s="14"/>
      <c r="G494" s="14"/>
      <c r="H494" s="14"/>
      <c r="I494" s="22"/>
      <c r="J494" s="24"/>
      <c r="K494" s="24"/>
      <c r="L494" s="22"/>
      <c r="M494" s="14"/>
      <c r="N494" s="14"/>
      <c r="O494" s="22"/>
      <c r="P494" s="14"/>
    </row>
    <row r="495" spans="1:16" x14ac:dyDescent="0.3">
      <c r="A495" s="14"/>
      <c r="B495" s="14"/>
      <c r="C495" s="14"/>
      <c r="D495" s="14"/>
      <c r="E495" s="14"/>
      <c r="F495" s="14"/>
      <c r="G495" s="14"/>
      <c r="H495" s="14"/>
      <c r="I495" s="22"/>
      <c r="J495" s="24"/>
      <c r="K495" s="24"/>
      <c r="L495" s="22"/>
      <c r="M495" s="14"/>
      <c r="N495" s="14"/>
      <c r="O495" s="22"/>
      <c r="P495" s="14"/>
    </row>
    <row r="496" spans="1:16" x14ac:dyDescent="0.3">
      <c r="A496" s="14"/>
      <c r="B496" s="14"/>
      <c r="C496" s="14"/>
      <c r="D496" s="14"/>
      <c r="E496" s="14"/>
      <c r="F496" s="14"/>
      <c r="G496" s="14"/>
      <c r="H496" s="14"/>
      <c r="I496" s="22"/>
      <c r="J496" s="24"/>
      <c r="K496" s="24"/>
      <c r="L496" s="22"/>
      <c r="M496" s="14"/>
      <c r="N496" s="14"/>
      <c r="O496" s="22"/>
      <c r="P496" s="14"/>
    </row>
    <row r="497" spans="1:16" x14ac:dyDescent="0.3">
      <c r="A497" s="14"/>
      <c r="B497" s="14"/>
      <c r="C497" s="14"/>
      <c r="D497" s="14"/>
      <c r="E497" s="14"/>
      <c r="F497" s="14"/>
      <c r="G497" s="14"/>
      <c r="H497" s="14"/>
      <c r="I497" s="22"/>
      <c r="J497" s="24"/>
      <c r="K497" s="24"/>
      <c r="L497" s="22"/>
      <c r="M497" s="14"/>
      <c r="N497" s="14"/>
      <c r="O497" s="22"/>
      <c r="P497" s="14"/>
    </row>
    <row r="498" spans="1:16" x14ac:dyDescent="0.3">
      <c r="A498" s="14"/>
      <c r="B498" s="14"/>
      <c r="C498" s="14"/>
      <c r="D498" s="14"/>
      <c r="E498" s="14"/>
      <c r="F498" s="14"/>
      <c r="G498" s="14"/>
      <c r="H498" s="14"/>
      <c r="I498" s="22"/>
      <c r="J498" s="24"/>
      <c r="K498" s="24"/>
      <c r="L498" s="22"/>
      <c r="M498" s="14"/>
      <c r="N498" s="14"/>
      <c r="O498" s="22"/>
      <c r="P498" s="14"/>
    </row>
    <row r="499" spans="1:16" x14ac:dyDescent="0.3">
      <c r="A499" s="14"/>
      <c r="B499" s="14"/>
      <c r="C499" s="14"/>
      <c r="D499" s="14"/>
      <c r="E499" s="14"/>
      <c r="F499" s="14"/>
      <c r="G499" s="14"/>
      <c r="H499" s="14"/>
      <c r="I499" s="22"/>
      <c r="J499" s="24"/>
      <c r="K499" s="24"/>
      <c r="L499" s="22"/>
      <c r="M499" s="14"/>
      <c r="N499" s="14"/>
      <c r="O499" s="22"/>
      <c r="P499" s="14"/>
    </row>
    <row r="500" spans="1:16" x14ac:dyDescent="0.3">
      <c r="A500" s="14"/>
      <c r="B500" s="14"/>
      <c r="C500" s="14"/>
      <c r="D500" s="14"/>
      <c r="E500" s="14"/>
      <c r="F500" s="14"/>
      <c r="G500" s="14"/>
      <c r="H500" s="14"/>
      <c r="I500" s="22"/>
      <c r="J500" s="24"/>
      <c r="K500" s="24"/>
      <c r="L500" s="22"/>
      <c r="M500" s="14"/>
      <c r="N500" s="14"/>
      <c r="O500" s="22"/>
      <c r="P500" s="14"/>
    </row>
    <row r="501" spans="1:16" x14ac:dyDescent="0.3">
      <c r="A501" s="14"/>
      <c r="B501" s="14"/>
      <c r="C501" s="14"/>
      <c r="D501" s="14"/>
      <c r="E501" s="14"/>
      <c r="F501" s="14"/>
      <c r="G501" s="14"/>
      <c r="H501" s="14"/>
      <c r="I501" s="22"/>
      <c r="J501" s="24"/>
      <c r="K501" s="24"/>
      <c r="L501" s="22"/>
      <c r="M501" s="14"/>
      <c r="N501" s="14"/>
      <c r="O501" s="22"/>
      <c r="P501" s="14"/>
    </row>
    <row r="502" spans="1:16" x14ac:dyDescent="0.3">
      <c r="A502" s="14"/>
      <c r="B502" s="14"/>
      <c r="C502" s="14"/>
      <c r="D502" s="14"/>
      <c r="E502" s="14"/>
      <c r="F502" s="14"/>
      <c r="G502" s="14"/>
      <c r="H502" s="14"/>
      <c r="I502" s="22"/>
      <c r="J502" s="24"/>
      <c r="K502" s="24"/>
      <c r="L502" s="22"/>
      <c r="M502" s="14"/>
      <c r="N502" s="14"/>
      <c r="O502" s="22"/>
      <c r="P502" s="14"/>
    </row>
    <row r="503" spans="1:16" x14ac:dyDescent="0.3">
      <c r="A503" s="14"/>
      <c r="B503" s="14"/>
      <c r="C503" s="14"/>
      <c r="D503" s="14"/>
      <c r="E503" s="14"/>
      <c r="F503" s="14"/>
      <c r="G503" s="14"/>
      <c r="H503" s="14"/>
      <c r="I503" s="22"/>
      <c r="J503" s="24"/>
      <c r="K503" s="24"/>
      <c r="L503" s="22"/>
      <c r="M503" s="14"/>
      <c r="N503" s="14"/>
      <c r="O503" s="22"/>
      <c r="P503" s="14"/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300-000000000000}">
          <x14:formula1>
            <xm:f>Settings!$D$3:$D$12</xm:f>
          </x14:formula1>
          <xm:sqref>C4:C503</xm:sqref>
        </x14:dataValidation>
        <x14:dataValidation type="list" allowBlank="1" showInputMessage="1" promptTitle="Pick from the list" prompt="Pick the bed code" xr:uid="{00000000-0002-0000-0300-000001000000}">
          <x14:formula1>
            <xm:f>Beds!$A$7:$A$206</xm:f>
          </x14:formula1>
          <xm:sqref>H4:H503</xm:sqref>
        </x14:dataValidation>
        <x14:dataValidation type="list" allowBlank="1" xr:uid="{00000000-0002-0000-0300-000002000000}">
          <x14:formula1>
            <xm:f>Settings!$F$3:$F$12</xm:f>
          </x14:formula1>
          <xm:sqref>M4:M503</xm:sqref>
        </x14:dataValidation>
        <x14:dataValidation type="list" allowBlank="1" xr:uid="{00000000-0002-0000-0300-000003000000}">
          <x14:formula1>
            <xm:f>Lists!$D$1:$D$3</xm:f>
          </x14:formula1>
          <xm:sqref>N4:N503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563EB"/>
    <pageSetUpPr fitToPage="1"/>
  </sheetPr>
  <dimension ref="A1:G1003"/>
  <sheetViews>
    <sheetView showGridLines="0" workbookViewId="0">
      <pane ySplit="3" topLeftCell="A4" activePane="bottomLeft" state="frozen"/>
      <selection pane="bottomLeft"/>
    </sheetView>
  </sheetViews>
  <sheetFormatPr defaultRowHeight="14.4" x14ac:dyDescent="0.3"/>
  <cols>
    <col min="1" max="1" width="12" customWidth="1"/>
    <col min="2" max="2" width="22" customWidth="1"/>
    <col min="3" max="4" width="12" customWidth="1"/>
    <col min="5" max="5" width="14" customWidth="1"/>
    <col min="6" max="6" width="18" customWidth="1"/>
    <col min="7" max="7" width="10" customWidth="1"/>
  </cols>
  <sheetData>
    <row r="1" spans="1:7" ht="25.95" customHeight="1" x14ac:dyDescent="0.4">
      <c r="A1" s="1" t="s">
        <v>122</v>
      </c>
    </row>
    <row r="2" spans="1:7" x14ac:dyDescent="0.3">
      <c r="A2" s="2" t="s">
        <v>123</v>
      </c>
    </row>
    <row r="3" spans="1:7" ht="31.95" customHeight="1" x14ac:dyDescent="0.3">
      <c r="A3" s="20" t="s">
        <v>124</v>
      </c>
      <c r="B3" s="20" t="s">
        <v>125</v>
      </c>
      <c r="C3" s="20" t="s">
        <v>126</v>
      </c>
      <c r="D3" s="20" t="str">
        <f>"Amount ("&amp;Settings!$B$4&amp;")"</f>
        <v>Amount (₹)</v>
      </c>
      <c r="E3" s="20" t="s">
        <v>127</v>
      </c>
      <c r="F3" s="20" t="s">
        <v>128</v>
      </c>
      <c r="G3" s="20" t="s">
        <v>84</v>
      </c>
    </row>
    <row r="4" spans="1:7" x14ac:dyDescent="0.3">
      <c r="A4" s="24">
        <v>46085</v>
      </c>
      <c r="B4" s="14" t="s">
        <v>103</v>
      </c>
      <c r="C4" s="25">
        <v>46082</v>
      </c>
      <c r="D4" s="22">
        <v>7000</v>
      </c>
      <c r="E4" s="14" t="s">
        <v>129</v>
      </c>
      <c r="F4" s="14"/>
      <c r="G4" s="23" t="str">
        <f>IF($B4="","",IFERROR(INDEX(Residents!$H$4:$H$503,MATCH($B4,Residents!$A$4:$A$503,0))&amp;"",""))</f>
        <v>102-A</v>
      </c>
    </row>
    <row r="5" spans="1:7" x14ac:dyDescent="0.3">
      <c r="A5" s="24">
        <v>46116</v>
      </c>
      <c r="B5" s="14" t="s">
        <v>103</v>
      </c>
      <c r="C5" s="25">
        <v>46113</v>
      </c>
      <c r="D5" s="22">
        <v>7000</v>
      </c>
      <c r="E5" s="14" t="s">
        <v>130</v>
      </c>
      <c r="F5" s="14"/>
      <c r="G5" s="23" t="str">
        <f>IF($B5="","",IFERROR(INDEX(Residents!$H$4:$H$503,MATCH($B5,Residents!$A$4:$A$503,0))&amp;"",""))</f>
        <v>102-A</v>
      </c>
    </row>
    <row r="6" spans="1:7" x14ac:dyDescent="0.3">
      <c r="A6" s="24">
        <v>46146</v>
      </c>
      <c r="B6" s="14" t="s">
        <v>103</v>
      </c>
      <c r="C6" s="25">
        <v>46143</v>
      </c>
      <c r="D6" s="22">
        <v>7000</v>
      </c>
      <c r="E6" s="14" t="s">
        <v>129</v>
      </c>
      <c r="F6" s="14"/>
      <c r="G6" s="23" t="str">
        <f>IF($B6="","",IFERROR(INDEX(Residents!$H$4:$H$503,MATCH($B6,Residents!$A$4:$A$503,0))&amp;"",""))</f>
        <v>102-A</v>
      </c>
    </row>
    <row r="7" spans="1:7" x14ac:dyDescent="0.3">
      <c r="A7" s="24">
        <v>46177</v>
      </c>
      <c r="B7" s="14" t="s">
        <v>90</v>
      </c>
      <c r="C7" s="25">
        <v>46174</v>
      </c>
      <c r="D7" s="22">
        <v>9500</v>
      </c>
      <c r="E7" s="14" t="s">
        <v>130</v>
      </c>
      <c r="F7" s="14"/>
      <c r="G7" s="23" t="str">
        <f>IF($B7="","",IFERROR(INDEX(Residents!$H$4:$H$503,MATCH($B7,Residents!$A$4:$A$503,0))&amp;"",""))</f>
        <v>101-A</v>
      </c>
    </row>
    <row r="8" spans="1:7" x14ac:dyDescent="0.3">
      <c r="A8" s="24">
        <v>46177</v>
      </c>
      <c r="B8" s="14" t="s">
        <v>103</v>
      </c>
      <c r="C8" s="25">
        <v>46174</v>
      </c>
      <c r="D8" s="22">
        <v>7000</v>
      </c>
      <c r="E8" s="14" t="s">
        <v>129</v>
      </c>
      <c r="F8" s="14"/>
      <c r="G8" s="23" t="str">
        <f>IF($B8="","",IFERROR(INDEX(Residents!$H$4:$H$503,MATCH($B8,Residents!$A$4:$A$503,0))&amp;"",""))</f>
        <v>102-A</v>
      </c>
    </row>
    <row r="9" spans="1:7" x14ac:dyDescent="0.3">
      <c r="A9" s="24">
        <v>46207</v>
      </c>
      <c r="B9" s="14" t="s">
        <v>90</v>
      </c>
      <c r="C9" s="25">
        <v>46204</v>
      </c>
      <c r="D9" s="22">
        <v>9500</v>
      </c>
      <c r="E9" s="14" t="s">
        <v>129</v>
      </c>
      <c r="F9" s="14"/>
      <c r="G9" s="23" t="str">
        <f>IF($B9="","",IFERROR(INDEX(Residents!$H$4:$H$503,MATCH($B9,Residents!$A$4:$A$503,0))&amp;"",""))</f>
        <v>101-A</v>
      </c>
    </row>
    <row r="10" spans="1:7" x14ac:dyDescent="0.3">
      <c r="A10" s="24">
        <v>46207</v>
      </c>
      <c r="B10" s="14" t="s">
        <v>103</v>
      </c>
      <c r="C10" s="25">
        <v>46204</v>
      </c>
      <c r="D10" s="22">
        <v>7000</v>
      </c>
      <c r="E10" s="14" t="s">
        <v>130</v>
      </c>
      <c r="F10" s="14"/>
      <c r="G10" s="23" t="str">
        <f>IF($B10="","",IFERROR(INDEX(Residents!$H$4:$H$503,MATCH($B10,Residents!$A$4:$A$503,0))&amp;"",""))</f>
        <v>102-A</v>
      </c>
    </row>
    <row r="11" spans="1:7" x14ac:dyDescent="0.3">
      <c r="A11" s="24">
        <v>46238</v>
      </c>
      <c r="B11" s="14" t="s">
        <v>90</v>
      </c>
      <c r="C11" s="25">
        <v>46235</v>
      </c>
      <c r="D11" s="22">
        <v>9500</v>
      </c>
      <c r="E11" s="14" t="s">
        <v>129</v>
      </c>
      <c r="F11" s="14"/>
      <c r="G11" s="23" t="str">
        <f>IF($B11="","",IFERROR(INDEX(Residents!$H$4:$H$503,MATCH($B11,Residents!$A$4:$A$503,0))&amp;"",""))</f>
        <v>101-A</v>
      </c>
    </row>
    <row r="12" spans="1:7" x14ac:dyDescent="0.3">
      <c r="A12" s="24">
        <v>46238</v>
      </c>
      <c r="B12" s="14" t="s">
        <v>97</v>
      </c>
      <c r="C12" s="25">
        <v>46235</v>
      </c>
      <c r="D12" s="22">
        <v>6500</v>
      </c>
      <c r="E12" s="14" t="s">
        <v>129</v>
      </c>
      <c r="F12" s="14"/>
      <c r="G12" s="23" t="str">
        <f>IF($B12="","",IFERROR(INDEX(Residents!$H$4:$H$503,MATCH($B12,Residents!$A$4:$A$503,0))&amp;"",""))</f>
        <v>101-B</v>
      </c>
    </row>
    <row r="13" spans="1:7" x14ac:dyDescent="0.3">
      <c r="A13" s="24">
        <v>46238</v>
      </c>
      <c r="B13" s="14" t="s">
        <v>103</v>
      </c>
      <c r="C13" s="25">
        <v>46235</v>
      </c>
      <c r="D13" s="22">
        <v>7000</v>
      </c>
      <c r="E13" s="14" t="s">
        <v>129</v>
      </c>
      <c r="F13" s="14"/>
      <c r="G13" s="23" t="str">
        <f>IF($B13="","",IFERROR(INDEX(Residents!$H$4:$H$503,MATCH($B13,Residents!$A$4:$A$503,0))&amp;"",""))</f>
        <v>102-A</v>
      </c>
    </row>
    <row r="14" spans="1:7" x14ac:dyDescent="0.3">
      <c r="A14" s="24">
        <v>46269</v>
      </c>
      <c r="B14" s="14" t="s">
        <v>90</v>
      </c>
      <c r="C14" s="25">
        <v>46266</v>
      </c>
      <c r="D14" s="22">
        <v>9500</v>
      </c>
      <c r="E14" s="14" t="s">
        <v>130</v>
      </c>
      <c r="F14" s="14"/>
      <c r="G14" s="23" t="str">
        <f>IF($B14="","",IFERROR(INDEX(Residents!$H$4:$H$503,MATCH($B14,Residents!$A$4:$A$503,0))&amp;"",""))</f>
        <v>101-A</v>
      </c>
    </row>
    <row r="15" spans="1:7" x14ac:dyDescent="0.3">
      <c r="A15" s="24">
        <v>46269</v>
      </c>
      <c r="B15" s="14" t="s">
        <v>97</v>
      </c>
      <c r="C15" s="25">
        <v>46266</v>
      </c>
      <c r="D15" s="22">
        <v>9500</v>
      </c>
      <c r="E15" s="14" t="s">
        <v>130</v>
      </c>
      <c r="F15" s="14"/>
      <c r="G15" s="23" t="str">
        <f>IF($B15="","",IFERROR(INDEX(Residents!$H$4:$H$503,MATCH($B15,Residents!$A$4:$A$503,0))&amp;"",""))</f>
        <v>101-B</v>
      </c>
    </row>
    <row r="16" spans="1:7" x14ac:dyDescent="0.3">
      <c r="A16" s="24">
        <v>46269</v>
      </c>
      <c r="B16" s="14" t="s">
        <v>103</v>
      </c>
      <c r="C16" s="25">
        <v>46266</v>
      </c>
      <c r="D16" s="22">
        <v>7000</v>
      </c>
      <c r="E16" s="14" t="s">
        <v>129</v>
      </c>
      <c r="F16" s="14"/>
      <c r="G16" s="23" t="str">
        <f>IF($B16="","",IFERROR(INDEX(Residents!$H$4:$H$503,MATCH($B16,Residents!$A$4:$A$503,0))&amp;"",""))</f>
        <v>102-A</v>
      </c>
    </row>
    <row r="17" spans="1:7" x14ac:dyDescent="0.3">
      <c r="A17" s="24">
        <v>46269</v>
      </c>
      <c r="B17" s="14" t="s">
        <v>109</v>
      </c>
      <c r="C17" s="25">
        <v>46266</v>
      </c>
      <c r="D17" s="22">
        <v>14000</v>
      </c>
      <c r="E17" s="14" t="s">
        <v>129</v>
      </c>
      <c r="F17" s="14"/>
      <c r="G17" s="23" t="str">
        <f>IF($B17="","",IFERROR(INDEX(Residents!$H$4:$H$503,MATCH($B17,Residents!$A$4:$A$503,0))&amp;"",""))</f>
        <v>201-A</v>
      </c>
    </row>
    <row r="18" spans="1:7" x14ac:dyDescent="0.3">
      <c r="A18" s="24">
        <v>46299</v>
      </c>
      <c r="B18" s="14" t="s">
        <v>90</v>
      </c>
      <c r="C18" s="25">
        <v>46296</v>
      </c>
      <c r="D18" s="22">
        <v>9500</v>
      </c>
      <c r="E18" s="14" t="s">
        <v>129</v>
      </c>
      <c r="F18" s="14"/>
      <c r="G18" s="23" t="str">
        <f>IF($B18="","",IFERROR(INDEX(Residents!$H$4:$H$503,MATCH($B18,Residents!$A$4:$A$503,0))&amp;"",""))</f>
        <v>101-A</v>
      </c>
    </row>
    <row r="19" spans="1:7" x14ac:dyDescent="0.3">
      <c r="A19" s="24">
        <v>46299</v>
      </c>
      <c r="B19" s="14" t="s">
        <v>97</v>
      </c>
      <c r="C19" s="25">
        <v>46296</v>
      </c>
      <c r="D19" s="22">
        <v>9500</v>
      </c>
      <c r="E19" s="14" t="s">
        <v>129</v>
      </c>
      <c r="F19" s="14"/>
      <c r="G19" s="23" t="str">
        <f>IF($B19="","",IFERROR(INDEX(Residents!$H$4:$H$503,MATCH($B19,Residents!$A$4:$A$503,0))&amp;"",""))</f>
        <v>101-B</v>
      </c>
    </row>
    <row r="20" spans="1:7" x14ac:dyDescent="0.3">
      <c r="A20" s="24">
        <v>46299</v>
      </c>
      <c r="B20" s="14" t="s">
        <v>103</v>
      </c>
      <c r="C20" s="25">
        <v>46296</v>
      </c>
      <c r="D20" s="22">
        <v>7000</v>
      </c>
      <c r="E20" s="14" t="s">
        <v>130</v>
      </c>
      <c r="F20" s="14"/>
      <c r="G20" s="23" t="str">
        <f>IF($B20="","",IFERROR(INDEX(Residents!$H$4:$H$503,MATCH($B20,Residents!$A$4:$A$503,0))&amp;"",""))</f>
        <v>102-A</v>
      </c>
    </row>
    <row r="21" spans="1:7" x14ac:dyDescent="0.3">
      <c r="A21" s="24">
        <v>46328</v>
      </c>
      <c r="B21" s="14" t="s">
        <v>116</v>
      </c>
      <c r="C21" s="25">
        <v>46296</v>
      </c>
      <c r="D21" s="22">
        <v>4000</v>
      </c>
      <c r="E21" s="14" t="s">
        <v>130</v>
      </c>
      <c r="F21" s="14" t="s">
        <v>131</v>
      </c>
      <c r="G21" s="23" t="str">
        <f>IF($B21="","",IFERROR(INDEX(Residents!$H$4:$H$503,MATCH($B21,Residents!$A$4:$A$503,0))&amp;"",""))</f>
        <v>102-B</v>
      </c>
    </row>
    <row r="22" spans="1:7" x14ac:dyDescent="0.3">
      <c r="A22" s="24"/>
      <c r="B22" s="14"/>
      <c r="C22" s="25"/>
      <c r="D22" s="22"/>
      <c r="E22" s="14"/>
      <c r="F22" s="14"/>
      <c r="G22" s="23" t="str">
        <f>IF($B22="","",IFERROR(INDEX(Residents!$H$4:$H$503,MATCH($B22,Residents!$A$4:$A$503,0))&amp;"",""))</f>
        <v/>
      </c>
    </row>
    <row r="23" spans="1:7" x14ac:dyDescent="0.3">
      <c r="A23" s="24"/>
      <c r="B23" s="14"/>
      <c r="C23" s="25"/>
      <c r="D23" s="22"/>
      <c r="E23" s="14"/>
      <c r="F23" s="14"/>
      <c r="G23" s="23" t="str">
        <f>IF($B23="","",IFERROR(INDEX(Residents!$H$4:$H$503,MATCH($B23,Residents!$A$4:$A$503,0))&amp;"",""))</f>
        <v/>
      </c>
    </row>
    <row r="24" spans="1:7" x14ac:dyDescent="0.3">
      <c r="A24" s="24"/>
      <c r="B24" s="14"/>
      <c r="C24" s="25"/>
      <c r="D24" s="22"/>
      <c r="E24" s="14"/>
      <c r="F24" s="14"/>
      <c r="G24" s="23" t="str">
        <f>IF($B24="","",IFERROR(INDEX(Residents!$H$4:$H$503,MATCH($B24,Residents!$A$4:$A$503,0))&amp;"",""))</f>
        <v/>
      </c>
    </row>
    <row r="25" spans="1:7" x14ac:dyDescent="0.3">
      <c r="A25" s="24"/>
      <c r="B25" s="14"/>
      <c r="C25" s="25"/>
      <c r="D25" s="22"/>
      <c r="E25" s="14"/>
      <c r="F25" s="14"/>
      <c r="G25" s="23" t="str">
        <f>IF($B25="","",IFERROR(INDEX(Residents!$H$4:$H$503,MATCH($B25,Residents!$A$4:$A$503,0))&amp;"",""))</f>
        <v/>
      </c>
    </row>
    <row r="26" spans="1:7" x14ac:dyDescent="0.3">
      <c r="A26" s="24"/>
      <c r="B26" s="14"/>
      <c r="C26" s="25"/>
      <c r="D26" s="22"/>
      <c r="E26" s="14"/>
      <c r="F26" s="14"/>
      <c r="G26" s="23" t="str">
        <f>IF($B26="","",IFERROR(INDEX(Residents!$H$4:$H$503,MATCH($B26,Residents!$A$4:$A$503,0))&amp;"",""))</f>
        <v/>
      </c>
    </row>
    <row r="27" spans="1:7" x14ac:dyDescent="0.3">
      <c r="A27" s="24"/>
      <c r="B27" s="14"/>
      <c r="C27" s="25"/>
      <c r="D27" s="22"/>
      <c r="E27" s="14"/>
      <c r="F27" s="14"/>
      <c r="G27" s="23" t="str">
        <f>IF($B27="","",IFERROR(INDEX(Residents!$H$4:$H$503,MATCH($B27,Residents!$A$4:$A$503,0))&amp;"",""))</f>
        <v/>
      </c>
    </row>
    <row r="28" spans="1:7" x14ac:dyDescent="0.3">
      <c r="A28" s="24"/>
      <c r="B28" s="14"/>
      <c r="C28" s="25"/>
      <c r="D28" s="22"/>
      <c r="E28" s="14"/>
      <c r="F28" s="14"/>
      <c r="G28" s="23" t="str">
        <f>IF($B28="","",IFERROR(INDEX(Residents!$H$4:$H$503,MATCH($B28,Residents!$A$4:$A$503,0))&amp;"",""))</f>
        <v/>
      </c>
    </row>
    <row r="29" spans="1:7" x14ac:dyDescent="0.3">
      <c r="A29" s="24"/>
      <c r="B29" s="14"/>
      <c r="C29" s="25"/>
      <c r="D29" s="22"/>
      <c r="E29" s="14"/>
      <c r="F29" s="14"/>
      <c r="G29" s="23" t="str">
        <f>IF($B29="","",IFERROR(INDEX(Residents!$H$4:$H$503,MATCH($B29,Residents!$A$4:$A$503,0))&amp;"",""))</f>
        <v/>
      </c>
    </row>
    <row r="30" spans="1:7" x14ac:dyDescent="0.3">
      <c r="A30" s="24"/>
      <c r="B30" s="14"/>
      <c r="C30" s="25"/>
      <c r="D30" s="22"/>
      <c r="E30" s="14"/>
      <c r="F30" s="14"/>
      <c r="G30" s="23" t="str">
        <f>IF($B30="","",IFERROR(INDEX(Residents!$H$4:$H$503,MATCH($B30,Residents!$A$4:$A$503,0))&amp;"",""))</f>
        <v/>
      </c>
    </row>
    <row r="31" spans="1:7" x14ac:dyDescent="0.3">
      <c r="A31" s="24"/>
      <c r="B31" s="14"/>
      <c r="C31" s="25"/>
      <c r="D31" s="22"/>
      <c r="E31" s="14"/>
      <c r="F31" s="14"/>
      <c r="G31" s="23" t="str">
        <f>IF($B31="","",IFERROR(INDEX(Residents!$H$4:$H$503,MATCH($B31,Residents!$A$4:$A$503,0))&amp;"",""))</f>
        <v/>
      </c>
    </row>
    <row r="32" spans="1:7" x14ac:dyDescent="0.3">
      <c r="A32" s="24"/>
      <c r="B32" s="14"/>
      <c r="C32" s="25"/>
      <c r="D32" s="22"/>
      <c r="E32" s="14"/>
      <c r="F32" s="14"/>
      <c r="G32" s="23" t="str">
        <f>IF($B32="","",IFERROR(INDEX(Residents!$H$4:$H$503,MATCH($B32,Residents!$A$4:$A$503,0))&amp;"",""))</f>
        <v/>
      </c>
    </row>
    <row r="33" spans="1:7" x14ac:dyDescent="0.3">
      <c r="A33" s="24"/>
      <c r="B33" s="14"/>
      <c r="C33" s="25"/>
      <c r="D33" s="22"/>
      <c r="E33" s="14"/>
      <c r="F33" s="14"/>
      <c r="G33" s="23" t="str">
        <f>IF($B33="","",IFERROR(INDEX(Residents!$H$4:$H$503,MATCH($B33,Residents!$A$4:$A$503,0))&amp;"",""))</f>
        <v/>
      </c>
    </row>
    <row r="34" spans="1:7" x14ac:dyDescent="0.3">
      <c r="A34" s="24"/>
      <c r="B34" s="14"/>
      <c r="C34" s="25"/>
      <c r="D34" s="22"/>
      <c r="E34" s="14"/>
      <c r="F34" s="14"/>
      <c r="G34" s="23" t="str">
        <f>IF($B34="","",IFERROR(INDEX(Residents!$H$4:$H$503,MATCH($B34,Residents!$A$4:$A$503,0))&amp;"",""))</f>
        <v/>
      </c>
    </row>
    <row r="35" spans="1:7" x14ac:dyDescent="0.3">
      <c r="A35" s="24"/>
      <c r="B35" s="14"/>
      <c r="C35" s="25"/>
      <c r="D35" s="22"/>
      <c r="E35" s="14"/>
      <c r="F35" s="14"/>
      <c r="G35" s="23" t="str">
        <f>IF($B35="","",IFERROR(INDEX(Residents!$H$4:$H$503,MATCH($B35,Residents!$A$4:$A$503,0))&amp;"",""))</f>
        <v/>
      </c>
    </row>
    <row r="36" spans="1:7" x14ac:dyDescent="0.3">
      <c r="A36" s="24"/>
      <c r="B36" s="14"/>
      <c r="C36" s="25"/>
      <c r="D36" s="22"/>
      <c r="E36" s="14"/>
      <c r="F36" s="14"/>
      <c r="G36" s="23" t="str">
        <f>IF($B36="","",IFERROR(INDEX(Residents!$H$4:$H$503,MATCH($B36,Residents!$A$4:$A$503,0))&amp;"",""))</f>
        <v/>
      </c>
    </row>
    <row r="37" spans="1:7" x14ac:dyDescent="0.3">
      <c r="A37" s="24"/>
      <c r="B37" s="14"/>
      <c r="C37" s="25"/>
      <c r="D37" s="22"/>
      <c r="E37" s="14"/>
      <c r="F37" s="14"/>
      <c r="G37" s="23" t="str">
        <f>IF($B37="","",IFERROR(INDEX(Residents!$H$4:$H$503,MATCH($B37,Residents!$A$4:$A$503,0))&amp;"",""))</f>
        <v/>
      </c>
    </row>
    <row r="38" spans="1:7" x14ac:dyDescent="0.3">
      <c r="A38" s="24"/>
      <c r="B38" s="14"/>
      <c r="C38" s="25"/>
      <c r="D38" s="22"/>
      <c r="E38" s="14"/>
      <c r="F38" s="14"/>
      <c r="G38" s="23" t="str">
        <f>IF($B38="","",IFERROR(INDEX(Residents!$H$4:$H$503,MATCH($B38,Residents!$A$4:$A$503,0))&amp;"",""))</f>
        <v/>
      </c>
    </row>
    <row r="39" spans="1:7" x14ac:dyDescent="0.3">
      <c r="A39" s="24"/>
      <c r="B39" s="14"/>
      <c r="C39" s="25"/>
      <c r="D39" s="22"/>
      <c r="E39" s="14"/>
      <c r="F39" s="14"/>
      <c r="G39" s="23" t="str">
        <f>IF($B39="","",IFERROR(INDEX(Residents!$H$4:$H$503,MATCH($B39,Residents!$A$4:$A$503,0))&amp;"",""))</f>
        <v/>
      </c>
    </row>
    <row r="40" spans="1:7" x14ac:dyDescent="0.3">
      <c r="A40" s="24"/>
      <c r="B40" s="14"/>
      <c r="C40" s="25"/>
      <c r="D40" s="22"/>
      <c r="E40" s="14"/>
      <c r="F40" s="14"/>
      <c r="G40" s="23" t="str">
        <f>IF($B40="","",IFERROR(INDEX(Residents!$H$4:$H$503,MATCH($B40,Residents!$A$4:$A$503,0))&amp;"",""))</f>
        <v/>
      </c>
    </row>
    <row r="41" spans="1:7" x14ac:dyDescent="0.3">
      <c r="A41" s="24"/>
      <c r="B41" s="14"/>
      <c r="C41" s="25"/>
      <c r="D41" s="22"/>
      <c r="E41" s="14"/>
      <c r="F41" s="14"/>
      <c r="G41" s="23" t="str">
        <f>IF($B41="","",IFERROR(INDEX(Residents!$H$4:$H$503,MATCH($B41,Residents!$A$4:$A$503,0))&amp;"",""))</f>
        <v/>
      </c>
    </row>
    <row r="42" spans="1:7" x14ac:dyDescent="0.3">
      <c r="A42" s="24"/>
      <c r="B42" s="14"/>
      <c r="C42" s="25"/>
      <c r="D42" s="22"/>
      <c r="E42" s="14"/>
      <c r="F42" s="14"/>
      <c r="G42" s="23" t="str">
        <f>IF($B42="","",IFERROR(INDEX(Residents!$H$4:$H$503,MATCH($B42,Residents!$A$4:$A$503,0))&amp;"",""))</f>
        <v/>
      </c>
    </row>
    <row r="43" spans="1:7" x14ac:dyDescent="0.3">
      <c r="A43" s="24"/>
      <c r="B43" s="14"/>
      <c r="C43" s="25"/>
      <c r="D43" s="22"/>
      <c r="E43" s="14"/>
      <c r="F43" s="14"/>
      <c r="G43" s="23" t="str">
        <f>IF($B43="","",IFERROR(INDEX(Residents!$H$4:$H$503,MATCH($B43,Residents!$A$4:$A$503,0))&amp;"",""))</f>
        <v/>
      </c>
    </row>
    <row r="44" spans="1:7" x14ac:dyDescent="0.3">
      <c r="A44" s="24"/>
      <c r="B44" s="14"/>
      <c r="C44" s="25"/>
      <c r="D44" s="22"/>
      <c r="E44" s="14"/>
      <c r="F44" s="14"/>
      <c r="G44" s="23" t="str">
        <f>IF($B44="","",IFERROR(INDEX(Residents!$H$4:$H$503,MATCH($B44,Residents!$A$4:$A$503,0))&amp;"",""))</f>
        <v/>
      </c>
    </row>
    <row r="45" spans="1:7" x14ac:dyDescent="0.3">
      <c r="A45" s="24"/>
      <c r="B45" s="14"/>
      <c r="C45" s="25"/>
      <c r="D45" s="22"/>
      <c r="E45" s="14"/>
      <c r="F45" s="14"/>
      <c r="G45" s="23" t="str">
        <f>IF($B45="","",IFERROR(INDEX(Residents!$H$4:$H$503,MATCH($B45,Residents!$A$4:$A$503,0))&amp;"",""))</f>
        <v/>
      </c>
    </row>
    <row r="46" spans="1:7" x14ac:dyDescent="0.3">
      <c r="A46" s="24"/>
      <c r="B46" s="14"/>
      <c r="C46" s="25"/>
      <c r="D46" s="22"/>
      <c r="E46" s="14"/>
      <c r="F46" s="14"/>
      <c r="G46" s="23" t="str">
        <f>IF($B46="","",IFERROR(INDEX(Residents!$H$4:$H$503,MATCH($B46,Residents!$A$4:$A$503,0))&amp;"",""))</f>
        <v/>
      </c>
    </row>
    <row r="47" spans="1:7" x14ac:dyDescent="0.3">
      <c r="A47" s="24"/>
      <c r="B47" s="14"/>
      <c r="C47" s="25"/>
      <c r="D47" s="22"/>
      <c r="E47" s="14"/>
      <c r="F47" s="14"/>
      <c r="G47" s="23" t="str">
        <f>IF($B47="","",IFERROR(INDEX(Residents!$H$4:$H$503,MATCH($B47,Residents!$A$4:$A$503,0))&amp;"",""))</f>
        <v/>
      </c>
    </row>
    <row r="48" spans="1:7" x14ac:dyDescent="0.3">
      <c r="A48" s="24"/>
      <c r="B48" s="14"/>
      <c r="C48" s="25"/>
      <c r="D48" s="22"/>
      <c r="E48" s="14"/>
      <c r="F48" s="14"/>
      <c r="G48" s="23" t="str">
        <f>IF($B48="","",IFERROR(INDEX(Residents!$H$4:$H$503,MATCH($B48,Residents!$A$4:$A$503,0))&amp;"",""))</f>
        <v/>
      </c>
    </row>
    <row r="49" spans="1:7" x14ac:dyDescent="0.3">
      <c r="A49" s="24"/>
      <c r="B49" s="14"/>
      <c r="C49" s="25"/>
      <c r="D49" s="22"/>
      <c r="E49" s="14"/>
      <c r="F49" s="14"/>
      <c r="G49" s="23" t="str">
        <f>IF($B49="","",IFERROR(INDEX(Residents!$H$4:$H$503,MATCH($B49,Residents!$A$4:$A$503,0))&amp;"",""))</f>
        <v/>
      </c>
    </row>
    <row r="50" spans="1:7" x14ac:dyDescent="0.3">
      <c r="A50" s="24"/>
      <c r="B50" s="14"/>
      <c r="C50" s="25"/>
      <c r="D50" s="22"/>
      <c r="E50" s="14"/>
      <c r="F50" s="14"/>
      <c r="G50" s="23" t="str">
        <f>IF($B50="","",IFERROR(INDEX(Residents!$H$4:$H$503,MATCH($B50,Residents!$A$4:$A$503,0))&amp;"",""))</f>
        <v/>
      </c>
    </row>
    <row r="51" spans="1:7" x14ac:dyDescent="0.3">
      <c r="A51" s="24"/>
      <c r="B51" s="14"/>
      <c r="C51" s="25"/>
      <c r="D51" s="22"/>
      <c r="E51" s="14"/>
      <c r="F51" s="14"/>
      <c r="G51" s="23" t="str">
        <f>IF($B51="","",IFERROR(INDEX(Residents!$H$4:$H$503,MATCH($B51,Residents!$A$4:$A$503,0))&amp;"",""))</f>
        <v/>
      </c>
    </row>
    <row r="52" spans="1:7" x14ac:dyDescent="0.3">
      <c r="A52" s="24"/>
      <c r="B52" s="14"/>
      <c r="C52" s="25"/>
      <c r="D52" s="22"/>
      <c r="E52" s="14"/>
      <c r="F52" s="14"/>
      <c r="G52" s="23" t="str">
        <f>IF($B52="","",IFERROR(INDEX(Residents!$H$4:$H$503,MATCH($B52,Residents!$A$4:$A$503,0))&amp;"",""))</f>
        <v/>
      </c>
    </row>
    <row r="53" spans="1:7" x14ac:dyDescent="0.3">
      <c r="A53" s="24"/>
      <c r="B53" s="14"/>
      <c r="C53" s="25"/>
      <c r="D53" s="22"/>
      <c r="E53" s="14"/>
      <c r="F53" s="14"/>
      <c r="G53" s="23" t="str">
        <f>IF($B53="","",IFERROR(INDEX(Residents!$H$4:$H$503,MATCH($B53,Residents!$A$4:$A$503,0))&amp;"",""))</f>
        <v/>
      </c>
    </row>
    <row r="54" spans="1:7" x14ac:dyDescent="0.3">
      <c r="A54" s="24"/>
      <c r="B54" s="14"/>
      <c r="C54" s="25"/>
      <c r="D54" s="22"/>
      <c r="E54" s="14"/>
      <c r="F54" s="14"/>
      <c r="G54" s="23" t="str">
        <f>IF($B54="","",IFERROR(INDEX(Residents!$H$4:$H$503,MATCH($B54,Residents!$A$4:$A$503,0))&amp;"",""))</f>
        <v/>
      </c>
    </row>
    <row r="55" spans="1:7" x14ac:dyDescent="0.3">
      <c r="A55" s="24"/>
      <c r="B55" s="14"/>
      <c r="C55" s="25"/>
      <c r="D55" s="22"/>
      <c r="E55" s="14"/>
      <c r="F55" s="14"/>
      <c r="G55" s="23" t="str">
        <f>IF($B55="","",IFERROR(INDEX(Residents!$H$4:$H$503,MATCH($B55,Residents!$A$4:$A$503,0))&amp;"",""))</f>
        <v/>
      </c>
    </row>
    <row r="56" spans="1:7" x14ac:dyDescent="0.3">
      <c r="A56" s="24"/>
      <c r="B56" s="14"/>
      <c r="C56" s="25"/>
      <c r="D56" s="22"/>
      <c r="E56" s="14"/>
      <c r="F56" s="14"/>
      <c r="G56" s="23" t="str">
        <f>IF($B56="","",IFERROR(INDEX(Residents!$H$4:$H$503,MATCH($B56,Residents!$A$4:$A$503,0))&amp;"",""))</f>
        <v/>
      </c>
    </row>
    <row r="57" spans="1:7" x14ac:dyDescent="0.3">
      <c r="A57" s="24"/>
      <c r="B57" s="14"/>
      <c r="C57" s="25"/>
      <c r="D57" s="22"/>
      <c r="E57" s="14"/>
      <c r="F57" s="14"/>
      <c r="G57" s="23" t="str">
        <f>IF($B57="","",IFERROR(INDEX(Residents!$H$4:$H$503,MATCH($B57,Residents!$A$4:$A$503,0))&amp;"",""))</f>
        <v/>
      </c>
    </row>
    <row r="58" spans="1:7" x14ac:dyDescent="0.3">
      <c r="A58" s="24"/>
      <c r="B58" s="14"/>
      <c r="C58" s="25"/>
      <c r="D58" s="22"/>
      <c r="E58" s="14"/>
      <c r="F58" s="14"/>
      <c r="G58" s="23" t="str">
        <f>IF($B58="","",IFERROR(INDEX(Residents!$H$4:$H$503,MATCH($B58,Residents!$A$4:$A$503,0))&amp;"",""))</f>
        <v/>
      </c>
    </row>
    <row r="59" spans="1:7" x14ac:dyDescent="0.3">
      <c r="A59" s="24"/>
      <c r="B59" s="14"/>
      <c r="C59" s="25"/>
      <c r="D59" s="22"/>
      <c r="E59" s="14"/>
      <c r="F59" s="14"/>
      <c r="G59" s="23" t="str">
        <f>IF($B59="","",IFERROR(INDEX(Residents!$H$4:$H$503,MATCH($B59,Residents!$A$4:$A$503,0))&amp;"",""))</f>
        <v/>
      </c>
    </row>
    <row r="60" spans="1:7" x14ac:dyDescent="0.3">
      <c r="A60" s="24"/>
      <c r="B60" s="14"/>
      <c r="C60" s="25"/>
      <c r="D60" s="22"/>
      <c r="E60" s="14"/>
      <c r="F60" s="14"/>
      <c r="G60" s="23" t="str">
        <f>IF($B60="","",IFERROR(INDEX(Residents!$H$4:$H$503,MATCH($B60,Residents!$A$4:$A$503,0))&amp;"",""))</f>
        <v/>
      </c>
    </row>
    <row r="61" spans="1:7" x14ac:dyDescent="0.3">
      <c r="A61" s="24"/>
      <c r="B61" s="14"/>
      <c r="C61" s="25"/>
      <c r="D61" s="22"/>
      <c r="E61" s="14"/>
      <c r="F61" s="14"/>
      <c r="G61" s="23" t="str">
        <f>IF($B61="","",IFERROR(INDEX(Residents!$H$4:$H$503,MATCH($B61,Residents!$A$4:$A$503,0))&amp;"",""))</f>
        <v/>
      </c>
    </row>
    <row r="62" spans="1:7" x14ac:dyDescent="0.3">
      <c r="A62" s="24"/>
      <c r="B62" s="14"/>
      <c r="C62" s="25"/>
      <c r="D62" s="22"/>
      <c r="E62" s="14"/>
      <c r="F62" s="14"/>
      <c r="G62" s="23" t="str">
        <f>IF($B62="","",IFERROR(INDEX(Residents!$H$4:$H$503,MATCH($B62,Residents!$A$4:$A$503,0))&amp;"",""))</f>
        <v/>
      </c>
    </row>
    <row r="63" spans="1:7" x14ac:dyDescent="0.3">
      <c r="A63" s="24"/>
      <c r="B63" s="14"/>
      <c r="C63" s="25"/>
      <c r="D63" s="22"/>
      <c r="E63" s="14"/>
      <c r="F63" s="14"/>
      <c r="G63" s="23" t="str">
        <f>IF($B63="","",IFERROR(INDEX(Residents!$H$4:$H$503,MATCH($B63,Residents!$A$4:$A$503,0))&amp;"",""))</f>
        <v/>
      </c>
    </row>
    <row r="64" spans="1:7" x14ac:dyDescent="0.3">
      <c r="A64" s="24"/>
      <c r="B64" s="14"/>
      <c r="C64" s="25"/>
      <c r="D64" s="22"/>
      <c r="E64" s="14"/>
      <c r="F64" s="14"/>
      <c r="G64" s="23" t="str">
        <f>IF($B64="","",IFERROR(INDEX(Residents!$H$4:$H$503,MATCH($B64,Residents!$A$4:$A$503,0))&amp;"",""))</f>
        <v/>
      </c>
    </row>
    <row r="65" spans="1:7" x14ac:dyDescent="0.3">
      <c r="A65" s="24"/>
      <c r="B65" s="14"/>
      <c r="C65" s="25"/>
      <c r="D65" s="22"/>
      <c r="E65" s="14"/>
      <c r="F65" s="14"/>
      <c r="G65" s="23" t="str">
        <f>IF($B65="","",IFERROR(INDEX(Residents!$H$4:$H$503,MATCH($B65,Residents!$A$4:$A$503,0))&amp;"",""))</f>
        <v/>
      </c>
    </row>
    <row r="66" spans="1:7" x14ac:dyDescent="0.3">
      <c r="A66" s="24"/>
      <c r="B66" s="14"/>
      <c r="C66" s="25"/>
      <c r="D66" s="22"/>
      <c r="E66" s="14"/>
      <c r="F66" s="14"/>
      <c r="G66" s="23" t="str">
        <f>IF($B66="","",IFERROR(INDEX(Residents!$H$4:$H$503,MATCH($B66,Residents!$A$4:$A$503,0))&amp;"",""))</f>
        <v/>
      </c>
    </row>
    <row r="67" spans="1:7" x14ac:dyDescent="0.3">
      <c r="A67" s="24"/>
      <c r="B67" s="14"/>
      <c r="C67" s="25"/>
      <c r="D67" s="22"/>
      <c r="E67" s="14"/>
      <c r="F67" s="14"/>
      <c r="G67" s="23" t="str">
        <f>IF($B67="","",IFERROR(INDEX(Residents!$H$4:$H$503,MATCH($B67,Residents!$A$4:$A$503,0))&amp;"",""))</f>
        <v/>
      </c>
    </row>
    <row r="68" spans="1:7" x14ac:dyDescent="0.3">
      <c r="A68" s="24"/>
      <c r="B68" s="14"/>
      <c r="C68" s="25"/>
      <c r="D68" s="22"/>
      <c r="E68" s="14"/>
      <c r="F68" s="14"/>
      <c r="G68" s="23" t="str">
        <f>IF($B68="","",IFERROR(INDEX(Residents!$H$4:$H$503,MATCH($B68,Residents!$A$4:$A$503,0))&amp;"",""))</f>
        <v/>
      </c>
    </row>
    <row r="69" spans="1:7" x14ac:dyDescent="0.3">
      <c r="A69" s="24"/>
      <c r="B69" s="14"/>
      <c r="C69" s="25"/>
      <c r="D69" s="22"/>
      <c r="E69" s="14"/>
      <c r="F69" s="14"/>
      <c r="G69" s="23" t="str">
        <f>IF($B69="","",IFERROR(INDEX(Residents!$H$4:$H$503,MATCH($B69,Residents!$A$4:$A$503,0))&amp;"",""))</f>
        <v/>
      </c>
    </row>
    <row r="70" spans="1:7" x14ac:dyDescent="0.3">
      <c r="A70" s="24"/>
      <c r="B70" s="14"/>
      <c r="C70" s="25"/>
      <c r="D70" s="22"/>
      <c r="E70" s="14"/>
      <c r="F70" s="14"/>
      <c r="G70" s="23" t="str">
        <f>IF($B70="","",IFERROR(INDEX(Residents!$H$4:$H$503,MATCH($B70,Residents!$A$4:$A$503,0))&amp;"",""))</f>
        <v/>
      </c>
    </row>
    <row r="71" spans="1:7" x14ac:dyDescent="0.3">
      <c r="A71" s="24"/>
      <c r="B71" s="14"/>
      <c r="C71" s="25"/>
      <c r="D71" s="22"/>
      <c r="E71" s="14"/>
      <c r="F71" s="14"/>
      <c r="G71" s="23" t="str">
        <f>IF($B71="","",IFERROR(INDEX(Residents!$H$4:$H$503,MATCH($B71,Residents!$A$4:$A$503,0))&amp;"",""))</f>
        <v/>
      </c>
    </row>
    <row r="72" spans="1:7" x14ac:dyDescent="0.3">
      <c r="A72" s="24"/>
      <c r="B72" s="14"/>
      <c r="C72" s="25"/>
      <c r="D72" s="22"/>
      <c r="E72" s="14"/>
      <c r="F72" s="14"/>
      <c r="G72" s="23" t="str">
        <f>IF($B72="","",IFERROR(INDEX(Residents!$H$4:$H$503,MATCH($B72,Residents!$A$4:$A$503,0))&amp;"",""))</f>
        <v/>
      </c>
    </row>
    <row r="73" spans="1:7" x14ac:dyDescent="0.3">
      <c r="A73" s="24"/>
      <c r="B73" s="14"/>
      <c r="C73" s="25"/>
      <c r="D73" s="22"/>
      <c r="E73" s="14"/>
      <c r="F73" s="14"/>
      <c r="G73" s="23" t="str">
        <f>IF($B73="","",IFERROR(INDEX(Residents!$H$4:$H$503,MATCH($B73,Residents!$A$4:$A$503,0))&amp;"",""))</f>
        <v/>
      </c>
    </row>
    <row r="74" spans="1:7" x14ac:dyDescent="0.3">
      <c r="A74" s="24"/>
      <c r="B74" s="14"/>
      <c r="C74" s="25"/>
      <c r="D74" s="22"/>
      <c r="E74" s="14"/>
      <c r="F74" s="14"/>
      <c r="G74" s="23" t="str">
        <f>IF($B74="","",IFERROR(INDEX(Residents!$H$4:$H$503,MATCH($B74,Residents!$A$4:$A$503,0))&amp;"",""))</f>
        <v/>
      </c>
    </row>
    <row r="75" spans="1:7" x14ac:dyDescent="0.3">
      <c r="A75" s="24"/>
      <c r="B75" s="14"/>
      <c r="C75" s="25"/>
      <c r="D75" s="22"/>
      <c r="E75" s="14"/>
      <c r="F75" s="14"/>
      <c r="G75" s="23" t="str">
        <f>IF($B75="","",IFERROR(INDEX(Residents!$H$4:$H$503,MATCH($B75,Residents!$A$4:$A$503,0))&amp;"",""))</f>
        <v/>
      </c>
    </row>
    <row r="76" spans="1:7" x14ac:dyDescent="0.3">
      <c r="A76" s="24"/>
      <c r="B76" s="14"/>
      <c r="C76" s="25"/>
      <c r="D76" s="22"/>
      <c r="E76" s="14"/>
      <c r="F76" s="14"/>
      <c r="G76" s="23" t="str">
        <f>IF($B76="","",IFERROR(INDEX(Residents!$H$4:$H$503,MATCH($B76,Residents!$A$4:$A$503,0))&amp;"",""))</f>
        <v/>
      </c>
    </row>
    <row r="77" spans="1:7" x14ac:dyDescent="0.3">
      <c r="A77" s="24"/>
      <c r="B77" s="14"/>
      <c r="C77" s="25"/>
      <c r="D77" s="22"/>
      <c r="E77" s="14"/>
      <c r="F77" s="14"/>
      <c r="G77" s="23" t="str">
        <f>IF($B77="","",IFERROR(INDEX(Residents!$H$4:$H$503,MATCH($B77,Residents!$A$4:$A$503,0))&amp;"",""))</f>
        <v/>
      </c>
    </row>
    <row r="78" spans="1:7" x14ac:dyDescent="0.3">
      <c r="A78" s="24"/>
      <c r="B78" s="14"/>
      <c r="C78" s="25"/>
      <c r="D78" s="22"/>
      <c r="E78" s="14"/>
      <c r="F78" s="14"/>
      <c r="G78" s="23" t="str">
        <f>IF($B78="","",IFERROR(INDEX(Residents!$H$4:$H$503,MATCH($B78,Residents!$A$4:$A$503,0))&amp;"",""))</f>
        <v/>
      </c>
    </row>
    <row r="79" spans="1:7" x14ac:dyDescent="0.3">
      <c r="A79" s="24"/>
      <c r="B79" s="14"/>
      <c r="C79" s="25"/>
      <c r="D79" s="22"/>
      <c r="E79" s="14"/>
      <c r="F79" s="14"/>
      <c r="G79" s="23" t="str">
        <f>IF($B79="","",IFERROR(INDEX(Residents!$H$4:$H$503,MATCH($B79,Residents!$A$4:$A$503,0))&amp;"",""))</f>
        <v/>
      </c>
    </row>
    <row r="80" spans="1:7" x14ac:dyDescent="0.3">
      <c r="A80" s="24"/>
      <c r="B80" s="14"/>
      <c r="C80" s="25"/>
      <c r="D80" s="22"/>
      <c r="E80" s="14"/>
      <c r="F80" s="14"/>
      <c r="G80" s="23" t="str">
        <f>IF($B80="","",IFERROR(INDEX(Residents!$H$4:$H$503,MATCH($B80,Residents!$A$4:$A$503,0))&amp;"",""))</f>
        <v/>
      </c>
    </row>
    <row r="81" spans="1:7" x14ac:dyDescent="0.3">
      <c r="A81" s="24"/>
      <c r="B81" s="14"/>
      <c r="C81" s="25"/>
      <c r="D81" s="22"/>
      <c r="E81" s="14"/>
      <c r="F81" s="14"/>
      <c r="G81" s="23" t="str">
        <f>IF($B81="","",IFERROR(INDEX(Residents!$H$4:$H$503,MATCH($B81,Residents!$A$4:$A$503,0))&amp;"",""))</f>
        <v/>
      </c>
    </row>
    <row r="82" spans="1:7" x14ac:dyDescent="0.3">
      <c r="A82" s="24"/>
      <c r="B82" s="14"/>
      <c r="C82" s="25"/>
      <c r="D82" s="22"/>
      <c r="E82" s="14"/>
      <c r="F82" s="14"/>
      <c r="G82" s="23" t="str">
        <f>IF($B82="","",IFERROR(INDEX(Residents!$H$4:$H$503,MATCH($B82,Residents!$A$4:$A$503,0))&amp;"",""))</f>
        <v/>
      </c>
    </row>
    <row r="83" spans="1:7" x14ac:dyDescent="0.3">
      <c r="A83" s="24"/>
      <c r="B83" s="14"/>
      <c r="C83" s="25"/>
      <c r="D83" s="22"/>
      <c r="E83" s="14"/>
      <c r="F83" s="14"/>
      <c r="G83" s="23" t="str">
        <f>IF($B83="","",IFERROR(INDEX(Residents!$H$4:$H$503,MATCH($B83,Residents!$A$4:$A$503,0))&amp;"",""))</f>
        <v/>
      </c>
    </row>
    <row r="84" spans="1:7" x14ac:dyDescent="0.3">
      <c r="A84" s="24"/>
      <c r="B84" s="14"/>
      <c r="C84" s="25"/>
      <c r="D84" s="22"/>
      <c r="E84" s="14"/>
      <c r="F84" s="14"/>
      <c r="G84" s="23" t="str">
        <f>IF($B84="","",IFERROR(INDEX(Residents!$H$4:$H$503,MATCH($B84,Residents!$A$4:$A$503,0))&amp;"",""))</f>
        <v/>
      </c>
    </row>
    <row r="85" spans="1:7" x14ac:dyDescent="0.3">
      <c r="A85" s="24"/>
      <c r="B85" s="14"/>
      <c r="C85" s="25"/>
      <c r="D85" s="22"/>
      <c r="E85" s="14"/>
      <c r="F85" s="14"/>
      <c r="G85" s="23" t="str">
        <f>IF($B85="","",IFERROR(INDEX(Residents!$H$4:$H$503,MATCH($B85,Residents!$A$4:$A$503,0))&amp;"",""))</f>
        <v/>
      </c>
    </row>
    <row r="86" spans="1:7" x14ac:dyDescent="0.3">
      <c r="A86" s="24"/>
      <c r="B86" s="14"/>
      <c r="C86" s="25"/>
      <c r="D86" s="22"/>
      <c r="E86" s="14"/>
      <c r="F86" s="14"/>
      <c r="G86" s="23" t="str">
        <f>IF($B86="","",IFERROR(INDEX(Residents!$H$4:$H$503,MATCH($B86,Residents!$A$4:$A$503,0))&amp;"",""))</f>
        <v/>
      </c>
    </row>
    <row r="87" spans="1:7" x14ac:dyDescent="0.3">
      <c r="A87" s="24"/>
      <c r="B87" s="14"/>
      <c r="C87" s="25"/>
      <c r="D87" s="22"/>
      <c r="E87" s="14"/>
      <c r="F87" s="14"/>
      <c r="G87" s="23" t="str">
        <f>IF($B87="","",IFERROR(INDEX(Residents!$H$4:$H$503,MATCH($B87,Residents!$A$4:$A$503,0))&amp;"",""))</f>
        <v/>
      </c>
    </row>
    <row r="88" spans="1:7" x14ac:dyDescent="0.3">
      <c r="A88" s="24"/>
      <c r="B88" s="14"/>
      <c r="C88" s="25"/>
      <c r="D88" s="22"/>
      <c r="E88" s="14"/>
      <c r="F88" s="14"/>
      <c r="G88" s="23" t="str">
        <f>IF($B88="","",IFERROR(INDEX(Residents!$H$4:$H$503,MATCH($B88,Residents!$A$4:$A$503,0))&amp;"",""))</f>
        <v/>
      </c>
    </row>
    <row r="89" spans="1:7" x14ac:dyDescent="0.3">
      <c r="A89" s="24"/>
      <c r="B89" s="14"/>
      <c r="C89" s="25"/>
      <c r="D89" s="22"/>
      <c r="E89" s="14"/>
      <c r="F89" s="14"/>
      <c r="G89" s="23" t="str">
        <f>IF($B89="","",IFERROR(INDEX(Residents!$H$4:$H$503,MATCH($B89,Residents!$A$4:$A$503,0))&amp;"",""))</f>
        <v/>
      </c>
    </row>
    <row r="90" spans="1:7" x14ac:dyDescent="0.3">
      <c r="A90" s="24"/>
      <c r="B90" s="14"/>
      <c r="C90" s="25"/>
      <c r="D90" s="22"/>
      <c r="E90" s="14"/>
      <c r="F90" s="14"/>
      <c r="G90" s="23" t="str">
        <f>IF($B90="","",IFERROR(INDEX(Residents!$H$4:$H$503,MATCH($B90,Residents!$A$4:$A$503,0))&amp;"",""))</f>
        <v/>
      </c>
    </row>
    <row r="91" spans="1:7" x14ac:dyDescent="0.3">
      <c r="A91" s="24"/>
      <c r="B91" s="14"/>
      <c r="C91" s="25"/>
      <c r="D91" s="22"/>
      <c r="E91" s="14"/>
      <c r="F91" s="14"/>
      <c r="G91" s="23" t="str">
        <f>IF($B91="","",IFERROR(INDEX(Residents!$H$4:$H$503,MATCH($B91,Residents!$A$4:$A$503,0))&amp;"",""))</f>
        <v/>
      </c>
    </row>
    <row r="92" spans="1:7" x14ac:dyDescent="0.3">
      <c r="A92" s="24"/>
      <c r="B92" s="14"/>
      <c r="C92" s="25"/>
      <c r="D92" s="22"/>
      <c r="E92" s="14"/>
      <c r="F92" s="14"/>
      <c r="G92" s="23" t="str">
        <f>IF($B92="","",IFERROR(INDEX(Residents!$H$4:$H$503,MATCH($B92,Residents!$A$4:$A$503,0))&amp;"",""))</f>
        <v/>
      </c>
    </row>
    <row r="93" spans="1:7" x14ac:dyDescent="0.3">
      <c r="A93" s="24"/>
      <c r="B93" s="14"/>
      <c r="C93" s="25"/>
      <c r="D93" s="22"/>
      <c r="E93" s="14"/>
      <c r="F93" s="14"/>
      <c r="G93" s="23" t="str">
        <f>IF($B93="","",IFERROR(INDEX(Residents!$H$4:$H$503,MATCH($B93,Residents!$A$4:$A$503,0))&amp;"",""))</f>
        <v/>
      </c>
    </row>
    <row r="94" spans="1:7" x14ac:dyDescent="0.3">
      <c r="A94" s="24"/>
      <c r="B94" s="14"/>
      <c r="C94" s="25"/>
      <c r="D94" s="22"/>
      <c r="E94" s="14"/>
      <c r="F94" s="14"/>
      <c r="G94" s="23" t="str">
        <f>IF($B94="","",IFERROR(INDEX(Residents!$H$4:$H$503,MATCH($B94,Residents!$A$4:$A$503,0))&amp;"",""))</f>
        <v/>
      </c>
    </row>
    <row r="95" spans="1:7" x14ac:dyDescent="0.3">
      <c r="A95" s="24"/>
      <c r="B95" s="14"/>
      <c r="C95" s="25"/>
      <c r="D95" s="22"/>
      <c r="E95" s="14"/>
      <c r="F95" s="14"/>
      <c r="G95" s="23" t="str">
        <f>IF($B95="","",IFERROR(INDEX(Residents!$H$4:$H$503,MATCH($B95,Residents!$A$4:$A$503,0))&amp;"",""))</f>
        <v/>
      </c>
    </row>
    <row r="96" spans="1:7" x14ac:dyDescent="0.3">
      <c r="A96" s="24"/>
      <c r="B96" s="14"/>
      <c r="C96" s="25"/>
      <c r="D96" s="22"/>
      <c r="E96" s="14"/>
      <c r="F96" s="14"/>
      <c r="G96" s="23" t="str">
        <f>IF($B96="","",IFERROR(INDEX(Residents!$H$4:$H$503,MATCH($B96,Residents!$A$4:$A$503,0))&amp;"",""))</f>
        <v/>
      </c>
    </row>
    <row r="97" spans="1:7" x14ac:dyDescent="0.3">
      <c r="A97" s="24"/>
      <c r="B97" s="14"/>
      <c r="C97" s="25"/>
      <c r="D97" s="22"/>
      <c r="E97" s="14"/>
      <c r="F97" s="14"/>
      <c r="G97" s="23" t="str">
        <f>IF($B97="","",IFERROR(INDEX(Residents!$H$4:$H$503,MATCH($B97,Residents!$A$4:$A$503,0))&amp;"",""))</f>
        <v/>
      </c>
    </row>
    <row r="98" spans="1:7" x14ac:dyDescent="0.3">
      <c r="A98" s="24"/>
      <c r="B98" s="14"/>
      <c r="C98" s="25"/>
      <c r="D98" s="22"/>
      <c r="E98" s="14"/>
      <c r="F98" s="14"/>
      <c r="G98" s="23" t="str">
        <f>IF($B98="","",IFERROR(INDEX(Residents!$H$4:$H$503,MATCH($B98,Residents!$A$4:$A$503,0))&amp;"",""))</f>
        <v/>
      </c>
    </row>
    <row r="99" spans="1:7" x14ac:dyDescent="0.3">
      <c r="A99" s="24"/>
      <c r="B99" s="14"/>
      <c r="C99" s="25"/>
      <c r="D99" s="22"/>
      <c r="E99" s="14"/>
      <c r="F99" s="14"/>
      <c r="G99" s="23" t="str">
        <f>IF($B99="","",IFERROR(INDEX(Residents!$H$4:$H$503,MATCH($B99,Residents!$A$4:$A$503,0))&amp;"",""))</f>
        <v/>
      </c>
    </row>
    <row r="100" spans="1:7" x14ac:dyDescent="0.3">
      <c r="A100" s="24"/>
      <c r="B100" s="14"/>
      <c r="C100" s="25"/>
      <c r="D100" s="22"/>
      <c r="E100" s="14"/>
      <c r="F100" s="14"/>
      <c r="G100" s="23" t="str">
        <f>IF($B100="","",IFERROR(INDEX(Residents!$H$4:$H$503,MATCH($B100,Residents!$A$4:$A$503,0))&amp;"",""))</f>
        <v/>
      </c>
    </row>
    <row r="101" spans="1:7" x14ac:dyDescent="0.3">
      <c r="A101" s="24"/>
      <c r="B101" s="14"/>
      <c r="C101" s="25"/>
      <c r="D101" s="22"/>
      <c r="E101" s="14"/>
      <c r="F101" s="14"/>
      <c r="G101" s="23" t="str">
        <f>IF($B101="","",IFERROR(INDEX(Residents!$H$4:$H$503,MATCH($B101,Residents!$A$4:$A$503,0))&amp;"",""))</f>
        <v/>
      </c>
    </row>
    <row r="102" spans="1:7" x14ac:dyDescent="0.3">
      <c r="A102" s="24"/>
      <c r="B102" s="14"/>
      <c r="C102" s="25"/>
      <c r="D102" s="22"/>
      <c r="E102" s="14"/>
      <c r="F102" s="14"/>
      <c r="G102" s="23" t="str">
        <f>IF($B102="","",IFERROR(INDEX(Residents!$H$4:$H$503,MATCH($B102,Residents!$A$4:$A$503,0))&amp;"",""))</f>
        <v/>
      </c>
    </row>
    <row r="103" spans="1:7" x14ac:dyDescent="0.3">
      <c r="A103" s="24"/>
      <c r="B103" s="14"/>
      <c r="C103" s="25"/>
      <c r="D103" s="22"/>
      <c r="E103" s="14"/>
      <c r="F103" s="14"/>
      <c r="G103" s="23" t="str">
        <f>IF($B103="","",IFERROR(INDEX(Residents!$H$4:$H$503,MATCH($B103,Residents!$A$4:$A$503,0))&amp;"",""))</f>
        <v/>
      </c>
    </row>
    <row r="104" spans="1:7" x14ac:dyDescent="0.3">
      <c r="A104" s="24"/>
      <c r="B104" s="14"/>
      <c r="C104" s="25"/>
      <c r="D104" s="22"/>
      <c r="E104" s="14"/>
      <c r="F104" s="14"/>
      <c r="G104" s="23" t="str">
        <f>IF($B104="","",IFERROR(INDEX(Residents!$H$4:$H$503,MATCH($B104,Residents!$A$4:$A$503,0))&amp;"",""))</f>
        <v/>
      </c>
    </row>
    <row r="105" spans="1:7" x14ac:dyDescent="0.3">
      <c r="A105" s="24"/>
      <c r="B105" s="14"/>
      <c r="C105" s="25"/>
      <c r="D105" s="22"/>
      <c r="E105" s="14"/>
      <c r="F105" s="14"/>
      <c r="G105" s="23" t="str">
        <f>IF($B105="","",IFERROR(INDEX(Residents!$H$4:$H$503,MATCH($B105,Residents!$A$4:$A$503,0))&amp;"",""))</f>
        <v/>
      </c>
    </row>
    <row r="106" spans="1:7" x14ac:dyDescent="0.3">
      <c r="A106" s="24"/>
      <c r="B106" s="14"/>
      <c r="C106" s="25"/>
      <c r="D106" s="22"/>
      <c r="E106" s="14"/>
      <c r="F106" s="14"/>
      <c r="G106" s="23" t="str">
        <f>IF($B106="","",IFERROR(INDEX(Residents!$H$4:$H$503,MATCH($B106,Residents!$A$4:$A$503,0))&amp;"",""))</f>
        <v/>
      </c>
    </row>
    <row r="107" spans="1:7" x14ac:dyDescent="0.3">
      <c r="A107" s="24"/>
      <c r="B107" s="14"/>
      <c r="C107" s="25"/>
      <c r="D107" s="22"/>
      <c r="E107" s="14"/>
      <c r="F107" s="14"/>
      <c r="G107" s="23" t="str">
        <f>IF($B107="","",IFERROR(INDEX(Residents!$H$4:$H$503,MATCH($B107,Residents!$A$4:$A$503,0))&amp;"",""))</f>
        <v/>
      </c>
    </row>
    <row r="108" spans="1:7" x14ac:dyDescent="0.3">
      <c r="A108" s="24"/>
      <c r="B108" s="14"/>
      <c r="C108" s="25"/>
      <c r="D108" s="22"/>
      <c r="E108" s="14"/>
      <c r="F108" s="14"/>
      <c r="G108" s="23" t="str">
        <f>IF($B108="","",IFERROR(INDEX(Residents!$H$4:$H$503,MATCH($B108,Residents!$A$4:$A$503,0))&amp;"",""))</f>
        <v/>
      </c>
    </row>
    <row r="109" spans="1:7" x14ac:dyDescent="0.3">
      <c r="A109" s="24"/>
      <c r="B109" s="14"/>
      <c r="C109" s="25"/>
      <c r="D109" s="22"/>
      <c r="E109" s="14"/>
      <c r="F109" s="14"/>
      <c r="G109" s="23" t="str">
        <f>IF($B109="","",IFERROR(INDEX(Residents!$H$4:$H$503,MATCH($B109,Residents!$A$4:$A$503,0))&amp;"",""))</f>
        <v/>
      </c>
    </row>
    <row r="110" spans="1:7" x14ac:dyDescent="0.3">
      <c r="A110" s="24"/>
      <c r="B110" s="14"/>
      <c r="C110" s="25"/>
      <c r="D110" s="22"/>
      <c r="E110" s="14"/>
      <c r="F110" s="14"/>
      <c r="G110" s="23" t="str">
        <f>IF($B110="","",IFERROR(INDEX(Residents!$H$4:$H$503,MATCH($B110,Residents!$A$4:$A$503,0))&amp;"",""))</f>
        <v/>
      </c>
    </row>
    <row r="111" spans="1:7" x14ac:dyDescent="0.3">
      <c r="A111" s="24"/>
      <c r="B111" s="14"/>
      <c r="C111" s="25"/>
      <c r="D111" s="22"/>
      <c r="E111" s="14"/>
      <c r="F111" s="14"/>
      <c r="G111" s="23" t="str">
        <f>IF($B111="","",IFERROR(INDEX(Residents!$H$4:$H$503,MATCH($B111,Residents!$A$4:$A$503,0))&amp;"",""))</f>
        <v/>
      </c>
    </row>
    <row r="112" spans="1:7" x14ac:dyDescent="0.3">
      <c r="A112" s="24"/>
      <c r="B112" s="14"/>
      <c r="C112" s="25"/>
      <c r="D112" s="22"/>
      <c r="E112" s="14"/>
      <c r="F112" s="14"/>
      <c r="G112" s="23" t="str">
        <f>IF($B112="","",IFERROR(INDEX(Residents!$H$4:$H$503,MATCH($B112,Residents!$A$4:$A$503,0))&amp;"",""))</f>
        <v/>
      </c>
    </row>
    <row r="113" spans="1:7" x14ac:dyDescent="0.3">
      <c r="A113" s="24"/>
      <c r="B113" s="14"/>
      <c r="C113" s="25"/>
      <c r="D113" s="22"/>
      <c r="E113" s="14"/>
      <c r="F113" s="14"/>
      <c r="G113" s="23" t="str">
        <f>IF($B113="","",IFERROR(INDEX(Residents!$H$4:$H$503,MATCH($B113,Residents!$A$4:$A$503,0))&amp;"",""))</f>
        <v/>
      </c>
    </row>
    <row r="114" spans="1:7" x14ac:dyDescent="0.3">
      <c r="A114" s="24"/>
      <c r="B114" s="14"/>
      <c r="C114" s="25"/>
      <c r="D114" s="22"/>
      <c r="E114" s="14"/>
      <c r="F114" s="14"/>
      <c r="G114" s="23" t="str">
        <f>IF($B114="","",IFERROR(INDEX(Residents!$H$4:$H$503,MATCH($B114,Residents!$A$4:$A$503,0))&amp;"",""))</f>
        <v/>
      </c>
    </row>
    <row r="115" spans="1:7" x14ac:dyDescent="0.3">
      <c r="A115" s="24"/>
      <c r="B115" s="14"/>
      <c r="C115" s="25"/>
      <c r="D115" s="22"/>
      <c r="E115" s="14"/>
      <c r="F115" s="14"/>
      <c r="G115" s="23" t="str">
        <f>IF($B115="","",IFERROR(INDEX(Residents!$H$4:$H$503,MATCH($B115,Residents!$A$4:$A$503,0))&amp;"",""))</f>
        <v/>
      </c>
    </row>
    <row r="116" spans="1:7" x14ac:dyDescent="0.3">
      <c r="A116" s="24"/>
      <c r="B116" s="14"/>
      <c r="C116" s="25"/>
      <c r="D116" s="22"/>
      <c r="E116" s="14"/>
      <c r="F116" s="14"/>
      <c r="G116" s="23" t="str">
        <f>IF($B116="","",IFERROR(INDEX(Residents!$H$4:$H$503,MATCH($B116,Residents!$A$4:$A$503,0))&amp;"",""))</f>
        <v/>
      </c>
    </row>
    <row r="117" spans="1:7" x14ac:dyDescent="0.3">
      <c r="A117" s="24"/>
      <c r="B117" s="14"/>
      <c r="C117" s="25"/>
      <c r="D117" s="22"/>
      <c r="E117" s="14"/>
      <c r="F117" s="14"/>
      <c r="G117" s="23" t="str">
        <f>IF($B117="","",IFERROR(INDEX(Residents!$H$4:$H$503,MATCH($B117,Residents!$A$4:$A$503,0))&amp;"",""))</f>
        <v/>
      </c>
    </row>
    <row r="118" spans="1:7" x14ac:dyDescent="0.3">
      <c r="A118" s="24"/>
      <c r="B118" s="14"/>
      <c r="C118" s="25"/>
      <c r="D118" s="22"/>
      <c r="E118" s="14"/>
      <c r="F118" s="14"/>
      <c r="G118" s="23" t="str">
        <f>IF($B118="","",IFERROR(INDEX(Residents!$H$4:$H$503,MATCH($B118,Residents!$A$4:$A$503,0))&amp;"",""))</f>
        <v/>
      </c>
    </row>
    <row r="119" spans="1:7" x14ac:dyDescent="0.3">
      <c r="A119" s="24"/>
      <c r="B119" s="14"/>
      <c r="C119" s="25"/>
      <c r="D119" s="22"/>
      <c r="E119" s="14"/>
      <c r="F119" s="14"/>
      <c r="G119" s="23" t="str">
        <f>IF($B119="","",IFERROR(INDEX(Residents!$H$4:$H$503,MATCH($B119,Residents!$A$4:$A$503,0))&amp;"",""))</f>
        <v/>
      </c>
    </row>
    <row r="120" spans="1:7" x14ac:dyDescent="0.3">
      <c r="A120" s="24"/>
      <c r="B120" s="14"/>
      <c r="C120" s="25"/>
      <c r="D120" s="22"/>
      <c r="E120" s="14"/>
      <c r="F120" s="14"/>
      <c r="G120" s="23" t="str">
        <f>IF($B120="","",IFERROR(INDEX(Residents!$H$4:$H$503,MATCH($B120,Residents!$A$4:$A$503,0))&amp;"",""))</f>
        <v/>
      </c>
    </row>
    <row r="121" spans="1:7" x14ac:dyDescent="0.3">
      <c r="A121" s="24"/>
      <c r="B121" s="14"/>
      <c r="C121" s="25"/>
      <c r="D121" s="22"/>
      <c r="E121" s="14"/>
      <c r="F121" s="14"/>
      <c r="G121" s="23" t="str">
        <f>IF($B121="","",IFERROR(INDEX(Residents!$H$4:$H$503,MATCH($B121,Residents!$A$4:$A$503,0))&amp;"",""))</f>
        <v/>
      </c>
    </row>
    <row r="122" spans="1:7" x14ac:dyDescent="0.3">
      <c r="A122" s="24"/>
      <c r="B122" s="14"/>
      <c r="C122" s="25"/>
      <c r="D122" s="22"/>
      <c r="E122" s="14"/>
      <c r="F122" s="14"/>
      <c r="G122" s="23" t="str">
        <f>IF($B122="","",IFERROR(INDEX(Residents!$H$4:$H$503,MATCH($B122,Residents!$A$4:$A$503,0))&amp;"",""))</f>
        <v/>
      </c>
    </row>
    <row r="123" spans="1:7" x14ac:dyDescent="0.3">
      <c r="A123" s="24"/>
      <c r="B123" s="14"/>
      <c r="C123" s="25"/>
      <c r="D123" s="22"/>
      <c r="E123" s="14"/>
      <c r="F123" s="14"/>
      <c r="G123" s="23" t="str">
        <f>IF($B123="","",IFERROR(INDEX(Residents!$H$4:$H$503,MATCH($B123,Residents!$A$4:$A$503,0))&amp;"",""))</f>
        <v/>
      </c>
    </row>
    <row r="124" spans="1:7" x14ac:dyDescent="0.3">
      <c r="A124" s="24"/>
      <c r="B124" s="14"/>
      <c r="C124" s="25"/>
      <c r="D124" s="22"/>
      <c r="E124" s="14"/>
      <c r="F124" s="14"/>
      <c r="G124" s="23" t="str">
        <f>IF($B124="","",IFERROR(INDEX(Residents!$H$4:$H$503,MATCH($B124,Residents!$A$4:$A$503,0))&amp;"",""))</f>
        <v/>
      </c>
    </row>
    <row r="125" spans="1:7" x14ac:dyDescent="0.3">
      <c r="A125" s="24"/>
      <c r="B125" s="14"/>
      <c r="C125" s="25"/>
      <c r="D125" s="22"/>
      <c r="E125" s="14"/>
      <c r="F125" s="14"/>
      <c r="G125" s="23" t="str">
        <f>IF($B125="","",IFERROR(INDEX(Residents!$H$4:$H$503,MATCH($B125,Residents!$A$4:$A$503,0))&amp;"",""))</f>
        <v/>
      </c>
    </row>
    <row r="126" spans="1:7" x14ac:dyDescent="0.3">
      <c r="A126" s="24"/>
      <c r="B126" s="14"/>
      <c r="C126" s="25"/>
      <c r="D126" s="22"/>
      <c r="E126" s="14"/>
      <c r="F126" s="14"/>
      <c r="G126" s="23" t="str">
        <f>IF($B126="","",IFERROR(INDEX(Residents!$H$4:$H$503,MATCH($B126,Residents!$A$4:$A$503,0))&amp;"",""))</f>
        <v/>
      </c>
    </row>
    <row r="127" spans="1:7" x14ac:dyDescent="0.3">
      <c r="A127" s="24"/>
      <c r="B127" s="14"/>
      <c r="C127" s="25"/>
      <c r="D127" s="22"/>
      <c r="E127" s="14"/>
      <c r="F127" s="14"/>
      <c r="G127" s="23" t="str">
        <f>IF($B127="","",IFERROR(INDEX(Residents!$H$4:$H$503,MATCH($B127,Residents!$A$4:$A$503,0))&amp;"",""))</f>
        <v/>
      </c>
    </row>
    <row r="128" spans="1:7" x14ac:dyDescent="0.3">
      <c r="A128" s="24"/>
      <c r="B128" s="14"/>
      <c r="C128" s="25"/>
      <c r="D128" s="22"/>
      <c r="E128" s="14"/>
      <c r="F128" s="14"/>
      <c r="G128" s="23" t="str">
        <f>IF($B128="","",IFERROR(INDEX(Residents!$H$4:$H$503,MATCH($B128,Residents!$A$4:$A$503,0))&amp;"",""))</f>
        <v/>
      </c>
    </row>
    <row r="129" spans="1:7" x14ac:dyDescent="0.3">
      <c r="A129" s="24"/>
      <c r="B129" s="14"/>
      <c r="C129" s="25"/>
      <c r="D129" s="22"/>
      <c r="E129" s="14"/>
      <c r="F129" s="14"/>
      <c r="G129" s="23" t="str">
        <f>IF($B129="","",IFERROR(INDEX(Residents!$H$4:$H$503,MATCH($B129,Residents!$A$4:$A$503,0))&amp;"",""))</f>
        <v/>
      </c>
    </row>
    <row r="130" spans="1:7" x14ac:dyDescent="0.3">
      <c r="A130" s="24"/>
      <c r="B130" s="14"/>
      <c r="C130" s="25"/>
      <c r="D130" s="22"/>
      <c r="E130" s="14"/>
      <c r="F130" s="14"/>
      <c r="G130" s="23" t="str">
        <f>IF($B130="","",IFERROR(INDEX(Residents!$H$4:$H$503,MATCH($B130,Residents!$A$4:$A$503,0))&amp;"",""))</f>
        <v/>
      </c>
    </row>
    <row r="131" spans="1:7" x14ac:dyDescent="0.3">
      <c r="A131" s="24"/>
      <c r="B131" s="14"/>
      <c r="C131" s="25"/>
      <c r="D131" s="22"/>
      <c r="E131" s="14"/>
      <c r="F131" s="14"/>
      <c r="G131" s="23" t="str">
        <f>IF($B131="","",IFERROR(INDEX(Residents!$H$4:$H$503,MATCH($B131,Residents!$A$4:$A$503,0))&amp;"",""))</f>
        <v/>
      </c>
    </row>
    <row r="132" spans="1:7" x14ac:dyDescent="0.3">
      <c r="A132" s="24"/>
      <c r="B132" s="14"/>
      <c r="C132" s="25"/>
      <c r="D132" s="22"/>
      <c r="E132" s="14"/>
      <c r="F132" s="14"/>
      <c r="G132" s="23" t="str">
        <f>IF($B132="","",IFERROR(INDEX(Residents!$H$4:$H$503,MATCH($B132,Residents!$A$4:$A$503,0))&amp;"",""))</f>
        <v/>
      </c>
    </row>
    <row r="133" spans="1:7" x14ac:dyDescent="0.3">
      <c r="A133" s="24"/>
      <c r="B133" s="14"/>
      <c r="C133" s="25"/>
      <c r="D133" s="22"/>
      <c r="E133" s="14"/>
      <c r="F133" s="14"/>
      <c r="G133" s="23" t="str">
        <f>IF($B133="","",IFERROR(INDEX(Residents!$H$4:$H$503,MATCH($B133,Residents!$A$4:$A$503,0))&amp;"",""))</f>
        <v/>
      </c>
    </row>
    <row r="134" spans="1:7" x14ac:dyDescent="0.3">
      <c r="A134" s="24"/>
      <c r="B134" s="14"/>
      <c r="C134" s="25"/>
      <c r="D134" s="22"/>
      <c r="E134" s="14"/>
      <c r="F134" s="14"/>
      <c r="G134" s="23" t="str">
        <f>IF($B134="","",IFERROR(INDEX(Residents!$H$4:$H$503,MATCH($B134,Residents!$A$4:$A$503,0))&amp;"",""))</f>
        <v/>
      </c>
    </row>
    <row r="135" spans="1:7" x14ac:dyDescent="0.3">
      <c r="A135" s="24"/>
      <c r="B135" s="14"/>
      <c r="C135" s="25"/>
      <c r="D135" s="22"/>
      <c r="E135" s="14"/>
      <c r="F135" s="14"/>
      <c r="G135" s="23" t="str">
        <f>IF($B135="","",IFERROR(INDEX(Residents!$H$4:$H$503,MATCH($B135,Residents!$A$4:$A$503,0))&amp;"",""))</f>
        <v/>
      </c>
    </row>
    <row r="136" spans="1:7" x14ac:dyDescent="0.3">
      <c r="A136" s="24"/>
      <c r="B136" s="14"/>
      <c r="C136" s="25"/>
      <c r="D136" s="22"/>
      <c r="E136" s="14"/>
      <c r="F136" s="14"/>
      <c r="G136" s="23" t="str">
        <f>IF($B136="","",IFERROR(INDEX(Residents!$H$4:$H$503,MATCH($B136,Residents!$A$4:$A$503,0))&amp;"",""))</f>
        <v/>
      </c>
    </row>
    <row r="137" spans="1:7" x14ac:dyDescent="0.3">
      <c r="A137" s="24"/>
      <c r="B137" s="14"/>
      <c r="C137" s="25"/>
      <c r="D137" s="22"/>
      <c r="E137" s="14"/>
      <c r="F137" s="14"/>
      <c r="G137" s="23" t="str">
        <f>IF($B137="","",IFERROR(INDEX(Residents!$H$4:$H$503,MATCH($B137,Residents!$A$4:$A$503,0))&amp;"",""))</f>
        <v/>
      </c>
    </row>
    <row r="138" spans="1:7" x14ac:dyDescent="0.3">
      <c r="A138" s="24"/>
      <c r="B138" s="14"/>
      <c r="C138" s="25"/>
      <c r="D138" s="22"/>
      <c r="E138" s="14"/>
      <c r="F138" s="14"/>
      <c r="G138" s="23" t="str">
        <f>IF($B138="","",IFERROR(INDEX(Residents!$H$4:$H$503,MATCH($B138,Residents!$A$4:$A$503,0))&amp;"",""))</f>
        <v/>
      </c>
    </row>
    <row r="139" spans="1:7" x14ac:dyDescent="0.3">
      <c r="A139" s="24"/>
      <c r="B139" s="14"/>
      <c r="C139" s="25"/>
      <c r="D139" s="22"/>
      <c r="E139" s="14"/>
      <c r="F139" s="14"/>
      <c r="G139" s="23" t="str">
        <f>IF($B139="","",IFERROR(INDEX(Residents!$H$4:$H$503,MATCH($B139,Residents!$A$4:$A$503,0))&amp;"",""))</f>
        <v/>
      </c>
    </row>
    <row r="140" spans="1:7" x14ac:dyDescent="0.3">
      <c r="A140" s="24"/>
      <c r="B140" s="14"/>
      <c r="C140" s="25"/>
      <c r="D140" s="22"/>
      <c r="E140" s="14"/>
      <c r="F140" s="14"/>
      <c r="G140" s="23" t="str">
        <f>IF($B140="","",IFERROR(INDEX(Residents!$H$4:$H$503,MATCH($B140,Residents!$A$4:$A$503,0))&amp;"",""))</f>
        <v/>
      </c>
    </row>
    <row r="141" spans="1:7" x14ac:dyDescent="0.3">
      <c r="A141" s="24"/>
      <c r="B141" s="14"/>
      <c r="C141" s="25"/>
      <c r="D141" s="22"/>
      <c r="E141" s="14"/>
      <c r="F141" s="14"/>
      <c r="G141" s="23" t="str">
        <f>IF($B141="","",IFERROR(INDEX(Residents!$H$4:$H$503,MATCH($B141,Residents!$A$4:$A$503,0))&amp;"",""))</f>
        <v/>
      </c>
    </row>
    <row r="142" spans="1:7" x14ac:dyDescent="0.3">
      <c r="A142" s="24"/>
      <c r="B142" s="14"/>
      <c r="C142" s="25"/>
      <c r="D142" s="22"/>
      <c r="E142" s="14"/>
      <c r="F142" s="14"/>
      <c r="G142" s="23" t="str">
        <f>IF($B142="","",IFERROR(INDEX(Residents!$H$4:$H$503,MATCH($B142,Residents!$A$4:$A$503,0))&amp;"",""))</f>
        <v/>
      </c>
    </row>
    <row r="143" spans="1:7" x14ac:dyDescent="0.3">
      <c r="A143" s="24"/>
      <c r="B143" s="14"/>
      <c r="C143" s="25"/>
      <c r="D143" s="22"/>
      <c r="E143" s="14"/>
      <c r="F143" s="14"/>
      <c r="G143" s="23" t="str">
        <f>IF($B143="","",IFERROR(INDEX(Residents!$H$4:$H$503,MATCH($B143,Residents!$A$4:$A$503,0))&amp;"",""))</f>
        <v/>
      </c>
    </row>
    <row r="144" spans="1:7" x14ac:dyDescent="0.3">
      <c r="A144" s="24"/>
      <c r="B144" s="14"/>
      <c r="C144" s="25"/>
      <c r="D144" s="22"/>
      <c r="E144" s="14"/>
      <c r="F144" s="14"/>
      <c r="G144" s="23" t="str">
        <f>IF($B144="","",IFERROR(INDEX(Residents!$H$4:$H$503,MATCH($B144,Residents!$A$4:$A$503,0))&amp;"",""))</f>
        <v/>
      </c>
    </row>
    <row r="145" spans="1:7" x14ac:dyDescent="0.3">
      <c r="A145" s="24"/>
      <c r="B145" s="14"/>
      <c r="C145" s="25"/>
      <c r="D145" s="22"/>
      <c r="E145" s="14"/>
      <c r="F145" s="14"/>
      <c r="G145" s="23" t="str">
        <f>IF($B145="","",IFERROR(INDEX(Residents!$H$4:$H$503,MATCH($B145,Residents!$A$4:$A$503,0))&amp;"",""))</f>
        <v/>
      </c>
    </row>
    <row r="146" spans="1:7" x14ac:dyDescent="0.3">
      <c r="A146" s="24"/>
      <c r="B146" s="14"/>
      <c r="C146" s="25"/>
      <c r="D146" s="22"/>
      <c r="E146" s="14"/>
      <c r="F146" s="14"/>
      <c r="G146" s="23" t="str">
        <f>IF($B146="","",IFERROR(INDEX(Residents!$H$4:$H$503,MATCH($B146,Residents!$A$4:$A$503,0))&amp;"",""))</f>
        <v/>
      </c>
    </row>
    <row r="147" spans="1:7" x14ac:dyDescent="0.3">
      <c r="A147" s="24"/>
      <c r="B147" s="14"/>
      <c r="C147" s="25"/>
      <c r="D147" s="22"/>
      <c r="E147" s="14"/>
      <c r="F147" s="14"/>
      <c r="G147" s="23" t="str">
        <f>IF($B147="","",IFERROR(INDEX(Residents!$H$4:$H$503,MATCH($B147,Residents!$A$4:$A$503,0))&amp;"",""))</f>
        <v/>
      </c>
    </row>
    <row r="148" spans="1:7" x14ac:dyDescent="0.3">
      <c r="A148" s="24"/>
      <c r="B148" s="14"/>
      <c r="C148" s="25"/>
      <c r="D148" s="22"/>
      <c r="E148" s="14"/>
      <c r="F148" s="14"/>
      <c r="G148" s="23" t="str">
        <f>IF($B148="","",IFERROR(INDEX(Residents!$H$4:$H$503,MATCH($B148,Residents!$A$4:$A$503,0))&amp;"",""))</f>
        <v/>
      </c>
    </row>
    <row r="149" spans="1:7" x14ac:dyDescent="0.3">
      <c r="A149" s="24"/>
      <c r="B149" s="14"/>
      <c r="C149" s="25"/>
      <c r="D149" s="22"/>
      <c r="E149" s="14"/>
      <c r="F149" s="14"/>
      <c r="G149" s="23" t="str">
        <f>IF($B149="","",IFERROR(INDEX(Residents!$H$4:$H$503,MATCH($B149,Residents!$A$4:$A$503,0))&amp;"",""))</f>
        <v/>
      </c>
    </row>
    <row r="150" spans="1:7" x14ac:dyDescent="0.3">
      <c r="A150" s="24"/>
      <c r="B150" s="14"/>
      <c r="C150" s="25"/>
      <c r="D150" s="22"/>
      <c r="E150" s="14"/>
      <c r="F150" s="14"/>
      <c r="G150" s="23" t="str">
        <f>IF($B150="","",IFERROR(INDEX(Residents!$H$4:$H$503,MATCH($B150,Residents!$A$4:$A$503,0))&amp;"",""))</f>
        <v/>
      </c>
    </row>
    <row r="151" spans="1:7" x14ac:dyDescent="0.3">
      <c r="A151" s="24"/>
      <c r="B151" s="14"/>
      <c r="C151" s="25"/>
      <c r="D151" s="22"/>
      <c r="E151" s="14"/>
      <c r="F151" s="14"/>
      <c r="G151" s="23" t="str">
        <f>IF($B151="","",IFERROR(INDEX(Residents!$H$4:$H$503,MATCH($B151,Residents!$A$4:$A$503,0))&amp;"",""))</f>
        <v/>
      </c>
    </row>
    <row r="152" spans="1:7" x14ac:dyDescent="0.3">
      <c r="A152" s="24"/>
      <c r="B152" s="14"/>
      <c r="C152" s="25"/>
      <c r="D152" s="22"/>
      <c r="E152" s="14"/>
      <c r="F152" s="14"/>
      <c r="G152" s="23" t="str">
        <f>IF($B152="","",IFERROR(INDEX(Residents!$H$4:$H$503,MATCH($B152,Residents!$A$4:$A$503,0))&amp;"",""))</f>
        <v/>
      </c>
    </row>
    <row r="153" spans="1:7" x14ac:dyDescent="0.3">
      <c r="A153" s="24"/>
      <c r="B153" s="14"/>
      <c r="C153" s="25"/>
      <c r="D153" s="22"/>
      <c r="E153" s="14"/>
      <c r="F153" s="14"/>
      <c r="G153" s="23" t="str">
        <f>IF($B153="","",IFERROR(INDEX(Residents!$H$4:$H$503,MATCH($B153,Residents!$A$4:$A$503,0))&amp;"",""))</f>
        <v/>
      </c>
    </row>
    <row r="154" spans="1:7" x14ac:dyDescent="0.3">
      <c r="A154" s="24"/>
      <c r="B154" s="14"/>
      <c r="C154" s="25"/>
      <c r="D154" s="22"/>
      <c r="E154" s="14"/>
      <c r="F154" s="14"/>
      <c r="G154" s="23" t="str">
        <f>IF($B154="","",IFERROR(INDEX(Residents!$H$4:$H$503,MATCH($B154,Residents!$A$4:$A$503,0))&amp;"",""))</f>
        <v/>
      </c>
    </row>
    <row r="155" spans="1:7" x14ac:dyDescent="0.3">
      <c r="A155" s="24"/>
      <c r="B155" s="14"/>
      <c r="C155" s="25"/>
      <c r="D155" s="22"/>
      <c r="E155" s="14"/>
      <c r="F155" s="14"/>
      <c r="G155" s="23" t="str">
        <f>IF($B155="","",IFERROR(INDEX(Residents!$H$4:$H$503,MATCH($B155,Residents!$A$4:$A$503,0))&amp;"",""))</f>
        <v/>
      </c>
    </row>
    <row r="156" spans="1:7" x14ac:dyDescent="0.3">
      <c r="A156" s="24"/>
      <c r="B156" s="14"/>
      <c r="C156" s="25"/>
      <c r="D156" s="22"/>
      <c r="E156" s="14"/>
      <c r="F156" s="14"/>
      <c r="G156" s="23" t="str">
        <f>IF($B156="","",IFERROR(INDEX(Residents!$H$4:$H$503,MATCH($B156,Residents!$A$4:$A$503,0))&amp;"",""))</f>
        <v/>
      </c>
    </row>
    <row r="157" spans="1:7" x14ac:dyDescent="0.3">
      <c r="A157" s="24"/>
      <c r="B157" s="14"/>
      <c r="C157" s="25"/>
      <c r="D157" s="22"/>
      <c r="E157" s="14"/>
      <c r="F157" s="14"/>
      <c r="G157" s="23" t="str">
        <f>IF($B157="","",IFERROR(INDEX(Residents!$H$4:$H$503,MATCH($B157,Residents!$A$4:$A$503,0))&amp;"",""))</f>
        <v/>
      </c>
    </row>
    <row r="158" spans="1:7" x14ac:dyDescent="0.3">
      <c r="A158" s="24"/>
      <c r="B158" s="14"/>
      <c r="C158" s="25"/>
      <c r="D158" s="22"/>
      <c r="E158" s="14"/>
      <c r="F158" s="14"/>
      <c r="G158" s="23" t="str">
        <f>IF($B158="","",IFERROR(INDEX(Residents!$H$4:$H$503,MATCH($B158,Residents!$A$4:$A$503,0))&amp;"",""))</f>
        <v/>
      </c>
    </row>
    <row r="159" spans="1:7" x14ac:dyDescent="0.3">
      <c r="A159" s="24"/>
      <c r="B159" s="14"/>
      <c r="C159" s="25"/>
      <c r="D159" s="22"/>
      <c r="E159" s="14"/>
      <c r="F159" s="14"/>
      <c r="G159" s="23" t="str">
        <f>IF($B159="","",IFERROR(INDEX(Residents!$H$4:$H$503,MATCH($B159,Residents!$A$4:$A$503,0))&amp;"",""))</f>
        <v/>
      </c>
    </row>
    <row r="160" spans="1:7" x14ac:dyDescent="0.3">
      <c r="A160" s="24"/>
      <c r="B160" s="14"/>
      <c r="C160" s="25"/>
      <c r="D160" s="22"/>
      <c r="E160" s="14"/>
      <c r="F160" s="14"/>
      <c r="G160" s="23" t="str">
        <f>IF($B160="","",IFERROR(INDEX(Residents!$H$4:$H$503,MATCH($B160,Residents!$A$4:$A$503,0))&amp;"",""))</f>
        <v/>
      </c>
    </row>
    <row r="161" spans="1:7" x14ac:dyDescent="0.3">
      <c r="A161" s="24"/>
      <c r="B161" s="14"/>
      <c r="C161" s="25"/>
      <c r="D161" s="22"/>
      <c r="E161" s="14"/>
      <c r="F161" s="14"/>
      <c r="G161" s="23" t="str">
        <f>IF($B161="","",IFERROR(INDEX(Residents!$H$4:$H$503,MATCH($B161,Residents!$A$4:$A$503,0))&amp;"",""))</f>
        <v/>
      </c>
    </row>
    <row r="162" spans="1:7" x14ac:dyDescent="0.3">
      <c r="A162" s="24"/>
      <c r="B162" s="14"/>
      <c r="C162" s="25"/>
      <c r="D162" s="22"/>
      <c r="E162" s="14"/>
      <c r="F162" s="14"/>
      <c r="G162" s="23" t="str">
        <f>IF($B162="","",IFERROR(INDEX(Residents!$H$4:$H$503,MATCH($B162,Residents!$A$4:$A$503,0))&amp;"",""))</f>
        <v/>
      </c>
    </row>
    <row r="163" spans="1:7" x14ac:dyDescent="0.3">
      <c r="A163" s="24"/>
      <c r="B163" s="14"/>
      <c r="C163" s="25"/>
      <c r="D163" s="22"/>
      <c r="E163" s="14"/>
      <c r="F163" s="14"/>
      <c r="G163" s="23" t="str">
        <f>IF($B163="","",IFERROR(INDEX(Residents!$H$4:$H$503,MATCH($B163,Residents!$A$4:$A$503,0))&amp;"",""))</f>
        <v/>
      </c>
    </row>
    <row r="164" spans="1:7" x14ac:dyDescent="0.3">
      <c r="A164" s="24"/>
      <c r="B164" s="14"/>
      <c r="C164" s="25"/>
      <c r="D164" s="22"/>
      <c r="E164" s="14"/>
      <c r="F164" s="14"/>
      <c r="G164" s="23" t="str">
        <f>IF($B164="","",IFERROR(INDEX(Residents!$H$4:$H$503,MATCH($B164,Residents!$A$4:$A$503,0))&amp;"",""))</f>
        <v/>
      </c>
    </row>
    <row r="165" spans="1:7" x14ac:dyDescent="0.3">
      <c r="A165" s="24"/>
      <c r="B165" s="14"/>
      <c r="C165" s="25"/>
      <c r="D165" s="22"/>
      <c r="E165" s="14"/>
      <c r="F165" s="14"/>
      <c r="G165" s="23" t="str">
        <f>IF($B165="","",IFERROR(INDEX(Residents!$H$4:$H$503,MATCH($B165,Residents!$A$4:$A$503,0))&amp;"",""))</f>
        <v/>
      </c>
    </row>
    <row r="166" spans="1:7" x14ac:dyDescent="0.3">
      <c r="A166" s="24"/>
      <c r="B166" s="14"/>
      <c r="C166" s="25"/>
      <c r="D166" s="22"/>
      <c r="E166" s="14"/>
      <c r="F166" s="14"/>
      <c r="G166" s="23" t="str">
        <f>IF($B166="","",IFERROR(INDEX(Residents!$H$4:$H$503,MATCH($B166,Residents!$A$4:$A$503,0))&amp;"",""))</f>
        <v/>
      </c>
    </row>
    <row r="167" spans="1:7" x14ac:dyDescent="0.3">
      <c r="A167" s="24"/>
      <c r="B167" s="14"/>
      <c r="C167" s="25"/>
      <c r="D167" s="22"/>
      <c r="E167" s="14"/>
      <c r="F167" s="14"/>
      <c r="G167" s="23" t="str">
        <f>IF($B167="","",IFERROR(INDEX(Residents!$H$4:$H$503,MATCH($B167,Residents!$A$4:$A$503,0))&amp;"",""))</f>
        <v/>
      </c>
    </row>
    <row r="168" spans="1:7" x14ac:dyDescent="0.3">
      <c r="A168" s="24"/>
      <c r="B168" s="14"/>
      <c r="C168" s="25"/>
      <c r="D168" s="22"/>
      <c r="E168" s="14"/>
      <c r="F168" s="14"/>
      <c r="G168" s="23" t="str">
        <f>IF($B168="","",IFERROR(INDEX(Residents!$H$4:$H$503,MATCH($B168,Residents!$A$4:$A$503,0))&amp;"",""))</f>
        <v/>
      </c>
    </row>
    <row r="169" spans="1:7" x14ac:dyDescent="0.3">
      <c r="A169" s="24"/>
      <c r="B169" s="14"/>
      <c r="C169" s="25"/>
      <c r="D169" s="22"/>
      <c r="E169" s="14"/>
      <c r="F169" s="14"/>
      <c r="G169" s="23" t="str">
        <f>IF($B169="","",IFERROR(INDEX(Residents!$H$4:$H$503,MATCH($B169,Residents!$A$4:$A$503,0))&amp;"",""))</f>
        <v/>
      </c>
    </row>
    <row r="170" spans="1:7" x14ac:dyDescent="0.3">
      <c r="A170" s="24"/>
      <c r="B170" s="14"/>
      <c r="C170" s="25"/>
      <c r="D170" s="22"/>
      <c r="E170" s="14"/>
      <c r="F170" s="14"/>
      <c r="G170" s="23" t="str">
        <f>IF($B170="","",IFERROR(INDEX(Residents!$H$4:$H$503,MATCH($B170,Residents!$A$4:$A$503,0))&amp;"",""))</f>
        <v/>
      </c>
    </row>
    <row r="171" spans="1:7" x14ac:dyDescent="0.3">
      <c r="A171" s="24"/>
      <c r="B171" s="14"/>
      <c r="C171" s="25"/>
      <c r="D171" s="22"/>
      <c r="E171" s="14"/>
      <c r="F171" s="14"/>
      <c r="G171" s="23" t="str">
        <f>IF($B171="","",IFERROR(INDEX(Residents!$H$4:$H$503,MATCH($B171,Residents!$A$4:$A$503,0))&amp;"",""))</f>
        <v/>
      </c>
    </row>
    <row r="172" spans="1:7" x14ac:dyDescent="0.3">
      <c r="A172" s="24"/>
      <c r="B172" s="14"/>
      <c r="C172" s="25"/>
      <c r="D172" s="22"/>
      <c r="E172" s="14"/>
      <c r="F172" s="14"/>
      <c r="G172" s="23" t="str">
        <f>IF($B172="","",IFERROR(INDEX(Residents!$H$4:$H$503,MATCH($B172,Residents!$A$4:$A$503,0))&amp;"",""))</f>
        <v/>
      </c>
    </row>
    <row r="173" spans="1:7" x14ac:dyDescent="0.3">
      <c r="A173" s="24"/>
      <c r="B173" s="14"/>
      <c r="C173" s="25"/>
      <c r="D173" s="22"/>
      <c r="E173" s="14"/>
      <c r="F173" s="14"/>
      <c r="G173" s="23" t="str">
        <f>IF($B173="","",IFERROR(INDEX(Residents!$H$4:$H$503,MATCH($B173,Residents!$A$4:$A$503,0))&amp;"",""))</f>
        <v/>
      </c>
    </row>
    <row r="174" spans="1:7" x14ac:dyDescent="0.3">
      <c r="A174" s="24"/>
      <c r="B174" s="14"/>
      <c r="C174" s="25"/>
      <c r="D174" s="22"/>
      <c r="E174" s="14"/>
      <c r="F174" s="14"/>
      <c r="G174" s="23" t="str">
        <f>IF($B174="","",IFERROR(INDEX(Residents!$H$4:$H$503,MATCH($B174,Residents!$A$4:$A$503,0))&amp;"",""))</f>
        <v/>
      </c>
    </row>
    <row r="175" spans="1:7" x14ac:dyDescent="0.3">
      <c r="A175" s="24"/>
      <c r="B175" s="14"/>
      <c r="C175" s="25"/>
      <c r="D175" s="22"/>
      <c r="E175" s="14"/>
      <c r="F175" s="14"/>
      <c r="G175" s="23" t="str">
        <f>IF($B175="","",IFERROR(INDEX(Residents!$H$4:$H$503,MATCH($B175,Residents!$A$4:$A$503,0))&amp;"",""))</f>
        <v/>
      </c>
    </row>
    <row r="176" spans="1:7" x14ac:dyDescent="0.3">
      <c r="A176" s="24"/>
      <c r="B176" s="14"/>
      <c r="C176" s="25"/>
      <c r="D176" s="22"/>
      <c r="E176" s="14"/>
      <c r="F176" s="14"/>
      <c r="G176" s="23" t="str">
        <f>IF($B176="","",IFERROR(INDEX(Residents!$H$4:$H$503,MATCH($B176,Residents!$A$4:$A$503,0))&amp;"",""))</f>
        <v/>
      </c>
    </row>
    <row r="177" spans="1:7" x14ac:dyDescent="0.3">
      <c r="A177" s="24"/>
      <c r="B177" s="14"/>
      <c r="C177" s="25"/>
      <c r="D177" s="22"/>
      <c r="E177" s="14"/>
      <c r="F177" s="14"/>
      <c r="G177" s="23" t="str">
        <f>IF($B177="","",IFERROR(INDEX(Residents!$H$4:$H$503,MATCH($B177,Residents!$A$4:$A$503,0))&amp;"",""))</f>
        <v/>
      </c>
    </row>
    <row r="178" spans="1:7" x14ac:dyDescent="0.3">
      <c r="A178" s="24"/>
      <c r="B178" s="14"/>
      <c r="C178" s="25"/>
      <c r="D178" s="22"/>
      <c r="E178" s="14"/>
      <c r="F178" s="14"/>
      <c r="G178" s="23" t="str">
        <f>IF($B178="","",IFERROR(INDEX(Residents!$H$4:$H$503,MATCH($B178,Residents!$A$4:$A$503,0))&amp;"",""))</f>
        <v/>
      </c>
    </row>
    <row r="179" spans="1:7" x14ac:dyDescent="0.3">
      <c r="A179" s="24"/>
      <c r="B179" s="14"/>
      <c r="C179" s="25"/>
      <c r="D179" s="22"/>
      <c r="E179" s="14"/>
      <c r="F179" s="14"/>
      <c r="G179" s="23" t="str">
        <f>IF($B179="","",IFERROR(INDEX(Residents!$H$4:$H$503,MATCH($B179,Residents!$A$4:$A$503,0))&amp;"",""))</f>
        <v/>
      </c>
    </row>
    <row r="180" spans="1:7" x14ac:dyDescent="0.3">
      <c r="A180" s="24"/>
      <c r="B180" s="14"/>
      <c r="C180" s="25"/>
      <c r="D180" s="22"/>
      <c r="E180" s="14"/>
      <c r="F180" s="14"/>
      <c r="G180" s="23" t="str">
        <f>IF($B180="","",IFERROR(INDEX(Residents!$H$4:$H$503,MATCH($B180,Residents!$A$4:$A$503,0))&amp;"",""))</f>
        <v/>
      </c>
    </row>
    <row r="181" spans="1:7" x14ac:dyDescent="0.3">
      <c r="A181" s="24"/>
      <c r="B181" s="14"/>
      <c r="C181" s="25"/>
      <c r="D181" s="22"/>
      <c r="E181" s="14"/>
      <c r="F181" s="14"/>
      <c r="G181" s="23" t="str">
        <f>IF($B181="","",IFERROR(INDEX(Residents!$H$4:$H$503,MATCH($B181,Residents!$A$4:$A$503,0))&amp;"",""))</f>
        <v/>
      </c>
    </row>
    <row r="182" spans="1:7" x14ac:dyDescent="0.3">
      <c r="A182" s="24"/>
      <c r="B182" s="14"/>
      <c r="C182" s="25"/>
      <c r="D182" s="22"/>
      <c r="E182" s="14"/>
      <c r="F182" s="14"/>
      <c r="G182" s="23" t="str">
        <f>IF($B182="","",IFERROR(INDEX(Residents!$H$4:$H$503,MATCH($B182,Residents!$A$4:$A$503,0))&amp;"",""))</f>
        <v/>
      </c>
    </row>
    <row r="183" spans="1:7" x14ac:dyDescent="0.3">
      <c r="A183" s="24"/>
      <c r="B183" s="14"/>
      <c r="C183" s="25"/>
      <c r="D183" s="22"/>
      <c r="E183" s="14"/>
      <c r="F183" s="14"/>
      <c r="G183" s="23" t="str">
        <f>IF($B183="","",IFERROR(INDEX(Residents!$H$4:$H$503,MATCH($B183,Residents!$A$4:$A$503,0))&amp;"",""))</f>
        <v/>
      </c>
    </row>
    <row r="184" spans="1:7" x14ac:dyDescent="0.3">
      <c r="A184" s="24"/>
      <c r="B184" s="14"/>
      <c r="C184" s="25"/>
      <c r="D184" s="22"/>
      <c r="E184" s="14"/>
      <c r="F184" s="14"/>
      <c r="G184" s="23" t="str">
        <f>IF($B184="","",IFERROR(INDEX(Residents!$H$4:$H$503,MATCH($B184,Residents!$A$4:$A$503,0))&amp;"",""))</f>
        <v/>
      </c>
    </row>
    <row r="185" spans="1:7" x14ac:dyDescent="0.3">
      <c r="A185" s="24"/>
      <c r="B185" s="14"/>
      <c r="C185" s="25"/>
      <c r="D185" s="22"/>
      <c r="E185" s="14"/>
      <c r="F185" s="14"/>
      <c r="G185" s="23" t="str">
        <f>IF($B185="","",IFERROR(INDEX(Residents!$H$4:$H$503,MATCH($B185,Residents!$A$4:$A$503,0))&amp;"",""))</f>
        <v/>
      </c>
    </row>
    <row r="186" spans="1:7" x14ac:dyDescent="0.3">
      <c r="A186" s="24"/>
      <c r="B186" s="14"/>
      <c r="C186" s="25"/>
      <c r="D186" s="22"/>
      <c r="E186" s="14"/>
      <c r="F186" s="14"/>
      <c r="G186" s="23" t="str">
        <f>IF($B186="","",IFERROR(INDEX(Residents!$H$4:$H$503,MATCH($B186,Residents!$A$4:$A$503,0))&amp;"",""))</f>
        <v/>
      </c>
    </row>
    <row r="187" spans="1:7" x14ac:dyDescent="0.3">
      <c r="A187" s="24"/>
      <c r="B187" s="14"/>
      <c r="C187" s="25"/>
      <c r="D187" s="22"/>
      <c r="E187" s="14"/>
      <c r="F187" s="14"/>
      <c r="G187" s="23" t="str">
        <f>IF($B187="","",IFERROR(INDEX(Residents!$H$4:$H$503,MATCH($B187,Residents!$A$4:$A$503,0))&amp;"",""))</f>
        <v/>
      </c>
    </row>
    <row r="188" spans="1:7" x14ac:dyDescent="0.3">
      <c r="A188" s="24"/>
      <c r="B188" s="14"/>
      <c r="C188" s="25"/>
      <c r="D188" s="22"/>
      <c r="E188" s="14"/>
      <c r="F188" s="14"/>
      <c r="G188" s="23" t="str">
        <f>IF($B188="","",IFERROR(INDEX(Residents!$H$4:$H$503,MATCH($B188,Residents!$A$4:$A$503,0))&amp;"",""))</f>
        <v/>
      </c>
    </row>
    <row r="189" spans="1:7" x14ac:dyDescent="0.3">
      <c r="A189" s="24"/>
      <c r="B189" s="14"/>
      <c r="C189" s="25"/>
      <c r="D189" s="22"/>
      <c r="E189" s="14"/>
      <c r="F189" s="14"/>
      <c r="G189" s="23" t="str">
        <f>IF($B189="","",IFERROR(INDEX(Residents!$H$4:$H$503,MATCH($B189,Residents!$A$4:$A$503,0))&amp;"",""))</f>
        <v/>
      </c>
    </row>
    <row r="190" spans="1:7" x14ac:dyDescent="0.3">
      <c r="A190" s="24"/>
      <c r="B190" s="14"/>
      <c r="C190" s="25"/>
      <c r="D190" s="22"/>
      <c r="E190" s="14"/>
      <c r="F190" s="14"/>
      <c r="G190" s="23" t="str">
        <f>IF($B190="","",IFERROR(INDEX(Residents!$H$4:$H$503,MATCH($B190,Residents!$A$4:$A$503,0))&amp;"",""))</f>
        <v/>
      </c>
    </row>
    <row r="191" spans="1:7" x14ac:dyDescent="0.3">
      <c r="A191" s="24"/>
      <c r="B191" s="14"/>
      <c r="C191" s="25"/>
      <c r="D191" s="22"/>
      <c r="E191" s="14"/>
      <c r="F191" s="14"/>
      <c r="G191" s="23" t="str">
        <f>IF($B191="","",IFERROR(INDEX(Residents!$H$4:$H$503,MATCH($B191,Residents!$A$4:$A$503,0))&amp;"",""))</f>
        <v/>
      </c>
    </row>
    <row r="192" spans="1:7" x14ac:dyDescent="0.3">
      <c r="A192" s="24"/>
      <c r="B192" s="14"/>
      <c r="C192" s="25"/>
      <c r="D192" s="22"/>
      <c r="E192" s="14"/>
      <c r="F192" s="14"/>
      <c r="G192" s="23" t="str">
        <f>IF($B192="","",IFERROR(INDEX(Residents!$H$4:$H$503,MATCH($B192,Residents!$A$4:$A$503,0))&amp;"",""))</f>
        <v/>
      </c>
    </row>
    <row r="193" spans="1:7" x14ac:dyDescent="0.3">
      <c r="A193" s="24"/>
      <c r="B193" s="14"/>
      <c r="C193" s="25"/>
      <c r="D193" s="22"/>
      <c r="E193" s="14"/>
      <c r="F193" s="14"/>
      <c r="G193" s="23" t="str">
        <f>IF($B193="","",IFERROR(INDEX(Residents!$H$4:$H$503,MATCH($B193,Residents!$A$4:$A$503,0))&amp;"",""))</f>
        <v/>
      </c>
    </row>
    <row r="194" spans="1:7" x14ac:dyDescent="0.3">
      <c r="A194" s="24"/>
      <c r="B194" s="14"/>
      <c r="C194" s="25"/>
      <c r="D194" s="22"/>
      <c r="E194" s="14"/>
      <c r="F194" s="14"/>
      <c r="G194" s="23" t="str">
        <f>IF($B194="","",IFERROR(INDEX(Residents!$H$4:$H$503,MATCH($B194,Residents!$A$4:$A$503,0))&amp;"",""))</f>
        <v/>
      </c>
    </row>
    <row r="195" spans="1:7" x14ac:dyDescent="0.3">
      <c r="A195" s="24"/>
      <c r="B195" s="14"/>
      <c r="C195" s="25"/>
      <c r="D195" s="22"/>
      <c r="E195" s="14"/>
      <c r="F195" s="14"/>
      <c r="G195" s="23" t="str">
        <f>IF($B195="","",IFERROR(INDEX(Residents!$H$4:$H$503,MATCH($B195,Residents!$A$4:$A$503,0))&amp;"",""))</f>
        <v/>
      </c>
    </row>
    <row r="196" spans="1:7" x14ac:dyDescent="0.3">
      <c r="A196" s="24"/>
      <c r="B196" s="14"/>
      <c r="C196" s="25"/>
      <c r="D196" s="22"/>
      <c r="E196" s="14"/>
      <c r="F196" s="14"/>
      <c r="G196" s="23" t="str">
        <f>IF($B196="","",IFERROR(INDEX(Residents!$H$4:$H$503,MATCH($B196,Residents!$A$4:$A$503,0))&amp;"",""))</f>
        <v/>
      </c>
    </row>
    <row r="197" spans="1:7" x14ac:dyDescent="0.3">
      <c r="A197" s="24"/>
      <c r="B197" s="14"/>
      <c r="C197" s="25"/>
      <c r="D197" s="22"/>
      <c r="E197" s="14"/>
      <c r="F197" s="14"/>
      <c r="G197" s="23" t="str">
        <f>IF($B197="","",IFERROR(INDEX(Residents!$H$4:$H$503,MATCH($B197,Residents!$A$4:$A$503,0))&amp;"",""))</f>
        <v/>
      </c>
    </row>
    <row r="198" spans="1:7" x14ac:dyDescent="0.3">
      <c r="A198" s="24"/>
      <c r="B198" s="14"/>
      <c r="C198" s="25"/>
      <c r="D198" s="22"/>
      <c r="E198" s="14"/>
      <c r="F198" s="14"/>
      <c r="G198" s="23" t="str">
        <f>IF($B198="","",IFERROR(INDEX(Residents!$H$4:$H$503,MATCH($B198,Residents!$A$4:$A$503,0))&amp;"",""))</f>
        <v/>
      </c>
    </row>
    <row r="199" spans="1:7" x14ac:dyDescent="0.3">
      <c r="A199" s="24"/>
      <c r="B199" s="14"/>
      <c r="C199" s="25"/>
      <c r="D199" s="22"/>
      <c r="E199" s="14"/>
      <c r="F199" s="14"/>
      <c r="G199" s="23" t="str">
        <f>IF($B199="","",IFERROR(INDEX(Residents!$H$4:$H$503,MATCH($B199,Residents!$A$4:$A$503,0))&amp;"",""))</f>
        <v/>
      </c>
    </row>
    <row r="200" spans="1:7" x14ac:dyDescent="0.3">
      <c r="A200" s="24"/>
      <c r="B200" s="14"/>
      <c r="C200" s="25"/>
      <c r="D200" s="22"/>
      <c r="E200" s="14"/>
      <c r="F200" s="14"/>
      <c r="G200" s="23" t="str">
        <f>IF($B200="","",IFERROR(INDEX(Residents!$H$4:$H$503,MATCH($B200,Residents!$A$4:$A$503,0))&amp;"",""))</f>
        <v/>
      </c>
    </row>
    <row r="201" spans="1:7" x14ac:dyDescent="0.3">
      <c r="A201" s="24"/>
      <c r="B201" s="14"/>
      <c r="C201" s="25"/>
      <c r="D201" s="22"/>
      <c r="E201" s="14"/>
      <c r="F201" s="14"/>
      <c r="G201" s="23" t="str">
        <f>IF($B201="","",IFERROR(INDEX(Residents!$H$4:$H$503,MATCH($B201,Residents!$A$4:$A$503,0))&amp;"",""))</f>
        <v/>
      </c>
    </row>
    <row r="202" spans="1:7" x14ac:dyDescent="0.3">
      <c r="A202" s="24"/>
      <c r="B202" s="14"/>
      <c r="C202" s="25"/>
      <c r="D202" s="22"/>
      <c r="E202" s="14"/>
      <c r="F202" s="14"/>
      <c r="G202" s="23" t="str">
        <f>IF($B202="","",IFERROR(INDEX(Residents!$H$4:$H$503,MATCH($B202,Residents!$A$4:$A$503,0))&amp;"",""))</f>
        <v/>
      </c>
    </row>
    <row r="203" spans="1:7" x14ac:dyDescent="0.3">
      <c r="A203" s="24"/>
      <c r="B203" s="14"/>
      <c r="C203" s="25"/>
      <c r="D203" s="22"/>
      <c r="E203" s="14"/>
      <c r="F203" s="14"/>
      <c r="G203" s="23" t="str">
        <f>IF($B203="","",IFERROR(INDEX(Residents!$H$4:$H$503,MATCH($B203,Residents!$A$4:$A$503,0))&amp;"",""))</f>
        <v/>
      </c>
    </row>
    <row r="204" spans="1:7" x14ac:dyDescent="0.3">
      <c r="A204" s="24"/>
      <c r="B204" s="14"/>
      <c r="C204" s="25"/>
      <c r="D204" s="22"/>
      <c r="E204" s="14"/>
      <c r="F204" s="14"/>
      <c r="G204" s="23" t="str">
        <f>IF($B204="","",IFERROR(INDEX(Residents!$H$4:$H$503,MATCH($B204,Residents!$A$4:$A$503,0))&amp;"",""))</f>
        <v/>
      </c>
    </row>
    <row r="205" spans="1:7" x14ac:dyDescent="0.3">
      <c r="A205" s="24"/>
      <c r="B205" s="14"/>
      <c r="C205" s="25"/>
      <c r="D205" s="22"/>
      <c r="E205" s="14"/>
      <c r="F205" s="14"/>
      <c r="G205" s="23" t="str">
        <f>IF($B205="","",IFERROR(INDEX(Residents!$H$4:$H$503,MATCH($B205,Residents!$A$4:$A$503,0))&amp;"",""))</f>
        <v/>
      </c>
    </row>
    <row r="206" spans="1:7" x14ac:dyDescent="0.3">
      <c r="A206" s="24"/>
      <c r="B206" s="14"/>
      <c r="C206" s="25"/>
      <c r="D206" s="22"/>
      <c r="E206" s="14"/>
      <c r="F206" s="14"/>
      <c r="G206" s="23" t="str">
        <f>IF($B206="","",IFERROR(INDEX(Residents!$H$4:$H$503,MATCH($B206,Residents!$A$4:$A$503,0))&amp;"",""))</f>
        <v/>
      </c>
    </row>
    <row r="207" spans="1:7" x14ac:dyDescent="0.3">
      <c r="A207" s="24"/>
      <c r="B207" s="14"/>
      <c r="C207" s="25"/>
      <c r="D207" s="22"/>
      <c r="E207" s="14"/>
      <c r="F207" s="14"/>
      <c r="G207" s="23" t="str">
        <f>IF($B207="","",IFERROR(INDEX(Residents!$H$4:$H$503,MATCH($B207,Residents!$A$4:$A$503,0))&amp;"",""))</f>
        <v/>
      </c>
    </row>
    <row r="208" spans="1:7" x14ac:dyDescent="0.3">
      <c r="A208" s="24"/>
      <c r="B208" s="14"/>
      <c r="C208" s="25"/>
      <c r="D208" s="22"/>
      <c r="E208" s="14"/>
      <c r="F208" s="14"/>
      <c r="G208" s="23" t="str">
        <f>IF($B208="","",IFERROR(INDEX(Residents!$H$4:$H$503,MATCH($B208,Residents!$A$4:$A$503,0))&amp;"",""))</f>
        <v/>
      </c>
    </row>
    <row r="209" spans="1:7" x14ac:dyDescent="0.3">
      <c r="A209" s="24"/>
      <c r="B209" s="14"/>
      <c r="C209" s="25"/>
      <c r="D209" s="22"/>
      <c r="E209" s="14"/>
      <c r="F209" s="14"/>
      <c r="G209" s="23" t="str">
        <f>IF($B209="","",IFERROR(INDEX(Residents!$H$4:$H$503,MATCH($B209,Residents!$A$4:$A$503,0))&amp;"",""))</f>
        <v/>
      </c>
    </row>
    <row r="210" spans="1:7" x14ac:dyDescent="0.3">
      <c r="A210" s="24"/>
      <c r="B210" s="14"/>
      <c r="C210" s="25"/>
      <c r="D210" s="22"/>
      <c r="E210" s="14"/>
      <c r="F210" s="14"/>
      <c r="G210" s="23" t="str">
        <f>IF($B210="","",IFERROR(INDEX(Residents!$H$4:$H$503,MATCH($B210,Residents!$A$4:$A$503,0))&amp;"",""))</f>
        <v/>
      </c>
    </row>
    <row r="211" spans="1:7" x14ac:dyDescent="0.3">
      <c r="A211" s="24"/>
      <c r="B211" s="14"/>
      <c r="C211" s="25"/>
      <c r="D211" s="22"/>
      <c r="E211" s="14"/>
      <c r="F211" s="14"/>
      <c r="G211" s="23" t="str">
        <f>IF($B211="","",IFERROR(INDEX(Residents!$H$4:$H$503,MATCH($B211,Residents!$A$4:$A$503,0))&amp;"",""))</f>
        <v/>
      </c>
    </row>
    <row r="212" spans="1:7" x14ac:dyDescent="0.3">
      <c r="A212" s="24"/>
      <c r="B212" s="14"/>
      <c r="C212" s="25"/>
      <c r="D212" s="22"/>
      <c r="E212" s="14"/>
      <c r="F212" s="14"/>
      <c r="G212" s="23" t="str">
        <f>IF($B212="","",IFERROR(INDEX(Residents!$H$4:$H$503,MATCH($B212,Residents!$A$4:$A$503,0))&amp;"",""))</f>
        <v/>
      </c>
    </row>
    <row r="213" spans="1:7" x14ac:dyDescent="0.3">
      <c r="A213" s="24"/>
      <c r="B213" s="14"/>
      <c r="C213" s="25"/>
      <c r="D213" s="22"/>
      <c r="E213" s="14"/>
      <c r="F213" s="14"/>
      <c r="G213" s="23" t="str">
        <f>IF($B213="","",IFERROR(INDEX(Residents!$H$4:$H$503,MATCH($B213,Residents!$A$4:$A$503,0))&amp;"",""))</f>
        <v/>
      </c>
    </row>
    <row r="214" spans="1:7" x14ac:dyDescent="0.3">
      <c r="A214" s="24"/>
      <c r="B214" s="14"/>
      <c r="C214" s="25"/>
      <c r="D214" s="22"/>
      <c r="E214" s="14"/>
      <c r="F214" s="14"/>
      <c r="G214" s="23" t="str">
        <f>IF($B214="","",IFERROR(INDEX(Residents!$H$4:$H$503,MATCH($B214,Residents!$A$4:$A$503,0))&amp;"",""))</f>
        <v/>
      </c>
    </row>
    <row r="215" spans="1:7" x14ac:dyDescent="0.3">
      <c r="A215" s="24"/>
      <c r="B215" s="14"/>
      <c r="C215" s="25"/>
      <c r="D215" s="22"/>
      <c r="E215" s="14"/>
      <c r="F215" s="14"/>
      <c r="G215" s="23" t="str">
        <f>IF($B215="","",IFERROR(INDEX(Residents!$H$4:$H$503,MATCH($B215,Residents!$A$4:$A$503,0))&amp;"",""))</f>
        <v/>
      </c>
    </row>
    <row r="216" spans="1:7" x14ac:dyDescent="0.3">
      <c r="A216" s="24"/>
      <c r="B216" s="14"/>
      <c r="C216" s="25"/>
      <c r="D216" s="22"/>
      <c r="E216" s="14"/>
      <c r="F216" s="14"/>
      <c r="G216" s="23" t="str">
        <f>IF($B216="","",IFERROR(INDEX(Residents!$H$4:$H$503,MATCH($B216,Residents!$A$4:$A$503,0))&amp;"",""))</f>
        <v/>
      </c>
    </row>
    <row r="217" spans="1:7" x14ac:dyDescent="0.3">
      <c r="A217" s="24"/>
      <c r="B217" s="14"/>
      <c r="C217" s="25"/>
      <c r="D217" s="22"/>
      <c r="E217" s="14"/>
      <c r="F217" s="14"/>
      <c r="G217" s="23" t="str">
        <f>IF($B217="","",IFERROR(INDEX(Residents!$H$4:$H$503,MATCH($B217,Residents!$A$4:$A$503,0))&amp;"",""))</f>
        <v/>
      </c>
    </row>
    <row r="218" spans="1:7" x14ac:dyDescent="0.3">
      <c r="A218" s="24"/>
      <c r="B218" s="14"/>
      <c r="C218" s="25"/>
      <c r="D218" s="22"/>
      <c r="E218" s="14"/>
      <c r="F218" s="14"/>
      <c r="G218" s="23" t="str">
        <f>IF($B218="","",IFERROR(INDEX(Residents!$H$4:$H$503,MATCH($B218,Residents!$A$4:$A$503,0))&amp;"",""))</f>
        <v/>
      </c>
    </row>
    <row r="219" spans="1:7" x14ac:dyDescent="0.3">
      <c r="A219" s="24"/>
      <c r="B219" s="14"/>
      <c r="C219" s="25"/>
      <c r="D219" s="22"/>
      <c r="E219" s="14"/>
      <c r="F219" s="14"/>
      <c r="G219" s="23" t="str">
        <f>IF($B219="","",IFERROR(INDEX(Residents!$H$4:$H$503,MATCH($B219,Residents!$A$4:$A$503,0))&amp;"",""))</f>
        <v/>
      </c>
    </row>
    <row r="220" spans="1:7" x14ac:dyDescent="0.3">
      <c r="A220" s="24"/>
      <c r="B220" s="14"/>
      <c r="C220" s="25"/>
      <c r="D220" s="22"/>
      <c r="E220" s="14"/>
      <c r="F220" s="14"/>
      <c r="G220" s="23" t="str">
        <f>IF($B220="","",IFERROR(INDEX(Residents!$H$4:$H$503,MATCH($B220,Residents!$A$4:$A$503,0))&amp;"",""))</f>
        <v/>
      </c>
    </row>
    <row r="221" spans="1:7" x14ac:dyDescent="0.3">
      <c r="A221" s="24"/>
      <c r="B221" s="14"/>
      <c r="C221" s="25"/>
      <c r="D221" s="22"/>
      <c r="E221" s="14"/>
      <c r="F221" s="14"/>
      <c r="G221" s="23" t="str">
        <f>IF($B221="","",IFERROR(INDEX(Residents!$H$4:$H$503,MATCH($B221,Residents!$A$4:$A$503,0))&amp;"",""))</f>
        <v/>
      </c>
    </row>
    <row r="222" spans="1:7" x14ac:dyDescent="0.3">
      <c r="A222" s="24"/>
      <c r="B222" s="14"/>
      <c r="C222" s="25"/>
      <c r="D222" s="22"/>
      <c r="E222" s="14"/>
      <c r="F222" s="14"/>
      <c r="G222" s="23" t="str">
        <f>IF($B222="","",IFERROR(INDEX(Residents!$H$4:$H$503,MATCH($B222,Residents!$A$4:$A$503,0))&amp;"",""))</f>
        <v/>
      </c>
    </row>
    <row r="223" spans="1:7" x14ac:dyDescent="0.3">
      <c r="A223" s="24"/>
      <c r="B223" s="14"/>
      <c r="C223" s="25"/>
      <c r="D223" s="22"/>
      <c r="E223" s="14"/>
      <c r="F223" s="14"/>
      <c r="G223" s="23" t="str">
        <f>IF($B223="","",IFERROR(INDEX(Residents!$H$4:$H$503,MATCH($B223,Residents!$A$4:$A$503,0))&amp;"",""))</f>
        <v/>
      </c>
    </row>
    <row r="224" spans="1:7" x14ac:dyDescent="0.3">
      <c r="A224" s="24"/>
      <c r="B224" s="14"/>
      <c r="C224" s="25"/>
      <c r="D224" s="22"/>
      <c r="E224" s="14"/>
      <c r="F224" s="14"/>
      <c r="G224" s="23" t="str">
        <f>IF($B224="","",IFERROR(INDEX(Residents!$H$4:$H$503,MATCH($B224,Residents!$A$4:$A$503,0))&amp;"",""))</f>
        <v/>
      </c>
    </row>
    <row r="225" spans="1:7" x14ac:dyDescent="0.3">
      <c r="A225" s="24"/>
      <c r="B225" s="14"/>
      <c r="C225" s="25"/>
      <c r="D225" s="22"/>
      <c r="E225" s="14"/>
      <c r="F225" s="14"/>
      <c r="G225" s="23" t="str">
        <f>IF($B225="","",IFERROR(INDEX(Residents!$H$4:$H$503,MATCH($B225,Residents!$A$4:$A$503,0))&amp;"",""))</f>
        <v/>
      </c>
    </row>
    <row r="226" spans="1:7" x14ac:dyDescent="0.3">
      <c r="A226" s="24"/>
      <c r="B226" s="14"/>
      <c r="C226" s="25"/>
      <c r="D226" s="22"/>
      <c r="E226" s="14"/>
      <c r="F226" s="14"/>
      <c r="G226" s="23" t="str">
        <f>IF($B226="","",IFERROR(INDEX(Residents!$H$4:$H$503,MATCH($B226,Residents!$A$4:$A$503,0))&amp;"",""))</f>
        <v/>
      </c>
    </row>
    <row r="227" spans="1:7" x14ac:dyDescent="0.3">
      <c r="A227" s="24"/>
      <c r="B227" s="14"/>
      <c r="C227" s="25"/>
      <c r="D227" s="22"/>
      <c r="E227" s="14"/>
      <c r="F227" s="14"/>
      <c r="G227" s="23" t="str">
        <f>IF($B227="","",IFERROR(INDEX(Residents!$H$4:$H$503,MATCH($B227,Residents!$A$4:$A$503,0))&amp;"",""))</f>
        <v/>
      </c>
    </row>
    <row r="228" spans="1:7" x14ac:dyDescent="0.3">
      <c r="A228" s="24"/>
      <c r="B228" s="14"/>
      <c r="C228" s="25"/>
      <c r="D228" s="22"/>
      <c r="E228" s="14"/>
      <c r="F228" s="14"/>
      <c r="G228" s="23" t="str">
        <f>IF($B228="","",IFERROR(INDEX(Residents!$H$4:$H$503,MATCH($B228,Residents!$A$4:$A$503,0))&amp;"",""))</f>
        <v/>
      </c>
    </row>
    <row r="229" spans="1:7" x14ac:dyDescent="0.3">
      <c r="A229" s="24"/>
      <c r="B229" s="14"/>
      <c r="C229" s="25"/>
      <c r="D229" s="22"/>
      <c r="E229" s="14"/>
      <c r="F229" s="14"/>
      <c r="G229" s="23" t="str">
        <f>IF($B229="","",IFERROR(INDEX(Residents!$H$4:$H$503,MATCH($B229,Residents!$A$4:$A$503,0))&amp;"",""))</f>
        <v/>
      </c>
    </row>
    <row r="230" spans="1:7" x14ac:dyDescent="0.3">
      <c r="A230" s="24"/>
      <c r="B230" s="14"/>
      <c r="C230" s="25"/>
      <c r="D230" s="22"/>
      <c r="E230" s="14"/>
      <c r="F230" s="14"/>
      <c r="G230" s="23" t="str">
        <f>IF($B230="","",IFERROR(INDEX(Residents!$H$4:$H$503,MATCH($B230,Residents!$A$4:$A$503,0))&amp;"",""))</f>
        <v/>
      </c>
    </row>
    <row r="231" spans="1:7" x14ac:dyDescent="0.3">
      <c r="A231" s="24"/>
      <c r="B231" s="14"/>
      <c r="C231" s="25"/>
      <c r="D231" s="22"/>
      <c r="E231" s="14"/>
      <c r="F231" s="14"/>
      <c r="G231" s="23" t="str">
        <f>IF($B231="","",IFERROR(INDEX(Residents!$H$4:$H$503,MATCH($B231,Residents!$A$4:$A$503,0))&amp;"",""))</f>
        <v/>
      </c>
    </row>
    <row r="232" spans="1:7" x14ac:dyDescent="0.3">
      <c r="A232" s="24"/>
      <c r="B232" s="14"/>
      <c r="C232" s="25"/>
      <c r="D232" s="22"/>
      <c r="E232" s="14"/>
      <c r="F232" s="14"/>
      <c r="G232" s="23" t="str">
        <f>IF($B232="","",IFERROR(INDEX(Residents!$H$4:$H$503,MATCH($B232,Residents!$A$4:$A$503,0))&amp;"",""))</f>
        <v/>
      </c>
    </row>
    <row r="233" spans="1:7" x14ac:dyDescent="0.3">
      <c r="A233" s="24"/>
      <c r="B233" s="14"/>
      <c r="C233" s="25"/>
      <c r="D233" s="22"/>
      <c r="E233" s="14"/>
      <c r="F233" s="14"/>
      <c r="G233" s="23" t="str">
        <f>IF($B233="","",IFERROR(INDEX(Residents!$H$4:$H$503,MATCH($B233,Residents!$A$4:$A$503,0))&amp;"",""))</f>
        <v/>
      </c>
    </row>
    <row r="234" spans="1:7" x14ac:dyDescent="0.3">
      <c r="A234" s="24"/>
      <c r="B234" s="14"/>
      <c r="C234" s="25"/>
      <c r="D234" s="22"/>
      <c r="E234" s="14"/>
      <c r="F234" s="14"/>
      <c r="G234" s="23" t="str">
        <f>IF($B234="","",IFERROR(INDEX(Residents!$H$4:$H$503,MATCH($B234,Residents!$A$4:$A$503,0))&amp;"",""))</f>
        <v/>
      </c>
    </row>
    <row r="235" spans="1:7" x14ac:dyDescent="0.3">
      <c r="A235" s="24"/>
      <c r="B235" s="14"/>
      <c r="C235" s="25"/>
      <c r="D235" s="22"/>
      <c r="E235" s="14"/>
      <c r="F235" s="14"/>
      <c r="G235" s="23" t="str">
        <f>IF($B235="","",IFERROR(INDEX(Residents!$H$4:$H$503,MATCH($B235,Residents!$A$4:$A$503,0))&amp;"",""))</f>
        <v/>
      </c>
    </row>
    <row r="236" spans="1:7" x14ac:dyDescent="0.3">
      <c r="A236" s="24"/>
      <c r="B236" s="14"/>
      <c r="C236" s="25"/>
      <c r="D236" s="22"/>
      <c r="E236" s="14"/>
      <c r="F236" s="14"/>
      <c r="G236" s="23" t="str">
        <f>IF($B236="","",IFERROR(INDEX(Residents!$H$4:$H$503,MATCH($B236,Residents!$A$4:$A$503,0))&amp;"",""))</f>
        <v/>
      </c>
    </row>
    <row r="237" spans="1:7" x14ac:dyDescent="0.3">
      <c r="A237" s="24"/>
      <c r="B237" s="14"/>
      <c r="C237" s="25"/>
      <c r="D237" s="22"/>
      <c r="E237" s="14"/>
      <c r="F237" s="14"/>
      <c r="G237" s="23" t="str">
        <f>IF($B237="","",IFERROR(INDEX(Residents!$H$4:$H$503,MATCH($B237,Residents!$A$4:$A$503,0))&amp;"",""))</f>
        <v/>
      </c>
    </row>
    <row r="238" spans="1:7" x14ac:dyDescent="0.3">
      <c r="A238" s="24"/>
      <c r="B238" s="14"/>
      <c r="C238" s="25"/>
      <c r="D238" s="22"/>
      <c r="E238" s="14"/>
      <c r="F238" s="14"/>
      <c r="G238" s="23" t="str">
        <f>IF($B238="","",IFERROR(INDEX(Residents!$H$4:$H$503,MATCH($B238,Residents!$A$4:$A$503,0))&amp;"",""))</f>
        <v/>
      </c>
    </row>
    <row r="239" spans="1:7" x14ac:dyDescent="0.3">
      <c r="A239" s="24"/>
      <c r="B239" s="14"/>
      <c r="C239" s="25"/>
      <c r="D239" s="22"/>
      <c r="E239" s="14"/>
      <c r="F239" s="14"/>
      <c r="G239" s="23" t="str">
        <f>IF($B239="","",IFERROR(INDEX(Residents!$H$4:$H$503,MATCH($B239,Residents!$A$4:$A$503,0))&amp;"",""))</f>
        <v/>
      </c>
    </row>
    <row r="240" spans="1:7" x14ac:dyDescent="0.3">
      <c r="A240" s="24"/>
      <c r="B240" s="14"/>
      <c r="C240" s="25"/>
      <c r="D240" s="22"/>
      <c r="E240" s="14"/>
      <c r="F240" s="14"/>
      <c r="G240" s="23" t="str">
        <f>IF($B240="","",IFERROR(INDEX(Residents!$H$4:$H$503,MATCH($B240,Residents!$A$4:$A$503,0))&amp;"",""))</f>
        <v/>
      </c>
    </row>
    <row r="241" spans="1:7" x14ac:dyDescent="0.3">
      <c r="A241" s="24"/>
      <c r="B241" s="14"/>
      <c r="C241" s="25"/>
      <c r="D241" s="22"/>
      <c r="E241" s="14"/>
      <c r="F241" s="14"/>
      <c r="G241" s="23" t="str">
        <f>IF($B241="","",IFERROR(INDEX(Residents!$H$4:$H$503,MATCH($B241,Residents!$A$4:$A$503,0))&amp;"",""))</f>
        <v/>
      </c>
    </row>
    <row r="242" spans="1:7" x14ac:dyDescent="0.3">
      <c r="A242" s="24"/>
      <c r="B242" s="14"/>
      <c r="C242" s="25"/>
      <c r="D242" s="22"/>
      <c r="E242" s="14"/>
      <c r="F242" s="14"/>
      <c r="G242" s="23" t="str">
        <f>IF($B242="","",IFERROR(INDEX(Residents!$H$4:$H$503,MATCH($B242,Residents!$A$4:$A$503,0))&amp;"",""))</f>
        <v/>
      </c>
    </row>
    <row r="243" spans="1:7" x14ac:dyDescent="0.3">
      <c r="A243" s="24"/>
      <c r="B243" s="14"/>
      <c r="C243" s="25"/>
      <c r="D243" s="22"/>
      <c r="E243" s="14"/>
      <c r="F243" s="14"/>
      <c r="G243" s="23" t="str">
        <f>IF($B243="","",IFERROR(INDEX(Residents!$H$4:$H$503,MATCH($B243,Residents!$A$4:$A$503,0))&amp;"",""))</f>
        <v/>
      </c>
    </row>
    <row r="244" spans="1:7" x14ac:dyDescent="0.3">
      <c r="A244" s="24"/>
      <c r="B244" s="14"/>
      <c r="C244" s="25"/>
      <c r="D244" s="22"/>
      <c r="E244" s="14"/>
      <c r="F244" s="14"/>
      <c r="G244" s="23" t="str">
        <f>IF($B244="","",IFERROR(INDEX(Residents!$H$4:$H$503,MATCH($B244,Residents!$A$4:$A$503,0))&amp;"",""))</f>
        <v/>
      </c>
    </row>
    <row r="245" spans="1:7" x14ac:dyDescent="0.3">
      <c r="A245" s="24"/>
      <c r="B245" s="14"/>
      <c r="C245" s="25"/>
      <c r="D245" s="22"/>
      <c r="E245" s="14"/>
      <c r="F245" s="14"/>
      <c r="G245" s="23" t="str">
        <f>IF($B245="","",IFERROR(INDEX(Residents!$H$4:$H$503,MATCH($B245,Residents!$A$4:$A$503,0))&amp;"",""))</f>
        <v/>
      </c>
    </row>
    <row r="246" spans="1:7" x14ac:dyDescent="0.3">
      <c r="A246" s="24"/>
      <c r="B246" s="14"/>
      <c r="C246" s="25"/>
      <c r="D246" s="22"/>
      <c r="E246" s="14"/>
      <c r="F246" s="14"/>
      <c r="G246" s="23" t="str">
        <f>IF($B246="","",IFERROR(INDEX(Residents!$H$4:$H$503,MATCH($B246,Residents!$A$4:$A$503,0))&amp;"",""))</f>
        <v/>
      </c>
    </row>
    <row r="247" spans="1:7" x14ac:dyDescent="0.3">
      <c r="A247" s="24"/>
      <c r="B247" s="14"/>
      <c r="C247" s="25"/>
      <c r="D247" s="22"/>
      <c r="E247" s="14"/>
      <c r="F247" s="14"/>
      <c r="G247" s="23" t="str">
        <f>IF($B247="","",IFERROR(INDEX(Residents!$H$4:$H$503,MATCH($B247,Residents!$A$4:$A$503,0))&amp;"",""))</f>
        <v/>
      </c>
    </row>
    <row r="248" spans="1:7" x14ac:dyDescent="0.3">
      <c r="A248" s="24"/>
      <c r="B248" s="14"/>
      <c r="C248" s="25"/>
      <c r="D248" s="22"/>
      <c r="E248" s="14"/>
      <c r="F248" s="14"/>
      <c r="G248" s="23" t="str">
        <f>IF($B248="","",IFERROR(INDEX(Residents!$H$4:$H$503,MATCH($B248,Residents!$A$4:$A$503,0))&amp;"",""))</f>
        <v/>
      </c>
    </row>
    <row r="249" spans="1:7" x14ac:dyDescent="0.3">
      <c r="A249" s="24"/>
      <c r="B249" s="14"/>
      <c r="C249" s="25"/>
      <c r="D249" s="22"/>
      <c r="E249" s="14"/>
      <c r="F249" s="14"/>
      <c r="G249" s="23" t="str">
        <f>IF($B249="","",IFERROR(INDEX(Residents!$H$4:$H$503,MATCH($B249,Residents!$A$4:$A$503,0))&amp;"",""))</f>
        <v/>
      </c>
    </row>
    <row r="250" spans="1:7" x14ac:dyDescent="0.3">
      <c r="A250" s="24"/>
      <c r="B250" s="14"/>
      <c r="C250" s="25"/>
      <c r="D250" s="22"/>
      <c r="E250" s="14"/>
      <c r="F250" s="14"/>
      <c r="G250" s="23" t="str">
        <f>IF($B250="","",IFERROR(INDEX(Residents!$H$4:$H$503,MATCH($B250,Residents!$A$4:$A$503,0))&amp;"",""))</f>
        <v/>
      </c>
    </row>
    <row r="251" spans="1:7" x14ac:dyDescent="0.3">
      <c r="A251" s="24"/>
      <c r="B251" s="14"/>
      <c r="C251" s="25"/>
      <c r="D251" s="22"/>
      <c r="E251" s="14"/>
      <c r="F251" s="14"/>
      <c r="G251" s="23" t="str">
        <f>IF($B251="","",IFERROR(INDEX(Residents!$H$4:$H$503,MATCH($B251,Residents!$A$4:$A$503,0))&amp;"",""))</f>
        <v/>
      </c>
    </row>
    <row r="252" spans="1:7" x14ac:dyDescent="0.3">
      <c r="A252" s="24"/>
      <c r="B252" s="14"/>
      <c r="C252" s="25"/>
      <c r="D252" s="22"/>
      <c r="E252" s="14"/>
      <c r="F252" s="14"/>
      <c r="G252" s="23" t="str">
        <f>IF($B252="","",IFERROR(INDEX(Residents!$H$4:$H$503,MATCH($B252,Residents!$A$4:$A$503,0))&amp;"",""))</f>
        <v/>
      </c>
    </row>
    <row r="253" spans="1:7" x14ac:dyDescent="0.3">
      <c r="A253" s="24"/>
      <c r="B253" s="14"/>
      <c r="C253" s="25"/>
      <c r="D253" s="22"/>
      <c r="E253" s="14"/>
      <c r="F253" s="14"/>
      <c r="G253" s="23" t="str">
        <f>IF($B253="","",IFERROR(INDEX(Residents!$H$4:$H$503,MATCH($B253,Residents!$A$4:$A$503,0))&amp;"",""))</f>
        <v/>
      </c>
    </row>
    <row r="254" spans="1:7" x14ac:dyDescent="0.3">
      <c r="A254" s="24"/>
      <c r="B254" s="14"/>
      <c r="C254" s="25"/>
      <c r="D254" s="22"/>
      <c r="E254" s="14"/>
      <c r="F254" s="14"/>
      <c r="G254" s="23" t="str">
        <f>IF($B254="","",IFERROR(INDEX(Residents!$H$4:$H$503,MATCH($B254,Residents!$A$4:$A$503,0))&amp;"",""))</f>
        <v/>
      </c>
    </row>
    <row r="255" spans="1:7" x14ac:dyDescent="0.3">
      <c r="A255" s="24"/>
      <c r="B255" s="14"/>
      <c r="C255" s="25"/>
      <c r="D255" s="22"/>
      <c r="E255" s="14"/>
      <c r="F255" s="14"/>
      <c r="G255" s="23" t="str">
        <f>IF($B255="","",IFERROR(INDEX(Residents!$H$4:$H$503,MATCH($B255,Residents!$A$4:$A$503,0))&amp;"",""))</f>
        <v/>
      </c>
    </row>
    <row r="256" spans="1:7" x14ac:dyDescent="0.3">
      <c r="A256" s="24"/>
      <c r="B256" s="14"/>
      <c r="C256" s="25"/>
      <c r="D256" s="22"/>
      <c r="E256" s="14"/>
      <c r="F256" s="14"/>
      <c r="G256" s="23" t="str">
        <f>IF($B256="","",IFERROR(INDEX(Residents!$H$4:$H$503,MATCH($B256,Residents!$A$4:$A$503,0))&amp;"",""))</f>
        <v/>
      </c>
    </row>
    <row r="257" spans="1:7" x14ac:dyDescent="0.3">
      <c r="A257" s="24"/>
      <c r="B257" s="14"/>
      <c r="C257" s="25"/>
      <c r="D257" s="22"/>
      <c r="E257" s="14"/>
      <c r="F257" s="14"/>
      <c r="G257" s="23" t="str">
        <f>IF($B257="","",IFERROR(INDEX(Residents!$H$4:$H$503,MATCH($B257,Residents!$A$4:$A$503,0))&amp;"",""))</f>
        <v/>
      </c>
    </row>
    <row r="258" spans="1:7" x14ac:dyDescent="0.3">
      <c r="A258" s="24"/>
      <c r="B258" s="14"/>
      <c r="C258" s="25"/>
      <c r="D258" s="22"/>
      <c r="E258" s="14"/>
      <c r="F258" s="14"/>
      <c r="G258" s="23" t="str">
        <f>IF($B258="","",IFERROR(INDEX(Residents!$H$4:$H$503,MATCH($B258,Residents!$A$4:$A$503,0))&amp;"",""))</f>
        <v/>
      </c>
    </row>
    <row r="259" spans="1:7" x14ac:dyDescent="0.3">
      <c r="A259" s="24"/>
      <c r="B259" s="14"/>
      <c r="C259" s="25"/>
      <c r="D259" s="22"/>
      <c r="E259" s="14"/>
      <c r="F259" s="14"/>
      <c r="G259" s="23" t="str">
        <f>IF($B259="","",IFERROR(INDEX(Residents!$H$4:$H$503,MATCH($B259,Residents!$A$4:$A$503,0))&amp;"",""))</f>
        <v/>
      </c>
    </row>
    <row r="260" spans="1:7" x14ac:dyDescent="0.3">
      <c r="A260" s="24"/>
      <c r="B260" s="14"/>
      <c r="C260" s="25"/>
      <c r="D260" s="22"/>
      <c r="E260" s="14"/>
      <c r="F260" s="14"/>
      <c r="G260" s="23" t="str">
        <f>IF($B260="","",IFERROR(INDEX(Residents!$H$4:$H$503,MATCH($B260,Residents!$A$4:$A$503,0))&amp;"",""))</f>
        <v/>
      </c>
    </row>
    <row r="261" spans="1:7" x14ac:dyDescent="0.3">
      <c r="A261" s="24"/>
      <c r="B261" s="14"/>
      <c r="C261" s="25"/>
      <c r="D261" s="22"/>
      <c r="E261" s="14"/>
      <c r="F261" s="14"/>
      <c r="G261" s="23" t="str">
        <f>IF($B261="","",IFERROR(INDEX(Residents!$H$4:$H$503,MATCH($B261,Residents!$A$4:$A$503,0))&amp;"",""))</f>
        <v/>
      </c>
    </row>
    <row r="262" spans="1:7" x14ac:dyDescent="0.3">
      <c r="A262" s="24"/>
      <c r="B262" s="14"/>
      <c r="C262" s="25"/>
      <c r="D262" s="22"/>
      <c r="E262" s="14"/>
      <c r="F262" s="14"/>
      <c r="G262" s="23" t="str">
        <f>IF($B262="","",IFERROR(INDEX(Residents!$H$4:$H$503,MATCH($B262,Residents!$A$4:$A$503,0))&amp;"",""))</f>
        <v/>
      </c>
    </row>
    <row r="263" spans="1:7" x14ac:dyDescent="0.3">
      <c r="A263" s="24"/>
      <c r="B263" s="14"/>
      <c r="C263" s="25"/>
      <c r="D263" s="22"/>
      <c r="E263" s="14"/>
      <c r="F263" s="14"/>
      <c r="G263" s="23" t="str">
        <f>IF($B263="","",IFERROR(INDEX(Residents!$H$4:$H$503,MATCH($B263,Residents!$A$4:$A$503,0))&amp;"",""))</f>
        <v/>
      </c>
    </row>
    <row r="264" spans="1:7" x14ac:dyDescent="0.3">
      <c r="A264" s="24"/>
      <c r="B264" s="14"/>
      <c r="C264" s="25"/>
      <c r="D264" s="22"/>
      <c r="E264" s="14"/>
      <c r="F264" s="14"/>
      <c r="G264" s="23" t="str">
        <f>IF($B264="","",IFERROR(INDEX(Residents!$H$4:$H$503,MATCH($B264,Residents!$A$4:$A$503,0))&amp;"",""))</f>
        <v/>
      </c>
    </row>
    <row r="265" spans="1:7" x14ac:dyDescent="0.3">
      <c r="A265" s="24"/>
      <c r="B265" s="14"/>
      <c r="C265" s="25"/>
      <c r="D265" s="22"/>
      <c r="E265" s="14"/>
      <c r="F265" s="14"/>
      <c r="G265" s="23" t="str">
        <f>IF($B265="","",IFERROR(INDEX(Residents!$H$4:$H$503,MATCH($B265,Residents!$A$4:$A$503,0))&amp;"",""))</f>
        <v/>
      </c>
    </row>
    <row r="266" spans="1:7" x14ac:dyDescent="0.3">
      <c r="A266" s="24"/>
      <c r="B266" s="14"/>
      <c r="C266" s="25"/>
      <c r="D266" s="22"/>
      <c r="E266" s="14"/>
      <c r="F266" s="14"/>
      <c r="G266" s="23" t="str">
        <f>IF($B266="","",IFERROR(INDEX(Residents!$H$4:$H$503,MATCH($B266,Residents!$A$4:$A$503,0))&amp;"",""))</f>
        <v/>
      </c>
    </row>
    <row r="267" spans="1:7" x14ac:dyDescent="0.3">
      <c r="A267" s="24"/>
      <c r="B267" s="14"/>
      <c r="C267" s="25"/>
      <c r="D267" s="22"/>
      <c r="E267" s="14"/>
      <c r="F267" s="14"/>
      <c r="G267" s="23" t="str">
        <f>IF($B267="","",IFERROR(INDEX(Residents!$H$4:$H$503,MATCH($B267,Residents!$A$4:$A$503,0))&amp;"",""))</f>
        <v/>
      </c>
    </row>
    <row r="268" spans="1:7" x14ac:dyDescent="0.3">
      <c r="A268" s="24"/>
      <c r="B268" s="14"/>
      <c r="C268" s="25"/>
      <c r="D268" s="22"/>
      <c r="E268" s="14"/>
      <c r="F268" s="14"/>
      <c r="G268" s="23" t="str">
        <f>IF($B268="","",IFERROR(INDEX(Residents!$H$4:$H$503,MATCH($B268,Residents!$A$4:$A$503,0))&amp;"",""))</f>
        <v/>
      </c>
    </row>
    <row r="269" spans="1:7" x14ac:dyDescent="0.3">
      <c r="A269" s="24"/>
      <c r="B269" s="14"/>
      <c r="C269" s="25"/>
      <c r="D269" s="22"/>
      <c r="E269" s="14"/>
      <c r="F269" s="14"/>
      <c r="G269" s="23" t="str">
        <f>IF($B269="","",IFERROR(INDEX(Residents!$H$4:$H$503,MATCH($B269,Residents!$A$4:$A$503,0))&amp;"",""))</f>
        <v/>
      </c>
    </row>
    <row r="270" spans="1:7" x14ac:dyDescent="0.3">
      <c r="A270" s="24"/>
      <c r="B270" s="14"/>
      <c r="C270" s="25"/>
      <c r="D270" s="22"/>
      <c r="E270" s="14"/>
      <c r="F270" s="14"/>
      <c r="G270" s="23" t="str">
        <f>IF($B270="","",IFERROR(INDEX(Residents!$H$4:$H$503,MATCH($B270,Residents!$A$4:$A$503,0))&amp;"",""))</f>
        <v/>
      </c>
    </row>
    <row r="271" spans="1:7" x14ac:dyDescent="0.3">
      <c r="A271" s="24"/>
      <c r="B271" s="14"/>
      <c r="C271" s="25"/>
      <c r="D271" s="22"/>
      <c r="E271" s="14"/>
      <c r="F271" s="14"/>
      <c r="G271" s="23" t="str">
        <f>IF($B271="","",IFERROR(INDEX(Residents!$H$4:$H$503,MATCH($B271,Residents!$A$4:$A$503,0))&amp;"",""))</f>
        <v/>
      </c>
    </row>
    <row r="272" spans="1:7" x14ac:dyDescent="0.3">
      <c r="A272" s="24"/>
      <c r="B272" s="14"/>
      <c r="C272" s="25"/>
      <c r="D272" s="22"/>
      <c r="E272" s="14"/>
      <c r="F272" s="14"/>
      <c r="G272" s="23" t="str">
        <f>IF($B272="","",IFERROR(INDEX(Residents!$H$4:$H$503,MATCH($B272,Residents!$A$4:$A$503,0))&amp;"",""))</f>
        <v/>
      </c>
    </row>
    <row r="273" spans="1:7" x14ac:dyDescent="0.3">
      <c r="A273" s="24"/>
      <c r="B273" s="14"/>
      <c r="C273" s="25"/>
      <c r="D273" s="22"/>
      <c r="E273" s="14"/>
      <c r="F273" s="14"/>
      <c r="G273" s="23" t="str">
        <f>IF($B273="","",IFERROR(INDEX(Residents!$H$4:$H$503,MATCH($B273,Residents!$A$4:$A$503,0))&amp;"",""))</f>
        <v/>
      </c>
    </row>
    <row r="274" spans="1:7" x14ac:dyDescent="0.3">
      <c r="A274" s="24"/>
      <c r="B274" s="14"/>
      <c r="C274" s="25"/>
      <c r="D274" s="22"/>
      <c r="E274" s="14"/>
      <c r="F274" s="14"/>
      <c r="G274" s="23" t="str">
        <f>IF($B274="","",IFERROR(INDEX(Residents!$H$4:$H$503,MATCH($B274,Residents!$A$4:$A$503,0))&amp;"",""))</f>
        <v/>
      </c>
    </row>
    <row r="275" spans="1:7" x14ac:dyDescent="0.3">
      <c r="A275" s="24"/>
      <c r="B275" s="14"/>
      <c r="C275" s="25"/>
      <c r="D275" s="22"/>
      <c r="E275" s="14"/>
      <c r="F275" s="14"/>
      <c r="G275" s="23" t="str">
        <f>IF($B275="","",IFERROR(INDEX(Residents!$H$4:$H$503,MATCH($B275,Residents!$A$4:$A$503,0))&amp;"",""))</f>
        <v/>
      </c>
    </row>
    <row r="276" spans="1:7" x14ac:dyDescent="0.3">
      <c r="A276" s="24"/>
      <c r="B276" s="14"/>
      <c r="C276" s="25"/>
      <c r="D276" s="22"/>
      <c r="E276" s="14"/>
      <c r="F276" s="14"/>
      <c r="G276" s="23" t="str">
        <f>IF($B276="","",IFERROR(INDEX(Residents!$H$4:$H$503,MATCH($B276,Residents!$A$4:$A$503,0))&amp;"",""))</f>
        <v/>
      </c>
    </row>
    <row r="277" spans="1:7" x14ac:dyDescent="0.3">
      <c r="A277" s="24"/>
      <c r="B277" s="14"/>
      <c r="C277" s="25"/>
      <c r="D277" s="22"/>
      <c r="E277" s="14"/>
      <c r="F277" s="14"/>
      <c r="G277" s="23" t="str">
        <f>IF($B277="","",IFERROR(INDEX(Residents!$H$4:$H$503,MATCH($B277,Residents!$A$4:$A$503,0))&amp;"",""))</f>
        <v/>
      </c>
    </row>
    <row r="278" spans="1:7" x14ac:dyDescent="0.3">
      <c r="A278" s="24"/>
      <c r="B278" s="14"/>
      <c r="C278" s="25"/>
      <c r="D278" s="22"/>
      <c r="E278" s="14"/>
      <c r="F278" s="14"/>
      <c r="G278" s="23" t="str">
        <f>IF($B278="","",IFERROR(INDEX(Residents!$H$4:$H$503,MATCH($B278,Residents!$A$4:$A$503,0))&amp;"",""))</f>
        <v/>
      </c>
    </row>
    <row r="279" spans="1:7" x14ac:dyDescent="0.3">
      <c r="A279" s="24"/>
      <c r="B279" s="14"/>
      <c r="C279" s="25"/>
      <c r="D279" s="22"/>
      <c r="E279" s="14"/>
      <c r="F279" s="14"/>
      <c r="G279" s="23" t="str">
        <f>IF($B279="","",IFERROR(INDEX(Residents!$H$4:$H$503,MATCH($B279,Residents!$A$4:$A$503,0))&amp;"",""))</f>
        <v/>
      </c>
    </row>
    <row r="280" spans="1:7" x14ac:dyDescent="0.3">
      <c r="A280" s="24"/>
      <c r="B280" s="14"/>
      <c r="C280" s="25"/>
      <c r="D280" s="22"/>
      <c r="E280" s="14"/>
      <c r="F280" s="14"/>
      <c r="G280" s="23" t="str">
        <f>IF($B280="","",IFERROR(INDEX(Residents!$H$4:$H$503,MATCH($B280,Residents!$A$4:$A$503,0))&amp;"",""))</f>
        <v/>
      </c>
    </row>
    <row r="281" spans="1:7" x14ac:dyDescent="0.3">
      <c r="A281" s="24"/>
      <c r="B281" s="14"/>
      <c r="C281" s="25"/>
      <c r="D281" s="22"/>
      <c r="E281" s="14"/>
      <c r="F281" s="14"/>
      <c r="G281" s="23" t="str">
        <f>IF($B281="","",IFERROR(INDEX(Residents!$H$4:$H$503,MATCH($B281,Residents!$A$4:$A$503,0))&amp;"",""))</f>
        <v/>
      </c>
    </row>
    <row r="282" spans="1:7" x14ac:dyDescent="0.3">
      <c r="A282" s="24"/>
      <c r="B282" s="14"/>
      <c r="C282" s="25"/>
      <c r="D282" s="22"/>
      <c r="E282" s="14"/>
      <c r="F282" s="14"/>
      <c r="G282" s="23" t="str">
        <f>IF($B282="","",IFERROR(INDEX(Residents!$H$4:$H$503,MATCH($B282,Residents!$A$4:$A$503,0))&amp;"",""))</f>
        <v/>
      </c>
    </row>
    <row r="283" spans="1:7" x14ac:dyDescent="0.3">
      <c r="A283" s="24"/>
      <c r="B283" s="14"/>
      <c r="C283" s="25"/>
      <c r="D283" s="22"/>
      <c r="E283" s="14"/>
      <c r="F283" s="14"/>
      <c r="G283" s="23" t="str">
        <f>IF($B283="","",IFERROR(INDEX(Residents!$H$4:$H$503,MATCH($B283,Residents!$A$4:$A$503,0))&amp;"",""))</f>
        <v/>
      </c>
    </row>
    <row r="284" spans="1:7" x14ac:dyDescent="0.3">
      <c r="A284" s="24"/>
      <c r="B284" s="14"/>
      <c r="C284" s="25"/>
      <c r="D284" s="22"/>
      <c r="E284" s="14"/>
      <c r="F284" s="14"/>
      <c r="G284" s="23" t="str">
        <f>IF($B284="","",IFERROR(INDEX(Residents!$H$4:$H$503,MATCH($B284,Residents!$A$4:$A$503,0))&amp;"",""))</f>
        <v/>
      </c>
    </row>
    <row r="285" spans="1:7" x14ac:dyDescent="0.3">
      <c r="A285" s="24"/>
      <c r="B285" s="14"/>
      <c r="C285" s="25"/>
      <c r="D285" s="22"/>
      <c r="E285" s="14"/>
      <c r="F285" s="14"/>
      <c r="G285" s="23" t="str">
        <f>IF($B285="","",IFERROR(INDEX(Residents!$H$4:$H$503,MATCH($B285,Residents!$A$4:$A$503,0))&amp;"",""))</f>
        <v/>
      </c>
    </row>
    <row r="286" spans="1:7" x14ac:dyDescent="0.3">
      <c r="A286" s="24"/>
      <c r="B286" s="14"/>
      <c r="C286" s="25"/>
      <c r="D286" s="22"/>
      <c r="E286" s="14"/>
      <c r="F286" s="14"/>
      <c r="G286" s="23" t="str">
        <f>IF($B286="","",IFERROR(INDEX(Residents!$H$4:$H$503,MATCH($B286,Residents!$A$4:$A$503,0))&amp;"",""))</f>
        <v/>
      </c>
    </row>
    <row r="287" spans="1:7" x14ac:dyDescent="0.3">
      <c r="A287" s="24"/>
      <c r="B287" s="14"/>
      <c r="C287" s="25"/>
      <c r="D287" s="22"/>
      <c r="E287" s="14"/>
      <c r="F287" s="14"/>
      <c r="G287" s="23" t="str">
        <f>IF($B287="","",IFERROR(INDEX(Residents!$H$4:$H$503,MATCH($B287,Residents!$A$4:$A$503,0))&amp;"",""))</f>
        <v/>
      </c>
    </row>
    <row r="288" spans="1:7" x14ac:dyDescent="0.3">
      <c r="A288" s="24"/>
      <c r="B288" s="14"/>
      <c r="C288" s="25"/>
      <c r="D288" s="22"/>
      <c r="E288" s="14"/>
      <c r="F288" s="14"/>
      <c r="G288" s="23" t="str">
        <f>IF($B288="","",IFERROR(INDEX(Residents!$H$4:$H$503,MATCH($B288,Residents!$A$4:$A$503,0))&amp;"",""))</f>
        <v/>
      </c>
    </row>
    <row r="289" spans="1:7" x14ac:dyDescent="0.3">
      <c r="A289" s="24"/>
      <c r="B289" s="14"/>
      <c r="C289" s="25"/>
      <c r="D289" s="22"/>
      <c r="E289" s="14"/>
      <c r="F289" s="14"/>
      <c r="G289" s="23" t="str">
        <f>IF($B289="","",IFERROR(INDEX(Residents!$H$4:$H$503,MATCH($B289,Residents!$A$4:$A$503,0))&amp;"",""))</f>
        <v/>
      </c>
    </row>
    <row r="290" spans="1:7" x14ac:dyDescent="0.3">
      <c r="A290" s="24"/>
      <c r="B290" s="14"/>
      <c r="C290" s="25"/>
      <c r="D290" s="22"/>
      <c r="E290" s="14"/>
      <c r="F290" s="14"/>
      <c r="G290" s="23" t="str">
        <f>IF($B290="","",IFERROR(INDEX(Residents!$H$4:$H$503,MATCH($B290,Residents!$A$4:$A$503,0))&amp;"",""))</f>
        <v/>
      </c>
    </row>
    <row r="291" spans="1:7" x14ac:dyDescent="0.3">
      <c r="A291" s="24"/>
      <c r="B291" s="14"/>
      <c r="C291" s="25"/>
      <c r="D291" s="22"/>
      <c r="E291" s="14"/>
      <c r="F291" s="14"/>
      <c r="G291" s="23" t="str">
        <f>IF($B291="","",IFERROR(INDEX(Residents!$H$4:$H$503,MATCH($B291,Residents!$A$4:$A$503,0))&amp;"",""))</f>
        <v/>
      </c>
    </row>
    <row r="292" spans="1:7" x14ac:dyDescent="0.3">
      <c r="A292" s="24"/>
      <c r="B292" s="14"/>
      <c r="C292" s="25"/>
      <c r="D292" s="22"/>
      <c r="E292" s="14"/>
      <c r="F292" s="14"/>
      <c r="G292" s="23" t="str">
        <f>IF($B292="","",IFERROR(INDEX(Residents!$H$4:$H$503,MATCH($B292,Residents!$A$4:$A$503,0))&amp;"",""))</f>
        <v/>
      </c>
    </row>
    <row r="293" spans="1:7" x14ac:dyDescent="0.3">
      <c r="A293" s="24"/>
      <c r="B293" s="14"/>
      <c r="C293" s="25"/>
      <c r="D293" s="22"/>
      <c r="E293" s="14"/>
      <c r="F293" s="14"/>
      <c r="G293" s="23" t="str">
        <f>IF($B293="","",IFERROR(INDEX(Residents!$H$4:$H$503,MATCH($B293,Residents!$A$4:$A$503,0))&amp;"",""))</f>
        <v/>
      </c>
    </row>
    <row r="294" spans="1:7" x14ac:dyDescent="0.3">
      <c r="A294" s="24"/>
      <c r="B294" s="14"/>
      <c r="C294" s="25"/>
      <c r="D294" s="22"/>
      <c r="E294" s="14"/>
      <c r="F294" s="14"/>
      <c r="G294" s="23" t="str">
        <f>IF($B294="","",IFERROR(INDEX(Residents!$H$4:$H$503,MATCH($B294,Residents!$A$4:$A$503,0))&amp;"",""))</f>
        <v/>
      </c>
    </row>
    <row r="295" spans="1:7" x14ac:dyDescent="0.3">
      <c r="A295" s="24"/>
      <c r="B295" s="14"/>
      <c r="C295" s="25"/>
      <c r="D295" s="22"/>
      <c r="E295" s="14"/>
      <c r="F295" s="14"/>
      <c r="G295" s="23" t="str">
        <f>IF($B295="","",IFERROR(INDEX(Residents!$H$4:$H$503,MATCH($B295,Residents!$A$4:$A$503,0))&amp;"",""))</f>
        <v/>
      </c>
    </row>
    <row r="296" spans="1:7" x14ac:dyDescent="0.3">
      <c r="A296" s="24"/>
      <c r="B296" s="14"/>
      <c r="C296" s="25"/>
      <c r="D296" s="22"/>
      <c r="E296" s="14"/>
      <c r="F296" s="14"/>
      <c r="G296" s="23" t="str">
        <f>IF($B296="","",IFERROR(INDEX(Residents!$H$4:$H$503,MATCH($B296,Residents!$A$4:$A$503,0))&amp;"",""))</f>
        <v/>
      </c>
    </row>
    <row r="297" spans="1:7" x14ac:dyDescent="0.3">
      <c r="A297" s="24"/>
      <c r="B297" s="14"/>
      <c r="C297" s="25"/>
      <c r="D297" s="22"/>
      <c r="E297" s="14"/>
      <c r="F297" s="14"/>
      <c r="G297" s="23" t="str">
        <f>IF($B297="","",IFERROR(INDEX(Residents!$H$4:$H$503,MATCH($B297,Residents!$A$4:$A$503,0))&amp;"",""))</f>
        <v/>
      </c>
    </row>
    <row r="298" spans="1:7" x14ac:dyDescent="0.3">
      <c r="A298" s="24"/>
      <c r="B298" s="14"/>
      <c r="C298" s="25"/>
      <c r="D298" s="22"/>
      <c r="E298" s="14"/>
      <c r="F298" s="14"/>
      <c r="G298" s="23" t="str">
        <f>IF($B298="","",IFERROR(INDEX(Residents!$H$4:$H$503,MATCH($B298,Residents!$A$4:$A$503,0))&amp;"",""))</f>
        <v/>
      </c>
    </row>
    <row r="299" spans="1:7" x14ac:dyDescent="0.3">
      <c r="A299" s="24"/>
      <c r="B299" s="14"/>
      <c r="C299" s="25"/>
      <c r="D299" s="22"/>
      <c r="E299" s="14"/>
      <c r="F299" s="14"/>
      <c r="G299" s="23" t="str">
        <f>IF($B299="","",IFERROR(INDEX(Residents!$H$4:$H$503,MATCH($B299,Residents!$A$4:$A$503,0))&amp;"",""))</f>
        <v/>
      </c>
    </row>
    <row r="300" spans="1:7" x14ac:dyDescent="0.3">
      <c r="A300" s="24"/>
      <c r="B300" s="14"/>
      <c r="C300" s="25"/>
      <c r="D300" s="22"/>
      <c r="E300" s="14"/>
      <c r="F300" s="14"/>
      <c r="G300" s="23" t="str">
        <f>IF($B300="","",IFERROR(INDEX(Residents!$H$4:$H$503,MATCH($B300,Residents!$A$4:$A$503,0))&amp;"",""))</f>
        <v/>
      </c>
    </row>
    <row r="301" spans="1:7" x14ac:dyDescent="0.3">
      <c r="A301" s="24"/>
      <c r="B301" s="14"/>
      <c r="C301" s="25"/>
      <c r="D301" s="22"/>
      <c r="E301" s="14"/>
      <c r="F301" s="14"/>
      <c r="G301" s="23" t="str">
        <f>IF($B301="","",IFERROR(INDEX(Residents!$H$4:$H$503,MATCH($B301,Residents!$A$4:$A$503,0))&amp;"",""))</f>
        <v/>
      </c>
    </row>
    <row r="302" spans="1:7" x14ac:dyDescent="0.3">
      <c r="A302" s="24"/>
      <c r="B302" s="14"/>
      <c r="C302" s="25"/>
      <c r="D302" s="22"/>
      <c r="E302" s="14"/>
      <c r="F302" s="14"/>
      <c r="G302" s="23" t="str">
        <f>IF($B302="","",IFERROR(INDEX(Residents!$H$4:$H$503,MATCH($B302,Residents!$A$4:$A$503,0))&amp;"",""))</f>
        <v/>
      </c>
    </row>
    <row r="303" spans="1:7" x14ac:dyDescent="0.3">
      <c r="A303" s="24"/>
      <c r="B303" s="14"/>
      <c r="C303" s="25"/>
      <c r="D303" s="22"/>
      <c r="E303" s="14"/>
      <c r="F303" s="14"/>
      <c r="G303" s="23" t="str">
        <f>IF($B303="","",IFERROR(INDEX(Residents!$H$4:$H$503,MATCH($B303,Residents!$A$4:$A$503,0))&amp;"",""))</f>
        <v/>
      </c>
    </row>
    <row r="304" spans="1:7" x14ac:dyDescent="0.3">
      <c r="A304" s="24"/>
      <c r="B304" s="14"/>
      <c r="C304" s="25"/>
      <c r="D304" s="22"/>
      <c r="E304" s="14"/>
      <c r="F304" s="14"/>
      <c r="G304" s="23" t="str">
        <f>IF($B304="","",IFERROR(INDEX(Residents!$H$4:$H$503,MATCH($B304,Residents!$A$4:$A$503,0))&amp;"",""))</f>
        <v/>
      </c>
    </row>
    <row r="305" spans="1:7" x14ac:dyDescent="0.3">
      <c r="A305" s="24"/>
      <c r="B305" s="14"/>
      <c r="C305" s="25"/>
      <c r="D305" s="22"/>
      <c r="E305" s="14"/>
      <c r="F305" s="14"/>
      <c r="G305" s="23" t="str">
        <f>IF($B305="","",IFERROR(INDEX(Residents!$H$4:$H$503,MATCH($B305,Residents!$A$4:$A$503,0))&amp;"",""))</f>
        <v/>
      </c>
    </row>
    <row r="306" spans="1:7" x14ac:dyDescent="0.3">
      <c r="A306" s="24"/>
      <c r="B306" s="14"/>
      <c r="C306" s="25"/>
      <c r="D306" s="22"/>
      <c r="E306" s="14"/>
      <c r="F306" s="14"/>
      <c r="G306" s="23" t="str">
        <f>IF($B306="","",IFERROR(INDEX(Residents!$H$4:$H$503,MATCH($B306,Residents!$A$4:$A$503,0))&amp;"",""))</f>
        <v/>
      </c>
    </row>
    <row r="307" spans="1:7" x14ac:dyDescent="0.3">
      <c r="A307" s="24"/>
      <c r="B307" s="14"/>
      <c r="C307" s="25"/>
      <c r="D307" s="22"/>
      <c r="E307" s="14"/>
      <c r="F307" s="14"/>
      <c r="G307" s="23" t="str">
        <f>IF($B307="","",IFERROR(INDEX(Residents!$H$4:$H$503,MATCH($B307,Residents!$A$4:$A$503,0))&amp;"",""))</f>
        <v/>
      </c>
    </row>
    <row r="308" spans="1:7" x14ac:dyDescent="0.3">
      <c r="A308" s="24"/>
      <c r="B308" s="14"/>
      <c r="C308" s="25"/>
      <c r="D308" s="22"/>
      <c r="E308" s="14"/>
      <c r="F308" s="14"/>
      <c r="G308" s="23" t="str">
        <f>IF($B308="","",IFERROR(INDEX(Residents!$H$4:$H$503,MATCH($B308,Residents!$A$4:$A$503,0))&amp;"",""))</f>
        <v/>
      </c>
    </row>
    <row r="309" spans="1:7" x14ac:dyDescent="0.3">
      <c r="A309" s="24"/>
      <c r="B309" s="14"/>
      <c r="C309" s="25"/>
      <c r="D309" s="22"/>
      <c r="E309" s="14"/>
      <c r="F309" s="14"/>
      <c r="G309" s="23" t="str">
        <f>IF($B309="","",IFERROR(INDEX(Residents!$H$4:$H$503,MATCH($B309,Residents!$A$4:$A$503,0))&amp;"",""))</f>
        <v/>
      </c>
    </row>
    <row r="310" spans="1:7" x14ac:dyDescent="0.3">
      <c r="A310" s="24"/>
      <c r="B310" s="14"/>
      <c r="C310" s="25"/>
      <c r="D310" s="22"/>
      <c r="E310" s="14"/>
      <c r="F310" s="14"/>
      <c r="G310" s="23" t="str">
        <f>IF($B310="","",IFERROR(INDEX(Residents!$H$4:$H$503,MATCH($B310,Residents!$A$4:$A$503,0))&amp;"",""))</f>
        <v/>
      </c>
    </row>
    <row r="311" spans="1:7" x14ac:dyDescent="0.3">
      <c r="A311" s="24"/>
      <c r="B311" s="14"/>
      <c r="C311" s="25"/>
      <c r="D311" s="22"/>
      <c r="E311" s="14"/>
      <c r="F311" s="14"/>
      <c r="G311" s="23" t="str">
        <f>IF($B311="","",IFERROR(INDEX(Residents!$H$4:$H$503,MATCH($B311,Residents!$A$4:$A$503,0))&amp;"",""))</f>
        <v/>
      </c>
    </row>
    <row r="312" spans="1:7" x14ac:dyDescent="0.3">
      <c r="A312" s="24"/>
      <c r="B312" s="14"/>
      <c r="C312" s="25"/>
      <c r="D312" s="22"/>
      <c r="E312" s="14"/>
      <c r="F312" s="14"/>
      <c r="G312" s="23" t="str">
        <f>IF($B312="","",IFERROR(INDEX(Residents!$H$4:$H$503,MATCH($B312,Residents!$A$4:$A$503,0))&amp;"",""))</f>
        <v/>
      </c>
    </row>
    <row r="313" spans="1:7" x14ac:dyDescent="0.3">
      <c r="A313" s="24"/>
      <c r="B313" s="14"/>
      <c r="C313" s="25"/>
      <c r="D313" s="22"/>
      <c r="E313" s="14"/>
      <c r="F313" s="14"/>
      <c r="G313" s="23" t="str">
        <f>IF($B313="","",IFERROR(INDEX(Residents!$H$4:$H$503,MATCH($B313,Residents!$A$4:$A$503,0))&amp;"",""))</f>
        <v/>
      </c>
    </row>
    <row r="314" spans="1:7" x14ac:dyDescent="0.3">
      <c r="A314" s="24"/>
      <c r="B314" s="14"/>
      <c r="C314" s="25"/>
      <c r="D314" s="22"/>
      <c r="E314" s="14"/>
      <c r="F314" s="14"/>
      <c r="G314" s="23" t="str">
        <f>IF($B314="","",IFERROR(INDEX(Residents!$H$4:$H$503,MATCH($B314,Residents!$A$4:$A$503,0))&amp;"",""))</f>
        <v/>
      </c>
    </row>
    <row r="315" spans="1:7" x14ac:dyDescent="0.3">
      <c r="A315" s="24"/>
      <c r="B315" s="14"/>
      <c r="C315" s="25"/>
      <c r="D315" s="22"/>
      <c r="E315" s="14"/>
      <c r="F315" s="14"/>
      <c r="G315" s="23" t="str">
        <f>IF($B315="","",IFERROR(INDEX(Residents!$H$4:$H$503,MATCH($B315,Residents!$A$4:$A$503,0))&amp;"",""))</f>
        <v/>
      </c>
    </row>
    <row r="316" spans="1:7" x14ac:dyDescent="0.3">
      <c r="A316" s="24"/>
      <c r="B316" s="14"/>
      <c r="C316" s="25"/>
      <c r="D316" s="22"/>
      <c r="E316" s="14"/>
      <c r="F316" s="14"/>
      <c r="G316" s="23" t="str">
        <f>IF($B316="","",IFERROR(INDEX(Residents!$H$4:$H$503,MATCH($B316,Residents!$A$4:$A$503,0))&amp;"",""))</f>
        <v/>
      </c>
    </row>
    <row r="317" spans="1:7" x14ac:dyDescent="0.3">
      <c r="A317" s="24"/>
      <c r="B317" s="14"/>
      <c r="C317" s="25"/>
      <c r="D317" s="22"/>
      <c r="E317" s="14"/>
      <c r="F317" s="14"/>
      <c r="G317" s="23" t="str">
        <f>IF($B317="","",IFERROR(INDEX(Residents!$H$4:$H$503,MATCH($B317,Residents!$A$4:$A$503,0))&amp;"",""))</f>
        <v/>
      </c>
    </row>
    <row r="318" spans="1:7" x14ac:dyDescent="0.3">
      <c r="A318" s="24"/>
      <c r="B318" s="14"/>
      <c r="C318" s="25"/>
      <c r="D318" s="22"/>
      <c r="E318" s="14"/>
      <c r="F318" s="14"/>
      <c r="G318" s="23" t="str">
        <f>IF($B318="","",IFERROR(INDEX(Residents!$H$4:$H$503,MATCH($B318,Residents!$A$4:$A$503,0))&amp;"",""))</f>
        <v/>
      </c>
    </row>
    <row r="319" spans="1:7" x14ac:dyDescent="0.3">
      <c r="A319" s="24"/>
      <c r="B319" s="14"/>
      <c r="C319" s="25"/>
      <c r="D319" s="22"/>
      <c r="E319" s="14"/>
      <c r="F319" s="14"/>
      <c r="G319" s="23" t="str">
        <f>IF($B319="","",IFERROR(INDEX(Residents!$H$4:$H$503,MATCH($B319,Residents!$A$4:$A$503,0))&amp;"",""))</f>
        <v/>
      </c>
    </row>
    <row r="320" spans="1:7" x14ac:dyDescent="0.3">
      <c r="A320" s="24"/>
      <c r="B320" s="14"/>
      <c r="C320" s="25"/>
      <c r="D320" s="22"/>
      <c r="E320" s="14"/>
      <c r="F320" s="14"/>
      <c r="G320" s="23" t="str">
        <f>IF($B320="","",IFERROR(INDEX(Residents!$H$4:$H$503,MATCH($B320,Residents!$A$4:$A$503,0))&amp;"",""))</f>
        <v/>
      </c>
    </row>
    <row r="321" spans="1:7" x14ac:dyDescent="0.3">
      <c r="A321" s="24"/>
      <c r="B321" s="14"/>
      <c r="C321" s="25"/>
      <c r="D321" s="22"/>
      <c r="E321" s="14"/>
      <c r="F321" s="14"/>
      <c r="G321" s="23" t="str">
        <f>IF($B321="","",IFERROR(INDEX(Residents!$H$4:$H$503,MATCH($B321,Residents!$A$4:$A$503,0))&amp;"",""))</f>
        <v/>
      </c>
    </row>
    <row r="322" spans="1:7" x14ac:dyDescent="0.3">
      <c r="A322" s="24"/>
      <c r="B322" s="14"/>
      <c r="C322" s="25"/>
      <c r="D322" s="22"/>
      <c r="E322" s="14"/>
      <c r="F322" s="14"/>
      <c r="G322" s="23" t="str">
        <f>IF($B322="","",IFERROR(INDEX(Residents!$H$4:$H$503,MATCH($B322,Residents!$A$4:$A$503,0))&amp;"",""))</f>
        <v/>
      </c>
    </row>
    <row r="323" spans="1:7" x14ac:dyDescent="0.3">
      <c r="A323" s="24"/>
      <c r="B323" s="14"/>
      <c r="C323" s="25"/>
      <c r="D323" s="22"/>
      <c r="E323" s="14"/>
      <c r="F323" s="14"/>
      <c r="G323" s="23" t="str">
        <f>IF($B323="","",IFERROR(INDEX(Residents!$H$4:$H$503,MATCH($B323,Residents!$A$4:$A$503,0))&amp;"",""))</f>
        <v/>
      </c>
    </row>
    <row r="324" spans="1:7" x14ac:dyDescent="0.3">
      <c r="A324" s="24"/>
      <c r="B324" s="14"/>
      <c r="C324" s="25"/>
      <c r="D324" s="22"/>
      <c r="E324" s="14"/>
      <c r="F324" s="14"/>
      <c r="G324" s="23" t="str">
        <f>IF($B324="","",IFERROR(INDEX(Residents!$H$4:$H$503,MATCH($B324,Residents!$A$4:$A$503,0))&amp;"",""))</f>
        <v/>
      </c>
    </row>
    <row r="325" spans="1:7" x14ac:dyDescent="0.3">
      <c r="A325" s="24"/>
      <c r="B325" s="14"/>
      <c r="C325" s="25"/>
      <c r="D325" s="22"/>
      <c r="E325" s="14"/>
      <c r="F325" s="14"/>
      <c r="G325" s="23" t="str">
        <f>IF($B325="","",IFERROR(INDEX(Residents!$H$4:$H$503,MATCH($B325,Residents!$A$4:$A$503,0))&amp;"",""))</f>
        <v/>
      </c>
    </row>
    <row r="326" spans="1:7" x14ac:dyDescent="0.3">
      <c r="A326" s="24"/>
      <c r="B326" s="14"/>
      <c r="C326" s="25"/>
      <c r="D326" s="22"/>
      <c r="E326" s="14"/>
      <c r="F326" s="14"/>
      <c r="G326" s="23" t="str">
        <f>IF($B326="","",IFERROR(INDEX(Residents!$H$4:$H$503,MATCH($B326,Residents!$A$4:$A$503,0))&amp;"",""))</f>
        <v/>
      </c>
    </row>
    <row r="327" spans="1:7" x14ac:dyDescent="0.3">
      <c r="A327" s="24"/>
      <c r="B327" s="14"/>
      <c r="C327" s="25"/>
      <c r="D327" s="22"/>
      <c r="E327" s="14"/>
      <c r="F327" s="14"/>
      <c r="G327" s="23" t="str">
        <f>IF($B327="","",IFERROR(INDEX(Residents!$H$4:$H$503,MATCH($B327,Residents!$A$4:$A$503,0))&amp;"",""))</f>
        <v/>
      </c>
    </row>
    <row r="328" spans="1:7" x14ac:dyDescent="0.3">
      <c r="A328" s="24"/>
      <c r="B328" s="14"/>
      <c r="C328" s="25"/>
      <c r="D328" s="22"/>
      <c r="E328" s="14"/>
      <c r="F328" s="14"/>
      <c r="G328" s="23" t="str">
        <f>IF($B328="","",IFERROR(INDEX(Residents!$H$4:$H$503,MATCH($B328,Residents!$A$4:$A$503,0))&amp;"",""))</f>
        <v/>
      </c>
    </row>
    <row r="329" spans="1:7" x14ac:dyDescent="0.3">
      <c r="A329" s="24"/>
      <c r="B329" s="14"/>
      <c r="C329" s="25"/>
      <c r="D329" s="22"/>
      <c r="E329" s="14"/>
      <c r="F329" s="14"/>
      <c r="G329" s="23" t="str">
        <f>IF($B329="","",IFERROR(INDEX(Residents!$H$4:$H$503,MATCH($B329,Residents!$A$4:$A$503,0))&amp;"",""))</f>
        <v/>
      </c>
    </row>
    <row r="330" spans="1:7" x14ac:dyDescent="0.3">
      <c r="A330" s="24"/>
      <c r="B330" s="14"/>
      <c r="C330" s="25"/>
      <c r="D330" s="22"/>
      <c r="E330" s="14"/>
      <c r="F330" s="14"/>
      <c r="G330" s="23" t="str">
        <f>IF($B330="","",IFERROR(INDEX(Residents!$H$4:$H$503,MATCH($B330,Residents!$A$4:$A$503,0))&amp;"",""))</f>
        <v/>
      </c>
    </row>
    <row r="331" spans="1:7" x14ac:dyDescent="0.3">
      <c r="A331" s="24"/>
      <c r="B331" s="14"/>
      <c r="C331" s="25"/>
      <c r="D331" s="22"/>
      <c r="E331" s="14"/>
      <c r="F331" s="14"/>
      <c r="G331" s="23" t="str">
        <f>IF($B331="","",IFERROR(INDEX(Residents!$H$4:$H$503,MATCH($B331,Residents!$A$4:$A$503,0))&amp;"",""))</f>
        <v/>
      </c>
    </row>
    <row r="332" spans="1:7" x14ac:dyDescent="0.3">
      <c r="A332" s="24"/>
      <c r="B332" s="14"/>
      <c r="C332" s="25"/>
      <c r="D332" s="22"/>
      <c r="E332" s="14"/>
      <c r="F332" s="14"/>
      <c r="G332" s="23" t="str">
        <f>IF($B332="","",IFERROR(INDEX(Residents!$H$4:$H$503,MATCH($B332,Residents!$A$4:$A$503,0))&amp;"",""))</f>
        <v/>
      </c>
    </row>
    <row r="333" spans="1:7" x14ac:dyDescent="0.3">
      <c r="A333" s="24"/>
      <c r="B333" s="14"/>
      <c r="C333" s="25"/>
      <c r="D333" s="22"/>
      <c r="E333" s="14"/>
      <c r="F333" s="14"/>
      <c r="G333" s="23" t="str">
        <f>IF($B333="","",IFERROR(INDEX(Residents!$H$4:$H$503,MATCH($B333,Residents!$A$4:$A$503,0))&amp;"",""))</f>
        <v/>
      </c>
    </row>
    <row r="334" spans="1:7" x14ac:dyDescent="0.3">
      <c r="A334" s="24"/>
      <c r="B334" s="14"/>
      <c r="C334" s="25"/>
      <c r="D334" s="22"/>
      <c r="E334" s="14"/>
      <c r="F334" s="14"/>
      <c r="G334" s="23" t="str">
        <f>IF($B334="","",IFERROR(INDEX(Residents!$H$4:$H$503,MATCH($B334,Residents!$A$4:$A$503,0))&amp;"",""))</f>
        <v/>
      </c>
    </row>
    <row r="335" spans="1:7" x14ac:dyDescent="0.3">
      <c r="A335" s="24"/>
      <c r="B335" s="14"/>
      <c r="C335" s="25"/>
      <c r="D335" s="22"/>
      <c r="E335" s="14"/>
      <c r="F335" s="14"/>
      <c r="G335" s="23" t="str">
        <f>IF($B335="","",IFERROR(INDEX(Residents!$H$4:$H$503,MATCH($B335,Residents!$A$4:$A$503,0))&amp;"",""))</f>
        <v/>
      </c>
    </row>
    <row r="336" spans="1:7" x14ac:dyDescent="0.3">
      <c r="A336" s="24"/>
      <c r="B336" s="14"/>
      <c r="C336" s="25"/>
      <c r="D336" s="22"/>
      <c r="E336" s="14"/>
      <c r="F336" s="14"/>
      <c r="G336" s="23" t="str">
        <f>IF($B336="","",IFERROR(INDEX(Residents!$H$4:$H$503,MATCH($B336,Residents!$A$4:$A$503,0))&amp;"",""))</f>
        <v/>
      </c>
    </row>
    <row r="337" spans="1:7" x14ac:dyDescent="0.3">
      <c r="A337" s="24"/>
      <c r="B337" s="14"/>
      <c r="C337" s="25"/>
      <c r="D337" s="22"/>
      <c r="E337" s="14"/>
      <c r="F337" s="14"/>
      <c r="G337" s="23" t="str">
        <f>IF($B337="","",IFERROR(INDEX(Residents!$H$4:$H$503,MATCH($B337,Residents!$A$4:$A$503,0))&amp;"",""))</f>
        <v/>
      </c>
    </row>
    <row r="338" spans="1:7" x14ac:dyDescent="0.3">
      <c r="A338" s="24"/>
      <c r="B338" s="14"/>
      <c r="C338" s="25"/>
      <c r="D338" s="22"/>
      <c r="E338" s="14"/>
      <c r="F338" s="14"/>
      <c r="G338" s="23" t="str">
        <f>IF($B338="","",IFERROR(INDEX(Residents!$H$4:$H$503,MATCH($B338,Residents!$A$4:$A$503,0))&amp;"",""))</f>
        <v/>
      </c>
    </row>
    <row r="339" spans="1:7" x14ac:dyDescent="0.3">
      <c r="A339" s="24"/>
      <c r="B339" s="14"/>
      <c r="C339" s="25"/>
      <c r="D339" s="22"/>
      <c r="E339" s="14"/>
      <c r="F339" s="14"/>
      <c r="G339" s="23" t="str">
        <f>IF($B339="","",IFERROR(INDEX(Residents!$H$4:$H$503,MATCH($B339,Residents!$A$4:$A$503,0))&amp;"",""))</f>
        <v/>
      </c>
    </row>
    <row r="340" spans="1:7" x14ac:dyDescent="0.3">
      <c r="A340" s="24"/>
      <c r="B340" s="14"/>
      <c r="C340" s="25"/>
      <c r="D340" s="22"/>
      <c r="E340" s="14"/>
      <c r="F340" s="14"/>
      <c r="G340" s="23" t="str">
        <f>IF($B340="","",IFERROR(INDEX(Residents!$H$4:$H$503,MATCH($B340,Residents!$A$4:$A$503,0))&amp;"",""))</f>
        <v/>
      </c>
    </row>
    <row r="341" spans="1:7" x14ac:dyDescent="0.3">
      <c r="A341" s="24"/>
      <c r="B341" s="14"/>
      <c r="C341" s="25"/>
      <c r="D341" s="22"/>
      <c r="E341" s="14"/>
      <c r="F341" s="14"/>
      <c r="G341" s="23" t="str">
        <f>IF($B341="","",IFERROR(INDEX(Residents!$H$4:$H$503,MATCH($B341,Residents!$A$4:$A$503,0))&amp;"",""))</f>
        <v/>
      </c>
    </row>
    <row r="342" spans="1:7" x14ac:dyDescent="0.3">
      <c r="A342" s="24"/>
      <c r="B342" s="14"/>
      <c r="C342" s="25"/>
      <c r="D342" s="22"/>
      <c r="E342" s="14"/>
      <c r="F342" s="14"/>
      <c r="G342" s="23" t="str">
        <f>IF($B342="","",IFERROR(INDEX(Residents!$H$4:$H$503,MATCH($B342,Residents!$A$4:$A$503,0))&amp;"",""))</f>
        <v/>
      </c>
    </row>
    <row r="343" spans="1:7" x14ac:dyDescent="0.3">
      <c r="A343" s="24"/>
      <c r="B343" s="14"/>
      <c r="C343" s="25"/>
      <c r="D343" s="22"/>
      <c r="E343" s="14"/>
      <c r="F343" s="14"/>
      <c r="G343" s="23" t="str">
        <f>IF($B343="","",IFERROR(INDEX(Residents!$H$4:$H$503,MATCH($B343,Residents!$A$4:$A$503,0))&amp;"",""))</f>
        <v/>
      </c>
    </row>
    <row r="344" spans="1:7" x14ac:dyDescent="0.3">
      <c r="A344" s="24"/>
      <c r="B344" s="14"/>
      <c r="C344" s="25"/>
      <c r="D344" s="22"/>
      <c r="E344" s="14"/>
      <c r="F344" s="14"/>
      <c r="G344" s="23" t="str">
        <f>IF($B344="","",IFERROR(INDEX(Residents!$H$4:$H$503,MATCH($B344,Residents!$A$4:$A$503,0))&amp;"",""))</f>
        <v/>
      </c>
    </row>
    <row r="345" spans="1:7" x14ac:dyDescent="0.3">
      <c r="A345" s="24"/>
      <c r="B345" s="14"/>
      <c r="C345" s="25"/>
      <c r="D345" s="22"/>
      <c r="E345" s="14"/>
      <c r="F345" s="14"/>
      <c r="G345" s="23" t="str">
        <f>IF($B345="","",IFERROR(INDEX(Residents!$H$4:$H$503,MATCH($B345,Residents!$A$4:$A$503,0))&amp;"",""))</f>
        <v/>
      </c>
    </row>
    <row r="346" spans="1:7" x14ac:dyDescent="0.3">
      <c r="A346" s="24"/>
      <c r="B346" s="14"/>
      <c r="C346" s="25"/>
      <c r="D346" s="22"/>
      <c r="E346" s="14"/>
      <c r="F346" s="14"/>
      <c r="G346" s="23" t="str">
        <f>IF($B346="","",IFERROR(INDEX(Residents!$H$4:$H$503,MATCH($B346,Residents!$A$4:$A$503,0))&amp;"",""))</f>
        <v/>
      </c>
    </row>
    <row r="347" spans="1:7" x14ac:dyDescent="0.3">
      <c r="A347" s="24"/>
      <c r="B347" s="14"/>
      <c r="C347" s="25"/>
      <c r="D347" s="22"/>
      <c r="E347" s="14"/>
      <c r="F347" s="14"/>
      <c r="G347" s="23" t="str">
        <f>IF($B347="","",IFERROR(INDEX(Residents!$H$4:$H$503,MATCH($B347,Residents!$A$4:$A$503,0))&amp;"",""))</f>
        <v/>
      </c>
    </row>
    <row r="348" spans="1:7" x14ac:dyDescent="0.3">
      <c r="A348" s="24"/>
      <c r="B348" s="14"/>
      <c r="C348" s="25"/>
      <c r="D348" s="22"/>
      <c r="E348" s="14"/>
      <c r="F348" s="14"/>
      <c r="G348" s="23" t="str">
        <f>IF($B348="","",IFERROR(INDEX(Residents!$H$4:$H$503,MATCH($B348,Residents!$A$4:$A$503,0))&amp;"",""))</f>
        <v/>
      </c>
    </row>
    <row r="349" spans="1:7" x14ac:dyDescent="0.3">
      <c r="A349" s="24"/>
      <c r="B349" s="14"/>
      <c r="C349" s="25"/>
      <c r="D349" s="22"/>
      <c r="E349" s="14"/>
      <c r="F349" s="14"/>
      <c r="G349" s="23" t="str">
        <f>IF($B349="","",IFERROR(INDEX(Residents!$H$4:$H$503,MATCH($B349,Residents!$A$4:$A$503,0))&amp;"",""))</f>
        <v/>
      </c>
    </row>
    <row r="350" spans="1:7" x14ac:dyDescent="0.3">
      <c r="A350" s="24"/>
      <c r="B350" s="14"/>
      <c r="C350" s="25"/>
      <c r="D350" s="22"/>
      <c r="E350" s="14"/>
      <c r="F350" s="14"/>
      <c r="G350" s="23" t="str">
        <f>IF($B350="","",IFERROR(INDEX(Residents!$H$4:$H$503,MATCH($B350,Residents!$A$4:$A$503,0))&amp;"",""))</f>
        <v/>
      </c>
    </row>
    <row r="351" spans="1:7" x14ac:dyDescent="0.3">
      <c r="A351" s="24"/>
      <c r="B351" s="14"/>
      <c r="C351" s="25"/>
      <c r="D351" s="22"/>
      <c r="E351" s="14"/>
      <c r="F351" s="14"/>
      <c r="G351" s="23" t="str">
        <f>IF($B351="","",IFERROR(INDEX(Residents!$H$4:$H$503,MATCH($B351,Residents!$A$4:$A$503,0))&amp;"",""))</f>
        <v/>
      </c>
    </row>
    <row r="352" spans="1:7" x14ac:dyDescent="0.3">
      <c r="A352" s="24"/>
      <c r="B352" s="14"/>
      <c r="C352" s="25"/>
      <c r="D352" s="22"/>
      <c r="E352" s="14"/>
      <c r="F352" s="14"/>
      <c r="G352" s="23" t="str">
        <f>IF($B352="","",IFERROR(INDEX(Residents!$H$4:$H$503,MATCH($B352,Residents!$A$4:$A$503,0))&amp;"",""))</f>
        <v/>
      </c>
    </row>
    <row r="353" spans="1:7" x14ac:dyDescent="0.3">
      <c r="A353" s="24"/>
      <c r="B353" s="14"/>
      <c r="C353" s="25"/>
      <c r="D353" s="22"/>
      <c r="E353" s="14"/>
      <c r="F353" s="14"/>
      <c r="G353" s="23" t="str">
        <f>IF($B353="","",IFERROR(INDEX(Residents!$H$4:$H$503,MATCH($B353,Residents!$A$4:$A$503,0))&amp;"",""))</f>
        <v/>
      </c>
    </row>
    <row r="354" spans="1:7" x14ac:dyDescent="0.3">
      <c r="A354" s="24"/>
      <c r="B354" s="14"/>
      <c r="C354" s="25"/>
      <c r="D354" s="22"/>
      <c r="E354" s="14"/>
      <c r="F354" s="14"/>
      <c r="G354" s="23" t="str">
        <f>IF($B354="","",IFERROR(INDEX(Residents!$H$4:$H$503,MATCH($B354,Residents!$A$4:$A$503,0))&amp;"",""))</f>
        <v/>
      </c>
    </row>
    <row r="355" spans="1:7" x14ac:dyDescent="0.3">
      <c r="A355" s="24"/>
      <c r="B355" s="14"/>
      <c r="C355" s="25"/>
      <c r="D355" s="22"/>
      <c r="E355" s="14"/>
      <c r="F355" s="14"/>
      <c r="G355" s="23" t="str">
        <f>IF($B355="","",IFERROR(INDEX(Residents!$H$4:$H$503,MATCH($B355,Residents!$A$4:$A$503,0))&amp;"",""))</f>
        <v/>
      </c>
    </row>
    <row r="356" spans="1:7" x14ac:dyDescent="0.3">
      <c r="A356" s="24"/>
      <c r="B356" s="14"/>
      <c r="C356" s="25"/>
      <c r="D356" s="22"/>
      <c r="E356" s="14"/>
      <c r="F356" s="14"/>
      <c r="G356" s="23" t="str">
        <f>IF($B356="","",IFERROR(INDEX(Residents!$H$4:$H$503,MATCH($B356,Residents!$A$4:$A$503,0))&amp;"",""))</f>
        <v/>
      </c>
    </row>
    <row r="357" spans="1:7" x14ac:dyDescent="0.3">
      <c r="A357" s="24"/>
      <c r="B357" s="14"/>
      <c r="C357" s="25"/>
      <c r="D357" s="22"/>
      <c r="E357" s="14"/>
      <c r="F357" s="14"/>
      <c r="G357" s="23" t="str">
        <f>IF($B357="","",IFERROR(INDEX(Residents!$H$4:$H$503,MATCH($B357,Residents!$A$4:$A$503,0))&amp;"",""))</f>
        <v/>
      </c>
    </row>
    <row r="358" spans="1:7" x14ac:dyDescent="0.3">
      <c r="A358" s="24"/>
      <c r="B358" s="14"/>
      <c r="C358" s="25"/>
      <c r="D358" s="22"/>
      <c r="E358" s="14"/>
      <c r="F358" s="14"/>
      <c r="G358" s="23" t="str">
        <f>IF($B358="","",IFERROR(INDEX(Residents!$H$4:$H$503,MATCH($B358,Residents!$A$4:$A$503,0))&amp;"",""))</f>
        <v/>
      </c>
    </row>
    <row r="359" spans="1:7" x14ac:dyDescent="0.3">
      <c r="A359" s="24"/>
      <c r="B359" s="14"/>
      <c r="C359" s="25"/>
      <c r="D359" s="22"/>
      <c r="E359" s="14"/>
      <c r="F359" s="14"/>
      <c r="G359" s="23" t="str">
        <f>IF($B359="","",IFERROR(INDEX(Residents!$H$4:$H$503,MATCH($B359,Residents!$A$4:$A$503,0))&amp;"",""))</f>
        <v/>
      </c>
    </row>
    <row r="360" spans="1:7" x14ac:dyDescent="0.3">
      <c r="A360" s="24"/>
      <c r="B360" s="14"/>
      <c r="C360" s="25"/>
      <c r="D360" s="22"/>
      <c r="E360" s="14"/>
      <c r="F360" s="14"/>
      <c r="G360" s="23" t="str">
        <f>IF($B360="","",IFERROR(INDEX(Residents!$H$4:$H$503,MATCH($B360,Residents!$A$4:$A$503,0))&amp;"",""))</f>
        <v/>
      </c>
    </row>
    <row r="361" spans="1:7" x14ac:dyDescent="0.3">
      <c r="A361" s="24"/>
      <c r="B361" s="14"/>
      <c r="C361" s="25"/>
      <c r="D361" s="22"/>
      <c r="E361" s="14"/>
      <c r="F361" s="14"/>
      <c r="G361" s="23" t="str">
        <f>IF($B361="","",IFERROR(INDEX(Residents!$H$4:$H$503,MATCH($B361,Residents!$A$4:$A$503,0))&amp;"",""))</f>
        <v/>
      </c>
    </row>
    <row r="362" spans="1:7" x14ac:dyDescent="0.3">
      <c r="A362" s="24"/>
      <c r="B362" s="14"/>
      <c r="C362" s="25"/>
      <c r="D362" s="22"/>
      <c r="E362" s="14"/>
      <c r="F362" s="14"/>
      <c r="G362" s="23" t="str">
        <f>IF($B362="","",IFERROR(INDEX(Residents!$H$4:$H$503,MATCH($B362,Residents!$A$4:$A$503,0))&amp;"",""))</f>
        <v/>
      </c>
    </row>
    <row r="363" spans="1:7" x14ac:dyDescent="0.3">
      <c r="A363" s="24"/>
      <c r="B363" s="14"/>
      <c r="C363" s="25"/>
      <c r="D363" s="22"/>
      <c r="E363" s="14"/>
      <c r="F363" s="14"/>
      <c r="G363" s="23" t="str">
        <f>IF($B363="","",IFERROR(INDEX(Residents!$H$4:$H$503,MATCH($B363,Residents!$A$4:$A$503,0))&amp;"",""))</f>
        <v/>
      </c>
    </row>
    <row r="364" spans="1:7" x14ac:dyDescent="0.3">
      <c r="A364" s="24"/>
      <c r="B364" s="14"/>
      <c r="C364" s="25"/>
      <c r="D364" s="22"/>
      <c r="E364" s="14"/>
      <c r="F364" s="14"/>
      <c r="G364" s="23" t="str">
        <f>IF($B364="","",IFERROR(INDEX(Residents!$H$4:$H$503,MATCH($B364,Residents!$A$4:$A$503,0))&amp;"",""))</f>
        <v/>
      </c>
    </row>
    <row r="365" spans="1:7" x14ac:dyDescent="0.3">
      <c r="A365" s="24"/>
      <c r="B365" s="14"/>
      <c r="C365" s="25"/>
      <c r="D365" s="22"/>
      <c r="E365" s="14"/>
      <c r="F365" s="14"/>
      <c r="G365" s="23" t="str">
        <f>IF($B365="","",IFERROR(INDEX(Residents!$H$4:$H$503,MATCH($B365,Residents!$A$4:$A$503,0))&amp;"",""))</f>
        <v/>
      </c>
    </row>
    <row r="366" spans="1:7" x14ac:dyDescent="0.3">
      <c r="A366" s="24"/>
      <c r="B366" s="14"/>
      <c r="C366" s="25"/>
      <c r="D366" s="22"/>
      <c r="E366" s="14"/>
      <c r="F366" s="14"/>
      <c r="G366" s="23" t="str">
        <f>IF($B366="","",IFERROR(INDEX(Residents!$H$4:$H$503,MATCH($B366,Residents!$A$4:$A$503,0))&amp;"",""))</f>
        <v/>
      </c>
    </row>
    <row r="367" spans="1:7" x14ac:dyDescent="0.3">
      <c r="A367" s="24"/>
      <c r="B367" s="14"/>
      <c r="C367" s="25"/>
      <c r="D367" s="22"/>
      <c r="E367" s="14"/>
      <c r="F367" s="14"/>
      <c r="G367" s="23" t="str">
        <f>IF($B367="","",IFERROR(INDEX(Residents!$H$4:$H$503,MATCH($B367,Residents!$A$4:$A$503,0))&amp;"",""))</f>
        <v/>
      </c>
    </row>
    <row r="368" spans="1:7" x14ac:dyDescent="0.3">
      <c r="A368" s="24"/>
      <c r="B368" s="14"/>
      <c r="C368" s="25"/>
      <c r="D368" s="22"/>
      <c r="E368" s="14"/>
      <c r="F368" s="14"/>
      <c r="G368" s="23" t="str">
        <f>IF($B368="","",IFERROR(INDEX(Residents!$H$4:$H$503,MATCH($B368,Residents!$A$4:$A$503,0))&amp;"",""))</f>
        <v/>
      </c>
    </row>
    <row r="369" spans="1:7" x14ac:dyDescent="0.3">
      <c r="A369" s="24"/>
      <c r="B369" s="14"/>
      <c r="C369" s="25"/>
      <c r="D369" s="22"/>
      <c r="E369" s="14"/>
      <c r="F369" s="14"/>
      <c r="G369" s="23" t="str">
        <f>IF($B369="","",IFERROR(INDEX(Residents!$H$4:$H$503,MATCH($B369,Residents!$A$4:$A$503,0))&amp;"",""))</f>
        <v/>
      </c>
    </row>
    <row r="370" spans="1:7" x14ac:dyDescent="0.3">
      <c r="A370" s="24"/>
      <c r="B370" s="14"/>
      <c r="C370" s="25"/>
      <c r="D370" s="22"/>
      <c r="E370" s="14"/>
      <c r="F370" s="14"/>
      <c r="G370" s="23" t="str">
        <f>IF($B370="","",IFERROR(INDEX(Residents!$H$4:$H$503,MATCH($B370,Residents!$A$4:$A$503,0))&amp;"",""))</f>
        <v/>
      </c>
    </row>
    <row r="371" spans="1:7" x14ac:dyDescent="0.3">
      <c r="A371" s="24"/>
      <c r="B371" s="14"/>
      <c r="C371" s="25"/>
      <c r="D371" s="22"/>
      <c r="E371" s="14"/>
      <c r="F371" s="14"/>
      <c r="G371" s="23" t="str">
        <f>IF($B371="","",IFERROR(INDEX(Residents!$H$4:$H$503,MATCH($B371,Residents!$A$4:$A$503,0))&amp;"",""))</f>
        <v/>
      </c>
    </row>
    <row r="372" spans="1:7" x14ac:dyDescent="0.3">
      <c r="A372" s="24"/>
      <c r="B372" s="14"/>
      <c r="C372" s="25"/>
      <c r="D372" s="22"/>
      <c r="E372" s="14"/>
      <c r="F372" s="14"/>
      <c r="G372" s="23" t="str">
        <f>IF($B372="","",IFERROR(INDEX(Residents!$H$4:$H$503,MATCH($B372,Residents!$A$4:$A$503,0))&amp;"",""))</f>
        <v/>
      </c>
    </row>
    <row r="373" spans="1:7" x14ac:dyDescent="0.3">
      <c r="A373" s="24"/>
      <c r="B373" s="14"/>
      <c r="C373" s="25"/>
      <c r="D373" s="22"/>
      <c r="E373" s="14"/>
      <c r="F373" s="14"/>
      <c r="G373" s="23" t="str">
        <f>IF($B373="","",IFERROR(INDEX(Residents!$H$4:$H$503,MATCH($B373,Residents!$A$4:$A$503,0))&amp;"",""))</f>
        <v/>
      </c>
    </row>
    <row r="374" spans="1:7" x14ac:dyDescent="0.3">
      <c r="A374" s="24"/>
      <c r="B374" s="14"/>
      <c r="C374" s="25"/>
      <c r="D374" s="22"/>
      <c r="E374" s="14"/>
      <c r="F374" s="14"/>
      <c r="G374" s="23" t="str">
        <f>IF($B374="","",IFERROR(INDEX(Residents!$H$4:$H$503,MATCH($B374,Residents!$A$4:$A$503,0))&amp;"",""))</f>
        <v/>
      </c>
    </row>
    <row r="375" spans="1:7" x14ac:dyDescent="0.3">
      <c r="A375" s="24"/>
      <c r="B375" s="14"/>
      <c r="C375" s="25"/>
      <c r="D375" s="22"/>
      <c r="E375" s="14"/>
      <c r="F375" s="14"/>
      <c r="G375" s="23" t="str">
        <f>IF($B375="","",IFERROR(INDEX(Residents!$H$4:$H$503,MATCH($B375,Residents!$A$4:$A$503,0))&amp;"",""))</f>
        <v/>
      </c>
    </row>
    <row r="376" spans="1:7" x14ac:dyDescent="0.3">
      <c r="A376" s="24"/>
      <c r="B376" s="14"/>
      <c r="C376" s="25"/>
      <c r="D376" s="22"/>
      <c r="E376" s="14"/>
      <c r="F376" s="14"/>
      <c r="G376" s="23" t="str">
        <f>IF($B376="","",IFERROR(INDEX(Residents!$H$4:$H$503,MATCH($B376,Residents!$A$4:$A$503,0))&amp;"",""))</f>
        <v/>
      </c>
    </row>
    <row r="377" spans="1:7" x14ac:dyDescent="0.3">
      <c r="A377" s="24"/>
      <c r="B377" s="14"/>
      <c r="C377" s="25"/>
      <c r="D377" s="22"/>
      <c r="E377" s="14"/>
      <c r="F377" s="14"/>
      <c r="G377" s="23" t="str">
        <f>IF($B377="","",IFERROR(INDEX(Residents!$H$4:$H$503,MATCH($B377,Residents!$A$4:$A$503,0))&amp;"",""))</f>
        <v/>
      </c>
    </row>
    <row r="378" spans="1:7" x14ac:dyDescent="0.3">
      <c r="A378" s="24"/>
      <c r="B378" s="14"/>
      <c r="C378" s="25"/>
      <c r="D378" s="22"/>
      <c r="E378" s="14"/>
      <c r="F378" s="14"/>
      <c r="G378" s="23" t="str">
        <f>IF($B378="","",IFERROR(INDEX(Residents!$H$4:$H$503,MATCH($B378,Residents!$A$4:$A$503,0))&amp;"",""))</f>
        <v/>
      </c>
    </row>
    <row r="379" spans="1:7" x14ac:dyDescent="0.3">
      <c r="A379" s="24"/>
      <c r="B379" s="14"/>
      <c r="C379" s="25"/>
      <c r="D379" s="22"/>
      <c r="E379" s="14"/>
      <c r="F379" s="14"/>
      <c r="G379" s="23" t="str">
        <f>IF($B379="","",IFERROR(INDEX(Residents!$H$4:$H$503,MATCH($B379,Residents!$A$4:$A$503,0))&amp;"",""))</f>
        <v/>
      </c>
    </row>
    <row r="380" spans="1:7" x14ac:dyDescent="0.3">
      <c r="A380" s="24"/>
      <c r="B380" s="14"/>
      <c r="C380" s="25"/>
      <c r="D380" s="22"/>
      <c r="E380" s="14"/>
      <c r="F380" s="14"/>
      <c r="G380" s="23" t="str">
        <f>IF($B380="","",IFERROR(INDEX(Residents!$H$4:$H$503,MATCH($B380,Residents!$A$4:$A$503,0))&amp;"",""))</f>
        <v/>
      </c>
    </row>
    <row r="381" spans="1:7" x14ac:dyDescent="0.3">
      <c r="A381" s="24"/>
      <c r="B381" s="14"/>
      <c r="C381" s="25"/>
      <c r="D381" s="22"/>
      <c r="E381" s="14"/>
      <c r="F381" s="14"/>
      <c r="G381" s="23" t="str">
        <f>IF($B381="","",IFERROR(INDEX(Residents!$H$4:$H$503,MATCH($B381,Residents!$A$4:$A$503,0))&amp;"",""))</f>
        <v/>
      </c>
    </row>
    <row r="382" spans="1:7" x14ac:dyDescent="0.3">
      <c r="A382" s="24"/>
      <c r="B382" s="14"/>
      <c r="C382" s="25"/>
      <c r="D382" s="22"/>
      <c r="E382" s="14"/>
      <c r="F382" s="14"/>
      <c r="G382" s="23" t="str">
        <f>IF($B382="","",IFERROR(INDEX(Residents!$H$4:$H$503,MATCH($B382,Residents!$A$4:$A$503,0))&amp;"",""))</f>
        <v/>
      </c>
    </row>
    <row r="383" spans="1:7" x14ac:dyDescent="0.3">
      <c r="A383" s="24"/>
      <c r="B383" s="14"/>
      <c r="C383" s="25"/>
      <c r="D383" s="22"/>
      <c r="E383" s="14"/>
      <c r="F383" s="14"/>
      <c r="G383" s="23" t="str">
        <f>IF($B383="","",IFERROR(INDEX(Residents!$H$4:$H$503,MATCH($B383,Residents!$A$4:$A$503,0))&amp;"",""))</f>
        <v/>
      </c>
    </row>
    <row r="384" spans="1:7" x14ac:dyDescent="0.3">
      <c r="A384" s="24"/>
      <c r="B384" s="14"/>
      <c r="C384" s="25"/>
      <c r="D384" s="22"/>
      <c r="E384" s="14"/>
      <c r="F384" s="14"/>
      <c r="G384" s="23" t="str">
        <f>IF($B384="","",IFERROR(INDEX(Residents!$H$4:$H$503,MATCH($B384,Residents!$A$4:$A$503,0))&amp;"",""))</f>
        <v/>
      </c>
    </row>
    <row r="385" spans="1:7" x14ac:dyDescent="0.3">
      <c r="A385" s="24"/>
      <c r="B385" s="14"/>
      <c r="C385" s="25"/>
      <c r="D385" s="22"/>
      <c r="E385" s="14"/>
      <c r="F385" s="14"/>
      <c r="G385" s="23" t="str">
        <f>IF($B385="","",IFERROR(INDEX(Residents!$H$4:$H$503,MATCH($B385,Residents!$A$4:$A$503,0))&amp;"",""))</f>
        <v/>
      </c>
    </row>
    <row r="386" spans="1:7" x14ac:dyDescent="0.3">
      <c r="A386" s="24"/>
      <c r="B386" s="14"/>
      <c r="C386" s="25"/>
      <c r="D386" s="22"/>
      <c r="E386" s="14"/>
      <c r="F386" s="14"/>
      <c r="G386" s="23" t="str">
        <f>IF($B386="","",IFERROR(INDEX(Residents!$H$4:$H$503,MATCH($B386,Residents!$A$4:$A$503,0))&amp;"",""))</f>
        <v/>
      </c>
    </row>
    <row r="387" spans="1:7" x14ac:dyDescent="0.3">
      <c r="A387" s="24"/>
      <c r="B387" s="14"/>
      <c r="C387" s="25"/>
      <c r="D387" s="22"/>
      <c r="E387" s="14"/>
      <c r="F387" s="14"/>
      <c r="G387" s="23" t="str">
        <f>IF($B387="","",IFERROR(INDEX(Residents!$H$4:$H$503,MATCH($B387,Residents!$A$4:$A$503,0))&amp;"",""))</f>
        <v/>
      </c>
    </row>
    <row r="388" spans="1:7" x14ac:dyDescent="0.3">
      <c r="A388" s="24"/>
      <c r="B388" s="14"/>
      <c r="C388" s="25"/>
      <c r="D388" s="22"/>
      <c r="E388" s="14"/>
      <c r="F388" s="14"/>
      <c r="G388" s="23" t="str">
        <f>IF($B388="","",IFERROR(INDEX(Residents!$H$4:$H$503,MATCH($B388,Residents!$A$4:$A$503,0))&amp;"",""))</f>
        <v/>
      </c>
    </row>
    <row r="389" spans="1:7" x14ac:dyDescent="0.3">
      <c r="A389" s="24"/>
      <c r="B389" s="14"/>
      <c r="C389" s="25"/>
      <c r="D389" s="22"/>
      <c r="E389" s="14"/>
      <c r="F389" s="14"/>
      <c r="G389" s="23" t="str">
        <f>IF($B389="","",IFERROR(INDEX(Residents!$H$4:$H$503,MATCH($B389,Residents!$A$4:$A$503,0))&amp;"",""))</f>
        <v/>
      </c>
    </row>
    <row r="390" spans="1:7" x14ac:dyDescent="0.3">
      <c r="A390" s="24"/>
      <c r="B390" s="14"/>
      <c r="C390" s="25"/>
      <c r="D390" s="22"/>
      <c r="E390" s="14"/>
      <c r="F390" s="14"/>
      <c r="G390" s="23" t="str">
        <f>IF($B390="","",IFERROR(INDEX(Residents!$H$4:$H$503,MATCH($B390,Residents!$A$4:$A$503,0))&amp;"",""))</f>
        <v/>
      </c>
    </row>
    <row r="391" spans="1:7" x14ac:dyDescent="0.3">
      <c r="A391" s="24"/>
      <c r="B391" s="14"/>
      <c r="C391" s="25"/>
      <c r="D391" s="22"/>
      <c r="E391" s="14"/>
      <c r="F391" s="14"/>
      <c r="G391" s="23" t="str">
        <f>IF($B391="","",IFERROR(INDEX(Residents!$H$4:$H$503,MATCH($B391,Residents!$A$4:$A$503,0))&amp;"",""))</f>
        <v/>
      </c>
    </row>
    <row r="392" spans="1:7" x14ac:dyDescent="0.3">
      <c r="A392" s="24"/>
      <c r="B392" s="14"/>
      <c r="C392" s="25"/>
      <c r="D392" s="22"/>
      <c r="E392" s="14"/>
      <c r="F392" s="14"/>
      <c r="G392" s="23" t="str">
        <f>IF($B392="","",IFERROR(INDEX(Residents!$H$4:$H$503,MATCH($B392,Residents!$A$4:$A$503,0))&amp;"",""))</f>
        <v/>
      </c>
    </row>
    <row r="393" spans="1:7" x14ac:dyDescent="0.3">
      <c r="A393" s="24"/>
      <c r="B393" s="14"/>
      <c r="C393" s="25"/>
      <c r="D393" s="22"/>
      <c r="E393" s="14"/>
      <c r="F393" s="14"/>
      <c r="G393" s="23" t="str">
        <f>IF($B393="","",IFERROR(INDEX(Residents!$H$4:$H$503,MATCH($B393,Residents!$A$4:$A$503,0))&amp;"",""))</f>
        <v/>
      </c>
    </row>
    <row r="394" spans="1:7" x14ac:dyDescent="0.3">
      <c r="A394" s="24"/>
      <c r="B394" s="14"/>
      <c r="C394" s="25"/>
      <c r="D394" s="22"/>
      <c r="E394" s="14"/>
      <c r="F394" s="14"/>
      <c r="G394" s="23" t="str">
        <f>IF($B394="","",IFERROR(INDEX(Residents!$H$4:$H$503,MATCH($B394,Residents!$A$4:$A$503,0))&amp;"",""))</f>
        <v/>
      </c>
    </row>
    <row r="395" spans="1:7" x14ac:dyDescent="0.3">
      <c r="A395" s="24"/>
      <c r="B395" s="14"/>
      <c r="C395" s="25"/>
      <c r="D395" s="22"/>
      <c r="E395" s="14"/>
      <c r="F395" s="14"/>
      <c r="G395" s="23" t="str">
        <f>IF($B395="","",IFERROR(INDEX(Residents!$H$4:$H$503,MATCH($B395,Residents!$A$4:$A$503,0))&amp;"",""))</f>
        <v/>
      </c>
    </row>
    <row r="396" spans="1:7" x14ac:dyDescent="0.3">
      <c r="A396" s="24"/>
      <c r="B396" s="14"/>
      <c r="C396" s="25"/>
      <c r="D396" s="22"/>
      <c r="E396" s="14"/>
      <c r="F396" s="14"/>
      <c r="G396" s="23" t="str">
        <f>IF($B396="","",IFERROR(INDEX(Residents!$H$4:$H$503,MATCH($B396,Residents!$A$4:$A$503,0))&amp;"",""))</f>
        <v/>
      </c>
    </row>
    <row r="397" spans="1:7" x14ac:dyDescent="0.3">
      <c r="A397" s="24"/>
      <c r="B397" s="14"/>
      <c r="C397" s="25"/>
      <c r="D397" s="22"/>
      <c r="E397" s="14"/>
      <c r="F397" s="14"/>
      <c r="G397" s="23" t="str">
        <f>IF($B397="","",IFERROR(INDEX(Residents!$H$4:$H$503,MATCH($B397,Residents!$A$4:$A$503,0))&amp;"",""))</f>
        <v/>
      </c>
    </row>
    <row r="398" spans="1:7" x14ac:dyDescent="0.3">
      <c r="A398" s="24"/>
      <c r="B398" s="14"/>
      <c r="C398" s="25"/>
      <c r="D398" s="22"/>
      <c r="E398" s="14"/>
      <c r="F398" s="14"/>
      <c r="G398" s="23" t="str">
        <f>IF($B398="","",IFERROR(INDEX(Residents!$H$4:$H$503,MATCH($B398,Residents!$A$4:$A$503,0))&amp;"",""))</f>
        <v/>
      </c>
    </row>
    <row r="399" spans="1:7" x14ac:dyDescent="0.3">
      <c r="A399" s="24"/>
      <c r="B399" s="14"/>
      <c r="C399" s="25"/>
      <c r="D399" s="22"/>
      <c r="E399" s="14"/>
      <c r="F399" s="14"/>
      <c r="G399" s="23" t="str">
        <f>IF($B399="","",IFERROR(INDEX(Residents!$H$4:$H$503,MATCH($B399,Residents!$A$4:$A$503,0))&amp;"",""))</f>
        <v/>
      </c>
    </row>
    <row r="400" spans="1:7" x14ac:dyDescent="0.3">
      <c r="A400" s="24"/>
      <c r="B400" s="14"/>
      <c r="C400" s="25"/>
      <c r="D400" s="22"/>
      <c r="E400" s="14"/>
      <c r="F400" s="14"/>
      <c r="G400" s="23" t="str">
        <f>IF($B400="","",IFERROR(INDEX(Residents!$H$4:$H$503,MATCH($B400,Residents!$A$4:$A$503,0))&amp;"",""))</f>
        <v/>
      </c>
    </row>
    <row r="401" spans="1:7" x14ac:dyDescent="0.3">
      <c r="A401" s="24"/>
      <c r="B401" s="14"/>
      <c r="C401" s="25"/>
      <c r="D401" s="22"/>
      <c r="E401" s="14"/>
      <c r="F401" s="14"/>
      <c r="G401" s="23" t="str">
        <f>IF($B401="","",IFERROR(INDEX(Residents!$H$4:$H$503,MATCH($B401,Residents!$A$4:$A$503,0))&amp;"",""))</f>
        <v/>
      </c>
    </row>
    <row r="402" spans="1:7" x14ac:dyDescent="0.3">
      <c r="A402" s="24"/>
      <c r="B402" s="14"/>
      <c r="C402" s="25"/>
      <c r="D402" s="22"/>
      <c r="E402" s="14"/>
      <c r="F402" s="14"/>
      <c r="G402" s="23" t="str">
        <f>IF($B402="","",IFERROR(INDEX(Residents!$H$4:$H$503,MATCH($B402,Residents!$A$4:$A$503,0))&amp;"",""))</f>
        <v/>
      </c>
    </row>
    <row r="403" spans="1:7" x14ac:dyDescent="0.3">
      <c r="A403" s="24"/>
      <c r="B403" s="14"/>
      <c r="C403" s="25"/>
      <c r="D403" s="22"/>
      <c r="E403" s="14"/>
      <c r="F403" s="14"/>
      <c r="G403" s="23" t="str">
        <f>IF($B403="","",IFERROR(INDEX(Residents!$H$4:$H$503,MATCH($B403,Residents!$A$4:$A$503,0))&amp;"",""))</f>
        <v/>
      </c>
    </row>
    <row r="404" spans="1:7" x14ac:dyDescent="0.3">
      <c r="A404" s="24"/>
      <c r="B404" s="14"/>
      <c r="C404" s="25"/>
      <c r="D404" s="22"/>
      <c r="E404" s="14"/>
      <c r="F404" s="14"/>
      <c r="G404" s="23" t="str">
        <f>IF($B404="","",IFERROR(INDEX(Residents!$H$4:$H$503,MATCH($B404,Residents!$A$4:$A$503,0))&amp;"",""))</f>
        <v/>
      </c>
    </row>
    <row r="405" spans="1:7" x14ac:dyDescent="0.3">
      <c r="A405" s="24"/>
      <c r="B405" s="14"/>
      <c r="C405" s="25"/>
      <c r="D405" s="22"/>
      <c r="E405" s="14"/>
      <c r="F405" s="14"/>
      <c r="G405" s="23" t="str">
        <f>IF($B405="","",IFERROR(INDEX(Residents!$H$4:$H$503,MATCH($B405,Residents!$A$4:$A$503,0))&amp;"",""))</f>
        <v/>
      </c>
    </row>
    <row r="406" spans="1:7" x14ac:dyDescent="0.3">
      <c r="A406" s="24"/>
      <c r="B406" s="14"/>
      <c r="C406" s="25"/>
      <c r="D406" s="22"/>
      <c r="E406" s="14"/>
      <c r="F406" s="14"/>
      <c r="G406" s="23" t="str">
        <f>IF($B406="","",IFERROR(INDEX(Residents!$H$4:$H$503,MATCH($B406,Residents!$A$4:$A$503,0))&amp;"",""))</f>
        <v/>
      </c>
    </row>
    <row r="407" spans="1:7" x14ac:dyDescent="0.3">
      <c r="A407" s="24"/>
      <c r="B407" s="14"/>
      <c r="C407" s="25"/>
      <c r="D407" s="22"/>
      <c r="E407" s="14"/>
      <c r="F407" s="14"/>
      <c r="G407" s="23" t="str">
        <f>IF($B407="","",IFERROR(INDEX(Residents!$H$4:$H$503,MATCH($B407,Residents!$A$4:$A$503,0))&amp;"",""))</f>
        <v/>
      </c>
    </row>
    <row r="408" spans="1:7" x14ac:dyDescent="0.3">
      <c r="A408" s="24"/>
      <c r="B408" s="14"/>
      <c r="C408" s="25"/>
      <c r="D408" s="22"/>
      <c r="E408" s="14"/>
      <c r="F408" s="14"/>
      <c r="G408" s="23" t="str">
        <f>IF($B408="","",IFERROR(INDEX(Residents!$H$4:$H$503,MATCH($B408,Residents!$A$4:$A$503,0))&amp;"",""))</f>
        <v/>
      </c>
    </row>
    <row r="409" spans="1:7" x14ac:dyDescent="0.3">
      <c r="A409" s="24"/>
      <c r="B409" s="14"/>
      <c r="C409" s="25"/>
      <c r="D409" s="22"/>
      <c r="E409" s="14"/>
      <c r="F409" s="14"/>
      <c r="G409" s="23" t="str">
        <f>IF($B409="","",IFERROR(INDEX(Residents!$H$4:$H$503,MATCH($B409,Residents!$A$4:$A$503,0))&amp;"",""))</f>
        <v/>
      </c>
    </row>
    <row r="410" spans="1:7" x14ac:dyDescent="0.3">
      <c r="A410" s="24"/>
      <c r="B410" s="14"/>
      <c r="C410" s="25"/>
      <c r="D410" s="22"/>
      <c r="E410" s="14"/>
      <c r="F410" s="14"/>
      <c r="G410" s="23" t="str">
        <f>IF($B410="","",IFERROR(INDEX(Residents!$H$4:$H$503,MATCH($B410,Residents!$A$4:$A$503,0))&amp;"",""))</f>
        <v/>
      </c>
    </row>
    <row r="411" spans="1:7" x14ac:dyDescent="0.3">
      <c r="A411" s="24"/>
      <c r="B411" s="14"/>
      <c r="C411" s="25"/>
      <c r="D411" s="22"/>
      <c r="E411" s="14"/>
      <c r="F411" s="14"/>
      <c r="G411" s="23" t="str">
        <f>IF($B411="","",IFERROR(INDEX(Residents!$H$4:$H$503,MATCH($B411,Residents!$A$4:$A$503,0))&amp;"",""))</f>
        <v/>
      </c>
    </row>
    <row r="412" spans="1:7" x14ac:dyDescent="0.3">
      <c r="A412" s="24"/>
      <c r="B412" s="14"/>
      <c r="C412" s="25"/>
      <c r="D412" s="22"/>
      <c r="E412" s="14"/>
      <c r="F412" s="14"/>
      <c r="G412" s="23" t="str">
        <f>IF($B412="","",IFERROR(INDEX(Residents!$H$4:$H$503,MATCH($B412,Residents!$A$4:$A$503,0))&amp;"",""))</f>
        <v/>
      </c>
    </row>
    <row r="413" spans="1:7" x14ac:dyDescent="0.3">
      <c r="A413" s="24"/>
      <c r="B413" s="14"/>
      <c r="C413" s="25"/>
      <c r="D413" s="22"/>
      <c r="E413" s="14"/>
      <c r="F413" s="14"/>
      <c r="G413" s="23" t="str">
        <f>IF($B413="","",IFERROR(INDEX(Residents!$H$4:$H$503,MATCH($B413,Residents!$A$4:$A$503,0))&amp;"",""))</f>
        <v/>
      </c>
    </row>
    <row r="414" spans="1:7" x14ac:dyDescent="0.3">
      <c r="A414" s="24"/>
      <c r="B414" s="14"/>
      <c r="C414" s="25"/>
      <c r="D414" s="22"/>
      <c r="E414" s="14"/>
      <c r="F414" s="14"/>
      <c r="G414" s="23" t="str">
        <f>IF($B414="","",IFERROR(INDEX(Residents!$H$4:$H$503,MATCH($B414,Residents!$A$4:$A$503,0))&amp;"",""))</f>
        <v/>
      </c>
    </row>
    <row r="415" spans="1:7" x14ac:dyDescent="0.3">
      <c r="A415" s="24"/>
      <c r="B415" s="14"/>
      <c r="C415" s="25"/>
      <c r="D415" s="22"/>
      <c r="E415" s="14"/>
      <c r="F415" s="14"/>
      <c r="G415" s="23" t="str">
        <f>IF($B415="","",IFERROR(INDEX(Residents!$H$4:$H$503,MATCH($B415,Residents!$A$4:$A$503,0))&amp;"",""))</f>
        <v/>
      </c>
    </row>
    <row r="416" spans="1:7" x14ac:dyDescent="0.3">
      <c r="A416" s="24"/>
      <c r="B416" s="14"/>
      <c r="C416" s="25"/>
      <c r="D416" s="22"/>
      <c r="E416" s="14"/>
      <c r="F416" s="14"/>
      <c r="G416" s="23" t="str">
        <f>IF($B416="","",IFERROR(INDEX(Residents!$H$4:$H$503,MATCH($B416,Residents!$A$4:$A$503,0))&amp;"",""))</f>
        <v/>
      </c>
    </row>
    <row r="417" spans="1:7" x14ac:dyDescent="0.3">
      <c r="A417" s="24"/>
      <c r="B417" s="14"/>
      <c r="C417" s="25"/>
      <c r="D417" s="22"/>
      <c r="E417" s="14"/>
      <c r="F417" s="14"/>
      <c r="G417" s="23" t="str">
        <f>IF($B417="","",IFERROR(INDEX(Residents!$H$4:$H$503,MATCH($B417,Residents!$A$4:$A$503,0))&amp;"",""))</f>
        <v/>
      </c>
    </row>
    <row r="418" spans="1:7" x14ac:dyDescent="0.3">
      <c r="A418" s="24"/>
      <c r="B418" s="14"/>
      <c r="C418" s="25"/>
      <c r="D418" s="22"/>
      <c r="E418" s="14"/>
      <c r="F418" s="14"/>
      <c r="G418" s="23" t="str">
        <f>IF($B418="","",IFERROR(INDEX(Residents!$H$4:$H$503,MATCH($B418,Residents!$A$4:$A$503,0))&amp;"",""))</f>
        <v/>
      </c>
    </row>
    <row r="419" spans="1:7" x14ac:dyDescent="0.3">
      <c r="A419" s="24"/>
      <c r="B419" s="14"/>
      <c r="C419" s="25"/>
      <c r="D419" s="22"/>
      <c r="E419" s="14"/>
      <c r="F419" s="14"/>
      <c r="G419" s="23" t="str">
        <f>IF($B419="","",IFERROR(INDEX(Residents!$H$4:$H$503,MATCH($B419,Residents!$A$4:$A$503,0))&amp;"",""))</f>
        <v/>
      </c>
    </row>
    <row r="420" spans="1:7" x14ac:dyDescent="0.3">
      <c r="A420" s="24"/>
      <c r="B420" s="14"/>
      <c r="C420" s="25"/>
      <c r="D420" s="22"/>
      <c r="E420" s="14"/>
      <c r="F420" s="14"/>
      <c r="G420" s="23" t="str">
        <f>IF($B420="","",IFERROR(INDEX(Residents!$H$4:$H$503,MATCH($B420,Residents!$A$4:$A$503,0))&amp;"",""))</f>
        <v/>
      </c>
    </row>
    <row r="421" spans="1:7" x14ac:dyDescent="0.3">
      <c r="A421" s="24"/>
      <c r="B421" s="14"/>
      <c r="C421" s="25"/>
      <c r="D421" s="22"/>
      <c r="E421" s="14"/>
      <c r="F421" s="14"/>
      <c r="G421" s="23" t="str">
        <f>IF($B421="","",IFERROR(INDEX(Residents!$H$4:$H$503,MATCH($B421,Residents!$A$4:$A$503,0))&amp;"",""))</f>
        <v/>
      </c>
    </row>
    <row r="422" spans="1:7" x14ac:dyDescent="0.3">
      <c r="A422" s="24"/>
      <c r="B422" s="14"/>
      <c r="C422" s="25"/>
      <c r="D422" s="22"/>
      <c r="E422" s="14"/>
      <c r="F422" s="14"/>
      <c r="G422" s="23" t="str">
        <f>IF($B422="","",IFERROR(INDEX(Residents!$H$4:$H$503,MATCH($B422,Residents!$A$4:$A$503,0))&amp;"",""))</f>
        <v/>
      </c>
    </row>
    <row r="423" spans="1:7" x14ac:dyDescent="0.3">
      <c r="A423" s="24"/>
      <c r="B423" s="14"/>
      <c r="C423" s="25"/>
      <c r="D423" s="22"/>
      <c r="E423" s="14"/>
      <c r="F423" s="14"/>
      <c r="G423" s="23" t="str">
        <f>IF($B423="","",IFERROR(INDEX(Residents!$H$4:$H$503,MATCH($B423,Residents!$A$4:$A$503,0))&amp;"",""))</f>
        <v/>
      </c>
    </row>
    <row r="424" spans="1:7" x14ac:dyDescent="0.3">
      <c r="A424" s="24"/>
      <c r="B424" s="14"/>
      <c r="C424" s="25"/>
      <c r="D424" s="22"/>
      <c r="E424" s="14"/>
      <c r="F424" s="14"/>
      <c r="G424" s="23" t="str">
        <f>IF($B424="","",IFERROR(INDEX(Residents!$H$4:$H$503,MATCH($B424,Residents!$A$4:$A$503,0))&amp;"",""))</f>
        <v/>
      </c>
    </row>
    <row r="425" spans="1:7" x14ac:dyDescent="0.3">
      <c r="A425" s="24"/>
      <c r="B425" s="14"/>
      <c r="C425" s="25"/>
      <c r="D425" s="22"/>
      <c r="E425" s="14"/>
      <c r="F425" s="14"/>
      <c r="G425" s="23" t="str">
        <f>IF($B425="","",IFERROR(INDEX(Residents!$H$4:$H$503,MATCH($B425,Residents!$A$4:$A$503,0))&amp;"",""))</f>
        <v/>
      </c>
    </row>
    <row r="426" spans="1:7" x14ac:dyDescent="0.3">
      <c r="A426" s="24"/>
      <c r="B426" s="14"/>
      <c r="C426" s="25"/>
      <c r="D426" s="22"/>
      <c r="E426" s="14"/>
      <c r="F426" s="14"/>
      <c r="G426" s="23" t="str">
        <f>IF($B426="","",IFERROR(INDEX(Residents!$H$4:$H$503,MATCH($B426,Residents!$A$4:$A$503,0))&amp;"",""))</f>
        <v/>
      </c>
    </row>
    <row r="427" spans="1:7" x14ac:dyDescent="0.3">
      <c r="A427" s="24"/>
      <c r="B427" s="14"/>
      <c r="C427" s="25"/>
      <c r="D427" s="22"/>
      <c r="E427" s="14"/>
      <c r="F427" s="14"/>
      <c r="G427" s="23" t="str">
        <f>IF($B427="","",IFERROR(INDEX(Residents!$H$4:$H$503,MATCH($B427,Residents!$A$4:$A$503,0))&amp;"",""))</f>
        <v/>
      </c>
    </row>
    <row r="428" spans="1:7" x14ac:dyDescent="0.3">
      <c r="A428" s="24"/>
      <c r="B428" s="14"/>
      <c r="C428" s="25"/>
      <c r="D428" s="22"/>
      <c r="E428" s="14"/>
      <c r="F428" s="14"/>
      <c r="G428" s="23" t="str">
        <f>IF($B428="","",IFERROR(INDEX(Residents!$H$4:$H$503,MATCH($B428,Residents!$A$4:$A$503,0))&amp;"",""))</f>
        <v/>
      </c>
    </row>
    <row r="429" spans="1:7" x14ac:dyDescent="0.3">
      <c r="A429" s="24"/>
      <c r="B429" s="14"/>
      <c r="C429" s="25"/>
      <c r="D429" s="22"/>
      <c r="E429" s="14"/>
      <c r="F429" s="14"/>
      <c r="G429" s="23" t="str">
        <f>IF($B429="","",IFERROR(INDEX(Residents!$H$4:$H$503,MATCH($B429,Residents!$A$4:$A$503,0))&amp;"",""))</f>
        <v/>
      </c>
    </row>
    <row r="430" spans="1:7" x14ac:dyDescent="0.3">
      <c r="A430" s="24"/>
      <c r="B430" s="14"/>
      <c r="C430" s="25"/>
      <c r="D430" s="22"/>
      <c r="E430" s="14"/>
      <c r="F430" s="14"/>
      <c r="G430" s="23" t="str">
        <f>IF($B430="","",IFERROR(INDEX(Residents!$H$4:$H$503,MATCH($B430,Residents!$A$4:$A$503,0))&amp;"",""))</f>
        <v/>
      </c>
    </row>
    <row r="431" spans="1:7" x14ac:dyDescent="0.3">
      <c r="A431" s="24"/>
      <c r="B431" s="14"/>
      <c r="C431" s="25"/>
      <c r="D431" s="22"/>
      <c r="E431" s="14"/>
      <c r="F431" s="14"/>
      <c r="G431" s="23" t="str">
        <f>IF($B431="","",IFERROR(INDEX(Residents!$H$4:$H$503,MATCH($B431,Residents!$A$4:$A$503,0))&amp;"",""))</f>
        <v/>
      </c>
    </row>
    <row r="432" spans="1:7" x14ac:dyDescent="0.3">
      <c r="A432" s="24"/>
      <c r="B432" s="14"/>
      <c r="C432" s="25"/>
      <c r="D432" s="22"/>
      <c r="E432" s="14"/>
      <c r="F432" s="14"/>
      <c r="G432" s="23" t="str">
        <f>IF($B432="","",IFERROR(INDEX(Residents!$H$4:$H$503,MATCH($B432,Residents!$A$4:$A$503,0))&amp;"",""))</f>
        <v/>
      </c>
    </row>
    <row r="433" spans="1:7" x14ac:dyDescent="0.3">
      <c r="A433" s="24"/>
      <c r="B433" s="14"/>
      <c r="C433" s="25"/>
      <c r="D433" s="22"/>
      <c r="E433" s="14"/>
      <c r="F433" s="14"/>
      <c r="G433" s="23" t="str">
        <f>IF($B433="","",IFERROR(INDEX(Residents!$H$4:$H$503,MATCH($B433,Residents!$A$4:$A$503,0))&amp;"",""))</f>
        <v/>
      </c>
    </row>
    <row r="434" spans="1:7" x14ac:dyDescent="0.3">
      <c r="A434" s="24"/>
      <c r="B434" s="14"/>
      <c r="C434" s="25"/>
      <c r="D434" s="22"/>
      <c r="E434" s="14"/>
      <c r="F434" s="14"/>
      <c r="G434" s="23" t="str">
        <f>IF($B434="","",IFERROR(INDEX(Residents!$H$4:$H$503,MATCH($B434,Residents!$A$4:$A$503,0))&amp;"",""))</f>
        <v/>
      </c>
    </row>
    <row r="435" spans="1:7" x14ac:dyDescent="0.3">
      <c r="A435" s="24"/>
      <c r="B435" s="14"/>
      <c r="C435" s="25"/>
      <c r="D435" s="22"/>
      <c r="E435" s="14"/>
      <c r="F435" s="14"/>
      <c r="G435" s="23" t="str">
        <f>IF($B435="","",IFERROR(INDEX(Residents!$H$4:$H$503,MATCH($B435,Residents!$A$4:$A$503,0))&amp;"",""))</f>
        <v/>
      </c>
    </row>
    <row r="436" spans="1:7" x14ac:dyDescent="0.3">
      <c r="A436" s="24"/>
      <c r="B436" s="14"/>
      <c r="C436" s="25"/>
      <c r="D436" s="22"/>
      <c r="E436" s="14"/>
      <c r="F436" s="14"/>
      <c r="G436" s="23" t="str">
        <f>IF($B436="","",IFERROR(INDEX(Residents!$H$4:$H$503,MATCH($B436,Residents!$A$4:$A$503,0))&amp;"",""))</f>
        <v/>
      </c>
    </row>
    <row r="437" spans="1:7" x14ac:dyDescent="0.3">
      <c r="A437" s="24"/>
      <c r="B437" s="14"/>
      <c r="C437" s="25"/>
      <c r="D437" s="22"/>
      <c r="E437" s="14"/>
      <c r="F437" s="14"/>
      <c r="G437" s="23" t="str">
        <f>IF($B437="","",IFERROR(INDEX(Residents!$H$4:$H$503,MATCH($B437,Residents!$A$4:$A$503,0))&amp;"",""))</f>
        <v/>
      </c>
    </row>
    <row r="438" spans="1:7" x14ac:dyDescent="0.3">
      <c r="A438" s="24"/>
      <c r="B438" s="14"/>
      <c r="C438" s="25"/>
      <c r="D438" s="22"/>
      <c r="E438" s="14"/>
      <c r="F438" s="14"/>
      <c r="G438" s="23" t="str">
        <f>IF($B438="","",IFERROR(INDEX(Residents!$H$4:$H$503,MATCH($B438,Residents!$A$4:$A$503,0))&amp;"",""))</f>
        <v/>
      </c>
    </row>
    <row r="439" spans="1:7" x14ac:dyDescent="0.3">
      <c r="A439" s="24"/>
      <c r="B439" s="14"/>
      <c r="C439" s="25"/>
      <c r="D439" s="22"/>
      <c r="E439" s="14"/>
      <c r="F439" s="14"/>
      <c r="G439" s="23" t="str">
        <f>IF($B439="","",IFERROR(INDEX(Residents!$H$4:$H$503,MATCH($B439,Residents!$A$4:$A$503,0))&amp;"",""))</f>
        <v/>
      </c>
    </row>
    <row r="440" spans="1:7" x14ac:dyDescent="0.3">
      <c r="A440" s="24"/>
      <c r="B440" s="14"/>
      <c r="C440" s="25"/>
      <c r="D440" s="22"/>
      <c r="E440" s="14"/>
      <c r="F440" s="14"/>
      <c r="G440" s="23" t="str">
        <f>IF($B440="","",IFERROR(INDEX(Residents!$H$4:$H$503,MATCH($B440,Residents!$A$4:$A$503,0))&amp;"",""))</f>
        <v/>
      </c>
    </row>
    <row r="441" spans="1:7" x14ac:dyDescent="0.3">
      <c r="A441" s="24"/>
      <c r="B441" s="14"/>
      <c r="C441" s="25"/>
      <c r="D441" s="22"/>
      <c r="E441" s="14"/>
      <c r="F441" s="14"/>
      <c r="G441" s="23" t="str">
        <f>IF($B441="","",IFERROR(INDEX(Residents!$H$4:$H$503,MATCH($B441,Residents!$A$4:$A$503,0))&amp;"",""))</f>
        <v/>
      </c>
    </row>
    <row r="442" spans="1:7" x14ac:dyDescent="0.3">
      <c r="A442" s="24"/>
      <c r="B442" s="14"/>
      <c r="C442" s="25"/>
      <c r="D442" s="22"/>
      <c r="E442" s="14"/>
      <c r="F442" s="14"/>
      <c r="G442" s="23" t="str">
        <f>IF($B442="","",IFERROR(INDEX(Residents!$H$4:$H$503,MATCH($B442,Residents!$A$4:$A$503,0))&amp;"",""))</f>
        <v/>
      </c>
    </row>
    <row r="443" spans="1:7" x14ac:dyDescent="0.3">
      <c r="A443" s="24"/>
      <c r="B443" s="14"/>
      <c r="C443" s="25"/>
      <c r="D443" s="22"/>
      <c r="E443" s="14"/>
      <c r="F443" s="14"/>
      <c r="G443" s="23" t="str">
        <f>IF($B443="","",IFERROR(INDEX(Residents!$H$4:$H$503,MATCH($B443,Residents!$A$4:$A$503,0))&amp;"",""))</f>
        <v/>
      </c>
    </row>
    <row r="444" spans="1:7" x14ac:dyDescent="0.3">
      <c r="A444" s="24"/>
      <c r="B444" s="14"/>
      <c r="C444" s="25"/>
      <c r="D444" s="22"/>
      <c r="E444" s="14"/>
      <c r="F444" s="14"/>
      <c r="G444" s="23" t="str">
        <f>IF($B444="","",IFERROR(INDEX(Residents!$H$4:$H$503,MATCH($B444,Residents!$A$4:$A$503,0))&amp;"",""))</f>
        <v/>
      </c>
    </row>
    <row r="445" spans="1:7" x14ac:dyDescent="0.3">
      <c r="A445" s="24"/>
      <c r="B445" s="14"/>
      <c r="C445" s="25"/>
      <c r="D445" s="22"/>
      <c r="E445" s="14"/>
      <c r="F445" s="14"/>
      <c r="G445" s="23" t="str">
        <f>IF($B445="","",IFERROR(INDEX(Residents!$H$4:$H$503,MATCH($B445,Residents!$A$4:$A$503,0))&amp;"",""))</f>
        <v/>
      </c>
    </row>
    <row r="446" spans="1:7" x14ac:dyDescent="0.3">
      <c r="A446" s="24"/>
      <c r="B446" s="14"/>
      <c r="C446" s="25"/>
      <c r="D446" s="22"/>
      <c r="E446" s="14"/>
      <c r="F446" s="14"/>
      <c r="G446" s="23" t="str">
        <f>IF($B446="","",IFERROR(INDEX(Residents!$H$4:$H$503,MATCH($B446,Residents!$A$4:$A$503,0))&amp;"",""))</f>
        <v/>
      </c>
    </row>
    <row r="447" spans="1:7" x14ac:dyDescent="0.3">
      <c r="A447" s="24"/>
      <c r="B447" s="14"/>
      <c r="C447" s="25"/>
      <c r="D447" s="22"/>
      <c r="E447" s="14"/>
      <c r="F447" s="14"/>
      <c r="G447" s="23" t="str">
        <f>IF($B447="","",IFERROR(INDEX(Residents!$H$4:$H$503,MATCH($B447,Residents!$A$4:$A$503,0))&amp;"",""))</f>
        <v/>
      </c>
    </row>
    <row r="448" spans="1:7" x14ac:dyDescent="0.3">
      <c r="A448" s="24"/>
      <c r="B448" s="14"/>
      <c r="C448" s="25"/>
      <c r="D448" s="22"/>
      <c r="E448" s="14"/>
      <c r="F448" s="14"/>
      <c r="G448" s="23" t="str">
        <f>IF($B448="","",IFERROR(INDEX(Residents!$H$4:$H$503,MATCH($B448,Residents!$A$4:$A$503,0))&amp;"",""))</f>
        <v/>
      </c>
    </row>
    <row r="449" spans="1:7" x14ac:dyDescent="0.3">
      <c r="A449" s="24"/>
      <c r="B449" s="14"/>
      <c r="C449" s="25"/>
      <c r="D449" s="22"/>
      <c r="E449" s="14"/>
      <c r="F449" s="14"/>
      <c r="G449" s="23" t="str">
        <f>IF($B449="","",IFERROR(INDEX(Residents!$H$4:$H$503,MATCH($B449,Residents!$A$4:$A$503,0))&amp;"",""))</f>
        <v/>
      </c>
    </row>
    <row r="450" spans="1:7" x14ac:dyDescent="0.3">
      <c r="A450" s="24"/>
      <c r="B450" s="14"/>
      <c r="C450" s="25"/>
      <c r="D450" s="22"/>
      <c r="E450" s="14"/>
      <c r="F450" s="14"/>
      <c r="G450" s="23" t="str">
        <f>IF($B450="","",IFERROR(INDEX(Residents!$H$4:$H$503,MATCH($B450,Residents!$A$4:$A$503,0))&amp;"",""))</f>
        <v/>
      </c>
    </row>
    <row r="451" spans="1:7" x14ac:dyDescent="0.3">
      <c r="A451" s="24"/>
      <c r="B451" s="14"/>
      <c r="C451" s="25"/>
      <c r="D451" s="22"/>
      <c r="E451" s="14"/>
      <c r="F451" s="14"/>
      <c r="G451" s="23" t="str">
        <f>IF($B451="","",IFERROR(INDEX(Residents!$H$4:$H$503,MATCH($B451,Residents!$A$4:$A$503,0))&amp;"",""))</f>
        <v/>
      </c>
    </row>
    <row r="452" spans="1:7" x14ac:dyDescent="0.3">
      <c r="A452" s="24"/>
      <c r="B452" s="14"/>
      <c r="C452" s="25"/>
      <c r="D452" s="22"/>
      <c r="E452" s="14"/>
      <c r="F452" s="14"/>
      <c r="G452" s="23" t="str">
        <f>IF($B452="","",IFERROR(INDEX(Residents!$H$4:$H$503,MATCH($B452,Residents!$A$4:$A$503,0))&amp;"",""))</f>
        <v/>
      </c>
    </row>
    <row r="453" spans="1:7" x14ac:dyDescent="0.3">
      <c r="A453" s="24"/>
      <c r="B453" s="14"/>
      <c r="C453" s="25"/>
      <c r="D453" s="22"/>
      <c r="E453" s="14"/>
      <c r="F453" s="14"/>
      <c r="G453" s="23" t="str">
        <f>IF($B453="","",IFERROR(INDEX(Residents!$H$4:$H$503,MATCH($B453,Residents!$A$4:$A$503,0))&amp;"",""))</f>
        <v/>
      </c>
    </row>
    <row r="454" spans="1:7" x14ac:dyDescent="0.3">
      <c r="A454" s="24"/>
      <c r="B454" s="14"/>
      <c r="C454" s="25"/>
      <c r="D454" s="22"/>
      <c r="E454" s="14"/>
      <c r="F454" s="14"/>
      <c r="G454" s="23" t="str">
        <f>IF($B454="","",IFERROR(INDEX(Residents!$H$4:$H$503,MATCH($B454,Residents!$A$4:$A$503,0))&amp;"",""))</f>
        <v/>
      </c>
    </row>
    <row r="455" spans="1:7" x14ac:dyDescent="0.3">
      <c r="A455" s="24"/>
      <c r="B455" s="14"/>
      <c r="C455" s="25"/>
      <c r="D455" s="22"/>
      <c r="E455" s="14"/>
      <c r="F455" s="14"/>
      <c r="G455" s="23" t="str">
        <f>IF($B455="","",IFERROR(INDEX(Residents!$H$4:$H$503,MATCH($B455,Residents!$A$4:$A$503,0))&amp;"",""))</f>
        <v/>
      </c>
    </row>
    <row r="456" spans="1:7" x14ac:dyDescent="0.3">
      <c r="A456" s="24"/>
      <c r="B456" s="14"/>
      <c r="C456" s="25"/>
      <c r="D456" s="22"/>
      <c r="E456" s="14"/>
      <c r="F456" s="14"/>
      <c r="G456" s="23" t="str">
        <f>IF($B456="","",IFERROR(INDEX(Residents!$H$4:$H$503,MATCH($B456,Residents!$A$4:$A$503,0))&amp;"",""))</f>
        <v/>
      </c>
    </row>
    <row r="457" spans="1:7" x14ac:dyDescent="0.3">
      <c r="A457" s="24"/>
      <c r="B457" s="14"/>
      <c r="C457" s="25"/>
      <c r="D457" s="22"/>
      <c r="E457" s="14"/>
      <c r="F457" s="14"/>
      <c r="G457" s="23" t="str">
        <f>IF($B457="","",IFERROR(INDEX(Residents!$H$4:$H$503,MATCH($B457,Residents!$A$4:$A$503,0))&amp;"",""))</f>
        <v/>
      </c>
    </row>
    <row r="458" spans="1:7" x14ac:dyDescent="0.3">
      <c r="A458" s="24"/>
      <c r="B458" s="14"/>
      <c r="C458" s="25"/>
      <c r="D458" s="22"/>
      <c r="E458" s="14"/>
      <c r="F458" s="14"/>
      <c r="G458" s="23" t="str">
        <f>IF($B458="","",IFERROR(INDEX(Residents!$H$4:$H$503,MATCH($B458,Residents!$A$4:$A$503,0))&amp;"",""))</f>
        <v/>
      </c>
    </row>
    <row r="459" spans="1:7" x14ac:dyDescent="0.3">
      <c r="A459" s="24"/>
      <c r="B459" s="14"/>
      <c r="C459" s="25"/>
      <c r="D459" s="22"/>
      <c r="E459" s="14"/>
      <c r="F459" s="14"/>
      <c r="G459" s="23" t="str">
        <f>IF($B459="","",IFERROR(INDEX(Residents!$H$4:$H$503,MATCH($B459,Residents!$A$4:$A$503,0))&amp;"",""))</f>
        <v/>
      </c>
    </row>
    <row r="460" spans="1:7" x14ac:dyDescent="0.3">
      <c r="A460" s="24"/>
      <c r="B460" s="14"/>
      <c r="C460" s="25"/>
      <c r="D460" s="22"/>
      <c r="E460" s="14"/>
      <c r="F460" s="14"/>
      <c r="G460" s="23" t="str">
        <f>IF($B460="","",IFERROR(INDEX(Residents!$H$4:$H$503,MATCH($B460,Residents!$A$4:$A$503,0))&amp;"",""))</f>
        <v/>
      </c>
    </row>
    <row r="461" spans="1:7" x14ac:dyDescent="0.3">
      <c r="A461" s="24"/>
      <c r="B461" s="14"/>
      <c r="C461" s="25"/>
      <c r="D461" s="22"/>
      <c r="E461" s="14"/>
      <c r="F461" s="14"/>
      <c r="G461" s="23" t="str">
        <f>IF($B461="","",IFERROR(INDEX(Residents!$H$4:$H$503,MATCH($B461,Residents!$A$4:$A$503,0))&amp;"",""))</f>
        <v/>
      </c>
    </row>
    <row r="462" spans="1:7" x14ac:dyDescent="0.3">
      <c r="A462" s="24"/>
      <c r="B462" s="14"/>
      <c r="C462" s="25"/>
      <c r="D462" s="22"/>
      <c r="E462" s="14"/>
      <c r="F462" s="14"/>
      <c r="G462" s="23" t="str">
        <f>IF($B462="","",IFERROR(INDEX(Residents!$H$4:$H$503,MATCH($B462,Residents!$A$4:$A$503,0))&amp;"",""))</f>
        <v/>
      </c>
    </row>
    <row r="463" spans="1:7" x14ac:dyDescent="0.3">
      <c r="A463" s="24"/>
      <c r="B463" s="14"/>
      <c r="C463" s="25"/>
      <c r="D463" s="22"/>
      <c r="E463" s="14"/>
      <c r="F463" s="14"/>
      <c r="G463" s="23" t="str">
        <f>IF($B463="","",IFERROR(INDEX(Residents!$H$4:$H$503,MATCH($B463,Residents!$A$4:$A$503,0))&amp;"",""))</f>
        <v/>
      </c>
    </row>
    <row r="464" spans="1:7" x14ac:dyDescent="0.3">
      <c r="A464" s="24"/>
      <c r="B464" s="14"/>
      <c r="C464" s="25"/>
      <c r="D464" s="22"/>
      <c r="E464" s="14"/>
      <c r="F464" s="14"/>
      <c r="G464" s="23" t="str">
        <f>IF($B464="","",IFERROR(INDEX(Residents!$H$4:$H$503,MATCH($B464,Residents!$A$4:$A$503,0))&amp;"",""))</f>
        <v/>
      </c>
    </row>
    <row r="465" spans="1:7" x14ac:dyDescent="0.3">
      <c r="A465" s="24"/>
      <c r="B465" s="14"/>
      <c r="C465" s="25"/>
      <c r="D465" s="22"/>
      <c r="E465" s="14"/>
      <c r="F465" s="14"/>
      <c r="G465" s="23" t="str">
        <f>IF($B465="","",IFERROR(INDEX(Residents!$H$4:$H$503,MATCH($B465,Residents!$A$4:$A$503,0))&amp;"",""))</f>
        <v/>
      </c>
    </row>
    <row r="466" spans="1:7" x14ac:dyDescent="0.3">
      <c r="A466" s="24"/>
      <c r="B466" s="14"/>
      <c r="C466" s="25"/>
      <c r="D466" s="22"/>
      <c r="E466" s="14"/>
      <c r="F466" s="14"/>
      <c r="G466" s="23" t="str">
        <f>IF($B466="","",IFERROR(INDEX(Residents!$H$4:$H$503,MATCH($B466,Residents!$A$4:$A$503,0))&amp;"",""))</f>
        <v/>
      </c>
    </row>
    <row r="467" spans="1:7" x14ac:dyDescent="0.3">
      <c r="A467" s="24"/>
      <c r="B467" s="14"/>
      <c r="C467" s="25"/>
      <c r="D467" s="22"/>
      <c r="E467" s="14"/>
      <c r="F467" s="14"/>
      <c r="G467" s="23" t="str">
        <f>IF($B467="","",IFERROR(INDEX(Residents!$H$4:$H$503,MATCH($B467,Residents!$A$4:$A$503,0))&amp;"",""))</f>
        <v/>
      </c>
    </row>
    <row r="468" spans="1:7" x14ac:dyDescent="0.3">
      <c r="A468" s="24"/>
      <c r="B468" s="14"/>
      <c r="C468" s="25"/>
      <c r="D468" s="22"/>
      <c r="E468" s="14"/>
      <c r="F468" s="14"/>
      <c r="G468" s="23" t="str">
        <f>IF($B468="","",IFERROR(INDEX(Residents!$H$4:$H$503,MATCH($B468,Residents!$A$4:$A$503,0))&amp;"",""))</f>
        <v/>
      </c>
    </row>
    <row r="469" spans="1:7" x14ac:dyDescent="0.3">
      <c r="A469" s="24"/>
      <c r="B469" s="14"/>
      <c r="C469" s="25"/>
      <c r="D469" s="22"/>
      <c r="E469" s="14"/>
      <c r="F469" s="14"/>
      <c r="G469" s="23" t="str">
        <f>IF($B469="","",IFERROR(INDEX(Residents!$H$4:$H$503,MATCH($B469,Residents!$A$4:$A$503,0))&amp;"",""))</f>
        <v/>
      </c>
    </row>
    <row r="470" spans="1:7" x14ac:dyDescent="0.3">
      <c r="A470" s="24"/>
      <c r="B470" s="14"/>
      <c r="C470" s="25"/>
      <c r="D470" s="22"/>
      <c r="E470" s="14"/>
      <c r="F470" s="14"/>
      <c r="G470" s="23" t="str">
        <f>IF($B470="","",IFERROR(INDEX(Residents!$H$4:$H$503,MATCH($B470,Residents!$A$4:$A$503,0))&amp;"",""))</f>
        <v/>
      </c>
    </row>
    <row r="471" spans="1:7" x14ac:dyDescent="0.3">
      <c r="A471" s="24"/>
      <c r="B471" s="14"/>
      <c r="C471" s="25"/>
      <c r="D471" s="22"/>
      <c r="E471" s="14"/>
      <c r="F471" s="14"/>
      <c r="G471" s="23" t="str">
        <f>IF($B471="","",IFERROR(INDEX(Residents!$H$4:$H$503,MATCH($B471,Residents!$A$4:$A$503,0))&amp;"",""))</f>
        <v/>
      </c>
    </row>
    <row r="472" spans="1:7" x14ac:dyDescent="0.3">
      <c r="A472" s="24"/>
      <c r="B472" s="14"/>
      <c r="C472" s="25"/>
      <c r="D472" s="22"/>
      <c r="E472" s="14"/>
      <c r="F472" s="14"/>
      <c r="G472" s="23" t="str">
        <f>IF($B472="","",IFERROR(INDEX(Residents!$H$4:$H$503,MATCH($B472,Residents!$A$4:$A$503,0))&amp;"",""))</f>
        <v/>
      </c>
    </row>
    <row r="473" spans="1:7" x14ac:dyDescent="0.3">
      <c r="A473" s="24"/>
      <c r="B473" s="14"/>
      <c r="C473" s="25"/>
      <c r="D473" s="22"/>
      <c r="E473" s="14"/>
      <c r="F473" s="14"/>
      <c r="G473" s="23" t="str">
        <f>IF($B473="","",IFERROR(INDEX(Residents!$H$4:$H$503,MATCH($B473,Residents!$A$4:$A$503,0))&amp;"",""))</f>
        <v/>
      </c>
    </row>
    <row r="474" spans="1:7" x14ac:dyDescent="0.3">
      <c r="A474" s="24"/>
      <c r="B474" s="14"/>
      <c r="C474" s="25"/>
      <c r="D474" s="22"/>
      <c r="E474" s="14"/>
      <c r="F474" s="14"/>
      <c r="G474" s="23" t="str">
        <f>IF($B474="","",IFERROR(INDEX(Residents!$H$4:$H$503,MATCH($B474,Residents!$A$4:$A$503,0))&amp;"",""))</f>
        <v/>
      </c>
    </row>
    <row r="475" spans="1:7" x14ac:dyDescent="0.3">
      <c r="A475" s="24"/>
      <c r="B475" s="14"/>
      <c r="C475" s="25"/>
      <c r="D475" s="22"/>
      <c r="E475" s="14"/>
      <c r="F475" s="14"/>
      <c r="G475" s="23" t="str">
        <f>IF($B475="","",IFERROR(INDEX(Residents!$H$4:$H$503,MATCH($B475,Residents!$A$4:$A$503,0))&amp;"",""))</f>
        <v/>
      </c>
    </row>
    <row r="476" spans="1:7" x14ac:dyDescent="0.3">
      <c r="A476" s="24"/>
      <c r="B476" s="14"/>
      <c r="C476" s="25"/>
      <c r="D476" s="22"/>
      <c r="E476" s="14"/>
      <c r="F476" s="14"/>
      <c r="G476" s="23" t="str">
        <f>IF($B476="","",IFERROR(INDEX(Residents!$H$4:$H$503,MATCH($B476,Residents!$A$4:$A$503,0))&amp;"",""))</f>
        <v/>
      </c>
    </row>
    <row r="477" spans="1:7" x14ac:dyDescent="0.3">
      <c r="A477" s="24"/>
      <c r="B477" s="14"/>
      <c r="C477" s="25"/>
      <c r="D477" s="22"/>
      <c r="E477" s="14"/>
      <c r="F477" s="14"/>
      <c r="G477" s="23" t="str">
        <f>IF($B477="","",IFERROR(INDEX(Residents!$H$4:$H$503,MATCH($B477,Residents!$A$4:$A$503,0))&amp;"",""))</f>
        <v/>
      </c>
    </row>
    <row r="478" spans="1:7" x14ac:dyDescent="0.3">
      <c r="A478" s="24"/>
      <c r="B478" s="14"/>
      <c r="C478" s="25"/>
      <c r="D478" s="22"/>
      <c r="E478" s="14"/>
      <c r="F478" s="14"/>
      <c r="G478" s="23" t="str">
        <f>IF($B478="","",IFERROR(INDEX(Residents!$H$4:$H$503,MATCH($B478,Residents!$A$4:$A$503,0))&amp;"",""))</f>
        <v/>
      </c>
    </row>
    <row r="479" spans="1:7" x14ac:dyDescent="0.3">
      <c r="A479" s="24"/>
      <c r="B479" s="14"/>
      <c r="C479" s="25"/>
      <c r="D479" s="22"/>
      <c r="E479" s="14"/>
      <c r="F479" s="14"/>
      <c r="G479" s="23" t="str">
        <f>IF($B479="","",IFERROR(INDEX(Residents!$H$4:$H$503,MATCH($B479,Residents!$A$4:$A$503,0))&amp;"",""))</f>
        <v/>
      </c>
    </row>
    <row r="480" spans="1:7" x14ac:dyDescent="0.3">
      <c r="A480" s="24"/>
      <c r="B480" s="14"/>
      <c r="C480" s="25"/>
      <c r="D480" s="22"/>
      <c r="E480" s="14"/>
      <c r="F480" s="14"/>
      <c r="G480" s="23" t="str">
        <f>IF($B480="","",IFERROR(INDEX(Residents!$H$4:$H$503,MATCH($B480,Residents!$A$4:$A$503,0))&amp;"",""))</f>
        <v/>
      </c>
    </row>
    <row r="481" spans="1:7" x14ac:dyDescent="0.3">
      <c r="A481" s="24"/>
      <c r="B481" s="14"/>
      <c r="C481" s="25"/>
      <c r="D481" s="22"/>
      <c r="E481" s="14"/>
      <c r="F481" s="14"/>
      <c r="G481" s="23" t="str">
        <f>IF($B481="","",IFERROR(INDEX(Residents!$H$4:$H$503,MATCH($B481,Residents!$A$4:$A$503,0))&amp;"",""))</f>
        <v/>
      </c>
    </row>
    <row r="482" spans="1:7" x14ac:dyDescent="0.3">
      <c r="A482" s="24"/>
      <c r="B482" s="14"/>
      <c r="C482" s="25"/>
      <c r="D482" s="22"/>
      <c r="E482" s="14"/>
      <c r="F482" s="14"/>
      <c r="G482" s="23" t="str">
        <f>IF($B482="","",IFERROR(INDEX(Residents!$H$4:$H$503,MATCH($B482,Residents!$A$4:$A$503,0))&amp;"",""))</f>
        <v/>
      </c>
    </row>
    <row r="483" spans="1:7" x14ac:dyDescent="0.3">
      <c r="A483" s="24"/>
      <c r="B483" s="14"/>
      <c r="C483" s="25"/>
      <c r="D483" s="22"/>
      <c r="E483" s="14"/>
      <c r="F483" s="14"/>
      <c r="G483" s="23" t="str">
        <f>IF($B483="","",IFERROR(INDEX(Residents!$H$4:$H$503,MATCH($B483,Residents!$A$4:$A$503,0))&amp;"",""))</f>
        <v/>
      </c>
    </row>
    <row r="484" spans="1:7" x14ac:dyDescent="0.3">
      <c r="A484" s="24"/>
      <c r="B484" s="14"/>
      <c r="C484" s="25"/>
      <c r="D484" s="22"/>
      <c r="E484" s="14"/>
      <c r="F484" s="14"/>
      <c r="G484" s="23" t="str">
        <f>IF($B484="","",IFERROR(INDEX(Residents!$H$4:$H$503,MATCH($B484,Residents!$A$4:$A$503,0))&amp;"",""))</f>
        <v/>
      </c>
    </row>
    <row r="485" spans="1:7" x14ac:dyDescent="0.3">
      <c r="A485" s="24"/>
      <c r="B485" s="14"/>
      <c r="C485" s="25"/>
      <c r="D485" s="22"/>
      <c r="E485" s="14"/>
      <c r="F485" s="14"/>
      <c r="G485" s="23" t="str">
        <f>IF($B485="","",IFERROR(INDEX(Residents!$H$4:$H$503,MATCH($B485,Residents!$A$4:$A$503,0))&amp;"",""))</f>
        <v/>
      </c>
    </row>
    <row r="486" spans="1:7" x14ac:dyDescent="0.3">
      <c r="A486" s="24"/>
      <c r="B486" s="14"/>
      <c r="C486" s="25"/>
      <c r="D486" s="22"/>
      <c r="E486" s="14"/>
      <c r="F486" s="14"/>
      <c r="G486" s="23" t="str">
        <f>IF($B486="","",IFERROR(INDEX(Residents!$H$4:$H$503,MATCH($B486,Residents!$A$4:$A$503,0))&amp;"",""))</f>
        <v/>
      </c>
    </row>
    <row r="487" spans="1:7" x14ac:dyDescent="0.3">
      <c r="A487" s="24"/>
      <c r="B487" s="14"/>
      <c r="C487" s="25"/>
      <c r="D487" s="22"/>
      <c r="E487" s="14"/>
      <c r="F487" s="14"/>
      <c r="G487" s="23" t="str">
        <f>IF($B487="","",IFERROR(INDEX(Residents!$H$4:$H$503,MATCH($B487,Residents!$A$4:$A$503,0))&amp;"",""))</f>
        <v/>
      </c>
    </row>
    <row r="488" spans="1:7" x14ac:dyDescent="0.3">
      <c r="A488" s="24"/>
      <c r="B488" s="14"/>
      <c r="C488" s="25"/>
      <c r="D488" s="22"/>
      <c r="E488" s="14"/>
      <c r="F488" s="14"/>
      <c r="G488" s="23" t="str">
        <f>IF($B488="","",IFERROR(INDEX(Residents!$H$4:$H$503,MATCH($B488,Residents!$A$4:$A$503,0))&amp;"",""))</f>
        <v/>
      </c>
    </row>
    <row r="489" spans="1:7" x14ac:dyDescent="0.3">
      <c r="A489" s="24"/>
      <c r="B489" s="14"/>
      <c r="C489" s="25"/>
      <c r="D489" s="22"/>
      <c r="E489" s="14"/>
      <c r="F489" s="14"/>
      <c r="G489" s="23" t="str">
        <f>IF($B489="","",IFERROR(INDEX(Residents!$H$4:$H$503,MATCH($B489,Residents!$A$4:$A$503,0))&amp;"",""))</f>
        <v/>
      </c>
    </row>
    <row r="490" spans="1:7" x14ac:dyDescent="0.3">
      <c r="A490" s="24"/>
      <c r="B490" s="14"/>
      <c r="C490" s="25"/>
      <c r="D490" s="22"/>
      <c r="E490" s="14"/>
      <c r="F490" s="14"/>
      <c r="G490" s="23" t="str">
        <f>IF($B490="","",IFERROR(INDEX(Residents!$H$4:$H$503,MATCH($B490,Residents!$A$4:$A$503,0))&amp;"",""))</f>
        <v/>
      </c>
    </row>
    <row r="491" spans="1:7" x14ac:dyDescent="0.3">
      <c r="A491" s="24"/>
      <c r="B491" s="14"/>
      <c r="C491" s="25"/>
      <c r="D491" s="22"/>
      <c r="E491" s="14"/>
      <c r="F491" s="14"/>
      <c r="G491" s="23" t="str">
        <f>IF($B491="","",IFERROR(INDEX(Residents!$H$4:$H$503,MATCH($B491,Residents!$A$4:$A$503,0))&amp;"",""))</f>
        <v/>
      </c>
    </row>
    <row r="492" spans="1:7" x14ac:dyDescent="0.3">
      <c r="A492" s="24"/>
      <c r="B492" s="14"/>
      <c r="C492" s="25"/>
      <c r="D492" s="22"/>
      <c r="E492" s="14"/>
      <c r="F492" s="14"/>
      <c r="G492" s="23" t="str">
        <f>IF($B492="","",IFERROR(INDEX(Residents!$H$4:$H$503,MATCH($B492,Residents!$A$4:$A$503,0))&amp;"",""))</f>
        <v/>
      </c>
    </row>
    <row r="493" spans="1:7" x14ac:dyDescent="0.3">
      <c r="A493" s="24"/>
      <c r="B493" s="14"/>
      <c r="C493" s="25"/>
      <c r="D493" s="22"/>
      <c r="E493" s="14"/>
      <c r="F493" s="14"/>
      <c r="G493" s="23" t="str">
        <f>IF($B493="","",IFERROR(INDEX(Residents!$H$4:$H$503,MATCH($B493,Residents!$A$4:$A$503,0))&amp;"",""))</f>
        <v/>
      </c>
    </row>
    <row r="494" spans="1:7" x14ac:dyDescent="0.3">
      <c r="A494" s="24"/>
      <c r="B494" s="14"/>
      <c r="C494" s="25"/>
      <c r="D494" s="22"/>
      <c r="E494" s="14"/>
      <c r="F494" s="14"/>
      <c r="G494" s="23" t="str">
        <f>IF($B494="","",IFERROR(INDEX(Residents!$H$4:$H$503,MATCH($B494,Residents!$A$4:$A$503,0))&amp;"",""))</f>
        <v/>
      </c>
    </row>
    <row r="495" spans="1:7" x14ac:dyDescent="0.3">
      <c r="A495" s="24"/>
      <c r="B495" s="14"/>
      <c r="C495" s="25"/>
      <c r="D495" s="22"/>
      <c r="E495" s="14"/>
      <c r="F495" s="14"/>
      <c r="G495" s="23" t="str">
        <f>IF($B495="","",IFERROR(INDEX(Residents!$H$4:$H$503,MATCH($B495,Residents!$A$4:$A$503,0))&amp;"",""))</f>
        <v/>
      </c>
    </row>
    <row r="496" spans="1:7" x14ac:dyDescent="0.3">
      <c r="A496" s="24"/>
      <c r="B496" s="14"/>
      <c r="C496" s="25"/>
      <c r="D496" s="22"/>
      <c r="E496" s="14"/>
      <c r="F496" s="14"/>
      <c r="G496" s="23" t="str">
        <f>IF($B496="","",IFERROR(INDEX(Residents!$H$4:$H$503,MATCH($B496,Residents!$A$4:$A$503,0))&amp;"",""))</f>
        <v/>
      </c>
    </row>
    <row r="497" spans="1:7" x14ac:dyDescent="0.3">
      <c r="A497" s="24"/>
      <c r="B497" s="14"/>
      <c r="C497" s="25"/>
      <c r="D497" s="22"/>
      <c r="E497" s="14"/>
      <c r="F497" s="14"/>
      <c r="G497" s="23" t="str">
        <f>IF($B497="","",IFERROR(INDEX(Residents!$H$4:$H$503,MATCH($B497,Residents!$A$4:$A$503,0))&amp;"",""))</f>
        <v/>
      </c>
    </row>
    <row r="498" spans="1:7" x14ac:dyDescent="0.3">
      <c r="A498" s="24"/>
      <c r="B498" s="14"/>
      <c r="C498" s="25"/>
      <c r="D498" s="22"/>
      <c r="E498" s="14"/>
      <c r="F498" s="14"/>
      <c r="G498" s="23" t="str">
        <f>IF($B498="","",IFERROR(INDEX(Residents!$H$4:$H$503,MATCH($B498,Residents!$A$4:$A$503,0))&amp;"",""))</f>
        <v/>
      </c>
    </row>
    <row r="499" spans="1:7" x14ac:dyDescent="0.3">
      <c r="A499" s="24"/>
      <c r="B499" s="14"/>
      <c r="C499" s="25"/>
      <c r="D499" s="22"/>
      <c r="E499" s="14"/>
      <c r="F499" s="14"/>
      <c r="G499" s="23" t="str">
        <f>IF($B499="","",IFERROR(INDEX(Residents!$H$4:$H$503,MATCH($B499,Residents!$A$4:$A$503,0))&amp;"",""))</f>
        <v/>
      </c>
    </row>
    <row r="500" spans="1:7" x14ac:dyDescent="0.3">
      <c r="A500" s="24"/>
      <c r="B500" s="14"/>
      <c r="C500" s="25"/>
      <c r="D500" s="22"/>
      <c r="E500" s="14"/>
      <c r="F500" s="14"/>
      <c r="G500" s="23" t="str">
        <f>IF($B500="","",IFERROR(INDEX(Residents!$H$4:$H$503,MATCH($B500,Residents!$A$4:$A$503,0))&amp;"",""))</f>
        <v/>
      </c>
    </row>
    <row r="501" spans="1:7" x14ac:dyDescent="0.3">
      <c r="A501" s="24"/>
      <c r="B501" s="14"/>
      <c r="C501" s="25"/>
      <c r="D501" s="22"/>
      <c r="E501" s="14"/>
      <c r="F501" s="14"/>
      <c r="G501" s="23" t="str">
        <f>IF($B501="","",IFERROR(INDEX(Residents!$H$4:$H$503,MATCH($B501,Residents!$A$4:$A$503,0))&amp;"",""))</f>
        <v/>
      </c>
    </row>
    <row r="502" spans="1:7" x14ac:dyDescent="0.3">
      <c r="A502" s="24"/>
      <c r="B502" s="14"/>
      <c r="C502" s="25"/>
      <c r="D502" s="22"/>
      <c r="E502" s="14"/>
      <c r="F502" s="14"/>
      <c r="G502" s="23" t="str">
        <f>IF($B502="","",IFERROR(INDEX(Residents!$H$4:$H$503,MATCH($B502,Residents!$A$4:$A$503,0))&amp;"",""))</f>
        <v/>
      </c>
    </row>
    <row r="503" spans="1:7" x14ac:dyDescent="0.3">
      <c r="A503" s="24"/>
      <c r="B503" s="14"/>
      <c r="C503" s="25"/>
      <c r="D503" s="22"/>
      <c r="E503" s="14"/>
      <c r="F503" s="14"/>
      <c r="G503" s="23" t="str">
        <f>IF($B503="","",IFERROR(INDEX(Residents!$H$4:$H$503,MATCH($B503,Residents!$A$4:$A$503,0))&amp;"",""))</f>
        <v/>
      </c>
    </row>
    <row r="504" spans="1:7" x14ac:dyDescent="0.3">
      <c r="A504" s="24"/>
      <c r="B504" s="14"/>
      <c r="C504" s="25"/>
      <c r="D504" s="22"/>
      <c r="E504" s="14"/>
      <c r="F504" s="14"/>
      <c r="G504" s="23" t="str">
        <f>IF($B504="","",IFERROR(INDEX(Residents!$H$4:$H$503,MATCH($B504,Residents!$A$4:$A$503,0))&amp;"",""))</f>
        <v/>
      </c>
    </row>
    <row r="505" spans="1:7" x14ac:dyDescent="0.3">
      <c r="A505" s="24"/>
      <c r="B505" s="14"/>
      <c r="C505" s="25"/>
      <c r="D505" s="22"/>
      <c r="E505" s="14"/>
      <c r="F505" s="14"/>
      <c r="G505" s="23" t="str">
        <f>IF($B505="","",IFERROR(INDEX(Residents!$H$4:$H$503,MATCH($B505,Residents!$A$4:$A$503,0))&amp;"",""))</f>
        <v/>
      </c>
    </row>
    <row r="506" spans="1:7" x14ac:dyDescent="0.3">
      <c r="A506" s="24"/>
      <c r="B506" s="14"/>
      <c r="C506" s="25"/>
      <c r="D506" s="22"/>
      <c r="E506" s="14"/>
      <c r="F506" s="14"/>
      <c r="G506" s="23" t="str">
        <f>IF($B506="","",IFERROR(INDEX(Residents!$H$4:$H$503,MATCH($B506,Residents!$A$4:$A$503,0))&amp;"",""))</f>
        <v/>
      </c>
    </row>
    <row r="507" spans="1:7" x14ac:dyDescent="0.3">
      <c r="A507" s="24"/>
      <c r="B507" s="14"/>
      <c r="C507" s="25"/>
      <c r="D507" s="22"/>
      <c r="E507" s="14"/>
      <c r="F507" s="14"/>
      <c r="G507" s="23" t="str">
        <f>IF($B507="","",IFERROR(INDEX(Residents!$H$4:$H$503,MATCH($B507,Residents!$A$4:$A$503,0))&amp;"",""))</f>
        <v/>
      </c>
    </row>
    <row r="508" spans="1:7" x14ac:dyDescent="0.3">
      <c r="A508" s="24"/>
      <c r="B508" s="14"/>
      <c r="C508" s="25"/>
      <c r="D508" s="22"/>
      <c r="E508" s="14"/>
      <c r="F508" s="14"/>
      <c r="G508" s="23" t="str">
        <f>IF($B508="","",IFERROR(INDEX(Residents!$H$4:$H$503,MATCH($B508,Residents!$A$4:$A$503,0))&amp;"",""))</f>
        <v/>
      </c>
    </row>
    <row r="509" spans="1:7" x14ac:dyDescent="0.3">
      <c r="A509" s="24"/>
      <c r="B509" s="14"/>
      <c r="C509" s="25"/>
      <c r="D509" s="22"/>
      <c r="E509" s="14"/>
      <c r="F509" s="14"/>
      <c r="G509" s="23" t="str">
        <f>IF($B509="","",IFERROR(INDEX(Residents!$H$4:$H$503,MATCH($B509,Residents!$A$4:$A$503,0))&amp;"",""))</f>
        <v/>
      </c>
    </row>
    <row r="510" spans="1:7" x14ac:dyDescent="0.3">
      <c r="A510" s="24"/>
      <c r="B510" s="14"/>
      <c r="C510" s="25"/>
      <c r="D510" s="22"/>
      <c r="E510" s="14"/>
      <c r="F510" s="14"/>
      <c r="G510" s="23" t="str">
        <f>IF($B510="","",IFERROR(INDEX(Residents!$H$4:$H$503,MATCH($B510,Residents!$A$4:$A$503,0))&amp;"",""))</f>
        <v/>
      </c>
    </row>
    <row r="511" spans="1:7" x14ac:dyDescent="0.3">
      <c r="A511" s="24"/>
      <c r="B511" s="14"/>
      <c r="C511" s="25"/>
      <c r="D511" s="22"/>
      <c r="E511" s="14"/>
      <c r="F511" s="14"/>
      <c r="G511" s="23" t="str">
        <f>IF($B511="","",IFERROR(INDEX(Residents!$H$4:$H$503,MATCH($B511,Residents!$A$4:$A$503,0))&amp;"",""))</f>
        <v/>
      </c>
    </row>
    <row r="512" spans="1:7" x14ac:dyDescent="0.3">
      <c r="A512" s="24"/>
      <c r="B512" s="14"/>
      <c r="C512" s="25"/>
      <c r="D512" s="22"/>
      <c r="E512" s="14"/>
      <c r="F512" s="14"/>
      <c r="G512" s="23" t="str">
        <f>IF($B512="","",IFERROR(INDEX(Residents!$H$4:$H$503,MATCH($B512,Residents!$A$4:$A$503,0))&amp;"",""))</f>
        <v/>
      </c>
    </row>
    <row r="513" spans="1:7" x14ac:dyDescent="0.3">
      <c r="A513" s="24"/>
      <c r="B513" s="14"/>
      <c r="C513" s="25"/>
      <c r="D513" s="22"/>
      <c r="E513" s="14"/>
      <c r="F513" s="14"/>
      <c r="G513" s="23" t="str">
        <f>IF($B513="","",IFERROR(INDEX(Residents!$H$4:$H$503,MATCH($B513,Residents!$A$4:$A$503,0))&amp;"",""))</f>
        <v/>
      </c>
    </row>
    <row r="514" spans="1:7" x14ac:dyDescent="0.3">
      <c r="A514" s="24"/>
      <c r="B514" s="14"/>
      <c r="C514" s="25"/>
      <c r="D514" s="22"/>
      <c r="E514" s="14"/>
      <c r="F514" s="14"/>
      <c r="G514" s="23" t="str">
        <f>IF($B514="","",IFERROR(INDEX(Residents!$H$4:$H$503,MATCH($B514,Residents!$A$4:$A$503,0))&amp;"",""))</f>
        <v/>
      </c>
    </row>
    <row r="515" spans="1:7" x14ac:dyDescent="0.3">
      <c r="A515" s="24"/>
      <c r="B515" s="14"/>
      <c r="C515" s="25"/>
      <c r="D515" s="22"/>
      <c r="E515" s="14"/>
      <c r="F515" s="14"/>
      <c r="G515" s="23" t="str">
        <f>IF($B515="","",IFERROR(INDEX(Residents!$H$4:$H$503,MATCH($B515,Residents!$A$4:$A$503,0))&amp;"",""))</f>
        <v/>
      </c>
    </row>
    <row r="516" spans="1:7" x14ac:dyDescent="0.3">
      <c r="A516" s="24"/>
      <c r="B516" s="14"/>
      <c r="C516" s="25"/>
      <c r="D516" s="22"/>
      <c r="E516" s="14"/>
      <c r="F516" s="14"/>
      <c r="G516" s="23" t="str">
        <f>IF($B516="","",IFERROR(INDEX(Residents!$H$4:$H$503,MATCH($B516,Residents!$A$4:$A$503,0))&amp;"",""))</f>
        <v/>
      </c>
    </row>
    <row r="517" spans="1:7" x14ac:dyDescent="0.3">
      <c r="A517" s="24"/>
      <c r="B517" s="14"/>
      <c r="C517" s="25"/>
      <c r="D517" s="22"/>
      <c r="E517" s="14"/>
      <c r="F517" s="14"/>
      <c r="G517" s="23" t="str">
        <f>IF($B517="","",IFERROR(INDEX(Residents!$H$4:$H$503,MATCH($B517,Residents!$A$4:$A$503,0))&amp;"",""))</f>
        <v/>
      </c>
    </row>
    <row r="518" spans="1:7" x14ac:dyDescent="0.3">
      <c r="A518" s="24"/>
      <c r="B518" s="14"/>
      <c r="C518" s="25"/>
      <c r="D518" s="22"/>
      <c r="E518" s="14"/>
      <c r="F518" s="14"/>
      <c r="G518" s="23" t="str">
        <f>IF($B518="","",IFERROR(INDEX(Residents!$H$4:$H$503,MATCH($B518,Residents!$A$4:$A$503,0))&amp;"",""))</f>
        <v/>
      </c>
    </row>
    <row r="519" spans="1:7" x14ac:dyDescent="0.3">
      <c r="A519" s="24"/>
      <c r="B519" s="14"/>
      <c r="C519" s="25"/>
      <c r="D519" s="22"/>
      <c r="E519" s="14"/>
      <c r="F519" s="14"/>
      <c r="G519" s="23" t="str">
        <f>IF($B519="","",IFERROR(INDEX(Residents!$H$4:$H$503,MATCH($B519,Residents!$A$4:$A$503,0))&amp;"",""))</f>
        <v/>
      </c>
    </row>
    <row r="520" spans="1:7" x14ac:dyDescent="0.3">
      <c r="A520" s="24"/>
      <c r="B520" s="14"/>
      <c r="C520" s="25"/>
      <c r="D520" s="22"/>
      <c r="E520" s="14"/>
      <c r="F520" s="14"/>
      <c r="G520" s="23" t="str">
        <f>IF($B520="","",IFERROR(INDEX(Residents!$H$4:$H$503,MATCH($B520,Residents!$A$4:$A$503,0))&amp;"",""))</f>
        <v/>
      </c>
    </row>
    <row r="521" spans="1:7" x14ac:dyDescent="0.3">
      <c r="A521" s="24"/>
      <c r="B521" s="14"/>
      <c r="C521" s="25"/>
      <c r="D521" s="22"/>
      <c r="E521" s="14"/>
      <c r="F521" s="14"/>
      <c r="G521" s="23" t="str">
        <f>IF($B521="","",IFERROR(INDEX(Residents!$H$4:$H$503,MATCH($B521,Residents!$A$4:$A$503,0))&amp;"",""))</f>
        <v/>
      </c>
    </row>
    <row r="522" spans="1:7" x14ac:dyDescent="0.3">
      <c r="A522" s="24"/>
      <c r="B522" s="14"/>
      <c r="C522" s="25"/>
      <c r="D522" s="22"/>
      <c r="E522" s="14"/>
      <c r="F522" s="14"/>
      <c r="G522" s="23" t="str">
        <f>IF($B522="","",IFERROR(INDEX(Residents!$H$4:$H$503,MATCH($B522,Residents!$A$4:$A$503,0))&amp;"",""))</f>
        <v/>
      </c>
    </row>
    <row r="523" spans="1:7" x14ac:dyDescent="0.3">
      <c r="A523" s="24"/>
      <c r="B523" s="14"/>
      <c r="C523" s="25"/>
      <c r="D523" s="22"/>
      <c r="E523" s="14"/>
      <c r="F523" s="14"/>
      <c r="G523" s="23" t="str">
        <f>IF($B523="","",IFERROR(INDEX(Residents!$H$4:$H$503,MATCH($B523,Residents!$A$4:$A$503,0))&amp;"",""))</f>
        <v/>
      </c>
    </row>
    <row r="524" spans="1:7" x14ac:dyDescent="0.3">
      <c r="A524" s="24"/>
      <c r="B524" s="14"/>
      <c r="C524" s="25"/>
      <c r="D524" s="22"/>
      <c r="E524" s="14"/>
      <c r="F524" s="14"/>
      <c r="G524" s="23" t="str">
        <f>IF($B524="","",IFERROR(INDEX(Residents!$H$4:$H$503,MATCH($B524,Residents!$A$4:$A$503,0))&amp;"",""))</f>
        <v/>
      </c>
    </row>
    <row r="525" spans="1:7" x14ac:dyDescent="0.3">
      <c r="A525" s="24"/>
      <c r="B525" s="14"/>
      <c r="C525" s="25"/>
      <c r="D525" s="22"/>
      <c r="E525" s="14"/>
      <c r="F525" s="14"/>
      <c r="G525" s="23" t="str">
        <f>IF($B525="","",IFERROR(INDEX(Residents!$H$4:$H$503,MATCH($B525,Residents!$A$4:$A$503,0))&amp;"",""))</f>
        <v/>
      </c>
    </row>
    <row r="526" spans="1:7" x14ac:dyDescent="0.3">
      <c r="A526" s="24"/>
      <c r="B526" s="14"/>
      <c r="C526" s="25"/>
      <c r="D526" s="22"/>
      <c r="E526" s="14"/>
      <c r="F526" s="14"/>
      <c r="G526" s="23" t="str">
        <f>IF($B526="","",IFERROR(INDEX(Residents!$H$4:$H$503,MATCH($B526,Residents!$A$4:$A$503,0))&amp;"",""))</f>
        <v/>
      </c>
    </row>
    <row r="527" spans="1:7" x14ac:dyDescent="0.3">
      <c r="A527" s="24"/>
      <c r="B527" s="14"/>
      <c r="C527" s="25"/>
      <c r="D527" s="22"/>
      <c r="E527" s="14"/>
      <c r="F527" s="14"/>
      <c r="G527" s="23" t="str">
        <f>IF($B527="","",IFERROR(INDEX(Residents!$H$4:$H$503,MATCH($B527,Residents!$A$4:$A$503,0))&amp;"",""))</f>
        <v/>
      </c>
    </row>
    <row r="528" spans="1:7" x14ac:dyDescent="0.3">
      <c r="A528" s="24"/>
      <c r="B528" s="14"/>
      <c r="C528" s="25"/>
      <c r="D528" s="22"/>
      <c r="E528" s="14"/>
      <c r="F528" s="14"/>
      <c r="G528" s="23" t="str">
        <f>IF($B528="","",IFERROR(INDEX(Residents!$H$4:$H$503,MATCH($B528,Residents!$A$4:$A$503,0))&amp;"",""))</f>
        <v/>
      </c>
    </row>
    <row r="529" spans="1:7" x14ac:dyDescent="0.3">
      <c r="A529" s="24"/>
      <c r="B529" s="14"/>
      <c r="C529" s="25"/>
      <c r="D529" s="22"/>
      <c r="E529" s="14"/>
      <c r="F529" s="14"/>
      <c r="G529" s="23" t="str">
        <f>IF($B529="","",IFERROR(INDEX(Residents!$H$4:$H$503,MATCH($B529,Residents!$A$4:$A$503,0))&amp;"",""))</f>
        <v/>
      </c>
    </row>
    <row r="530" spans="1:7" x14ac:dyDescent="0.3">
      <c r="A530" s="24"/>
      <c r="B530" s="14"/>
      <c r="C530" s="25"/>
      <c r="D530" s="22"/>
      <c r="E530" s="14"/>
      <c r="F530" s="14"/>
      <c r="G530" s="23" t="str">
        <f>IF($B530="","",IFERROR(INDEX(Residents!$H$4:$H$503,MATCH($B530,Residents!$A$4:$A$503,0))&amp;"",""))</f>
        <v/>
      </c>
    </row>
    <row r="531" spans="1:7" x14ac:dyDescent="0.3">
      <c r="A531" s="24"/>
      <c r="B531" s="14"/>
      <c r="C531" s="25"/>
      <c r="D531" s="22"/>
      <c r="E531" s="14"/>
      <c r="F531" s="14"/>
      <c r="G531" s="23" t="str">
        <f>IF($B531="","",IFERROR(INDEX(Residents!$H$4:$H$503,MATCH($B531,Residents!$A$4:$A$503,0))&amp;"",""))</f>
        <v/>
      </c>
    </row>
    <row r="532" spans="1:7" x14ac:dyDescent="0.3">
      <c r="A532" s="24"/>
      <c r="B532" s="14"/>
      <c r="C532" s="25"/>
      <c r="D532" s="22"/>
      <c r="E532" s="14"/>
      <c r="F532" s="14"/>
      <c r="G532" s="23" t="str">
        <f>IF($B532="","",IFERROR(INDEX(Residents!$H$4:$H$503,MATCH($B532,Residents!$A$4:$A$503,0))&amp;"",""))</f>
        <v/>
      </c>
    </row>
    <row r="533" spans="1:7" x14ac:dyDescent="0.3">
      <c r="A533" s="24"/>
      <c r="B533" s="14"/>
      <c r="C533" s="25"/>
      <c r="D533" s="22"/>
      <c r="E533" s="14"/>
      <c r="F533" s="14"/>
      <c r="G533" s="23" t="str">
        <f>IF($B533="","",IFERROR(INDEX(Residents!$H$4:$H$503,MATCH($B533,Residents!$A$4:$A$503,0))&amp;"",""))</f>
        <v/>
      </c>
    </row>
    <row r="534" spans="1:7" x14ac:dyDescent="0.3">
      <c r="A534" s="24"/>
      <c r="B534" s="14"/>
      <c r="C534" s="25"/>
      <c r="D534" s="22"/>
      <c r="E534" s="14"/>
      <c r="F534" s="14"/>
      <c r="G534" s="23" t="str">
        <f>IF($B534="","",IFERROR(INDEX(Residents!$H$4:$H$503,MATCH($B534,Residents!$A$4:$A$503,0))&amp;"",""))</f>
        <v/>
      </c>
    </row>
    <row r="535" spans="1:7" x14ac:dyDescent="0.3">
      <c r="A535" s="24"/>
      <c r="B535" s="14"/>
      <c r="C535" s="25"/>
      <c r="D535" s="22"/>
      <c r="E535" s="14"/>
      <c r="F535" s="14"/>
      <c r="G535" s="23" t="str">
        <f>IF($B535="","",IFERROR(INDEX(Residents!$H$4:$H$503,MATCH($B535,Residents!$A$4:$A$503,0))&amp;"",""))</f>
        <v/>
      </c>
    </row>
    <row r="536" spans="1:7" x14ac:dyDescent="0.3">
      <c r="A536" s="24"/>
      <c r="B536" s="14"/>
      <c r="C536" s="25"/>
      <c r="D536" s="22"/>
      <c r="E536" s="14"/>
      <c r="F536" s="14"/>
      <c r="G536" s="23" t="str">
        <f>IF($B536="","",IFERROR(INDEX(Residents!$H$4:$H$503,MATCH($B536,Residents!$A$4:$A$503,0))&amp;"",""))</f>
        <v/>
      </c>
    </row>
    <row r="537" spans="1:7" x14ac:dyDescent="0.3">
      <c r="A537" s="24"/>
      <c r="B537" s="14"/>
      <c r="C537" s="25"/>
      <c r="D537" s="22"/>
      <c r="E537" s="14"/>
      <c r="F537" s="14"/>
      <c r="G537" s="23" t="str">
        <f>IF($B537="","",IFERROR(INDEX(Residents!$H$4:$H$503,MATCH($B537,Residents!$A$4:$A$503,0))&amp;"",""))</f>
        <v/>
      </c>
    </row>
    <row r="538" spans="1:7" x14ac:dyDescent="0.3">
      <c r="A538" s="24"/>
      <c r="B538" s="14"/>
      <c r="C538" s="25"/>
      <c r="D538" s="22"/>
      <c r="E538" s="14"/>
      <c r="F538" s="14"/>
      <c r="G538" s="23" t="str">
        <f>IF($B538="","",IFERROR(INDEX(Residents!$H$4:$H$503,MATCH($B538,Residents!$A$4:$A$503,0))&amp;"",""))</f>
        <v/>
      </c>
    </row>
    <row r="539" spans="1:7" x14ac:dyDescent="0.3">
      <c r="A539" s="24"/>
      <c r="B539" s="14"/>
      <c r="C539" s="25"/>
      <c r="D539" s="22"/>
      <c r="E539" s="14"/>
      <c r="F539" s="14"/>
      <c r="G539" s="23" t="str">
        <f>IF($B539="","",IFERROR(INDEX(Residents!$H$4:$H$503,MATCH($B539,Residents!$A$4:$A$503,0))&amp;"",""))</f>
        <v/>
      </c>
    </row>
    <row r="540" spans="1:7" x14ac:dyDescent="0.3">
      <c r="A540" s="24"/>
      <c r="B540" s="14"/>
      <c r="C540" s="25"/>
      <c r="D540" s="22"/>
      <c r="E540" s="14"/>
      <c r="F540" s="14"/>
      <c r="G540" s="23" t="str">
        <f>IF($B540="","",IFERROR(INDEX(Residents!$H$4:$H$503,MATCH($B540,Residents!$A$4:$A$503,0))&amp;"",""))</f>
        <v/>
      </c>
    </row>
    <row r="541" spans="1:7" x14ac:dyDescent="0.3">
      <c r="A541" s="24"/>
      <c r="B541" s="14"/>
      <c r="C541" s="25"/>
      <c r="D541" s="22"/>
      <c r="E541" s="14"/>
      <c r="F541" s="14"/>
      <c r="G541" s="23" t="str">
        <f>IF($B541="","",IFERROR(INDEX(Residents!$H$4:$H$503,MATCH($B541,Residents!$A$4:$A$503,0))&amp;"",""))</f>
        <v/>
      </c>
    </row>
    <row r="542" spans="1:7" x14ac:dyDescent="0.3">
      <c r="A542" s="24"/>
      <c r="B542" s="14"/>
      <c r="C542" s="25"/>
      <c r="D542" s="22"/>
      <c r="E542" s="14"/>
      <c r="F542" s="14"/>
      <c r="G542" s="23" t="str">
        <f>IF($B542="","",IFERROR(INDEX(Residents!$H$4:$H$503,MATCH($B542,Residents!$A$4:$A$503,0))&amp;"",""))</f>
        <v/>
      </c>
    </row>
    <row r="543" spans="1:7" x14ac:dyDescent="0.3">
      <c r="A543" s="24"/>
      <c r="B543" s="14"/>
      <c r="C543" s="25"/>
      <c r="D543" s="22"/>
      <c r="E543" s="14"/>
      <c r="F543" s="14"/>
      <c r="G543" s="23" t="str">
        <f>IF($B543="","",IFERROR(INDEX(Residents!$H$4:$H$503,MATCH($B543,Residents!$A$4:$A$503,0))&amp;"",""))</f>
        <v/>
      </c>
    </row>
    <row r="544" spans="1:7" x14ac:dyDescent="0.3">
      <c r="A544" s="24"/>
      <c r="B544" s="14"/>
      <c r="C544" s="25"/>
      <c r="D544" s="22"/>
      <c r="E544" s="14"/>
      <c r="F544" s="14"/>
      <c r="G544" s="23" t="str">
        <f>IF($B544="","",IFERROR(INDEX(Residents!$H$4:$H$503,MATCH($B544,Residents!$A$4:$A$503,0))&amp;"",""))</f>
        <v/>
      </c>
    </row>
    <row r="545" spans="1:7" x14ac:dyDescent="0.3">
      <c r="A545" s="24"/>
      <c r="B545" s="14"/>
      <c r="C545" s="25"/>
      <c r="D545" s="22"/>
      <c r="E545" s="14"/>
      <c r="F545" s="14"/>
      <c r="G545" s="23" t="str">
        <f>IF($B545="","",IFERROR(INDEX(Residents!$H$4:$H$503,MATCH($B545,Residents!$A$4:$A$503,0))&amp;"",""))</f>
        <v/>
      </c>
    </row>
    <row r="546" spans="1:7" x14ac:dyDescent="0.3">
      <c r="A546" s="24"/>
      <c r="B546" s="14"/>
      <c r="C546" s="25"/>
      <c r="D546" s="22"/>
      <c r="E546" s="14"/>
      <c r="F546" s="14"/>
      <c r="G546" s="23" t="str">
        <f>IF($B546="","",IFERROR(INDEX(Residents!$H$4:$H$503,MATCH($B546,Residents!$A$4:$A$503,0))&amp;"",""))</f>
        <v/>
      </c>
    </row>
    <row r="547" spans="1:7" x14ac:dyDescent="0.3">
      <c r="A547" s="24"/>
      <c r="B547" s="14"/>
      <c r="C547" s="25"/>
      <c r="D547" s="22"/>
      <c r="E547" s="14"/>
      <c r="F547" s="14"/>
      <c r="G547" s="23" t="str">
        <f>IF($B547="","",IFERROR(INDEX(Residents!$H$4:$H$503,MATCH($B547,Residents!$A$4:$A$503,0))&amp;"",""))</f>
        <v/>
      </c>
    </row>
    <row r="548" spans="1:7" x14ac:dyDescent="0.3">
      <c r="A548" s="24"/>
      <c r="B548" s="14"/>
      <c r="C548" s="25"/>
      <c r="D548" s="22"/>
      <c r="E548" s="14"/>
      <c r="F548" s="14"/>
      <c r="G548" s="23" t="str">
        <f>IF($B548="","",IFERROR(INDEX(Residents!$H$4:$H$503,MATCH($B548,Residents!$A$4:$A$503,0))&amp;"",""))</f>
        <v/>
      </c>
    </row>
    <row r="549" spans="1:7" x14ac:dyDescent="0.3">
      <c r="A549" s="24"/>
      <c r="B549" s="14"/>
      <c r="C549" s="25"/>
      <c r="D549" s="22"/>
      <c r="E549" s="14"/>
      <c r="F549" s="14"/>
      <c r="G549" s="23" t="str">
        <f>IF($B549="","",IFERROR(INDEX(Residents!$H$4:$H$503,MATCH($B549,Residents!$A$4:$A$503,0))&amp;"",""))</f>
        <v/>
      </c>
    </row>
    <row r="550" spans="1:7" x14ac:dyDescent="0.3">
      <c r="A550" s="24"/>
      <c r="B550" s="14"/>
      <c r="C550" s="25"/>
      <c r="D550" s="22"/>
      <c r="E550" s="14"/>
      <c r="F550" s="14"/>
      <c r="G550" s="23" t="str">
        <f>IF($B550="","",IFERROR(INDEX(Residents!$H$4:$H$503,MATCH($B550,Residents!$A$4:$A$503,0))&amp;"",""))</f>
        <v/>
      </c>
    </row>
    <row r="551" spans="1:7" x14ac:dyDescent="0.3">
      <c r="A551" s="24"/>
      <c r="B551" s="14"/>
      <c r="C551" s="25"/>
      <c r="D551" s="22"/>
      <c r="E551" s="14"/>
      <c r="F551" s="14"/>
      <c r="G551" s="23" t="str">
        <f>IF($B551="","",IFERROR(INDEX(Residents!$H$4:$H$503,MATCH($B551,Residents!$A$4:$A$503,0))&amp;"",""))</f>
        <v/>
      </c>
    </row>
    <row r="552" spans="1:7" x14ac:dyDescent="0.3">
      <c r="A552" s="24"/>
      <c r="B552" s="14"/>
      <c r="C552" s="25"/>
      <c r="D552" s="22"/>
      <c r="E552" s="14"/>
      <c r="F552" s="14"/>
      <c r="G552" s="23" t="str">
        <f>IF($B552="","",IFERROR(INDEX(Residents!$H$4:$H$503,MATCH($B552,Residents!$A$4:$A$503,0))&amp;"",""))</f>
        <v/>
      </c>
    </row>
    <row r="553" spans="1:7" x14ac:dyDescent="0.3">
      <c r="A553" s="24"/>
      <c r="B553" s="14"/>
      <c r="C553" s="25"/>
      <c r="D553" s="22"/>
      <c r="E553" s="14"/>
      <c r="F553" s="14"/>
      <c r="G553" s="23" t="str">
        <f>IF($B553="","",IFERROR(INDEX(Residents!$H$4:$H$503,MATCH($B553,Residents!$A$4:$A$503,0))&amp;"",""))</f>
        <v/>
      </c>
    </row>
    <row r="554" spans="1:7" x14ac:dyDescent="0.3">
      <c r="A554" s="24"/>
      <c r="B554" s="14"/>
      <c r="C554" s="25"/>
      <c r="D554" s="22"/>
      <c r="E554" s="14"/>
      <c r="F554" s="14"/>
      <c r="G554" s="23" t="str">
        <f>IF($B554="","",IFERROR(INDEX(Residents!$H$4:$H$503,MATCH($B554,Residents!$A$4:$A$503,0))&amp;"",""))</f>
        <v/>
      </c>
    </row>
    <row r="555" spans="1:7" x14ac:dyDescent="0.3">
      <c r="A555" s="24"/>
      <c r="B555" s="14"/>
      <c r="C555" s="25"/>
      <c r="D555" s="22"/>
      <c r="E555" s="14"/>
      <c r="F555" s="14"/>
      <c r="G555" s="23" t="str">
        <f>IF($B555="","",IFERROR(INDEX(Residents!$H$4:$H$503,MATCH($B555,Residents!$A$4:$A$503,0))&amp;"",""))</f>
        <v/>
      </c>
    </row>
    <row r="556" spans="1:7" x14ac:dyDescent="0.3">
      <c r="A556" s="24"/>
      <c r="B556" s="14"/>
      <c r="C556" s="25"/>
      <c r="D556" s="22"/>
      <c r="E556" s="14"/>
      <c r="F556" s="14"/>
      <c r="G556" s="23" t="str">
        <f>IF($B556="","",IFERROR(INDEX(Residents!$H$4:$H$503,MATCH($B556,Residents!$A$4:$A$503,0))&amp;"",""))</f>
        <v/>
      </c>
    </row>
    <row r="557" spans="1:7" x14ac:dyDescent="0.3">
      <c r="A557" s="24"/>
      <c r="B557" s="14"/>
      <c r="C557" s="25"/>
      <c r="D557" s="22"/>
      <c r="E557" s="14"/>
      <c r="F557" s="14"/>
      <c r="G557" s="23" t="str">
        <f>IF($B557="","",IFERROR(INDEX(Residents!$H$4:$H$503,MATCH($B557,Residents!$A$4:$A$503,0))&amp;"",""))</f>
        <v/>
      </c>
    </row>
    <row r="558" spans="1:7" x14ac:dyDescent="0.3">
      <c r="A558" s="24"/>
      <c r="B558" s="14"/>
      <c r="C558" s="25"/>
      <c r="D558" s="22"/>
      <c r="E558" s="14"/>
      <c r="F558" s="14"/>
      <c r="G558" s="23" t="str">
        <f>IF($B558="","",IFERROR(INDEX(Residents!$H$4:$H$503,MATCH($B558,Residents!$A$4:$A$503,0))&amp;"",""))</f>
        <v/>
      </c>
    </row>
    <row r="559" spans="1:7" x14ac:dyDescent="0.3">
      <c r="A559" s="24"/>
      <c r="B559" s="14"/>
      <c r="C559" s="25"/>
      <c r="D559" s="22"/>
      <c r="E559" s="14"/>
      <c r="F559" s="14"/>
      <c r="G559" s="23" t="str">
        <f>IF($B559="","",IFERROR(INDEX(Residents!$H$4:$H$503,MATCH($B559,Residents!$A$4:$A$503,0))&amp;"",""))</f>
        <v/>
      </c>
    </row>
    <row r="560" spans="1:7" x14ac:dyDescent="0.3">
      <c r="A560" s="24"/>
      <c r="B560" s="14"/>
      <c r="C560" s="25"/>
      <c r="D560" s="22"/>
      <c r="E560" s="14"/>
      <c r="F560" s="14"/>
      <c r="G560" s="23" t="str">
        <f>IF($B560="","",IFERROR(INDEX(Residents!$H$4:$H$503,MATCH($B560,Residents!$A$4:$A$503,0))&amp;"",""))</f>
        <v/>
      </c>
    </row>
    <row r="561" spans="1:7" x14ac:dyDescent="0.3">
      <c r="A561" s="24"/>
      <c r="B561" s="14"/>
      <c r="C561" s="25"/>
      <c r="D561" s="22"/>
      <c r="E561" s="14"/>
      <c r="F561" s="14"/>
      <c r="G561" s="23" t="str">
        <f>IF($B561="","",IFERROR(INDEX(Residents!$H$4:$H$503,MATCH($B561,Residents!$A$4:$A$503,0))&amp;"",""))</f>
        <v/>
      </c>
    </row>
    <row r="562" spans="1:7" x14ac:dyDescent="0.3">
      <c r="A562" s="24"/>
      <c r="B562" s="14"/>
      <c r="C562" s="25"/>
      <c r="D562" s="22"/>
      <c r="E562" s="14"/>
      <c r="F562" s="14"/>
      <c r="G562" s="23" t="str">
        <f>IF($B562="","",IFERROR(INDEX(Residents!$H$4:$H$503,MATCH($B562,Residents!$A$4:$A$503,0))&amp;"",""))</f>
        <v/>
      </c>
    </row>
    <row r="563" spans="1:7" x14ac:dyDescent="0.3">
      <c r="A563" s="24"/>
      <c r="B563" s="14"/>
      <c r="C563" s="25"/>
      <c r="D563" s="22"/>
      <c r="E563" s="14"/>
      <c r="F563" s="14"/>
      <c r="G563" s="23" t="str">
        <f>IF($B563="","",IFERROR(INDEX(Residents!$H$4:$H$503,MATCH($B563,Residents!$A$4:$A$503,0))&amp;"",""))</f>
        <v/>
      </c>
    </row>
    <row r="564" spans="1:7" x14ac:dyDescent="0.3">
      <c r="A564" s="24"/>
      <c r="B564" s="14"/>
      <c r="C564" s="25"/>
      <c r="D564" s="22"/>
      <c r="E564" s="14"/>
      <c r="F564" s="14"/>
      <c r="G564" s="23" t="str">
        <f>IF($B564="","",IFERROR(INDEX(Residents!$H$4:$H$503,MATCH($B564,Residents!$A$4:$A$503,0))&amp;"",""))</f>
        <v/>
      </c>
    </row>
    <row r="565" spans="1:7" x14ac:dyDescent="0.3">
      <c r="A565" s="24"/>
      <c r="B565" s="14"/>
      <c r="C565" s="25"/>
      <c r="D565" s="22"/>
      <c r="E565" s="14"/>
      <c r="F565" s="14"/>
      <c r="G565" s="23" t="str">
        <f>IF($B565="","",IFERROR(INDEX(Residents!$H$4:$H$503,MATCH($B565,Residents!$A$4:$A$503,0))&amp;"",""))</f>
        <v/>
      </c>
    </row>
    <row r="566" spans="1:7" x14ac:dyDescent="0.3">
      <c r="A566" s="24"/>
      <c r="B566" s="14"/>
      <c r="C566" s="25"/>
      <c r="D566" s="22"/>
      <c r="E566" s="14"/>
      <c r="F566" s="14"/>
      <c r="G566" s="23" t="str">
        <f>IF($B566="","",IFERROR(INDEX(Residents!$H$4:$H$503,MATCH($B566,Residents!$A$4:$A$503,0))&amp;"",""))</f>
        <v/>
      </c>
    </row>
    <row r="567" spans="1:7" x14ac:dyDescent="0.3">
      <c r="A567" s="24"/>
      <c r="B567" s="14"/>
      <c r="C567" s="25"/>
      <c r="D567" s="22"/>
      <c r="E567" s="14"/>
      <c r="F567" s="14"/>
      <c r="G567" s="23" t="str">
        <f>IF($B567="","",IFERROR(INDEX(Residents!$H$4:$H$503,MATCH($B567,Residents!$A$4:$A$503,0))&amp;"",""))</f>
        <v/>
      </c>
    </row>
    <row r="568" spans="1:7" x14ac:dyDescent="0.3">
      <c r="A568" s="24"/>
      <c r="B568" s="14"/>
      <c r="C568" s="25"/>
      <c r="D568" s="22"/>
      <c r="E568" s="14"/>
      <c r="F568" s="14"/>
      <c r="G568" s="23" t="str">
        <f>IF($B568="","",IFERROR(INDEX(Residents!$H$4:$H$503,MATCH($B568,Residents!$A$4:$A$503,0))&amp;"",""))</f>
        <v/>
      </c>
    </row>
    <row r="569" spans="1:7" x14ac:dyDescent="0.3">
      <c r="A569" s="24"/>
      <c r="B569" s="14"/>
      <c r="C569" s="25"/>
      <c r="D569" s="22"/>
      <c r="E569" s="14"/>
      <c r="F569" s="14"/>
      <c r="G569" s="23" t="str">
        <f>IF($B569="","",IFERROR(INDEX(Residents!$H$4:$H$503,MATCH($B569,Residents!$A$4:$A$503,0))&amp;"",""))</f>
        <v/>
      </c>
    </row>
    <row r="570" spans="1:7" x14ac:dyDescent="0.3">
      <c r="A570" s="24"/>
      <c r="B570" s="14"/>
      <c r="C570" s="25"/>
      <c r="D570" s="22"/>
      <c r="E570" s="14"/>
      <c r="F570" s="14"/>
      <c r="G570" s="23" t="str">
        <f>IF($B570="","",IFERROR(INDEX(Residents!$H$4:$H$503,MATCH($B570,Residents!$A$4:$A$503,0))&amp;"",""))</f>
        <v/>
      </c>
    </row>
    <row r="571" spans="1:7" x14ac:dyDescent="0.3">
      <c r="A571" s="24"/>
      <c r="B571" s="14"/>
      <c r="C571" s="25"/>
      <c r="D571" s="22"/>
      <c r="E571" s="14"/>
      <c r="F571" s="14"/>
      <c r="G571" s="23" t="str">
        <f>IF($B571="","",IFERROR(INDEX(Residents!$H$4:$H$503,MATCH($B571,Residents!$A$4:$A$503,0))&amp;"",""))</f>
        <v/>
      </c>
    </row>
    <row r="572" spans="1:7" x14ac:dyDescent="0.3">
      <c r="A572" s="24"/>
      <c r="B572" s="14"/>
      <c r="C572" s="25"/>
      <c r="D572" s="22"/>
      <c r="E572" s="14"/>
      <c r="F572" s="14"/>
      <c r="G572" s="23" t="str">
        <f>IF($B572="","",IFERROR(INDEX(Residents!$H$4:$H$503,MATCH($B572,Residents!$A$4:$A$503,0))&amp;"",""))</f>
        <v/>
      </c>
    </row>
    <row r="573" spans="1:7" x14ac:dyDescent="0.3">
      <c r="A573" s="24"/>
      <c r="B573" s="14"/>
      <c r="C573" s="25"/>
      <c r="D573" s="22"/>
      <c r="E573" s="14"/>
      <c r="F573" s="14"/>
      <c r="G573" s="23" t="str">
        <f>IF($B573="","",IFERROR(INDEX(Residents!$H$4:$H$503,MATCH($B573,Residents!$A$4:$A$503,0))&amp;"",""))</f>
        <v/>
      </c>
    </row>
    <row r="574" spans="1:7" x14ac:dyDescent="0.3">
      <c r="A574" s="24"/>
      <c r="B574" s="14"/>
      <c r="C574" s="25"/>
      <c r="D574" s="22"/>
      <c r="E574" s="14"/>
      <c r="F574" s="14"/>
      <c r="G574" s="23" t="str">
        <f>IF($B574="","",IFERROR(INDEX(Residents!$H$4:$H$503,MATCH($B574,Residents!$A$4:$A$503,0))&amp;"",""))</f>
        <v/>
      </c>
    </row>
    <row r="575" spans="1:7" x14ac:dyDescent="0.3">
      <c r="A575" s="24"/>
      <c r="B575" s="14"/>
      <c r="C575" s="25"/>
      <c r="D575" s="22"/>
      <c r="E575" s="14"/>
      <c r="F575" s="14"/>
      <c r="G575" s="23" t="str">
        <f>IF($B575="","",IFERROR(INDEX(Residents!$H$4:$H$503,MATCH($B575,Residents!$A$4:$A$503,0))&amp;"",""))</f>
        <v/>
      </c>
    </row>
    <row r="576" spans="1:7" x14ac:dyDescent="0.3">
      <c r="A576" s="24"/>
      <c r="B576" s="14"/>
      <c r="C576" s="25"/>
      <c r="D576" s="22"/>
      <c r="E576" s="14"/>
      <c r="F576" s="14"/>
      <c r="G576" s="23" t="str">
        <f>IF($B576="","",IFERROR(INDEX(Residents!$H$4:$H$503,MATCH($B576,Residents!$A$4:$A$503,0))&amp;"",""))</f>
        <v/>
      </c>
    </row>
    <row r="577" spans="1:7" x14ac:dyDescent="0.3">
      <c r="A577" s="24"/>
      <c r="B577" s="14"/>
      <c r="C577" s="25"/>
      <c r="D577" s="22"/>
      <c r="E577" s="14"/>
      <c r="F577" s="14"/>
      <c r="G577" s="23" t="str">
        <f>IF($B577="","",IFERROR(INDEX(Residents!$H$4:$H$503,MATCH($B577,Residents!$A$4:$A$503,0))&amp;"",""))</f>
        <v/>
      </c>
    </row>
    <row r="578" spans="1:7" x14ac:dyDescent="0.3">
      <c r="A578" s="24"/>
      <c r="B578" s="14"/>
      <c r="C578" s="25"/>
      <c r="D578" s="22"/>
      <c r="E578" s="14"/>
      <c r="F578" s="14"/>
      <c r="G578" s="23" t="str">
        <f>IF($B578="","",IFERROR(INDEX(Residents!$H$4:$H$503,MATCH($B578,Residents!$A$4:$A$503,0))&amp;"",""))</f>
        <v/>
      </c>
    </row>
    <row r="579" spans="1:7" x14ac:dyDescent="0.3">
      <c r="A579" s="24"/>
      <c r="B579" s="14"/>
      <c r="C579" s="25"/>
      <c r="D579" s="22"/>
      <c r="E579" s="14"/>
      <c r="F579" s="14"/>
      <c r="G579" s="23" t="str">
        <f>IF($B579="","",IFERROR(INDEX(Residents!$H$4:$H$503,MATCH($B579,Residents!$A$4:$A$503,0))&amp;"",""))</f>
        <v/>
      </c>
    </row>
    <row r="580" spans="1:7" x14ac:dyDescent="0.3">
      <c r="A580" s="24"/>
      <c r="B580" s="14"/>
      <c r="C580" s="25"/>
      <c r="D580" s="22"/>
      <c r="E580" s="14"/>
      <c r="F580" s="14"/>
      <c r="G580" s="23" t="str">
        <f>IF($B580="","",IFERROR(INDEX(Residents!$H$4:$H$503,MATCH($B580,Residents!$A$4:$A$503,0))&amp;"",""))</f>
        <v/>
      </c>
    </row>
    <row r="581" spans="1:7" x14ac:dyDescent="0.3">
      <c r="A581" s="24"/>
      <c r="B581" s="14"/>
      <c r="C581" s="25"/>
      <c r="D581" s="22"/>
      <c r="E581" s="14"/>
      <c r="F581" s="14"/>
      <c r="G581" s="23" t="str">
        <f>IF($B581="","",IFERROR(INDEX(Residents!$H$4:$H$503,MATCH($B581,Residents!$A$4:$A$503,0))&amp;"",""))</f>
        <v/>
      </c>
    </row>
    <row r="582" spans="1:7" x14ac:dyDescent="0.3">
      <c r="A582" s="24"/>
      <c r="B582" s="14"/>
      <c r="C582" s="25"/>
      <c r="D582" s="22"/>
      <c r="E582" s="14"/>
      <c r="F582" s="14"/>
      <c r="G582" s="23" t="str">
        <f>IF($B582="","",IFERROR(INDEX(Residents!$H$4:$H$503,MATCH($B582,Residents!$A$4:$A$503,0))&amp;"",""))</f>
        <v/>
      </c>
    </row>
    <row r="583" spans="1:7" x14ac:dyDescent="0.3">
      <c r="A583" s="24"/>
      <c r="B583" s="14"/>
      <c r="C583" s="25"/>
      <c r="D583" s="22"/>
      <c r="E583" s="14"/>
      <c r="F583" s="14"/>
      <c r="G583" s="23" t="str">
        <f>IF($B583="","",IFERROR(INDEX(Residents!$H$4:$H$503,MATCH($B583,Residents!$A$4:$A$503,0))&amp;"",""))</f>
        <v/>
      </c>
    </row>
    <row r="584" spans="1:7" x14ac:dyDescent="0.3">
      <c r="A584" s="24"/>
      <c r="B584" s="14"/>
      <c r="C584" s="25"/>
      <c r="D584" s="22"/>
      <c r="E584" s="14"/>
      <c r="F584" s="14"/>
      <c r="G584" s="23" t="str">
        <f>IF($B584="","",IFERROR(INDEX(Residents!$H$4:$H$503,MATCH($B584,Residents!$A$4:$A$503,0))&amp;"",""))</f>
        <v/>
      </c>
    </row>
    <row r="585" spans="1:7" x14ac:dyDescent="0.3">
      <c r="A585" s="24"/>
      <c r="B585" s="14"/>
      <c r="C585" s="25"/>
      <c r="D585" s="22"/>
      <c r="E585" s="14"/>
      <c r="F585" s="14"/>
      <c r="G585" s="23" t="str">
        <f>IF($B585="","",IFERROR(INDEX(Residents!$H$4:$H$503,MATCH($B585,Residents!$A$4:$A$503,0))&amp;"",""))</f>
        <v/>
      </c>
    </row>
    <row r="586" spans="1:7" x14ac:dyDescent="0.3">
      <c r="A586" s="24"/>
      <c r="B586" s="14"/>
      <c r="C586" s="25"/>
      <c r="D586" s="22"/>
      <c r="E586" s="14"/>
      <c r="F586" s="14"/>
      <c r="G586" s="23" t="str">
        <f>IF($B586="","",IFERROR(INDEX(Residents!$H$4:$H$503,MATCH($B586,Residents!$A$4:$A$503,0))&amp;"",""))</f>
        <v/>
      </c>
    </row>
    <row r="587" spans="1:7" x14ac:dyDescent="0.3">
      <c r="A587" s="24"/>
      <c r="B587" s="14"/>
      <c r="C587" s="25"/>
      <c r="D587" s="22"/>
      <c r="E587" s="14"/>
      <c r="F587" s="14"/>
      <c r="G587" s="23" t="str">
        <f>IF($B587="","",IFERROR(INDEX(Residents!$H$4:$H$503,MATCH($B587,Residents!$A$4:$A$503,0))&amp;"",""))</f>
        <v/>
      </c>
    </row>
    <row r="588" spans="1:7" x14ac:dyDescent="0.3">
      <c r="A588" s="24"/>
      <c r="B588" s="14"/>
      <c r="C588" s="25"/>
      <c r="D588" s="22"/>
      <c r="E588" s="14"/>
      <c r="F588" s="14"/>
      <c r="G588" s="23" t="str">
        <f>IF($B588="","",IFERROR(INDEX(Residents!$H$4:$H$503,MATCH($B588,Residents!$A$4:$A$503,0))&amp;"",""))</f>
        <v/>
      </c>
    </row>
    <row r="589" spans="1:7" x14ac:dyDescent="0.3">
      <c r="A589" s="24"/>
      <c r="B589" s="14"/>
      <c r="C589" s="25"/>
      <c r="D589" s="22"/>
      <c r="E589" s="14"/>
      <c r="F589" s="14"/>
      <c r="G589" s="23" t="str">
        <f>IF($B589="","",IFERROR(INDEX(Residents!$H$4:$H$503,MATCH($B589,Residents!$A$4:$A$503,0))&amp;"",""))</f>
        <v/>
      </c>
    </row>
    <row r="590" spans="1:7" x14ac:dyDescent="0.3">
      <c r="A590" s="24"/>
      <c r="B590" s="14"/>
      <c r="C590" s="25"/>
      <c r="D590" s="22"/>
      <c r="E590" s="14"/>
      <c r="F590" s="14"/>
      <c r="G590" s="23" t="str">
        <f>IF($B590="","",IFERROR(INDEX(Residents!$H$4:$H$503,MATCH($B590,Residents!$A$4:$A$503,0))&amp;"",""))</f>
        <v/>
      </c>
    </row>
    <row r="591" spans="1:7" x14ac:dyDescent="0.3">
      <c r="A591" s="24"/>
      <c r="B591" s="14"/>
      <c r="C591" s="25"/>
      <c r="D591" s="22"/>
      <c r="E591" s="14"/>
      <c r="F591" s="14"/>
      <c r="G591" s="23" t="str">
        <f>IF($B591="","",IFERROR(INDEX(Residents!$H$4:$H$503,MATCH($B591,Residents!$A$4:$A$503,0))&amp;"",""))</f>
        <v/>
      </c>
    </row>
    <row r="592" spans="1:7" x14ac:dyDescent="0.3">
      <c r="A592" s="24"/>
      <c r="B592" s="14"/>
      <c r="C592" s="25"/>
      <c r="D592" s="22"/>
      <c r="E592" s="14"/>
      <c r="F592" s="14"/>
      <c r="G592" s="23" t="str">
        <f>IF($B592="","",IFERROR(INDEX(Residents!$H$4:$H$503,MATCH($B592,Residents!$A$4:$A$503,0))&amp;"",""))</f>
        <v/>
      </c>
    </row>
    <row r="593" spans="1:7" x14ac:dyDescent="0.3">
      <c r="A593" s="24"/>
      <c r="B593" s="14"/>
      <c r="C593" s="25"/>
      <c r="D593" s="22"/>
      <c r="E593" s="14"/>
      <c r="F593" s="14"/>
      <c r="G593" s="23" t="str">
        <f>IF($B593="","",IFERROR(INDEX(Residents!$H$4:$H$503,MATCH($B593,Residents!$A$4:$A$503,0))&amp;"",""))</f>
        <v/>
      </c>
    </row>
    <row r="594" spans="1:7" x14ac:dyDescent="0.3">
      <c r="A594" s="24"/>
      <c r="B594" s="14"/>
      <c r="C594" s="25"/>
      <c r="D594" s="22"/>
      <c r="E594" s="14"/>
      <c r="F594" s="14"/>
      <c r="G594" s="23" t="str">
        <f>IF($B594="","",IFERROR(INDEX(Residents!$H$4:$H$503,MATCH($B594,Residents!$A$4:$A$503,0))&amp;"",""))</f>
        <v/>
      </c>
    </row>
    <row r="595" spans="1:7" x14ac:dyDescent="0.3">
      <c r="A595" s="24"/>
      <c r="B595" s="14"/>
      <c r="C595" s="25"/>
      <c r="D595" s="22"/>
      <c r="E595" s="14"/>
      <c r="F595" s="14"/>
      <c r="G595" s="23" t="str">
        <f>IF($B595="","",IFERROR(INDEX(Residents!$H$4:$H$503,MATCH($B595,Residents!$A$4:$A$503,0))&amp;"",""))</f>
        <v/>
      </c>
    </row>
    <row r="596" spans="1:7" x14ac:dyDescent="0.3">
      <c r="A596" s="24"/>
      <c r="B596" s="14"/>
      <c r="C596" s="25"/>
      <c r="D596" s="22"/>
      <c r="E596" s="14"/>
      <c r="F596" s="14"/>
      <c r="G596" s="23" t="str">
        <f>IF($B596="","",IFERROR(INDEX(Residents!$H$4:$H$503,MATCH($B596,Residents!$A$4:$A$503,0))&amp;"",""))</f>
        <v/>
      </c>
    </row>
    <row r="597" spans="1:7" x14ac:dyDescent="0.3">
      <c r="A597" s="24"/>
      <c r="B597" s="14"/>
      <c r="C597" s="25"/>
      <c r="D597" s="22"/>
      <c r="E597" s="14"/>
      <c r="F597" s="14"/>
      <c r="G597" s="23" t="str">
        <f>IF($B597="","",IFERROR(INDEX(Residents!$H$4:$H$503,MATCH($B597,Residents!$A$4:$A$503,0))&amp;"",""))</f>
        <v/>
      </c>
    </row>
    <row r="598" spans="1:7" x14ac:dyDescent="0.3">
      <c r="A598" s="24"/>
      <c r="B598" s="14"/>
      <c r="C598" s="25"/>
      <c r="D598" s="22"/>
      <c r="E598" s="14"/>
      <c r="F598" s="14"/>
      <c r="G598" s="23" t="str">
        <f>IF($B598="","",IFERROR(INDEX(Residents!$H$4:$H$503,MATCH($B598,Residents!$A$4:$A$503,0))&amp;"",""))</f>
        <v/>
      </c>
    </row>
    <row r="599" spans="1:7" x14ac:dyDescent="0.3">
      <c r="A599" s="24"/>
      <c r="B599" s="14"/>
      <c r="C599" s="25"/>
      <c r="D599" s="22"/>
      <c r="E599" s="14"/>
      <c r="F599" s="14"/>
      <c r="G599" s="23" t="str">
        <f>IF($B599="","",IFERROR(INDEX(Residents!$H$4:$H$503,MATCH($B599,Residents!$A$4:$A$503,0))&amp;"",""))</f>
        <v/>
      </c>
    </row>
    <row r="600" spans="1:7" x14ac:dyDescent="0.3">
      <c r="A600" s="24"/>
      <c r="B600" s="14"/>
      <c r="C600" s="25"/>
      <c r="D600" s="22"/>
      <c r="E600" s="14"/>
      <c r="F600" s="14"/>
      <c r="G600" s="23" t="str">
        <f>IF($B600="","",IFERROR(INDEX(Residents!$H$4:$H$503,MATCH($B600,Residents!$A$4:$A$503,0))&amp;"",""))</f>
        <v/>
      </c>
    </row>
    <row r="601" spans="1:7" x14ac:dyDescent="0.3">
      <c r="A601" s="24"/>
      <c r="B601" s="14"/>
      <c r="C601" s="25"/>
      <c r="D601" s="22"/>
      <c r="E601" s="14"/>
      <c r="F601" s="14"/>
      <c r="G601" s="23" t="str">
        <f>IF($B601="","",IFERROR(INDEX(Residents!$H$4:$H$503,MATCH($B601,Residents!$A$4:$A$503,0))&amp;"",""))</f>
        <v/>
      </c>
    </row>
    <row r="602" spans="1:7" x14ac:dyDescent="0.3">
      <c r="A602" s="24"/>
      <c r="B602" s="14"/>
      <c r="C602" s="25"/>
      <c r="D602" s="22"/>
      <c r="E602" s="14"/>
      <c r="F602" s="14"/>
      <c r="G602" s="23" t="str">
        <f>IF($B602="","",IFERROR(INDEX(Residents!$H$4:$H$503,MATCH($B602,Residents!$A$4:$A$503,0))&amp;"",""))</f>
        <v/>
      </c>
    </row>
    <row r="603" spans="1:7" x14ac:dyDescent="0.3">
      <c r="A603" s="24"/>
      <c r="B603" s="14"/>
      <c r="C603" s="25"/>
      <c r="D603" s="22"/>
      <c r="E603" s="14"/>
      <c r="F603" s="14"/>
      <c r="G603" s="23" t="str">
        <f>IF($B603="","",IFERROR(INDEX(Residents!$H$4:$H$503,MATCH($B603,Residents!$A$4:$A$503,0))&amp;"",""))</f>
        <v/>
      </c>
    </row>
    <row r="604" spans="1:7" x14ac:dyDescent="0.3">
      <c r="A604" s="24"/>
      <c r="B604" s="14"/>
      <c r="C604" s="25"/>
      <c r="D604" s="22"/>
      <c r="E604" s="14"/>
      <c r="F604" s="14"/>
      <c r="G604" s="23" t="str">
        <f>IF($B604="","",IFERROR(INDEX(Residents!$H$4:$H$503,MATCH($B604,Residents!$A$4:$A$503,0))&amp;"",""))</f>
        <v/>
      </c>
    </row>
    <row r="605" spans="1:7" x14ac:dyDescent="0.3">
      <c r="A605" s="24"/>
      <c r="B605" s="14"/>
      <c r="C605" s="25"/>
      <c r="D605" s="22"/>
      <c r="E605" s="14"/>
      <c r="F605" s="14"/>
      <c r="G605" s="23" t="str">
        <f>IF($B605="","",IFERROR(INDEX(Residents!$H$4:$H$503,MATCH($B605,Residents!$A$4:$A$503,0))&amp;"",""))</f>
        <v/>
      </c>
    </row>
    <row r="606" spans="1:7" x14ac:dyDescent="0.3">
      <c r="A606" s="24"/>
      <c r="B606" s="14"/>
      <c r="C606" s="25"/>
      <c r="D606" s="22"/>
      <c r="E606" s="14"/>
      <c r="F606" s="14"/>
      <c r="G606" s="23" t="str">
        <f>IF($B606="","",IFERROR(INDEX(Residents!$H$4:$H$503,MATCH($B606,Residents!$A$4:$A$503,0))&amp;"",""))</f>
        <v/>
      </c>
    </row>
    <row r="607" spans="1:7" x14ac:dyDescent="0.3">
      <c r="A607" s="24"/>
      <c r="B607" s="14"/>
      <c r="C607" s="25"/>
      <c r="D607" s="22"/>
      <c r="E607" s="14"/>
      <c r="F607" s="14"/>
      <c r="G607" s="23" t="str">
        <f>IF($B607="","",IFERROR(INDEX(Residents!$H$4:$H$503,MATCH($B607,Residents!$A$4:$A$503,0))&amp;"",""))</f>
        <v/>
      </c>
    </row>
    <row r="608" spans="1:7" x14ac:dyDescent="0.3">
      <c r="A608" s="24"/>
      <c r="B608" s="14"/>
      <c r="C608" s="25"/>
      <c r="D608" s="22"/>
      <c r="E608" s="14"/>
      <c r="F608" s="14"/>
      <c r="G608" s="23" t="str">
        <f>IF($B608="","",IFERROR(INDEX(Residents!$H$4:$H$503,MATCH($B608,Residents!$A$4:$A$503,0))&amp;"",""))</f>
        <v/>
      </c>
    </row>
    <row r="609" spans="1:7" x14ac:dyDescent="0.3">
      <c r="A609" s="24"/>
      <c r="B609" s="14"/>
      <c r="C609" s="25"/>
      <c r="D609" s="22"/>
      <c r="E609" s="14"/>
      <c r="F609" s="14"/>
      <c r="G609" s="23" t="str">
        <f>IF($B609="","",IFERROR(INDEX(Residents!$H$4:$H$503,MATCH($B609,Residents!$A$4:$A$503,0))&amp;"",""))</f>
        <v/>
      </c>
    </row>
    <row r="610" spans="1:7" x14ac:dyDescent="0.3">
      <c r="A610" s="24"/>
      <c r="B610" s="14"/>
      <c r="C610" s="25"/>
      <c r="D610" s="22"/>
      <c r="E610" s="14"/>
      <c r="F610" s="14"/>
      <c r="G610" s="23" t="str">
        <f>IF($B610="","",IFERROR(INDEX(Residents!$H$4:$H$503,MATCH($B610,Residents!$A$4:$A$503,0))&amp;"",""))</f>
        <v/>
      </c>
    </row>
    <row r="611" spans="1:7" x14ac:dyDescent="0.3">
      <c r="A611" s="24"/>
      <c r="B611" s="14"/>
      <c r="C611" s="25"/>
      <c r="D611" s="22"/>
      <c r="E611" s="14"/>
      <c r="F611" s="14"/>
      <c r="G611" s="23" t="str">
        <f>IF($B611="","",IFERROR(INDEX(Residents!$H$4:$H$503,MATCH($B611,Residents!$A$4:$A$503,0))&amp;"",""))</f>
        <v/>
      </c>
    </row>
    <row r="612" spans="1:7" x14ac:dyDescent="0.3">
      <c r="A612" s="24"/>
      <c r="B612" s="14"/>
      <c r="C612" s="25"/>
      <c r="D612" s="22"/>
      <c r="E612" s="14"/>
      <c r="F612" s="14"/>
      <c r="G612" s="23" t="str">
        <f>IF($B612="","",IFERROR(INDEX(Residents!$H$4:$H$503,MATCH($B612,Residents!$A$4:$A$503,0))&amp;"",""))</f>
        <v/>
      </c>
    </row>
    <row r="613" spans="1:7" x14ac:dyDescent="0.3">
      <c r="A613" s="24"/>
      <c r="B613" s="14"/>
      <c r="C613" s="25"/>
      <c r="D613" s="22"/>
      <c r="E613" s="14"/>
      <c r="F613" s="14"/>
      <c r="G613" s="23" t="str">
        <f>IF($B613="","",IFERROR(INDEX(Residents!$H$4:$H$503,MATCH($B613,Residents!$A$4:$A$503,0))&amp;"",""))</f>
        <v/>
      </c>
    </row>
    <row r="614" spans="1:7" x14ac:dyDescent="0.3">
      <c r="A614" s="24"/>
      <c r="B614" s="14"/>
      <c r="C614" s="25"/>
      <c r="D614" s="22"/>
      <c r="E614" s="14"/>
      <c r="F614" s="14"/>
      <c r="G614" s="23" t="str">
        <f>IF($B614="","",IFERROR(INDEX(Residents!$H$4:$H$503,MATCH($B614,Residents!$A$4:$A$503,0))&amp;"",""))</f>
        <v/>
      </c>
    </row>
    <row r="615" spans="1:7" x14ac:dyDescent="0.3">
      <c r="A615" s="24"/>
      <c r="B615" s="14"/>
      <c r="C615" s="25"/>
      <c r="D615" s="22"/>
      <c r="E615" s="14"/>
      <c r="F615" s="14"/>
      <c r="G615" s="23" t="str">
        <f>IF($B615="","",IFERROR(INDEX(Residents!$H$4:$H$503,MATCH($B615,Residents!$A$4:$A$503,0))&amp;"",""))</f>
        <v/>
      </c>
    </row>
    <row r="616" spans="1:7" x14ac:dyDescent="0.3">
      <c r="A616" s="24"/>
      <c r="B616" s="14"/>
      <c r="C616" s="25"/>
      <c r="D616" s="22"/>
      <c r="E616" s="14"/>
      <c r="F616" s="14"/>
      <c r="G616" s="23" t="str">
        <f>IF($B616="","",IFERROR(INDEX(Residents!$H$4:$H$503,MATCH($B616,Residents!$A$4:$A$503,0))&amp;"",""))</f>
        <v/>
      </c>
    </row>
    <row r="617" spans="1:7" x14ac:dyDescent="0.3">
      <c r="A617" s="24"/>
      <c r="B617" s="14"/>
      <c r="C617" s="25"/>
      <c r="D617" s="22"/>
      <c r="E617" s="14"/>
      <c r="F617" s="14"/>
      <c r="G617" s="23" t="str">
        <f>IF($B617="","",IFERROR(INDEX(Residents!$H$4:$H$503,MATCH($B617,Residents!$A$4:$A$503,0))&amp;"",""))</f>
        <v/>
      </c>
    </row>
    <row r="618" spans="1:7" x14ac:dyDescent="0.3">
      <c r="A618" s="24"/>
      <c r="B618" s="14"/>
      <c r="C618" s="25"/>
      <c r="D618" s="22"/>
      <c r="E618" s="14"/>
      <c r="F618" s="14"/>
      <c r="G618" s="23" t="str">
        <f>IF($B618="","",IFERROR(INDEX(Residents!$H$4:$H$503,MATCH($B618,Residents!$A$4:$A$503,0))&amp;"",""))</f>
        <v/>
      </c>
    </row>
    <row r="619" spans="1:7" x14ac:dyDescent="0.3">
      <c r="A619" s="24"/>
      <c r="B619" s="14"/>
      <c r="C619" s="25"/>
      <c r="D619" s="22"/>
      <c r="E619" s="14"/>
      <c r="F619" s="14"/>
      <c r="G619" s="23" t="str">
        <f>IF($B619="","",IFERROR(INDEX(Residents!$H$4:$H$503,MATCH($B619,Residents!$A$4:$A$503,0))&amp;"",""))</f>
        <v/>
      </c>
    </row>
    <row r="620" spans="1:7" x14ac:dyDescent="0.3">
      <c r="A620" s="24"/>
      <c r="B620" s="14"/>
      <c r="C620" s="25"/>
      <c r="D620" s="22"/>
      <c r="E620" s="14"/>
      <c r="F620" s="14"/>
      <c r="G620" s="23" t="str">
        <f>IF($B620="","",IFERROR(INDEX(Residents!$H$4:$H$503,MATCH($B620,Residents!$A$4:$A$503,0))&amp;"",""))</f>
        <v/>
      </c>
    </row>
    <row r="621" spans="1:7" x14ac:dyDescent="0.3">
      <c r="A621" s="24"/>
      <c r="B621" s="14"/>
      <c r="C621" s="25"/>
      <c r="D621" s="22"/>
      <c r="E621" s="14"/>
      <c r="F621" s="14"/>
      <c r="G621" s="23" t="str">
        <f>IF($B621="","",IFERROR(INDEX(Residents!$H$4:$H$503,MATCH($B621,Residents!$A$4:$A$503,0))&amp;"",""))</f>
        <v/>
      </c>
    </row>
    <row r="622" spans="1:7" x14ac:dyDescent="0.3">
      <c r="A622" s="24"/>
      <c r="B622" s="14"/>
      <c r="C622" s="25"/>
      <c r="D622" s="22"/>
      <c r="E622" s="14"/>
      <c r="F622" s="14"/>
      <c r="G622" s="23" t="str">
        <f>IF($B622="","",IFERROR(INDEX(Residents!$H$4:$H$503,MATCH($B622,Residents!$A$4:$A$503,0))&amp;"",""))</f>
        <v/>
      </c>
    </row>
    <row r="623" spans="1:7" x14ac:dyDescent="0.3">
      <c r="A623" s="24"/>
      <c r="B623" s="14"/>
      <c r="C623" s="25"/>
      <c r="D623" s="22"/>
      <c r="E623" s="14"/>
      <c r="F623" s="14"/>
      <c r="G623" s="23" t="str">
        <f>IF($B623="","",IFERROR(INDEX(Residents!$H$4:$H$503,MATCH($B623,Residents!$A$4:$A$503,0))&amp;"",""))</f>
        <v/>
      </c>
    </row>
    <row r="624" spans="1:7" x14ac:dyDescent="0.3">
      <c r="A624" s="24"/>
      <c r="B624" s="14"/>
      <c r="C624" s="25"/>
      <c r="D624" s="22"/>
      <c r="E624" s="14"/>
      <c r="F624" s="14"/>
      <c r="G624" s="23" t="str">
        <f>IF($B624="","",IFERROR(INDEX(Residents!$H$4:$H$503,MATCH($B624,Residents!$A$4:$A$503,0))&amp;"",""))</f>
        <v/>
      </c>
    </row>
    <row r="625" spans="1:7" x14ac:dyDescent="0.3">
      <c r="A625" s="24"/>
      <c r="B625" s="14"/>
      <c r="C625" s="25"/>
      <c r="D625" s="22"/>
      <c r="E625" s="14"/>
      <c r="F625" s="14"/>
      <c r="G625" s="23" t="str">
        <f>IF($B625="","",IFERROR(INDEX(Residents!$H$4:$H$503,MATCH($B625,Residents!$A$4:$A$503,0))&amp;"",""))</f>
        <v/>
      </c>
    </row>
    <row r="626" spans="1:7" x14ac:dyDescent="0.3">
      <c r="A626" s="24"/>
      <c r="B626" s="14"/>
      <c r="C626" s="25"/>
      <c r="D626" s="22"/>
      <c r="E626" s="14"/>
      <c r="F626" s="14"/>
      <c r="G626" s="23" t="str">
        <f>IF($B626="","",IFERROR(INDEX(Residents!$H$4:$H$503,MATCH($B626,Residents!$A$4:$A$503,0))&amp;"",""))</f>
        <v/>
      </c>
    </row>
    <row r="627" spans="1:7" x14ac:dyDescent="0.3">
      <c r="A627" s="24"/>
      <c r="B627" s="14"/>
      <c r="C627" s="25"/>
      <c r="D627" s="22"/>
      <c r="E627" s="14"/>
      <c r="F627" s="14"/>
      <c r="G627" s="23" t="str">
        <f>IF($B627="","",IFERROR(INDEX(Residents!$H$4:$H$503,MATCH($B627,Residents!$A$4:$A$503,0))&amp;"",""))</f>
        <v/>
      </c>
    </row>
    <row r="628" spans="1:7" x14ac:dyDescent="0.3">
      <c r="A628" s="24"/>
      <c r="B628" s="14"/>
      <c r="C628" s="25"/>
      <c r="D628" s="22"/>
      <c r="E628" s="14"/>
      <c r="F628" s="14"/>
      <c r="G628" s="23" t="str">
        <f>IF($B628="","",IFERROR(INDEX(Residents!$H$4:$H$503,MATCH($B628,Residents!$A$4:$A$503,0))&amp;"",""))</f>
        <v/>
      </c>
    </row>
    <row r="629" spans="1:7" x14ac:dyDescent="0.3">
      <c r="A629" s="24"/>
      <c r="B629" s="14"/>
      <c r="C629" s="25"/>
      <c r="D629" s="22"/>
      <c r="E629" s="14"/>
      <c r="F629" s="14"/>
      <c r="G629" s="23" t="str">
        <f>IF($B629="","",IFERROR(INDEX(Residents!$H$4:$H$503,MATCH($B629,Residents!$A$4:$A$503,0))&amp;"",""))</f>
        <v/>
      </c>
    </row>
    <row r="630" spans="1:7" x14ac:dyDescent="0.3">
      <c r="A630" s="24"/>
      <c r="B630" s="14"/>
      <c r="C630" s="25"/>
      <c r="D630" s="22"/>
      <c r="E630" s="14"/>
      <c r="F630" s="14"/>
      <c r="G630" s="23" t="str">
        <f>IF($B630="","",IFERROR(INDEX(Residents!$H$4:$H$503,MATCH($B630,Residents!$A$4:$A$503,0))&amp;"",""))</f>
        <v/>
      </c>
    </row>
    <row r="631" spans="1:7" x14ac:dyDescent="0.3">
      <c r="A631" s="24"/>
      <c r="B631" s="14"/>
      <c r="C631" s="25"/>
      <c r="D631" s="22"/>
      <c r="E631" s="14"/>
      <c r="F631" s="14"/>
      <c r="G631" s="23" t="str">
        <f>IF($B631="","",IFERROR(INDEX(Residents!$H$4:$H$503,MATCH($B631,Residents!$A$4:$A$503,0))&amp;"",""))</f>
        <v/>
      </c>
    </row>
    <row r="632" spans="1:7" x14ac:dyDescent="0.3">
      <c r="A632" s="24"/>
      <c r="B632" s="14"/>
      <c r="C632" s="25"/>
      <c r="D632" s="22"/>
      <c r="E632" s="14"/>
      <c r="F632" s="14"/>
      <c r="G632" s="23" t="str">
        <f>IF($B632="","",IFERROR(INDEX(Residents!$H$4:$H$503,MATCH($B632,Residents!$A$4:$A$503,0))&amp;"",""))</f>
        <v/>
      </c>
    </row>
    <row r="633" spans="1:7" x14ac:dyDescent="0.3">
      <c r="A633" s="24"/>
      <c r="B633" s="14"/>
      <c r="C633" s="25"/>
      <c r="D633" s="22"/>
      <c r="E633" s="14"/>
      <c r="F633" s="14"/>
      <c r="G633" s="23" t="str">
        <f>IF($B633="","",IFERROR(INDEX(Residents!$H$4:$H$503,MATCH($B633,Residents!$A$4:$A$503,0))&amp;"",""))</f>
        <v/>
      </c>
    </row>
    <row r="634" spans="1:7" x14ac:dyDescent="0.3">
      <c r="A634" s="24"/>
      <c r="B634" s="14"/>
      <c r="C634" s="25"/>
      <c r="D634" s="22"/>
      <c r="E634" s="14"/>
      <c r="F634" s="14"/>
      <c r="G634" s="23" t="str">
        <f>IF($B634="","",IFERROR(INDEX(Residents!$H$4:$H$503,MATCH($B634,Residents!$A$4:$A$503,0))&amp;"",""))</f>
        <v/>
      </c>
    </row>
    <row r="635" spans="1:7" x14ac:dyDescent="0.3">
      <c r="A635" s="24"/>
      <c r="B635" s="14"/>
      <c r="C635" s="25"/>
      <c r="D635" s="22"/>
      <c r="E635" s="14"/>
      <c r="F635" s="14"/>
      <c r="G635" s="23" t="str">
        <f>IF($B635="","",IFERROR(INDEX(Residents!$H$4:$H$503,MATCH($B635,Residents!$A$4:$A$503,0))&amp;"",""))</f>
        <v/>
      </c>
    </row>
    <row r="636" spans="1:7" x14ac:dyDescent="0.3">
      <c r="A636" s="24"/>
      <c r="B636" s="14"/>
      <c r="C636" s="25"/>
      <c r="D636" s="22"/>
      <c r="E636" s="14"/>
      <c r="F636" s="14"/>
      <c r="G636" s="23" t="str">
        <f>IF($B636="","",IFERROR(INDEX(Residents!$H$4:$H$503,MATCH($B636,Residents!$A$4:$A$503,0))&amp;"",""))</f>
        <v/>
      </c>
    </row>
    <row r="637" spans="1:7" x14ac:dyDescent="0.3">
      <c r="A637" s="24"/>
      <c r="B637" s="14"/>
      <c r="C637" s="25"/>
      <c r="D637" s="22"/>
      <c r="E637" s="14"/>
      <c r="F637" s="14"/>
      <c r="G637" s="23" t="str">
        <f>IF($B637="","",IFERROR(INDEX(Residents!$H$4:$H$503,MATCH($B637,Residents!$A$4:$A$503,0))&amp;"",""))</f>
        <v/>
      </c>
    </row>
    <row r="638" spans="1:7" x14ac:dyDescent="0.3">
      <c r="A638" s="24"/>
      <c r="B638" s="14"/>
      <c r="C638" s="25"/>
      <c r="D638" s="22"/>
      <c r="E638" s="14"/>
      <c r="F638" s="14"/>
      <c r="G638" s="23" t="str">
        <f>IF($B638="","",IFERROR(INDEX(Residents!$H$4:$H$503,MATCH($B638,Residents!$A$4:$A$503,0))&amp;"",""))</f>
        <v/>
      </c>
    </row>
    <row r="639" spans="1:7" x14ac:dyDescent="0.3">
      <c r="A639" s="24"/>
      <c r="B639" s="14"/>
      <c r="C639" s="25"/>
      <c r="D639" s="22"/>
      <c r="E639" s="14"/>
      <c r="F639" s="14"/>
      <c r="G639" s="23" t="str">
        <f>IF($B639="","",IFERROR(INDEX(Residents!$H$4:$H$503,MATCH($B639,Residents!$A$4:$A$503,0))&amp;"",""))</f>
        <v/>
      </c>
    </row>
    <row r="640" spans="1:7" x14ac:dyDescent="0.3">
      <c r="A640" s="24"/>
      <c r="B640" s="14"/>
      <c r="C640" s="25"/>
      <c r="D640" s="22"/>
      <c r="E640" s="14"/>
      <c r="F640" s="14"/>
      <c r="G640" s="23" t="str">
        <f>IF($B640="","",IFERROR(INDEX(Residents!$H$4:$H$503,MATCH($B640,Residents!$A$4:$A$503,0))&amp;"",""))</f>
        <v/>
      </c>
    </row>
    <row r="641" spans="1:7" x14ac:dyDescent="0.3">
      <c r="A641" s="24"/>
      <c r="B641" s="14"/>
      <c r="C641" s="25"/>
      <c r="D641" s="22"/>
      <c r="E641" s="14"/>
      <c r="F641" s="14"/>
      <c r="G641" s="23" t="str">
        <f>IF($B641="","",IFERROR(INDEX(Residents!$H$4:$H$503,MATCH($B641,Residents!$A$4:$A$503,0))&amp;"",""))</f>
        <v/>
      </c>
    </row>
    <row r="642" spans="1:7" x14ac:dyDescent="0.3">
      <c r="A642" s="24"/>
      <c r="B642" s="14"/>
      <c r="C642" s="25"/>
      <c r="D642" s="22"/>
      <c r="E642" s="14"/>
      <c r="F642" s="14"/>
      <c r="G642" s="23" t="str">
        <f>IF($B642="","",IFERROR(INDEX(Residents!$H$4:$H$503,MATCH($B642,Residents!$A$4:$A$503,0))&amp;"",""))</f>
        <v/>
      </c>
    </row>
    <row r="643" spans="1:7" x14ac:dyDescent="0.3">
      <c r="A643" s="24"/>
      <c r="B643" s="14"/>
      <c r="C643" s="25"/>
      <c r="D643" s="22"/>
      <c r="E643" s="14"/>
      <c r="F643" s="14"/>
      <c r="G643" s="23" t="str">
        <f>IF($B643="","",IFERROR(INDEX(Residents!$H$4:$H$503,MATCH($B643,Residents!$A$4:$A$503,0))&amp;"",""))</f>
        <v/>
      </c>
    </row>
    <row r="644" spans="1:7" x14ac:dyDescent="0.3">
      <c r="A644" s="24"/>
      <c r="B644" s="14"/>
      <c r="C644" s="25"/>
      <c r="D644" s="22"/>
      <c r="E644" s="14"/>
      <c r="F644" s="14"/>
      <c r="G644" s="23" t="str">
        <f>IF($B644="","",IFERROR(INDEX(Residents!$H$4:$H$503,MATCH($B644,Residents!$A$4:$A$503,0))&amp;"",""))</f>
        <v/>
      </c>
    </row>
    <row r="645" spans="1:7" x14ac:dyDescent="0.3">
      <c r="A645" s="24"/>
      <c r="B645" s="14"/>
      <c r="C645" s="25"/>
      <c r="D645" s="22"/>
      <c r="E645" s="14"/>
      <c r="F645" s="14"/>
      <c r="G645" s="23" t="str">
        <f>IF($B645="","",IFERROR(INDEX(Residents!$H$4:$H$503,MATCH($B645,Residents!$A$4:$A$503,0))&amp;"",""))</f>
        <v/>
      </c>
    </row>
    <row r="646" spans="1:7" x14ac:dyDescent="0.3">
      <c r="A646" s="24"/>
      <c r="B646" s="14"/>
      <c r="C646" s="25"/>
      <c r="D646" s="22"/>
      <c r="E646" s="14"/>
      <c r="F646" s="14"/>
      <c r="G646" s="23" t="str">
        <f>IF($B646="","",IFERROR(INDEX(Residents!$H$4:$H$503,MATCH($B646,Residents!$A$4:$A$503,0))&amp;"",""))</f>
        <v/>
      </c>
    </row>
    <row r="647" spans="1:7" x14ac:dyDescent="0.3">
      <c r="A647" s="24"/>
      <c r="B647" s="14"/>
      <c r="C647" s="25"/>
      <c r="D647" s="22"/>
      <c r="E647" s="14"/>
      <c r="F647" s="14"/>
      <c r="G647" s="23" t="str">
        <f>IF($B647="","",IFERROR(INDEX(Residents!$H$4:$H$503,MATCH($B647,Residents!$A$4:$A$503,0))&amp;"",""))</f>
        <v/>
      </c>
    </row>
    <row r="648" spans="1:7" x14ac:dyDescent="0.3">
      <c r="A648" s="24"/>
      <c r="B648" s="14"/>
      <c r="C648" s="25"/>
      <c r="D648" s="22"/>
      <c r="E648" s="14"/>
      <c r="F648" s="14"/>
      <c r="G648" s="23" t="str">
        <f>IF($B648="","",IFERROR(INDEX(Residents!$H$4:$H$503,MATCH($B648,Residents!$A$4:$A$503,0))&amp;"",""))</f>
        <v/>
      </c>
    </row>
    <row r="649" spans="1:7" x14ac:dyDescent="0.3">
      <c r="A649" s="24"/>
      <c r="B649" s="14"/>
      <c r="C649" s="25"/>
      <c r="D649" s="22"/>
      <c r="E649" s="14"/>
      <c r="F649" s="14"/>
      <c r="G649" s="23" t="str">
        <f>IF($B649="","",IFERROR(INDEX(Residents!$H$4:$H$503,MATCH($B649,Residents!$A$4:$A$503,0))&amp;"",""))</f>
        <v/>
      </c>
    </row>
    <row r="650" spans="1:7" x14ac:dyDescent="0.3">
      <c r="A650" s="24"/>
      <c r="B650" s="14"/>
      <c r="C650" s="25"/>
      <c r="D650" s="22"/>
      <c r="E650" s="14"/>
      <c r="F650" s="14"/>
      <c r="G650" s="23" t="str">
        <f>IF($B650="","",IFERROR(INDEX(Residents!$H$4:$H$503,MATCH($B650,Residents!$A$4:$A$503,0))&amp;"",""))</f>
        <v/>
      </c>
    </row>
    <row r="651" spans="1:7" x14ac:dyDescent="0.3">
      <c r="A651" s="24"/>
      <c r="B651" s="14"/>
      <c r="C651" s="25"/>
      <c r="D651" s="22"/>
      <c r="E651" s="14"/>
      <c r="F651" s="14"/>
      <c r="G651" s="23" t="str">
        <f>IF($B651="","",IFERROR(INDEX(Residents!$H$4:$H$503,MATCH($B651,Residents!$A$4:$A$503,0))&amp;"",""))</f>
        <v/>
      </c>
    </row>
    <row r="652" spans="1:7" x14ac:dyDescent="0.3">
      <c r="A652" s="24"/>
      <c r="B652" s="14"/>
      <c r="C652" s="25"/>
      <c r="D652" s="22"/>
      <c r="E652" s="14"/>
      <c r="F652" s="14"/>
      <c r="G652" s="23" t="str">
        <f>IF($B652="","",IFERROR(INDEX(Residents!$H$4:$H$503,MATCH($B652,Residents!$A$4:$A$503,0))&amp;"",""))</f>
        <v/>
      </c>
    </row>
    <row r="653" spans="1:7" x14ac:dyDescent="0.3">
      <c r="A653" s="24"/>
      <c r="B653" s="14"/>
      <c r="C653" s="25"/>
      <c r="D653" s="22"/>
      <c r="E653" s="14"/>
      <c r="F653" s="14"/>
      <c r="G653" s="23" t="str">
        <f>IF($B653="","",IFERROR(INDEX(Residents!$H$4:$H$503,MATCH($B653,Residents!$A$4:$A$503,0))&amp;"",""))</f>
        <v/>
      </c>
    </row>
    <row r="654" spans="1:7" x14ac:dyDescent="0.3">
      <c r="A654" s="24"/>
      <c r="B654" s="14"/>
      <c r="C654" s="25"/>
      <c r="D654" s="22"/>
      <c r="E654" s="14"/>
      <c r="F654" s="14"/>
      <c r="G654" s="23" t="str">
        <f>IF($B654="","",IFERROR(INDEX(Residents!$H$4:$H$503,MATCH($B654,Residents!$A$4:$A$503,0))&amp;"",""))</f>
        <v/>
      </c>
    </row>
    <row r="655" spans="1:7" x14ac:dyDescent="0.3">
      <c r="A655" s="24"/>
      <c r="B655" s="14"/>
      <c r="C655" s="25"/>
      <c r="D655" s="22"/>
      <c r="E655" s="14"/>
      <c r="F655" s="14"/>
      <c r="G655" s="23" t="str">
        <f>IF($B655="","",IFERROR(INDEX(Residents!$H$4:$H$503,MATCH($B655,Residents!$A$4:$A$503,0))&amp;"",""))</f>
        <v/>
      </c>
    </row>
    <row r="656" spans="1:7" x14ac:dyDescent="0.3">
      <c r="A656" s="24"/>
      <c r="B656" s="14"/>
      <c r="C656" s="25"/>
      <c r="D656" s="22"/>
      <c r="E656" s="14"/>
      <c r="F656" s="14"/>
      <c r="G656" s="23" t="str">
        <f>IF($B656="","",IFERROR(INDEX(Residents!$H$4:$H$503,MATCH($B656,Residents!$A$4:$A$503,0))&amp;"",""))</f>
        <v/>
      </c>
    </row>
    <row r="657" spans="1:7" x14ac:dyDescent="0.3">
      <c r="A657" s="24"/>
      <c r="B657" s="14"/>
      <c r="C657" s="25"/>
      <c r="D657" s="22"/>
      <c r="E657" s="14"/>
      <c r="F657" s="14"/>
      <c r="G657" s="23" t="str">
        <f>IF($B657="","",IFERROR(INDEX(Residents!$H$4:$H$503,MATCH($B657,Residents!$A$4:$A$503,0))&amp;"",""))</f>
        <v/>
      </c>
    </row>
    <row r="658" spans="1:7" x14ac:dyDescent="0.3">
      <c r="A658" s="24"/>
      <c r="B658" s="14"/>
      <c r="C658" s="25"/>
      <c r="D658" s="22"/>
      <c r="E658" s="14"/>
      <c r="F658" s="14"/>
      <c r="G658" s="23" t="str">
        <f>IF($B658="","",IFERROR(INDEX(Residents!$H$4:$H$503,MATCH($B658,Residents!$A$4:$A$503,0))&amp;"",""))</f>
        <v/>
      </c>
    </row>
    <row r="659" spans="1:7" x14ac:dyDescent="0.3">
      <c r="A659" s="24"/>
      <c r="B659" s="14"/>
      <c r="C659" s="25"/>
      <c r="D659" s="22"/>
      <c r="E659" s="14"/>
      <c r="F659" s="14"/>
      <c r="G659" s="23" t="str">
        <f>IF($B659="","",IFERROR(INDEX(Residents!$H$4:$H$503,MATCH($B659,Residents!$A$4:$A$503,0))&amp;"",""))</f>
        <v/>
      </c>
    </row>
    <row r="660" spans="1:7" x14ac:dyDescent="0.3">
      <c r="A660" s="24"/>
      <c r="B660" s="14"/>
      <c r="C660" s="25"/>
      <c r="D660" s="22"/>
      <c r="E660" s="14"/>
      <c r="F660" s="14"/>
      <c r="G660" s="23" t="str">
        <f>IF($B660="","",IFERROR(INDEX(Residents!$H$4:$H$503,MATCH($B660,Residents!$A$4:$A$503,0))&amp;"",""))</f>
        <v/>
      </c>
    </row>
    <row r="661" spans="1:7" x14ac:dyDescent="0.3">
      <c r="A661" s="24"/>
      <c r="B661" s="14"/>
      <c r="C661" s="25"/>
      <c r="D661" s="22"/>
      <c r="E661" s="14"/>
      <c r="F661" s="14"/>
      <c r="G661" s="23" t="str">
        <f>IF($B661="","",IFERROR(INDEX(Residents!$H$4:$H$503,MATCH($B661,Residents!$A$4:$A$503,0))&amp;"",""))</f>
        <v/>
      </c>
    </row>
    <row r="662" spans="1:7" x14ac:dyDescent="0.3">
      <c r="A662" s="24"/>
      <c r="B662" s="14"/>
      <c r="C662" s="25"/>
      <c r="D662" s="22"/>
      <c r="E662" s="14"/>
      <c r="F662" s="14"/>
      <c r="G662" s="23" t="str">
        <f>IF($B662="","",IFERROR(INDEX(Residents!$H$4:$H$503,MATCH($B662,Residents!$A$4:$A$503,0))&amp;"",""))</f>
        <v/>
      </c>
    </row>
    <row r="663" spans="1:7" x14ac:dyDescent="0.3">
      <c r="A663" s="24"/>
      <c r="B663" s="14"/>
      <c r="C663" s="25"/>
      <c r="D663" s="22"/>
      <c r="E663" s="14"/>
      <c r="F663" s="14"/>
      <c r="G663" s="23" t="str">
        <f>IF($B663="","",IFERROR(INDEX(Residents!$H$4:$H$503,MATCH($B663,Residents!$A$4:$A$503,0))&amp;"",""))</f>
        <v/>
      </c>
    </row>
    <row r="664" spans="1:7" x14ac:dyDescent="0.3">
      <c r="A664" s="24"/>
      <c r="B664" s="14"/>
      <c r="C664" s="25"/>
      <c r="D664" s="22"/>
      <c r="E664" s="14"/>
      <c r="F664" s="14"/>
      <c r="G664" s="23" t="str">
        <f>IF($B664="","",IFERROR(INDEX(Residents!$H$4:$H$503,MATCH($B664,Residents!$A$4:$A$503,0))&amp;"",""))</f>
        <v/>
      </c>
    </row>
    <row r="665" spans="1:7" x14ac:dyDescent="0.3">
      <c r="A665" s="24"/>
      <c r="B665" s="14"/>
      <c r="C665" s="25"/>
      <c r="D665" s="22"/>
      <c r="E665" s="14"/>
      <c r="F665" s="14"/>
      <c r="G665" s="23" t="str">
        <f>IF($B665="","",IFERROR(INDEX(Residents!$H$4:$H$503,MATCH($B665,Residents!$A$4:$A$503,0))&amp;"",""))</f>
        <v/>
      </c>
    </row>
    <row r="666" spans="1:7" x14ac:dyDescent="0.3">
      <c r="A666" s="24"/>
      <c r="B666" s="14"/>
      <c r="C666" s="25"/>
      <c r="D666" s="22"/>
      <c r="E666" s="14"/>
      <c r="F666" s="14"/>
      <c r="G666" s="23" t="str">
        <f>IF($B666="","",IFERROR(INDEX(Residents!$H$4:$H$503,MATCH($B666,Residents!$A$4:$A$503,0))&amp;"",""))</f>
        <v/>
      </c>
    </row>
    <row r="667" spans="1:7" x14ac:dyDescent="0.3">
      <c r="A667" s="24"/>
      <c r="B667" s="14"/>
      <c r="C667" s="25"/>
      <c r="D667" s="22"/>
      <c r="E667" s="14"/>
      <c r="F667" s="14"/>
      <c r="G667" s="23" t="str">
        <f>IF($B667="","",IFERROR(INDEX(Residents!$H$4:$H$503,MATCH($B667,Residents!$A$4:$A$503,0))&amp;"",""))</f>
        <v/>
      </c>
    </row>
    <row r="668" spans="1:7" x14ac:dyDescent="0.3">
      <c r="A668" s="24"/>
      <c r="B668" s="14"/>
      <c r="C668" s="25"/>
      <c r="D668" s="22"/>
      <c r="E668" s="14"/>
      <c r="F668" s="14"/>
      <c r="G668" s="23" t="str">
        <f>IF($B668="","",IFERROR(INDEX(Residents!$H$4:$H$503,MATCH($B668,Residents!$A$4:$A$503,0))&amp;"",""))</f>
        <v/>
      </c>
    </row>
    <row r="669" spans="1:7" x14ac:dyDescent="0.3">
      <c r="A669" s="24"/>
      <c r="B669" s="14"/>
      <c r="C669" s="25"/>
      <c r="D669" s="22"/>
      <c r="E669" s="14"/>
      <c r="F669" s="14"/>
      <c r="G669" s="23" t="str">
        <f>IF($B669="","",IFERROR(INDEX(Residents!$H$4:$H$503,MATCH($B669,Residents!$A$4:$A$503,0))&amp;"",""))</f>
        <v/>
      </c>
    </row>
    <row r="670" spans="1:7" x14ac:dyDescent="0.3">
      <c r="A670" s="24"/>
      <c r="B670" s="14"/>
      <c r="C670" s="25"/>
      <c r="D670" s="22"/>
      <c r="E670" s="14"/>
      <c r="F670" s="14"/>
      <c r="G670" s="23" t="str">
        <f>IF($B670="","",IFERROR(INDEX(Residents!$H$4:$H$503,MATCH($B670,Residents!$A$4:$A$503,0))&amp;"",""))</f>
        <v/>
      </c>
    </row>
    <row r="671" spans="1:7" x14ac:dyDescent="0.3">
      <c r="A671" s="24"/>
      <c r="B671" s="14"/>
      <c r="C671" s="25"/>
      <c r="D671" s="22"/>
      <c r="E671" s="14"/>
      <c r="F671" s="14"/>
      <c r="G671" s="23" t="str">
        <f>IF($B671="","",IFERROR(INDEX(Residents!$H$4:$H$503,MATCH($B671,Residents!$A$4:$A$503,0))&amp;"",""))</f>
        <v/>
      </c>
    </row>
    <row r="672" spans="1:7" x14ac:dyDescent="0.3">
      <c r="A672" s="24"/>
      <c r="B672" s="14"/>
      <c r="C672" s="25"/>
      <c r="D672" s="22"/>
      <c r="E672" s="14"/>
      <c r="F672" s="14"/>
      <c r="G672" s="23" t="str">
        <f>IF($B672="","",IFERROR(INDEX(Residents!$H$4:$H$503,MATCH($B672,Residents!$A$4:$A$503,0))&amp;"",""))</f>
        <v/>
      </c>
    </row>
    <row r="673" spans="1:7" x14ac:dyDescent="0.3">
      <c r="A673" s="24"/>
      <c r="B673" s="14"/>
      <c r="C673" s="25"/>
      <c r="D673" s="22"/>
      <c r="E673" s="14"/>
      <c r="F673" s="14"/>
      <c r="G673" s="23" t="str">
        <f>IF($B673="","",IFERROR(INDEX(Residents!$H$4:$H$503,MATCH($B673,Residents!$A$4:$A$503,0))&amp;"",""))</f>
        <v/>
      </c>
    </row>
    <row r="674" spans="1:7" x14ac:dyDescent="0.3">
      <c r="A674" s="24"/>
      <c r="B674" s="14"/>
      <c r="C674" s="25"/>
      <c r="D674" s="22"/>
      <c r="E674" s="14"/>
      <c r="F674" s="14"/>
      <c r="G674" s="23" t="str">
        <f>IF($B674="","",IFERROR(INDEX(Residents!$H$4:$H$503,MATCH($B674,Residents!$A$4:$A$503,0))&amp;"",""))</f>
        <v/>
      </c>
    </row>
    <row r="675" spans="1:7" x14ac:dyDescent="0.3">
      <c r="A675" s="24"/>
      <c r="B675" s="14"/>
      <c r="C675" s="25"/>
      <c r="D675" s="22"/>
      <c r="E675" s="14"/>
      <c r="F675" s="14"/>
      <c r="G675" s="23" t="str">
        <f>IF($B675="","",IFERROR(INDEX(Residents!$H$4:$H$503,MATCH($B675,Residents!$A$4:$A$503,0))&amp;"",""))</f>
        <v/>
      </c>
    </row>
    <row r="676" spans="1:7" x14ac:dyDescent="0.3">
      <c r="A676" s="24"/>
      <c r="B676" s="14"/>
      <c r="C676" s="25"/>
      <c r="D676" s="22"/>
      <c r="E676" s="14"/>
      <c r="F676" s="14"/>
      <c r="G676" s="23" t="str">
        <f>IF($B676="","",IFERROR(INDEX(Residents!$H$4:$H$503,MATCH($B676,Residents!$A$4:$A$503,0))&amp;"",""))</f>
        <v/>
      </c>
    </row>
    <row r="677" spans="1:7" x14ac:dyDescent="0.3">
      <c r="A677" s="24"/>
      <c r="B677" s="14"/>
      <c r="C677" s="25"/>
      <c r="D677" s="22"/>
      <c r="E677" s="14"/>
      <c r="F677" s="14"/>
      <c r="G677" s="23" t="str">
        <f>IF($B677="","",IFERROR(INDEX(Residents!$H$4:$H$503,MATCH($B677,Residents!$A$4:$A$503,0))&amp;"",""))</f>
        <v/>
      </c>
    </row>
    <row r="678" spans="1:7" x14ac:dyDescent="0.3">
      <c r="A678" s="24"/>
      <c r="B678" s="14"/>
      <c r="C678" s="25"/>
      <c r="D678" s="22"/>
      <c r="E678" s="14"/>
      <c r="F678" s="14"/>
      <c r="G678" s="23" t="str">
        <f>IF($B678="","",IFERROR(INDEX(Residents!$H$4:$H$503,MATCH($B678,Residents!$A$4:$A$503,0))&amp;"",""))</f>
        <v/>
      </c>
    </row>
    <row r="679" spans="1:7" x14ac:dyDescent="0.3">
      <c r="A679" s="24"/>
      <c r="B679" s="14"/>
      <c r="C679" s="25"/>
      <c r="D679" s="22"/>
      <c r="E679" s="14"/>
      <c r="F679" s="14"/>
      <c r="G679" s="23" t="str">
        <f>IF($B679="","",IFERROR(INDEX(Residents!$H$4:$H$503,MATCH($B679,Residents!$A$4:$A$503,0))&amp;"",""))</f>
        <v/>
      </c>
    </row>
    <row r="680" spans="1:7" x14ac:dyDescent="0.3">
      <c r="A680" s="24"/>
      <c r="B680" s="14"/>
      <c r="C680" s="25"/>
      <c r="D680" s="22"/>
      <c r="E680" s="14"/>
      <c r="F680" s="14"/>
      <c r="G680" s="23" t="str">
        <f>IF($B680="","",IFERROR(INDEX(Residents!$H$4:$H$503,MATCH($B680,Residents!$A$4:$A$503,0))&amp;"",""))</f>
        <v/>
      </c>
    </row>
    <row r="681" spans="1:7" x14ac:dyDescent="0.3">
      <c r="A681" s="24"/>
      <c r="B681" s="14"/>
      <c r="C681" s="25"/>
      <c r="D681" s="22"/>
      <c r="E681" s="14"/>
      <c r="F681" s="14"/>
      <c r="G681" s="23" t="str">
        <f>IF($B681="","",IFERROR(INDEX(Residents!$H$4:$H$503,MATCH($B681,Residents!$A$4:$A$503,0))&amp;"",""))</f>
        <v/>
      </c>
    </row>
    <row r="682" spans="1:7" x14ac:dyDescent="0.3">
      <c r="A682" s="24"/>
      <c r="B682" s="14"/>
      <c r="C682" s="25"/>
      <c r="D682" s="22"/>
      <c r="E682" s="14"/>
      <c r="F682" s="14"/>
      <c r="G682" s="23" t="str">
        <f>IF($B682="","",IFERROR(INDEX(Residents!$H$4:$H$503,MATCH($B682,Residents!$A$4:$A$503,0))&amp;"",""))</f>
        <v/>
      </c>
    </row>
    <row r="683" spans="1:7" x14ac:dyDescent="0.3">
      <c r="A683" s="24"/>
      <c r="B683" s="14"/>
      <c r="C683" s="25"/>
      <c r="D683" s="22"/>
      <c r="E683" s="14"/>
      <c r="F683" s="14"/>
      <c r="G683" s="23" t="str">
        <f>IF($B683="","",IFERROR(INDEX(Residents!$H$4:$H$503,MATCH($B683,Residents!$A$4:$A$503,0))&amp;"",""))</f>
        <v/>
      </c>
    </row>
    <row r="684" spans="1:7" x14ac:dyDescent="0.3">
      <c r="A684" s="24"/>
      <c r="B684" s="14"/>
      <c r="C684" s="25"/>
      <c r="D684" s="22"/>
      <c r="E684" s="14"/>
      <c r="F684" s="14"/>
      <c r="G684" s="23" t="str">
        <f>IF($B684="","",IFERROR(INDEX(Residents!$H$4:$H$503,MATCH($B684,Residents!$A$4:$A$503,0))&amp;"",""))</f>
        <v/>
      </c>
    </row>
    <row r="685" spans="1:7" x14ac:dyDescent="0.3">
      <c r="A685" s="24"/>
      <c r="B685" s="14"/>
      <c r="C685" s="25"/>
      <c r="D685" s="22"/>
      <c r="E685" s="14"/>
      <c r="F685" s="14"/>
      <c r="G685" s="23" t="str">
        <f>IF($B685="","",IFERROR(INDEX(Residents!$H$4:$H$503,MATCH($B685,Residents!$A$4:$A$503,0))&amp;"",""))</f>
        <v/>
      </c>
    </row>
    <row r="686" spans="1:7" x14ac:dyDescent="0.3">
      <c r="A686" s="24"/>
      <c r="B686" s="14"/>
      <c r="C686" s="25"/>
      <c r="D686" s="22"/>
      <c r="E686" s="14"/>
      <c r="F686" s="14"/>
      <c r="G686" s="23" t="str">
        <f>IF($B686="","",IFERROR(INDEX(Residents!$H$4:$H$503,MATCH($B686,Residents!$A$4:$A$503,0))&amp;"",""))</f>
        <v/>
      </c>
    </row>
    <row r="687" spans="1:7" x14ac:dyDescent="0.3">
      <c r="A687" s="24"/>
      <c r="B687" s="14"/>
      <c r="C687" s="25"/>
      <c r="D687" s="22"/>
      <c r="E687" s="14"/>
      <c r="F687" s="14"/>
      <c r="G687" s="23" t="str">
        <f>IF($B687="","",IFERROR(INDEX(Residents!$H$4:$H$503,MATCH($B687,Residents!$A$4:$A$503,0))&amp;"",""))</f>
        <v/>
      </c>
    </row>
    <row r="688" spans="1:7" x14ac:dyDescent="0.3">
      <c r="A688" s="24"/>
      <c r="B688" s="14"/>
      <c r="C688" s="25"/>
      <c r="D688" s="22"/>
      <c r="E688" s="14"/>
      <c r="F688" s="14"/>
      <c r="G688" s="23" t="str">
        <f>IF($B688="","",IFERROR(INDEX(Residents!$H$4:$H$503,MATCH($B688,Residents!$A$4:$A$503,0))&amp;"",""))</f>
        <v/>
      </c>
    </row>
    <row r="689" spans="1:7" x14ac:dyDescent="0.3">
      <c r="A689" s="24"/>
      <c r="B689" s="14"/>
      <c r="C689" s="25"/>
      <c r="D689" s="22"/>
      <c r="E689" s="14"/>
      <c r="F689" s="14"/>
      <c r="G689" s="23" t="str">
        <f>IF($B689="","",IFERROR(INDEX(Residents!$H$4:$H$503,MATCH($B689,Residents!$A$4:$A$503,0))&amp;"",""))</f>
        <v/>
      </c>
    </row>
    <row r="690" spans="1:7" x14ac:dyDescent="0.3">
      <c r="A690" s="24"/>
      <c r="B690" s="14"/>
      <c r="C690" s="25"/>
      <c r="D690" s="22"/>
      <c r="E690" s="14"/>
      <c r="F690" s="14"/>
      <c r="G690" s="23" t="str">
        <f>IF($B690="","",IFERROR(INDEX(Residents!$H$4:$H$503,MATCH($B690,Residents!$A$4:$A$503,0))&amp;"",""))</f>
        <v/>
      </c>
    </row>
    <row r="691" spans="1:7" x14ac:dyDescent="0.3">
      <c r="A691" s="24"/>
      <c r="B691" s="14"/>
      <c r="C691" s="25"/>
      <c r="D691" s="22"/>
      <c r="E691" s="14"/>
      <c r="F691" s="14"/>
      <c r="G691" s="23" t="str">
        <f>IF($B691="","",IFERROR(INDEX(Residents!$H$4:$H$503,MATCH($B691,Residents!$A$4:$A$503,0))&amp;"",""))</f>
        <v/>
      </c>
    </row>
    <row r="692" spans="1:7" x14ac:dyDescent="0.3">
      <c r="A692" s="24"/>
      <c r="B692" s="14"/>
      <c r="C692" s="25"/>
      <c r="D692" s="22"/>
      <c r="E692" s="14"/>
      <c r="F692" s="14"/>
      <c r="G692" s="23" t="str">
        <f>IF($B692="","",IFERROR(INDEX(Residents!$H$4:$H$503,MATCH($B692,Residents!$A$4:$A$503,0))&amp;"",""))</f>
        <v/>
      </c>
    </row>
    <row r="693" spans="1:7" x14ac:dyDescent="0.3">
      <c r="A693" s="24"/>
      <c r="B693" s="14"/>
      <c r="C693" s="25"/>
      <c r="D693" s="22"/>
      <c r="E693" s="14"/>
      <c r="F693" s="14"/>
      <c r="G693" s="23" t="str">
        <f>IF($B693="","",IFERROR(INDEX(Residents!$H$4:$H$503,MATCH($B693,Residents!$A$4:$A$503,0))&amp;"",""))</f>
        <v/>
      </c>
    </row>
    <row r="694" spans="1:7" x14ac:dyDescent="0.3">
      <c r="A694" s="24"/>
      <c r="B694" s="14"/>
      <c r="C694" s="25"/>
      <c r="D694" s="22"/>
      <c r="E694" s="14"/>
      <c r="F694" s="14"/>
      <c r="G694" s="23" t="str">
        <f>IF($B694="","",IFERROR(INDEX(Residents!$H$4:$H$503,MATCH($B694,Residents!$A$4:$A$503,0))&amp;"",""))</f>
        <v/>
      </c>
    </row>
    <row r="695" spans="1:7" x14ac:dyDescent="0.3">
      <c r="A695" s="24"/>
      <c r="B695" s="14"/>
      <c r="C695" s="25"/>
      <c r="D695" s="22"/>
      <c r="E695" s="14"/>
      <c r="F695" s="14"/>
      <c r="G695" s="23" t="str">
        <f>IF($B695="","",IFERROR(INDEX(Residents!$H$4:$H$503,MATCH($B695,Residents!$A$4:$A$503,0))&amp;"",""))</f>
        <v/>
      </c>
    </row>
    <row r="696" spans="1:7" x14ac:dyDescent="0.3">
      <c r="A696" s="24"/>
      <c r="B696" s="14"/>
      <c r="C696" s="25"/>
      <c r="D696" s="22"/>
      <c r="E696" s="14"/>
      <c r="F696" s="14"/>
      <c r="G696" s="23" t="str">
        <f>IF($B696="","",IFERROR(INDEX(Residents!$H$4:$H$503,MATCH($B696,Residents!$A$4:$A$503,0))&amp;"",""))</f>
        <v/>
      </c>
    </row>
    <row r="697" spans="1:7" x14ac:dyDescent="0.3">
      <c r="A697" s="24"/>
      <c r="B697" s="14"/>
      <c r="C697" s="25"/>
      <c r="D697" s="22"/>
      <c r="E697" s="14"/>
      <c r="F697" s="14"/>
      <c r="G697" s="23" t="str">
        <f>IF($B697="","",IFERROR(INDEX(Residents!$H$4:$H$503,MATCH($B697,Residents!$A$4:$A$503,0))&amp;"",""))</f>
        <v/>
      </c>
    </row>
    <row r="698" spans="1:7" x14ac:dyDescent="0.3">
      <c r="A698" s="24"/>
      <c r="B698" s="14"/>
      <c r="C698" s="25"/>
      <c r="D698" s="22"/>
      <c r="E698" s="14"/>
      <c r="F698" s="14"/>
      <c r="G698" s="23" t="str">
        <f>IF($B698="","",IFERROR(INDEX(Residents!$H$4:$H$503,MATCH($B698,Residents!$A$4:$A$503,0))&amp;"",""))</f>
        <v/>
      </c>
    </row>
    <row r="699" spans="1:7" x14ac:dyDescent="0.3">
      <c r="A699" s="24"/>
      <c r="B699" s="14"/>
      <c r="C699" s="25"/>
      <c r="D699" s="22"/>
      <c r="E699" s="14"/>
      <c r="F699" s="14"/>
      <c r="G699" s="23" t="str">
        <f>IF($B699="","",IFERROR(INDEX(Residents!$H$4:$H$503,MATCH($B699,Residents!$A$4:$A$503,0))&amp;"",""))</f>
        <v/>
      </c>
    </row>
    <row r="700" spans="1:7" x14ac:dyDescent="0.3">
      <c r="A700" s="24"/>
      <c r="B700" s="14"/>
      <c r="C700" s="25"/>
      <c r="D700" s="22"/>
      <c r="E700" s="14"/>
      <c r="F700" s="14"/>
      <c r="G700" s="23" t="str">
        <f>IF($B700="","",IFERROR(INDEX(Residents!$H$4:$H$503,MATCH($B700,Residents!$A$4:$A$503,0))&amp;"",""))</f>
        <v/>
      </c>
    </row>
    <row r="701" spans="1:7" x14ac:dyDescent="0.3">
      <c r="A701" s="24"/>
      <c r="B701" s="14"/>
      <c r="C701" s="25"/>
      <c r="D701" s="22"/>
      <c r="E701" s="14"/>
      <c r="F701" s="14"/>
      <c r="G701" s="23" t="str">
        <f>IF($B701="","",IFERROR(INDEX(Residents!$H$4:$H$503,MATCH($B701,Residents!$A$4:$A$503,0))&amp;"",""))</f>
        <v/>
      </c>
    </row>
    <row r="702" spans="1:7" x14ac:dyDescent="0.3">
      <c r="A702" s="24"/>
      <c r="B702" s="14"/>
      <c r="C702" s="25"/>
      <c r="D702" s="22"/>
      <c r="E702" s="14"/>
      <c r="F702" s="14"/>
      <c r="G702" s="23" t="str">
        <f>IF($B702="","",IFERROR(INDEX(Residents!$H$4:$H$503,MATCH($B702,Residents!$A$4:$A$503,0))&amp;"",""))</f>
        <v/>
      </c>
    </row>
    <row r="703" spans="1:7" x14ac:dyDescent="0.3">
      <c r="A703" s="24"/>
      <c r="B703" s="14"/>
      <c r="C703" s="25"/>
      <c r="D703" s="22"/>
      <c r="E703" s="14"/>
      <c r="F703" s="14"/>
      <c r="G703" s="23" t="str">
        <f>IF($B703="","",IFERROR(INDEX(Residents!$H$4:$H$503,MATCH($B703,Residents!$A$4:$A$503,0))&amp;"",""))</f>
        <v/>
      </c>
    </row>
    <row r="704" spans="1:7" x14ac:dyDescent="0.3">
      <c r="A704" s="24"/>
      <c r="B704" s="14"/>
      <c r="C704" s="25"/>
      <c r="D704" s="22"/>
      <c r="E704" s="14"/>
      <c r="F704" s="14"/>
      <c r="G704" s="23" t="str">
        <f>IF($B704="","",IFERROR(INDEX(Residents!$H$4:$H$503,MATCH($B704,Residents!$A$4:$A$503,0))&amp;"",""))</f>
        <v/>
      </c>
    </row>
    <row r="705" spans="1:7" x14ac:dyDescent="0.3">
      <c r="A705" s="24"/>
      <c r="B705" s="14"/>
      <c r="C705" s="25"/>
      <c r="D705" s="22"/>
      <c r="E705" s="14"/>
      <c r="F705" s="14"/>
      <c r="G705" s="23" t="str">
        <f>IF($B705="","",IFERROR(INDEX(Residents!$H$4:$H$503,MATCH($B705,Residents!$A$4:$A$503,0))&amp;"",""))</f>
        <v/>
      </c>
    </row>
    <row r="706" spans="1:7" x14ac:dyDescent="0.3">
      <c r="A706" s="24"/>
      <c r="B706" s="14"/>
      <c r="C706" s="25"/>
      <c r="D706" s="22"/>
      <c r="E706" s="14"/>
      <c r="F706" s="14"/>
      <c r="G706" s="23" t="str">
        <f>IF($B706="","",IFERROR(INDEX(Residents!$H$4:$H$503,MATCH($B706,Residents!$A$4:$A$503,0))&amp;"",""))</f>
        <v/>
      </c>
    </row>
    <row r="707" spans="1:7" x14ac:dyDescent="0.3">
      <c r="A707" s="24"/>
      <c r="B707" s="14"/>
      <c r="C707" s="25"/>
      <c r="D707" s="22"/>
      <c r="E707" s="14"/>
      <c r="F707" s="14"/>
      <c r="G707" s="23" t="str">
        <f>IF($B707="","",IFERROR(INDEX(Residents!$H$4:$H$503,MATCH($B707,Residents!$A$4:$A$503,0))&amp;"",""))</f>
        <v/>
      </c>
    </row>
    <row r="708" spans="1:7" x14ac:dyDescent="0.3">
      <c r="A708" s="24"/>
      <c r="B708" s="14"/>
      <c r="C708" s="25"/>
      <c r="D708" s="22"/>
      <c r="E708" s="14"/>
      <c r="F708" s="14"/>
      <c r="G708" s="23" t="str">
        <f>IF($B708="","",IFERROR(INDEX(Residents!$H$4:$H$503,MATCH($B708,Residents!$A$4:$A$503,0))&amp;"",""))</f>
        <v/>
      </c>
    </row>
    <row r="709" spans="1:7" x14ac:dyDescent="0.3">
      <c r="A709" s="24"/>
      <c r="B709" s="14"/>
      <c r="C709" s="25"/>
      <c r="D709" s="22"/>
      <c r="E709" s="14"/>
      <c r="F709" s="14"/>
      <c r="G709" s="23" t="str">
        <f>IF($B709="","",IFERROR(INDEX(Residents!$H$4:$H$503,MATCH($B709,Residents!$A$4:$A$503,0))&amp;"",""))</f>
        <v/>
      </c>
    </row>
    <row r="710" spans="1:7" x14ac:dyDescent="0.3">
      <c r="A710" s="24"/>
      <c r="B710" s="14"/>
      <c r="C710" s="25"/>
      <c r="D710" s="22"/>
      <c r="E710" s="14"/>
      <c r="F710" s="14"/>
      <c r="G710" s="23" t="str">
        <f>IF($B710="","",IFERROR(INDEX(Residents!$H$4:$H$503,MATCH($B710,Residents!$A$4:$A$503,0))&amp;"",""))</f>
        <v/>
      </c>
    </row>
    <row r="711" spans="1:7" x14ac:dyDescent="0.3">
      <c r="A711" s="24"/>
      <c r="B711" s="14"/>
      <c r="C711" s="25"/>
      <c r="D711" s="22"/>
      <c r="E711" s="14"/>
      <c r="F711" s="14"/>
      <c r="G711" s="23" t="str">
        <f>IF($B711="","",IFERROR(INDEX(Residents!$H$4:$H$503,MATCH($B711,Residents!$A$4:$A$503,0))&amp;"",""))</f>
        <v/>
      </c>
    </row>
    <row r="712" spans="1:7" x14ac:dyDescent="0.3">
      <c r="A712" s="24"/>
      <c r="B712" s="14"/>
      <c r="C712" s="25"/>
      <c r="D712" s="22"/>
      <c r="E712" s="14"/>
      <c r="F712" s="14"/>
      <c r="G712" s="23" t="str">
        <f>IF($B712="","",IFERROR(INDEX(Residents!$H$4:$H$503,MATCH($B712,Residents!$A$4:$A$503,0))&amp;"",""))</f>
        <v/>
      </c>
    </row>
    <row r="713" spans="1:7" x14ac:dyDescent="0.3">
      <c r="A713" s="24"/>
      <c r="B713" s="14"/>
      <c r="C713" s="25"/>
      <c r="D713" s="22"/>
      <c r="E713" s="14"/>
      <c r="F713" s="14"/>
      <c r="G713" s="23" t="str">
        <f>IF($B713="","",IFERROR(INDEX(Residents!$H$4:$H$503,MATCH($B713,Residents!$A$4:$A$503,0))&amp;"",""))</f>
        <v/>
      </c>
    </row>
    <row r="714" spans="1:7" x14ac:dyDescent="0.3">
      <c r="A714" s="24"/>
      <c r="B714" s="14"/>
      <c r="C714" s="25"/>
      <c r="D714" s="22"/>
      <c r="E714" s="14"/>
      <c r="F714" s="14"/>
      <c r="G714" s="23" t="str">
        <f>IF($B714="","",IFERROR(INDEX(Residents!$H$4:$H$503,MATCH($B714,Residents!$A$4:$A$503,0))&amp;"",""))</f>
        <v/>
      </c>
    </row>
    <row r="715" spans="1:7" x14ac:dyDescent="0.3">
      <c r="A715" s="24"/>
      <c r="B715" s="14"/>
      <c r="C715" s="25"/>
      <c r="D715" s="22"/>
      <c r="E715" s="14"/>
      <c r="F715" s="14"/>
      <c r="G715" s="23" t="str">
        <f>IF($B715="","",IFERROR(INDEX(Residents!$H$4:$H$503,MATCH($B715,Residents!$A$4:$A$503,0))&amp;"",""))</f>
        <v/>
      </c>
    </row>
    <row r="716" spans="1:7" x14ac:dyDescent="0.3">
      <c r="A716" s="24"/>
      <c r="B716" s="14"/>
      <c r="C716" s="25"/>
      <c r="D716" s="22"/>
      <c r="E716" s="14"/>
      <c r="F716" s="14"/>
      <c r="G716" s="23" t="str">
        <f>IF($B716="","",IFERROR(INDEX(Residents!$H$4:$H$503,MATCH($B716,Residents!$A$4:$A$503,0))&amp;"",""))</f>
        <v/>
      </c>
    </row>
    <row r="717" spans="1:7" x14ac:dyDescent="0.3">
      <c r="A717" s="24"/>
      <c r="B717" s="14"/>
      <c r="C717" s="25"/>
      <c r="D717" s="22"/>
      <c r="E717" s="14"/>
      <c r="F717" s="14"/>
      <c r="G717" s="23" t="str">
        <f>IF($B717="","",IFERROR(INDEX(Residents!$H$4:$H$503,MATCH($B717,Residents!$A$4:$A$503,0))&amp;"",""))</f>
        <v/>
      </c>
    </row>
    <row r="718" spans="1:7" x14ac:dyDescent="0.3">
      <c r="A718" s="24"/>
      <c r="B718" s="14"/>
      <c r="C718" s="25"/>
      <c r="D718" s="22"/>
      <c r="E718" s="14"/>
      <c r="F718" s="14"/>
      <c r="G718" s="23" t="str">
        <f>IF($B718="","",IFERROR(INDEX(Residents!$H$4:$H$503,MATCH($B718,Residents!$A$4:$A$503,0))&amp;"",""))</f>
        <v/>
      </c>
    </row>
    <row r="719" spans="1:7" x14ac:dyDescent="0.3">
      <c r="A719" s="24"/>
      <c r="B719" s="14"/>
      <c r="C719" s="25"/>
      <c r="D719" s="22"/>
      <c r="E719" s="14"/>
      <c r="F719" s="14"/>
      <c r="G719" s="23" t="str">
        <f>IF($B719="","",IFERROR(INDEX(Residents!$H$4:$H$503,MATCH($B719,Residents!$A$4:$A$503,0))&amp;"",""))</f>
        <v/>
      </c>
    </row>
    <row r="720" spans="1:7" x14ac:dyDescent="0.3">
      <c r="A720" s="24"/>
      <c r="B720" s="14"/>
      <c r="C720" s="25"/>
      <c r="D720" s="22"/>
      <c r="E720" s="14"/>
      <c r="F720" s="14"/>
      <c r="G720" s="23" t="str">
        <f>IF($B720="","",IFERROR(INDEX(Residents!$H$4:$H$503,MATCH($B720,Residents!$A$4:$A$503,0))&amp;"",""))</f>
        <v/>
      </c>
    </row>
    <row r="721" spans="1:7" x14ac:dyDescent="0.3">
      <c r="A721" s="24"/>
      <c r="B721" s="14"/>
      <c r="C721" s="25"/>
      <c r="D721" s="22"/>
      <c r="E721" s="14"/>
      <c r="F721" s="14"/>
      <c r="G721" s="23" t="str">
        <f>IF($B721="","",IFERROR(INDEX(Residents!$H$4:$H$503,MATCH($B721,Residents!$A$4:$A$503,0))&amp;"",""))</f>
        <v/>
      </c>
    </row>
    <row r="722" spans="1:7" x14ac:dyDescent="0.3">
      <c r="A722" s="24"/>
      <c r="B722" s="14"/>
      <c r="C722" s="25"/>
      <c r="D722" s="22"/>
      <c r="E722" s="14"/>
      <c r="F722" s="14"/>
      <c r="G722" s="23" t="str">
        <f>IF($B722="","",IFERROR(INDEX(Residents!$H$4:$H$503,MATCH($B722,Residents!$A$4:$A$503,0))&amp;"",""))</f>
        <v/>
      </c>
    </row>
    <row r="723" spans="1:7" x14ac:dyDescent="0.3">
      <c r="A723" s="24"/>
      <c r="B723" s="14"/>
      <c r="C723" s="25"/>
      <c r="D723" s="22"/>
      <c r="E723" s="14"/>
      <c r="F723" s="14"/>
      <c r="G723" s="23" t="str">
        <f>IF($B723="","",IFERROR(INDEX(Residents!$H$4:$H$503,MATCH($B723,Residents!$A$4:$A$503,0))&amp;"",""))</f>
        <v/>
      </c>
    </row>
    <row r="724" spans="1:7" x14ac:dyDescent="0.3">
      <c r="A724" s="24"/>
      <c r="B724" s="14"/>
      <c r="C724" s="25"/>
      <c r="D724" s="22"/>
      <c r="E724" s="14"/>
      <c r="F724" s="14"/>
      <c r="G724" s="23" t="str">
        <f>IF($B724="","",IFERROR(INDEX(Residents!$H$4:$H$503,MATCH($B724,Residents!$A$4:$A$503,0))&amp;"",""))</f>
        <v/>
      </c>
    </row>
    <row r="725" spans="1:7" x14ac:dyDescent="0.3">
      <c r="A725" s="24"/>
      <c r="B725" s="14"/>
      <c r="C725" s="25"/>
      <c r="D725" s="22"/>
      <c r="E725" s="14"/>
      <c r="F725" s="14"/>
      <c r="G725" s="23" t="str">
        <f>IF($B725="","",IFERROR(INDEX(Residents!$H$4:$H$503,MATCH($B725,Residents!$A$4:$A$503,0))&amp;"",""))</f>
        <v/>
      </c>
    </row>
    <row r="726" spans="1:7" x14ac:dyDescent="0.3">
      <c r="A726" s="24"/>
      <c r="B726" s="14"/>
      <c r="C726" s="25"/>
      <c r="D726" s="22"/>
      <c r="E726" s="14"/>
      <c r="F726" s="14"/>
      <c r="G726" s="23" t="str">
        <f>IF($B726="","",IFERROR(INDEX(Residents!$H$4:$H$503,MATCH($B726,Residents!$A$4:$A$503,0))&amp;"",""))</f>
        <v/>
      </c>
    </row>
    <row r="727" spans="1:7" x14ac:dyDescent="0.3">
      <c r="A727" s="24"/>
      <c r="B727" s="14"/>
      <c r="C727" s="25"/>
      <c r="D727" s="22"/>
      <c r="E727" s="14"/>
      <c r="F727" s="14"/>
      <c r="G727" s="23" t="str">
        <f>IF($B727="","",IFERROR(INDEX(Residents!$H$4:$H$503,MATCH($B727,Residents!$A$4:$A$503,0))&amp;"",""))</f>
        <v/>
      </c>
    </row>
    <row r="728" spans="1:7" x14ac:dyDescent="0.3">
      <c r="A728" s="24"/>
      <c r="B728" s="14"/>
      <c r="C728" s="25"/>
      <c r="D728" s="22"/>
      <c r="E728" s="14"/>
      <c r="F728" s="14"/>
      <c r="G728" s="23" t="str">
        <f>IF($B728="","",IFERROR(INDEX(Residents!$H$4:$H$503,MATCH($B728,Residents!$A$4:$A$503,0))&amp;"",""))</f>
        <v/>
      </c>
    </row>
    <row r="729" spans="1:7" x14ac:dyDescent="0.3">
      <c r="A729" s="24"/>
      <c r="B729" s="14"/>
      <c r="C729" s="25"/>
      <c r="D729" s="22"/>
      <c r="E729" s="14"/>
      <c r="F729" s="14"/>
      <c r="G729" s="23" t="str">
        <f>IF($B729="","",IFERROR(INDEX(Residents!$H$4:$H$503,MATCH($B729,Residents!$A$4:$A$503,0))&amp;"",""))</f>
        <v/>
      </c>
    </row>
    <row r="730" spans="1:7" x14ac:dyDescent="0.3">
      <c r="A730" s="24"/>
      <c r="B730" s="14"/>
      <c r="C730" s="25"/>
      <c r="D730" s="22"/>
      <c r="E730" s="14"/>
      <c r="F730" s="14"/>
      <c r="G730" s="23" t="str">
        <f>IF($B730="","",IFERROR(INDEX(Residents!$H$4:$H$503,MATCH($B730,Residents!$A$4:$A$503,0))&amp;"",""))</f>
        <v/>
      </c>
    </row>
    <row r="731" spans="1:7" x14ac:dyDescent="0.3">
      <c r="A731" s="24"/>
      <c r="B731" s="14"/>
      <c r="C731" s="25"/>
      <c r="D731" s="22"/>
      <c r="E731" s="14"/>
      <c r="F731" s="14"/>
      <c r="G731" s="23" t="str">
        <f>IF($B731="","",IFERROR(INDEX(Residents!$H$4:$H$503,MATCH($B731,Residents!$A$4:$A$503,0))&amp;"",""))</f>
        <v/>
      </c>
    </row>
    <row r="732" spans="1:7" x14ac:dyDescent="0.3">
      <c r="A732" s="24"/>
      <c r="B732" s="14"/>
      <c r="C732" s="25"/>
      <c r="D732" s="22"/>
      <c r="E732" s="14"/>
      <c r="F732" s="14"/>
      <c r="G732" s="23" t="str">
        <f>IF($B732="","",IFERROR(INDEX(Residents!$H$4:$H$503,MATCH($B732,Residents!$A$4:$A$503,0))&amp;"",""))</f>
        <v/>
      </c>
    </row>
    <row r="733" spans="1:7" x14ac:dyDescent="0.3">
      <c r="A733" s="24"/>
      <c r="B733" s="14"/>
      <c r="C733" s="25"/>
      <c r="D733" s="22"/>
      <c r="E733" s="14"/>
      <c r="F733" s="14"/>
      <c r="G733" s="23" t="str">
        <f>IF($B733="","",IFERROR(INDEX(Residents!$H$4:$H$503,MATCH($B733,Residents!$A$4:$A$503,0))&amp;"",""))</f>
        <v/>
      </c>
    </row>
    <row r="734" spans="1:7" x14ac:dyDescent="0.3">
      <c r="A734" s="24"/>
      <c r="B734" s="14"/>
      <c r="C734" s="25"/>
      <c r="D734" s="22"/>
      <c r="E734" s="14"/>
      <c r="F734" s="14"/>
      <c r="G734" s="23" t="str">
        <f>IF($B734="","",IFERROR(INDEX(Residents!$H$4:$H$503,MATCH($B734,Residents!$A$4:$A$503,0))&amp;"",""))</f>
        <v/>
      </c>
    </row>
    <row r="735" spans="1:7" x14ac:dyDescent="0.3">
      <c r="A735" s="24"/>
      <c r="B735" s="14"/>
      <c r="C735" s="25"/>
      <c r="D735" s="22"/>
      <c r="E735" s="14"/>
      <c r="F735" s="14"/>
      <c r="G735" s="23" t="str">
        <f>IF($B735="","",IFERROR(INDEX(Residents!$H$4:$H$503,MATCH($B735,Residents!$A$4:$A$503,0))&amp;"",""))</f>
        <v/>
      </c>
    </row>
    <row r="736" spans="1:7" x14ac:dyDescent="0.3">
      <c r="A736" s="24"/>
      <c r="B736" s="14"/>
      <c r="C736" s="25"/>
      <c r="D736" s="22"/>
      <c r="E736" s="14"/>
      <c r="F736" s="14"/>
      <c r="G736" s="23" t="str">
        <f>IF($B736="","",IFERROR(INDEX(Residents!$H$4:$H$503,MATCH($B736,Residents!$A$4:$A$503,0))&amp;"",""))</f>
        <v/>
      </c>
    </row>
    <row r="737" spans="1:7" x14ac:dyDescent="0.3">
      <c r="A737" s="24"/>
      <c r="B737" s="14"/>
      <c r="C737" s="25"/>
      <c r="D737" s="22"/>
      <c r="E737" s="14"/>
      <c r="F737" s="14"/>
      <c r="G737" s="23" t="str">
        <f>IF($B737="","",IFERROR(INDEX(Residents!$H$4:$H$503,MATCH($B737,Residents!$A$4:$A$503,0))&amp;"",""))</f>
        <v/>
      </c>
    </row>
    <row r="738" spans="1:7" x14ac:dyDescent="0.3">
      <c r="A738" s="24"/>
      <c r="B738" s="14"/>
      <c r="C738" s="25"/>
      <c r="D738" s="22"/>
      <c r="E738" s="14"/>
      <c r="F738" s="14"/>
      <c r="G738" s="23" t="str">
        <f>IF($B738="","",IFERROR(INDEX(Residents!$H$4:$H$503,MATCH($B738,Residents!$A$4:$A$503,0))&amp;"",""))</f>
        <v/>
      </c>
    </row>
    <row r="739" spans="1:7" x14ac:dyDescent="0.3">
      <c r="A739" s="24"/>
      <c r="B739" s="14"/>
      <c r="C739" s="25"/>
      <c r="D739" s="22"/>
      <c r="E739" s="14"/>
      <c r="F739" s="14"/>
      <c r="G739" s="23" t="str">
        <f>IF($B739="","",IFERROR(INDEX(Residents!$H$4:$H$503,MATCH($B739,Residents!$A$4:$A$503,0))&amp;"",""))</f>
        <v/>
      </c>
    </row>
    <row r="740" spans="1:7" x14ac:dyDescent="0.3">
      <c r="A740" s="24"/>
      <c r="B740" s="14"/>
      <c r="C740" s="25"/>
      <c r="D740" s="22"/>
      <c r="E740" s="14"/>
      <c r="F740" s="14"/>
      <c r="G740" s="23" t="str">
        <f>IF($B740="","",IFERROR(INDEX(Residents!$H$4:$H$503,MATCH($B740,Residents!$A$4:$A$503,0))&amp;"",""))</f>
        <v/>
      </c>
    </row>
    <row r="741" spans="1:7" x14ac:dyDescent="0.3">
      <c r="A741" s="24"/>
      <c r="B741" s="14"/>
      <c r="C741" s="25"/>
      <c r="D741" s="22"/>
      <c r="E741" s="14"/>
      <c r="F741" s="14"/>
      <c r="G741" s="23" t="str">
        <f>IF($B741="","",IFERROR(INDEX(Residents!$H$4:$H$503,MATCH($B741,Residents!$A$4:$A$503,0))&amp;"",""))</f>
        <v/>
      </c>
    </row>
    <row r="742" spans="1:7" x14ac:dyDescent="0.3">
      <c r="A742" s="24"/>
      <c r="B742" s="14"/>
      <c r="C742" s="25"/>
      <c r="D742" s="22"/>
      <c r="E742" s="14"/>
      <c r="F742" s="14"/>
      <c r="G742" s="23" t="str">
        <f>IF($B742="","",IFERROR(INDEX(Residents!$H$4:$H$503,MATCH($B742,Residents!$A$4:$A$503,0))&amp;"",""))</f>
        <v/>
      </c>
    </row>
    <row r="743" spans="1:7" x14ac:dyDescent="0.3">
      <c r="A743" s="24"/>
      <c r="B743" s="14"/>
      <c r="C743" s="25"/>
      <c r="D743" s="22"/>
      <c r="E743" s="14"/>
      <c r="F743" s="14"/>
      <c r="G743" s="23" t="str">
        <f>IF($B743="","",IFERROR(INDEX(Residents!$H$4:$H$503,MATCH($B743,Residents!$A$4:$A$503,0))&amp;"",""))</f>
        <v/>
      </c>
    </row>
    <row r="744" spans="1:7" x14ac:dyDescent="0.3">
      <c r="A744" s="24"/>
      <c r="B744" s="14"/>
      <c r="C744" s="25"/>
      <c r="D744" s="22"/>
      <c r="E744" s="14"/>
      <c r="F744" s="14"/>
      <c r="G744" s="23" t="str">
        <f>IF($B744="","",IFERROR(INDEX(Residents!$H$4:$H$503,MATCH($B744,Residents!$A$4:$A$503,0))&amp;"",""))</f>
        <v/>
      </c>
    </row>
    <row r="745" spans="1:7" x14ac:dyDescent="0.3">
      <c r="A745" s="24"/>
      <c r="B745" s="14"/>
      <c r="C745" s="25"/>
      <c r="D745" s="22"/>
      <c r="E745" s="14"/>
      <c r="F745" s="14"/>
      <c r="G745" s="23" t="str">
        <f>IF($B745="","",IFERROR(INDEX(Residents!$H$4:$H$503,MATCH($B745,Residents!$A$4:$A$503,0))&amp;"",""))</f>
        <v/>
      </c>
    </row>
    <row r="746" spans="1:7" x14ac:dyDescent="0.3">
      <c r="A746" s="24"/>
      <c r="B746" s="14"/>
      <c r="C746" s="25"/>
      <c r="D746" s="22"/>
      <c r="E746" s="14"/>
      <c r="F746" s="14"/>
      <c r="G746" s="23" t="str">
        <f>IF($B746="","",IFERROR(INDEX(Residents!$H$4:$H$503,MATCH($B746,Residents!$A$4:$A$503,0))&amp;"",""))</f>
        <v/>
      </c>
    </row>
    <row r="747" spans="1:7" x14ac:dyDescent="0.3">
      <c r="A747" s="24"/>
      <c r="B747" s="14"/>
      <c r="C747" s="25"/>
      <c r="D747" s="22"/>
      <c r="E747" s="14"/>
      <c r="F747" s="14"/>
      <c r="G747" s="23" t="str">
        <f>IF($B747="","",IFERROR(INDEX(Residents!$H$4:$H$503,MATCH($B747,Residents!$A$4:$A$503,0))&amp;"",""))</f>
        <v/>
      </c>
    </row>
    <row r="748" spans="1:7" x14ac:dyDescent="0.3">
      <c r="A748" s="24"/>
      <c r="B748" s="14"/>
      <c r="C748" s="25"/>
      <c r="D748" s="22"/>
      <c r="E748" s="14"/>
      <c r="F748" s="14"/>
      <c r="G748" s="23" t="str">
        <f>IF($B748="","",IFERROR(INDEX(Residents!$H$4:$H$503,MATCH($B748,Residents!$A$4:$A$503,0))&amp;"",""))</f>
        <v/>
      </c>
    </row>
    <row r="749" spans="1:7" x14ac:dyDescent="0.3">
      <c r="A749" s="24"/>
      <c r="B749" s="14"/>
      <c r="C749" s="25"/>
      <c r="D749" s="22"/>
      <c r="E749" s="14"/>
      <c r="F749" s="14"/>
      <c r="G749" s="23" t="str">
        <f>IF($B749="","",IFERROR(INDEX(Residents!$H$4:$H$503,MATCH($B749,Residents!$A$4:$A$503,0))&amp;"",""))</f>
        <v/>
      </c>
    </row>
    <row r="750" spans="1:7" x14ac:dyDescent="0.3">
      <c r="A750" s="24"/>
      <c r="B750" s="14"/>
      <c r="C750" s="25"/>
      <c r="D750" s="22"/>
      <c r="E750" s="14"/>
      <c r="F750" s="14"/>
      <c r="G750" s="23" t="str">
        <f>IF($B750="","",IFERROR(INDEX(Residents!$H$4:$H$503,MATCH($B750,Residents!$A$4:$A$503,0))&amp;"",""))</f>
        <v/>
      </c>
    </row>
    <row r="751" spans="1:7" x14ac:dyDescent="0.3">
      <c r="A751" s="24"/>
      <c r="B751" s="14"/>
      <c r="C751" s="25"/>
      <c r="D751" s="22"/>
      <c r="E751" s="14"/>
      <c r="F751" s="14"/>
      <c r="G751" s="23" t="str">
        <f>IF($B751="","",IFERROR(INDEX(Residents!$H$4:$H$503,MATCH($B751,Residents!$A$4:$A$503,0))&amp;"",""))</f>
        <v/>
      </c>
    </row>
    <row r="752" spans="1:7" x14ac:dyDescent="0.3">
      <c r="A752" s="24"/>
      <c r="B752" s="14"/>
      <c r="C752" s="25"/>
      <c r="D752" s="22"/>
      <c r="E752" s="14"/>
      <c r="F752" s="14"/>
      <c r="G752" s="23" t="str">
        <f>IF($B752="","",IFERROR(INDEX(Residents!$H$4:$H$503,MATCH($B752,Residents!$A$4:$A$503,0))&amp;"",""))</f>
        <v/>
      </c>
    </row>
    <row r="753" spans="1:7" x14ac:dyDescent="0.3">
      <c r="A753" s="24"/>
      <c r="B753" s="14"/>
      <c r="C753" s="25"/>
      <c r="D753" s="22"/>
      <c r="E753" s="14"/>
      <c r="F753" s="14"/>
      <c r="G753" s="23" t="str">
        <f>IF($B753="","",IFERROR(INDEX(Residents!$H$4:$H$503,MATCH($B753,Residents!$A$4:$A$503,0))&amp;"",""))</f>
        <v/>
      </c>
    </row>
    <row r="754" spans="1:7" x14ac:dyDescent="0.3">
      <c r="A754" s="24"/>
      <c r="B754" s="14"/>
      <c r="C754" s="25"/>
      <c r="D754" s="22"/>
      <c r="E754" s="14"/>
      <c r="F754" s="14"/>
      <c r="G754" s="23" t="str">
        <f>IF($B754="","",IFERROR(INDEX(Residents!$H$4:$H$503,MATCH($B754,Residents!$A$4:$A$503,0))&amp;"",""))</f>
        <v/>
      </c>
    </row>
    <row r="755" spans="1:7" x14ac:dyDescent="0.3">
      <c r="A755" s="24"/>
      <c r="B755" s="14"/>
      <c r="C755" s="25"/>
      <c r="D755" s="22"/>
      <c r="E755" s="14"/>
      <c r="F755" s="14"/>
      <c r="G755" s="23" t="str">
        <f>IF($B755="","",IFERROR(INDEX(Residents!$H$4:$H$503,MATCH($B755,Residents!$A$4:$A$503,0))&amp;"",""))</f>
        <v/>
      </c>
    </row>
    <row r="756" spans="1:7" x14ac:dyDescent="0.3">
      <c r="A756" s="24"/>
      <c r="B756" s="14"/>
      <c r="C756" s="25"/>
      <c r="D756" s="22"/>
      <c r="E756" s="14"/>
      <c r="F756" s="14"/>
      <c r="G756" s="23" t="str">
        <f>IF($B756="","",IFERROR(INDEX(Residents!$H$4:$H$503,MATCH($B756,Residents!$A$4:$A$503,0))&amp;"",""))</f>
        <v/>
      </c>
    </row>
    <row r="757" spans="1:7" x14ac:dyDescent="0.3">
      <c r="A757" s="24"/>
      <c r="B757" s="14"/>
      <c r="C757" s="25"/>
      <c r="D757" s="22"/>
      <c r="E757" s="14"/>
      <c r="F757" s="14"/>
      <c r="G757" s="23" t="str">
        <f>IF($B757="","",IFERROR(INDEX(Residents!$H$4:$H$503,MATCH($B757,Residents!$A$4:$A$503,0))&amp;"",""))</f>
        <v/>
      </c>
    </row>
    <row r="758" spans="1:7" x14ac:dyDescent="0.3">
      <c r="A758" s="24"/>
      <c r="B758" s="14"/>
      <c r="C758" s="25"/>
      <c r="D758" s="22"/>
      <c r="E758" s="14"/>
      <c r="F758" s="14"/>
      <c r="G758" s="23" t="str">
        <f>IF($B758="","",IFERROR(INDEX(Residents!$H$4:$H$503,MATCH($B758,Residents!$A$4:$A$503,0))&amp;"",""))</f>
        <v/>
      </c>
    </row>
    <row r="759" spans="1:7" x14ac:dyDescent="0.3">
      <c r="A759" s="24"/>
      <c r="B759" s="14"/>
      <c r="C759" s="25"/>
      <c r="D759" s="22"/>
      <c r="E759" s="14"/>
      <c r="F759" s="14"/>
      <c r="G759" s="23" t="str">
        <f>IF($B759="","",IFERROR(INDEX(Residents!$H$4:$H$503,MATCH($B759,Residents!$A$4:$A$503,0))&amp;"",""))</f>
        <v/>
      </c>
    </row>
    <row r="760" spans="1:7" x14ac:dyDescent="0.3">
      <c r="A760" s="24"/>
      <c r="B760" s="14"/>
      <c r="C760" s="25"/>
      <c r="D760" s="22"/>
      <c r="E760" s="14"/>
      <c r="F760" s="14"/>
      <c r="G760" s="23" t="str">
        <f>IF($B760="","",IFERROR(INDEX(Residents!$H$4:$H$503,MATCH($B760,Residents!$A$4:$A$503,0))&amp;"",""))</f>
        <v/>
      </c>
    </row>
    <row r="761" spans="1:7" x14ac:dyDescent="0.3">
      <c r="A761" s="24"/>
      <c r="B761" s="14"/>
      <c r="C761" s="25"/>
      <c r="D761" s="22"/>
      <c r="E761" s="14"/>
      <c r="F761" s="14"/>
      <c r="G761" s="23" t="str">
        <f>IF($B761="","",IFERROR(INDEX(Residents!$H$4:$H$503,MATCH($B761,Residents!$A$4:$A$503,0))&amp;"",""))</f>
        <v/>
      </c>
    </row>
    <row r="762" spans="1:7" x14ac:dyDescent="0.3">
      <c r="A762" s="24"/>
      <c r="B762" s="14"/>
      <c r="C762" s="25"/>
      <c r="D762" s="22"/>
      <c r="E762" s="14"/>
      <c r="F762" s="14"/>
      <c r="G762" s="23" t="str">
        <f>IF($B762="","",IFERROR(INDEX(Residents!$H$4:$H$503,MATCH($B762,Residents!$A$4:$A$503,0))&amp;"",""))</f>
        <v/>
      </c>
    </row>
    <row r="763" spans="1:7" x14ac:dyDescent="0.3">
      <c r="A763" s="24"/>
      <c r="B763" s="14"/>
      <c r="C763" s="25"/>
      <c r="D763" s="22"/>
      <c r="E763" s="14"/>
      <c r="F763" s="14"/>
      <c r="G763" s="23" t="str">
        <f>IF($B763="","",IFERROR(INDEX(Residents!$H$4:$H$503,MATCH($B763,Residents!$A$4:$A$503,0))&amp;"",""))</f>
        <v/>
      </c>
    </row>
    <row r="764" spans="1:7" x14ac:dyDescent="0.3">
      <c r="A764" s="24"/>
      <c r="B764" s="14"/>
      <c r="C764" s="25"/>
      <c r="D764" s="22"/>
      <c r="E764" s="14"/>
      <c r="F764" s="14"/>
      <c r="G764" s="23" t="str">
        <f>IF($B764="","",IFERROR(INDEX(Residents!$H$4:$H$503,MATCH($B764,Residents!$A$4:$A$503,0))&amp;"",""))</f>
        <v/>
      </c>
    </row>
    <row r="765" spans="1:7" x14ac:dyDescent="0.3">
      <c r="A765" s="24"/>
      <c r="B765" s="14"/>
      <c r="C765" s="25"/>
      <c r="D765" s="22"/>
      <c r="E765" s="14"/>
      <c r="F765" s="14"/>
      <c r="G765" s="23" t="str">
        <f>IF($B765="","",IFERROR(INDEX(Residents!$H$4:$H$503,MATCH($B765,Residents!$A$4:$A$503,0))&amp;"",""))</f>
        <v/>
      </c>
    </row>
    <row r="766" spans="1:7" x14ac:dyDescent="0.3">
      <c r="A766" s="24"/>
      <c r="B766" s="14"/>
      <c r="C766" s="25"/>
      <c r="D766" s="22"/>
      <c r="E766" s="14"/>
      <c r="F766" s="14"/>
      <c r="G766" s="23" t="str">
        <f>IF($B766="","",IFERROR(INDEX(Residents!$H$4:$H$503,MATCH($B766,Residents!$A$4:$A$503,0))&amp;"",""))</f>
        <v/>
      </c>
    </row>
    <row r="767" spans="1:7" x14ac:dyDescent="0.3">
      <c r="A767" s="24"/>
      <c r="B767" s="14"/>
      <c r="C767" s="25"/>
      <c r="D767" s="22"/>
      <c r="E767" s="14"/>
      <c r="F767" s="14"/>
      <c r="G767" s="23" t="str">
        <f>IF($B767="","",IFERROR(INDEX(Residents!$H$4:$H$503,MATCH($B767,Residents!$A$4:$A$503,0))&amp;"",""))</f>
        <v/>
      </c>
    </row>
    <row r="768" spans="1:7" x14ac:dyDescent="0.3">
      <c r="A768" s="24"/>
      <c r="B768" s="14"/>
      <c r="C768" s="25"/>
      <c r="D768" s="22"/>
      <c r="E768" s="14"/>
      <c r="F768" s="14"/>
      <c r="G768" s="23" t="str">
        <f>IF($B768="","",IFERROR(INDEX(Residents!$H$4:$H$503,MATCH($B768,Residents!$A$4:$A$503,0))&amp;"",""))</f>
        <v/>
      </c>
    </row>
    <row r="769" spans="1:7" x14ac:dyDescent="0.3">
      <c r="A769" s="24"/>
      <c r="B769" s="14"/>
      <c r="C769" s="25"/>
      <c r="D769" s="22"/>
      <c r="E769" s="14"/>
      <c r="F769" s="14"/>
      <c r="G769" s="23" t="str">
        <f>IF($B769="","",IFERROR(INDEX(Residents!$H$4:$H$503,MATCH($B769,Residents!$A$4:$A$503,0))&amp;"",""))</f>
        <v/>
      </c>
    </row>
    <row r="770" spans="1:7" x14ac:dyDescent="0.3">
      <c r="A770" s="24"/>
      <c r="B770" s="14"/>
      <c r="C770" s="25"/>
      <c r="D770" s="22"/>
      <c r="E770" s="14"/>
      <c r="F770" s="14"/>
      <c r="G770" s="23" t="str">
        <f>IF($B770="","",IFERROR(INDEX(Residents!$H$4:$H$503,MATCH($B770,Residents!$A$4:$A$503,0))&amp;"",""))</f>
        <v/>
      </c>
    </row>
    <row r="771" spans="1:7" x14ac:dyDescent="0.3">
      <c r="A771" s="24"/>
      <c r="B771" s="14"/>
      <c r="C771" s="25"/>
      <c r="D771" s="22"/>
      <c r="E771" s="14"/>
      <c r="F771" s="14"/>
      <c r="G771" s="23" t="str">
        <f>IF($B771="","",IFERROR(INDEX(Residents!$H$4:$H$503,MATCH($B771,Residents!$A$4:$A$503,0))&amp;"",""))</f>
        <v/>
      </c>
    </row>
    <row r="772" spans="1:7" x14ac:dyDescent="0.3">
      <c r="A772" s="24"/>
      <c r="B772" s="14"/>
      <c r="C772" s="25"/>
      <c r="D772" s="22"/>
      <c r="E772" s="14"/>
      <c r="F772" s="14"/>
      <c r="G772" s="23" t="str">
        <f>IF($B772="","",IFERROR(INDEX(Residents!$H$4:$H$503,MATCH($B772,Residents!$A$4:$A$503,0))&amp;"",""))</f>
        <v/>
      </c>
    </row>
    <row r="773" spans="1:7" x14ac:dyDescent="0.3">
      <c r="A773" s="24"/>
      <c r="B773" s="14"/>
      <c r="C773" s="25"/>
      <c r="D773" s="22"/>
      <c r="E773" s="14"/>
      <c r="F773" s="14"/>
      <c r="G773" s="23" t="str">
        <f>IF($B773="","",IFERROR(INDEX(Residents!$H$4:$H$503,MATCH($B773,Residents!$A$4:$A$503,0))&amp;"",""))</f>
        <v/>
      </c>
    </row>
    <row r="774" spans="1:7" x14ac:dyDescent="0.3">
      <c r="A774" s="24"/>
      <c r="B774" s="14"/>
      <c r="C774" s="25"/>
      <c r="D774" s="22"/>
      <c r="E774" s="14"/>
      <c r="F774" s="14"/>
      <c r="G774" s="23" t="str">
        <f>IF($B774="","",IFERROR(INDEX(Residents!$H$4:$H$503,MATCH($B774,Residents!$A$4:$A$503,0))&amp;"",""))</f>
        <v/>
      </c>
    </row>
    <row r="775" spans="1:7" x14ac:dyDescent="0.3">
      <c r="A775" s="24"/>
      <c r="B775" s="14"/>
      <c r="C775" s="25"/>
      <c r="D775" s="22"/>
      <c r="E775" s="14"/>
      <c r="F775" s="14"/>
      <c r="G775" s="23" t="str">
        <f>IF($B775="","",IFERROR(INDEX(Residents!$H$4:$H$503,MATCH($B775,Residents!$A$4:$A$503,0))&amp;"",""))</f>
        <v/>
      </c>
    </row>
    <row r="776" spans="1:7" x14ac:dyDescent="0.3">
      <c r="A776" s="24"/>
      <c r="B776" s="14"/>
      <c r="C776" s="25"/>
      <c r="D776" s="22"/>
      <c r="E776" s="14"/>
      <c r="F776" s="14"/>
      <c r="G776" s="23" t="str">
        <f>IF($B776="","",IFERROR(INDEX(Residents!$H$4:$H$503,MATCH($B776,Residents!$A$4:$A$503,0))&amp;"",""))</f>
        <v/>
      </c>
    </row>
    <row r="777" spans="1:7" x14ac:dyDescent="0.3">
      <c r="A777" s="24"/>
      <c r="B777" s="14"/>
      <c r="C777" s="25"/>
      <c r="D777" s="22"/>
      <c r="E777" s="14"/>
      <c r="F777" s="14"/>
      <c r="G777" s="23" t="str">
        <f>IF($B777="","",IFERROR(INDEX(Residents!$H$4:$H$503,MATCH($B777,Residents!$A$4:$A$503,0))&amp;"",""))</f>
        <v/>
      </c>
    </row>
    <row r="778" spans="1:7" x14ac:dyDescent="0.3">
      <c r="A778" s="24"/>
      <c r="B778" s="14"/>
      <c r="C778" s="25"/>
      <c r="D778" s="22"/>
      <c r="E778" s="14"/>
      <c r="F778" s="14"/>
      <c r="G778" s="23" t="str">
        <f>IF($B778="","",IFERROR(INDEX(Residents!$H$4:$H$503,MATCH($B778,Residents!$A$4:$A$503,0))&amp;"",""))</f>
        <v/>
      </c>
    </row>
    <row r="779" spans="1:7" x14ac:dyDescent="0.3">
      <c r="A779" s="24"/>
      <c r="B779" s="14"/>
      <c r="C779" s="25"/>
      <c r="D779" s="22"/>
      <c r="E779" s="14"/>
      <c r="F779" s="14"/>
      <c r="G779" s="23" t="str">
        <f>IF($B779="","",IFERROR(INDEX(Residents!$H$4:$H$503,MATCH($B779,Residents!$A$4:$A$503,0))&amp;"",""))</f>
        <v/>
      </c>
    </row>
    <row r="780" spans="1:7" x14ac:dyDescent="0.3">
      <c r="A780" s="24"/>
      <c r="B780" s="14"/>
      <c r="C780" s="25"/>
      <c r="D780" s="22"/>
      <c r="E780" s="14"/>
      <c r="F780" s="14"/>
      <c r="G780" s="23" t="str">
        <f>IF($B780="","",IFERROR(INDEX(Residents!$H$4:$H$503,MATCH($B780,Residents!$A$4:$A$503,0))&amp;"",""))</f>
        <v/>
      </c>
    </row>
    <row r="781" spans="1:7" x14ac:dyDescent="0.3">
      <c r="A781" s="24"/>
      <c r="B781" s="14"/>
      <c r="C781" s="25"/>
      <c r="D781" s="22"/>
      <c r="E781" s="14"/>
      <c r="F781" s="14"/>
      <c r="G781" s="23" t="str">
        <f>IF($B781="","",IFERROR(INDEX(Residents!$H$4:$H$503,MATCH($B781,Residents!$A$4:$A$503,0))&amp;"",""))</f>
        <v/>
      </c>
    </row>
    <row r="782" spans="1:7" x14ac:dyDescent="0.3">
      <c r="A782" s="24"/>
      <c r="B782" s="14"/>
      <c r="C782" s="25"/>
      <c r="D782" s="22"/>
      <c r="E782" s="14"/>
      <c r="F782" s="14"/>
      <c r="G782" s="23" t="str">
        <f>IF($B782="","",IFERROR(INDEX(Residents!$H$4:$H$503,MATCH($B782,Residents!$A$4:$A$503,0))&amp;"",""))</f>
        <v/>
      </c>
    </row>
    <row r="783" spans="1:7" x14ac:dyDescent="0.3">
      <c r="A783" s="24"/>
      <c r="B783" s="14"/>
      <c r="C783" s="25"/>
      <c r="D783" s="22"/>
      <c r="E783" s="14"/>
      <c r="F783" s="14"/>
      <c r="G783" s="23" t="str">
        <f>IF($B783="","",IFERROR(INDEX(Residents!$H$4:$H$503,MATCH($B783,Residents!$A$4:$A$503,0))&amp;"",""))</f>
        <v/>
      </c>
    </row>
    <row r="784" spans="1:7" x14ac:dyDescent="0.3">
      <c r="A784" s="24"/>
      <c r="B784" s="14"/>
      <c r="C784" s="25"/>
      <c r="D784" s="22"/>
      <c r="E784" s="14"/>
      <c r="F784" s="14"/>
      <c r="G784" s="23" t="str">
        <f>IF($B784="","",IFERROR(INDEX(Residents!$H$4:$H$503,MATCH($B784,Residents!$A$4:$A$503,0))&amp;"",""))</f>
        <v/>
      </c>
    </row>
    <row r="785" spans="1:7" x14ac:dyDescent="0.3">
      <c r="A785" s="24"/>
      <c r="B785" s="14"/>
      <c r="C785" s="25"/>
      <c r="D785" s="22"/>
      <c r="E785" s="14"/>
      <c r="F785" s="14"/>
      <c r="G785" s="23" t="str">
        <f>IF($B785="","",IFERROR(INDEX(Residents!$H$4:$H$503,MATCH($B785,Residents!$A$4:$A$503,0))&amp;"",""))</f>
        <v/>
      </c>
    </row>
    <row r="786" spans="1:7" x14ac:dyDescent="0.3">
      <c r="A786" s="24"/>
      <c r="B786" s="14"/>
      <c r="C786" s="25"/>
      <c r="D786" s="22"/>
      <c r="E786" s="14"/>
      <c r="F786" s="14"/>
      <c r="G786" s="23" t="str">
        <f>IF($B786="","",IFERROR(INDEX(Residents!$H$4:$H$503,MATCH($B786,Residents!$A$4:$A$503,0))&amp;"",""))</f>
        <v/>
      </c>
    </row>
    <row r="787" spans="1:7" x14ac:dyDescent="0.3">
      <c r="A787" s="24"/>
      <c r="B787" s="14"/>
      <c r="C787" s="25"/>
      <c r="D787" s="22"/>
      <c r="E787" s="14"/>
      <c r="F787" s="14"/>
      <c r="G787" s="23" t="str">
        <f>IF($B787="","",IFERROR(INDEX(Residents!$H$4:$H$503,MATCH($B787,Residents!$A$4:$A$503,0))&amp;"",""))</f>
        <v/>
      </c>
    </row>
    <row r="788" spans="1:7" x14ac:dyDescent="0.3">
      <c r="A788" s="24"/>
      <c r="B788" s="14"/>
      <c r="C788" s="25"/>
      <c r="D788" s="22"/>
      <c r="E788" s="14"/>
      <c r="F788" s="14"/>
      <c r="G788" s="23" t="str">
        <f>IF($B788="","",IFERROR(INDEX(Residents!$H$4:$H$503,MATCH($B788,Residents!$A$4:$A$503,0))&amp;"",""))</f>
        <v/>
      </c>
    </row>
    <row r="789" spans="1:7" x14ac:dyDescent="0.3">
      <c r="A789" s="24"/>
      <c r="B789" s="14"/>
      <c r="C789" s="25"/>
      <c r="D789" s="22"/>
      <c r="E789" s="14"/>
      <c r="F789" s="14"/>
      <c r="G789" s="23" t="str">
        <f>IF($B789="","",IFERROR(INDEX(Residents!$H$4:$H$503,MATCH($B789,Residents!$A$4:$A$503,0))&amp;"",""))</f>
        <v/>
      </c>
    </row>
    <row r="790" spans="1:7" x14ac:dyDescent="0.3">
      <c r="A790" s="24"/>
      <c r="B790" s="14"/>
      <c r="C790" s="25"/>
      <c r="D790" s="22"/>
      <c r="E790" s="14"/>
      <c r="F790" s="14"/>
      <c r="G790" s="23" t="str">
        <f>IF($B790="","",IFERROR(INDEX(Residents!$H$4:$H$503,MATCH($B790,Residents!$A$4:$A$503,0))&amp;"",""))</f>
        <v/>
      </c>
    </row>
    <row r="791" spans="1:7" x14ac:dyDescent="0.3">
      <c r="A791" s="24"/>
      <c r="B791" s="14"/>
      <c r="C791" s="25"/>
      <c r="D791" s="22"/>
      <c r="E791" s="14"/>
      <c r="F791" s="14"/>
      <c r="G791" s="23" t="str">
        <f>IF($B791="","",IFERROR(INDEX(Residents!$H$4:$H$503,MATCH($B791,Residents!$A$4:$A$503,0))&amp;"",""))</f>
        <v/>
      </c>
    </row>
    <row r="792" spans="1:7" x14ac:dyDescent="0.3">
      <c r="A792" s="24"/>
      <c r="B792" s="14"/>
      <c r="C792" s="25"/>
      <c r="D792" s="22"/>
      <c r="E792" s="14"/>
      <c r="F792" s="14"/>
      <c r="G792" s="23" t="str">
        <f>IF($B792="","",IFERROR(INDEX(Residents!$H$4:$H$503,MATCH($B792,Residents!$A$4:$A$503,0))&amp;"",""))</f>
        <v/>
      </c>
    </row>
    <row r="793" spans="1:7" x14ac:dyDescent="0.3">
      <c r="A793" s="24"/>
      <c r="B793" s="14"/>
      <c r="C793" s="25"/>
      <c r="D793" s="22"/>
      <c r="E793" s="14"/>
      <c r="F793" s="14"/>
      <c r="G793" s="23" t="str">
        <f>IF($B793="","",IFERROR(INDEX(Residents!$H$4:$H$503,MATCH($B793,Residents!$A$4:$A$503,0))&amp;"",""))</f>
        <v/>
      </c>
    </row>
    <row r="794" spans="1:7" x14ac:dyDescent="0.3">
      <c r="A794" s="24"/>
      <c r="B794" s="14"/>
      <c r="C794" s="25"/>
      <c r="D794" s="22"/>
      <c r="E794" s="14"/>
      <c r="F794" s="14"/>
      <c r="G794" s="23" t="str">
        <f>IF($B794="","",IFERROR(INDEX(Residents!$H$4:$H$503,MATCH($B794,Residents!$A$4:$A$503,0))&amp;"",""))</f>
        <v/>
      </c>
    </row>
    <row r="795" spans="1:7" x14ac:dyDescent="0.3">
      <c r="A795" s="24"/>
      <c r="B795" s="14"/>
      <c r="C795" s="25"/>
      <c r="D795" s="22"/>
      <c r="E795" s="14"/>
      <c r="F795" s="14"/>
      <c r="G795" s="23" t="str">
        <f>IF($B795="","",IFERROR(INDEX(Residents!$H$4:$H$503,MATCH($B795,Residents!$A$4:$A$503,0))&amp;"",""))</f>
        <v/>
      </c>
    </row>
    <row r="796" spans="1:7" x14ac:dyDescent="0.3">
      <c r="A796" s="24"/>
      <c r="B796" s="14"/>
      <c r="C796" s="25"/>
      <c r="D796" s="22"/>
      <c r="E796" s="14"/>
      <c r="F796" s="14"/>
      <c r="G796" s="23" t="str">
        <f>IF($B796="","",IFERROR(INDEX(Residents!$H$4:$H$503,MATCH($B796,Residents!$A$4:$A$503,0))&amp;"",""))</f>
        <v/>
      </c>
    </row>
    <row r="797" spans="1:7" x14ac:dyDescent="0.3">
      <c r="A797" s="24"/>
      <c r="B797" s="14"/>
      <c r="C797" s="25"/>
      <c r="D797" s="22"/>
      <c r="E797" s="14"/>
      <c r="F797" s="14"/>
      <c r="G797" s="23" t="str">
        <f>IF($B797="","",IFERROR(INDEX(Residents!$H$4:$H$503,MATCH($B797,Residents!$A$4:$A$503,0))&amp;"",""))</f>
        <v/>
      </c>
    </row>
    <row r="798" spans="1:7" x14ac:dyDescent="0.3">
      <c r="A798" s="24"/>
      <c r="B798" s="14"/>
      <c r="C798" s="25"/>
      <c r="D798" s="22"/>
      <c r="E798" s="14"/>
      <c r="F798" s="14"/>
      <c r="G798" s="23" t="str">
        <f>IF($B798="","",IFERROR(INDEX(Residents!$H$4:$H$503,MATCH($B798,Residents!$A$4:$A$503,0))&amp;"",""))</f>
        <v/>
      </c>
    </row>
    <row r="799" spans="1:7" x14ac:dyDescent="0.3">
      <c r="A799" s="24"/>
      <c r="B799" s="14"/>
      <c r="C799" s="25"/>
      <c r="D799" s="22"/>
      <c r="E799" s="14"/>
      <c r="F799" s="14"/>
      <c r="G799" s="23" t="str">
        <f>IF($B799="","",IFERROR(INDEX(Residents!$H$4:$H$503,MATCH($B799,Residents!$A$4:$A$503,0))&amp;"",""))</f>
        <v/>
      </c>
    </row>
    <row r="800" spans="1:7" x14ac:dyDescent="0.3">
      <c r="A800" s="24"/>
      <c r="B800" s="14"/>
      <c r="C800" s="25"/>
      <c r="D800" s="22"/>
      <c r="E800" s="14"/>
      <c r="F800" s="14"/>
      <c r="G800" s="23" t="str">
        <f>IF($B800="","",IFERROR(INDEX(Residents!$H$4:$H$503,MATCH($B800,Residents!$A$4:$A$503,0))&amp;"",""))</f>
        <v/>
      </c>
    </row>
    <row r="801" spans="1:7" x14ac:dyDescent="0.3">
      <c r="A801" s="24"/>
      <c r="B801" s="14"/>
      <c r="C801" s="25"/>
      <c r="D801" s="22"/>
      <c r="E801" s="14"/>
      <c r="F801" s="14"/>
      <c r="G801" s="23" t="str">
        <f>IF($B801="","",IFERROR(INDEX(Residents!$H$4:$H$503,MATCH($B801,Residents!$A$4:$A$503,0))&amp;"",""))</f>
        <v/>
      </c>
    </row>
    <row r="802" spans="1:7" x14ac:dyDescent="0.3">
      <c r="A802" s="24"/>
      <c r="B802" s="14"/>
      <c r="C802" s="25"/>
      <c r="D802" s="22"/>
      <c r="E802" s="14"/>
      <c r="F802" s="14"/>
      <c r="G802" s="23" t="str">
        <f>IF($B802="","",IFERROR(INDEX(Residents!$H$4:$H$503,MATCH($B802,Residents!$A$4:$A$503,0))&amp;"",""))</f>
        <v/>
      </c>
    </row>
    <row r="803" spans="1:7" x14ac:dyDescent="0.3">
      <c r="A803" s="24"/>
      <c r="B803" s="14"/>
      <c r="C803" s="25"/>
      <c r="D803" s="22"/>
      <c r="E803" s="14"/>
      <c r="F803" s="14"/>
      <c r="G803" s="23" t="str">
        <f>IF($B803="","",IFERROR(INDEX(Residents!$H$4:$H$503,MATCH($B803,Residents!$A$4:$A$503,0))&amp;"",""))</f>
        <v/>
      </c>
    </row>
    <row r="804" spans="1:7" x14ac:dyDescent="0.3">
      <c r="A804" s="24"/>
      <c r="B804" s="14"/>
      <c r="C804" s="25"/>
      <c r="D804" s="22"/>
      <c r="E804" s="14"/>
      <c r="F804" s="14"/>
      <c r="G804" s="23" t="str">
        <f>IF($B804="","",IFERROR(INDEX(Residents!$H$4:$H$503,MATCH($B804,Residents!$A$4:$A$503,0))&amp;"",""))</f>
        <v/>
      </c>
    </row>
    <row r="805" spans="1:7" x14ac:dyDescent="0.3">
      <c r="A805" s="24"/>
      <c r="B805" s="14"/>
      <c r="C805" s="25"/>
      <c r="D805" s="22"/>
      <c r="E805" s="14"/>
      <c r="F805" s="14"/>
      <c r="G805" s="23" t="str">
        <f>IF($B805="","",IFERROR(INDEX(Residents!$H$4:$H$503,MATCH($B805,Residents!$A$4:$A$503,0))&amp;"",""))</f>
        <v/>
      </c>
    </row>
    <row r="806" spans="1:7" x14ac:dyDescent="0.3">
      <c r="A806" s="24"/>
      <c r="B806" s="14"/>
      <c r="C806" s="25"/>
      <c r="D806" s="22"/>
      <c r="E806" s="14"/>
      <c r="F806" s="14"/>
      <c r="G806" s="23" t="str">
        <f>IF($B806="","",IFERROR(INDEX(Residents!$H$4:$H$503,MATCH($B806,Residents!$A$4:$A$503,0))&amp;"",""))</f>
        <v/>
      </c>
    </row>
    <row r="807" spans="1:7" x14ac:dyDescent="0.3">
      <c r="A807" s="24"/>
      <c r="B807" s="14"/>
      <c r="C807" s="25"/>
      <c r="D807" s="22"/>
      <c r="E807" s="14"/>
      <c r="F807" s="14"/>
      <c r="G807" s="23" t="str">
        <f>IF($B807="","",IFERROR(INDEX(Residents!$H$4:$H$503,MATCH($B807,Residents!$A$4:$A$503,0))&amp;"",""))</f>
        <v/>
      </c>
    </row>
    <row r="808" spans="1:7" x14ac:dyDescent="0.3">
      <c r="A808" s="24"/>
      <c r="B808" s="14"/>
      <c r="C808" s="25"/>
      <c r="D808" s="22"/>
      <c r="E808" s="14"/>
      <c r="F808" s="14"/>
      <c r="G808" s="23" t="str">
        <f>IF($B808="","",IFERROR(INDEX(Residents!$H$4:$H$503,MATCH($B808,Residents!$A$4:$A$503,0))&amp;"",""))</f>
        <v/>
      </c>
    </row>
    <row r="809" spans="1:7" x14ac:dyDescent="0.3">
      <c r="A809" s="24"/>
      <c r="B809" s="14"/>
      <c r="C809" s="25"/>
      <c r="D809" s="22"/>
      <c r="E809" s="14"/>
      <c r="F809" s="14"/>
      <c r="G809" s="23" t="str">
        <f>IF($B809="","",IFERROR(INDEX(Residents!$H$4:$H$503,MATCH($B809,Residents!$A$4:$A$503,0))&amp;"",""))</f>
        <v/>
      </c>
    </row>
    <row r="810" spans="1:7" x14ac:dyDescent="0.3">
      <c r="A810" s="24"/>
      <c r="B810" s="14"/>
      <c r="C810" s="25"/>
      <c r="D810" s="22"/>
      <c r="E810" s="14"/>
      <c r="F810" s="14"/>
      <c r="G810" s="23" t="str">
        <f>IF($B810="","",IFERROR(INDEX(Residents!$H$4:$H$503,MATCH($B810,Residents!$A$4:$A$503,0))&amp;"",""))</f>
        <v/>
      </c>
    </row>
    <row r="811" spans="1:7" x14ac:dyDescent="0.3">
      <c r="A811" s="24"/>
      <c r="B811" s="14"/>
      <c r="C811" s="25"/>
      <c r="D811" s="22"/>
      <c r="E811" s="14"/>
      <c r="F811" s="14"/>
      <c r="G811" s="23" t="str">
        <f>IF($B811="","",IFERROR(INDEX(Residents!$H$4:$H$503,MATCH($B811,Residents!$A$4:$A$503,0))&amp;"",""))</f>
        <v/>
      </c>
    </row>
    <row r="812" spans="1:7" x14ac:dyDescent="0.3">
      <c r="A812" s="24"/>
      <c r="B812" s="14"/>
      <c r="C812" s="25"/>
      <c r="D812" s="22"/>
      <c r="E812" s="14"/>
      <c r="F812" s="14"/>
      <c r="G812" s="23" t="str">
        <f>IF($B812="","",IFERROR(INDEX(Residents!$H$4:$H$503,MATCH($B812,Residents!$A$4:$A$503,0))&amp;"",""))</f>
        <v/>
      </c>
    </row>
    <row r="813" spans="1:7" x14ac:dyDescent="0.3">
      <c r="A813" s="24"/>
      <c r="B813" s="14"/>
      <c r="C813" s="25"/>
      <c r="D813" s="22"/>
      <c r="E813" s="14"/>
      <c r="F813" s="14"/>
      <c r="G813" s="23" t="str">
        <f>IF($B813="","",IFERROR(INDEX(Residents!$H$4:$H$503,MATCH($B813,Residents!$A$4:$A$503,0))&amp;"",""))</f>
        <v/>
      </c>
    </row>
    <row r="814" spans="1:7" x14ac:dyDescent="0.3">
      <c r="A814" s="24"/>
      <c r="B814" s="14"/>
      <c r="C814" s="25"/>
      <c r="D814" s="22"/>
      <c r="E814" s="14"/>
      <c r="F814" s="14"/>
      <c r="G814" s="23" t="str">
        <f>IF($B814="","",IFERROR(INDEX(Residents!$H$4:$H$503,MATCH($B814,Residents!$A$4:$A$503,0))&amp;"",""))</f>
        <v/>
      </c>
    </row>
    <row r="815" spans="1:7" x14ac:dyDescent="0.3">
      <c r="A815" s="24"/>
      <c r="B815" s="14"/>
      <c r="C815" s="25"/>
      <c r="D815" s="22"/>
      <c r="E815" s="14"/>
      <c r="F815" s="14"/>
      <c r="G815" s="23" t="str">
        <f>IF($B815="","",IFERROR(INDEX(Residents!$H$4:$H$503,MATCH($B815,Residents!$A$4:$A$503,0))&amp;"",""))</f>
        <v/>
      </c>
    </row>
    <row r="816" spans="1:7" x14ac:dyDescent="0.3">
      <c r="A816" s="24"/>
      <c r="B816" s="14"/>
      <c r="C816" s="25"/>
      <c r="D816" s="22"/>
      <c r="E816" s="14"/>
      <c r="F816" s="14"/>
      <c r="G816" s="23" t="str">
        <f>IF($B816="","",IFERROR(INDEX(Residents!$H$4:$H$503,MATCH($B816,Residents!$A$4:$A$503,0))&amp;"",""))</f>
        <v/>
      </c>
    </row>
    <row r="817" spans="1:7" x14ac:dyDescent="0.3">
      <c r="A817" s="24"/>
      <c r="B817" s="14"/>
      <c r="C817" s="25"/>
      <c r="D817" s="22"/>
      <c r="E817" s="14"/>
      <c r="F817" s="14"/>
      <c r="G817" s="23" t="str">
        <f>IF($B817="","",IFERROR(INDEX(Residents!$H$4:$H$503,MATCH($B817,Residents!$A$4:$A$503,0))&amp;"",""))</f>
        <v/>
      </c>
    </row>
    <row r="818" spans="1:7" x14ac:dyDescent="0.3">
      <c r="A818" s="24"/>
      <c r="B818" s="14"/>
      <c r="C818" s="25"/>
      <c r="D818" s="22"/>
      <c r="E818" s="14"/>
      <c r="F818" s="14"/>
      <c r="G818" s="23" t="str">
        <f>IF($B818="","",IFERROR(INDEX(Residents!$H$4:$H$503,MATCH($B818,Residents!$A$4:$A$503,0))&amp;"",""))</f>
        <v/>
      </c>
    </row>
    <row r="819" spans="1:7" x14ac:dyDescent="0.3">
      <c r="A819" s="24"/>
      <c r="B819" s="14"/>
      <c r="C819" s="25"/>
      <c r="D819" s="22"/>
      <c r="E819" s="14"/>
      <c r="F819" s="14"/>
      <c r="G819" s="23" t="str">
        <f>IF($B819="","",IFERROR(INDEX(Residents!$H$4:$H$503,MATCH($B819,Residents!$A$4:$A$503,0))&amp;"",""))</f>
        <v/>
      </c>
    </row>
    <row r="820" spans="1:7" x14ac:dyDescent="0.3">
      <c r="A820" s="24"/>
      <c r="B820" s="14"/>
      <c r="C820" s="25"/>
      <c r="D820" s="22"/>
      <c r="E820" s="14"/>
      <c r="F820" s="14"/>
      <c r="G820" s="23" t="str">
        <f>IF($B820="","",IFERROR(INDEX(Residents!$H$4:$H$503,MATCH($B820,Residents!$A$4:$A$503,0))&amp;"",""))</f>
        <v/>
      </c>
    </row>
    <row r="821" spans="1:7" x14ac:dyDescent="0.3">
      <c r="A821" s="24"/>
      <c r="B821" s="14"/>
      <c r="C821" s="25"/>
      <c r="D821" s="22"/>
      <c r="E821" s="14"/>
      <c r="F821" s="14"/>
      <c r="G821" s="23" t="str">
        <f>IF($B821="","",IFERROR(INDEX(Residents!$H$4:$H$503,MATCH($B821,Residents!$A$4:$A$503,0))&amp;"",""))</f>
        <v/>
      </c>
    </row>
    <row r="822" spans="1:7" x14ac:dyDescent="0.3">
      <c r="A822" s="24"/>
      <c r="B822" s="14"/>
      <c r="C822" s="25"/>
      <c r="D822" s="22"/>
      <c r="E822" s="14"/>
      <c r="F822" s="14"/>
      <c r="G822" s="23" t="str">
        <f>IF($B822="","",IFERROR(INDEX(Residents!$H$4:$H$503,MATCH($B822,Residents!$A$4:$A$503,0))&amp;"",""))</f>
        <v/>
      </c>
    </row>
    <row r="823" spans="1:7" x14ac:dyDescent="0.3">
      <c r="A823" s="24"/>
      <c r="B823" s="14"/>
      <c r="C823" s="25"/>
      <c r="D823" s="22"/>
      <c r="E823" s="14"/>
      <c r="F823" s="14"/>
      <c r="G823" s="23" t="str">
        <f>IF($B823="","",IFERROR(INDEX(Residents!$H$4:$H$503,MATCH($B823,Residents!$A$4:$A$503,0))&amp;"",""))</f>
        <v/>
      </c>
    </row>
    <row r="824" spans="1:7" x14ac:dyDescent="0.3">
      <c r="A824" s="24"/>
      <c r="B824" s="14"/>
      <c r="C824" s="25"/>
      <c r="D824" s="22"/>
      <c r="E824" s="14"/>
      <c r="F824" s="14"/>
      <c r="G824" s="23" t="str">
        <f>IF($B824="","",IFERROR(INDEX(Residents!$H$4:$H$503,MATCH($B824,Residents!$A$4:$A$503,0))&amp;"",""))</f>
        <v/>
      </c>
    </row>
    <row r="825" spans="1:7" x14ac:dyDescent="0.3">
      <c r="A825" s="24"/>
      <c r="B825" s="14"/>
      <c r="C825" s="25"/>
      <c r="D825" s="22"/>
      <c r="E825" s="14"/>
      <c r="F825" s="14"/>
      <c r="G825" s="23" t="str">
        <f>IF($B825="","",IFERROR(INDEX(Residents!$H$4:$H$503,MATCH($B825,Residents!$A$4:$A$503,0))&amp;"",""))</f>
        <v/>
      </c>
    </row>
    <row r="826" spans="1:7" x14ac:dyDescent="0.3">
      <c r="A826" s="24"/>
      <c r="B826" s="14"/>
      <c r="C826" s="25"/>
      <c r="D826" s="22"/>
      <c r="E826" s="14"/>
      <c r="F826" s="14"/>
      <c r="G826" s="23" t="str">
        <f>IF($B826="","",IFERROR(INDEX(Residents!$H$4:$H$503,MATCH($B826,Residents!$A$4:$A$503,0))&amp;"",""))</f>
        <v/>
      </c>
    </row>
    <row r="827" spans="1:7" x14ac:dyDescent="0.3">
      <c r="A827" s="24"/>
      <c r="B827" s="14"/>
      <c r="C827" s="25"/>
      <c r="D827" s="22"/>
      <c r="E827" s="14"/>
      <c r="F827" s="14"/>
      <c r="G827" s="23" t="str">
        <f>IF($B827="","",IFERROR(INDEX(Residents!$H$4:$H$503,MATCH($B827,Residents!$A$4:$A$503,0))&amp;"",""))</f>
        <v/>
      </c>
    </row>
    <row r="828" spans="1:7" x14ac:dyDescent="0.3">
      <c r="A828" s="24"/>
      <c r="B828" s="14"/>
      <c r="C828" s="25"/>
      <c r="D828" s="22"/>
      <c r="E828" s="14"/>
      <c r="F828" s="14"/>
      <c r="G828" s="23" t="str">
        <f>IF($B828="","",IFERROR(INDEX(Residents!$H$4:$H$503,MATCH($B828,Residents!$A$4:$A$503,0))&amp;"",""))</f>
        <v/>
      </c>
    </row>
    <row r="829" spans="1:7" x14ac:dyDescent="0.3">
      <c r="A829" s="24"/>
      <c r="B829" s="14"/>
      <c r="C829" s="25"/>
      <c r="D829" s="22"/>
      <c r="E829" s="14"/>
      <c r="F829" s="14"/>
      <c r="G829" s="23" t="str">
        <f>IF($B829="","",IFERROR(INDEX(Residents!$H$4:$H$503,MATCH($B829,Residents!$A$4:$A$503,0))&amp;"",""))</f>
        <v/>
      </c>
    </row>
    <row r="830" spans="1:7" x14ac:dyDescent="0.3">
      <c r="A830" s="24"/>
      <c r="B830" s="14"/>
      <c r="C830" s="25"/>
      <c r="D830" s="22"/>
      <c r="E830" s="14"/>
      <c r="F830" s="14"/>
      <c r="G830" s="23" t="str">
        <f>IF($B830="","",IFERROR(INDEX(Residents!$H$4:$H$503,MATCH($B830,Residents!$A$4:$A$503,0))&amp;"",""))</f>
        <v/>
      </c>
    </row>
    <row r="831" spans="1:7" x14ac:dyDescent="0.3">
      <c r="A831" s="24"/>
      <c r="B831" s="14"/>
      <c r="C831" s="25"/>
      <c r="D831" s="22"/>
      <c r="E831" s="14"/>
      <c r="F831" s="14"/>
      <c r="G831" s="23" t="str">
        <f>IF($B831="","",IFERROR(INDEX(Residents!$H$4:$H$503,MATCH($B831,Residents!$A$4:$A$503,0))&amp;"",""))</f>
        <v/>
      </c>
    </row>
    <row r="832" spans="1:7" x14ac:dyDescent="0.3">
      <c r="A832" s="24"/>
      <c r="B832" s="14"/>
      <c r="C832" s="25"/>
      <c r="D832" s="22"/>
      <c r="E832" s="14"/>
      <c r="F832" s="14"/>
      <c r="G832" s="23" t="str">
        <f>IF($B832="","",IFERROR(INDEX(Residents!$H$4:$H$503,MATCH($B832,Residents!$A$4:$A$503,0))&amp;"",""))</f>
        <v/>
      </c>
    </row>
    <row r="833" spans="1:7" x14ac:dyDescent="0.3">
      <c r="A833" s="24"/>
      <c r="B833" s="14"/>
      <c r="C833" s="25"/>
      <c r="D833" s="22"/>
      <c r="E833" s="14"/>
      <c r="F833" s="14"/>
      <c r="G833" s="23" t="str">
        <f>IF($B833="","",IFERROR(INDEX(Residents!$H$4:$H$503,MATCH($B833,Residents!$A$4:$A$503,0))&amp;"",""))</f>
        <v/>
      </c>
    </row>
    <row r="834" spans="1:7" x14ac:dyDescent="0.3">
      <c r="A834" s="24"/>
      <c r="B834" s="14"/>
      <c r="C834" s="25"/>
      <c r="D834" s="22"/>
      <c r="E834" s="14"/>
      <c r="F834" s="14"/>
      <c r="G834" s="23" t="str">
        <f>IF($B834="","",IFERROR(INDEX(Residents!$H$4:$H$503,MATCH($B834,Residents!$A$4:$A$503,0))&amp;"",""))</f>
        <v/>
      </c>
    </row>
    <row r="835" spans="1:7" x14ac:dyDescent="0.3">
      <c r="A835" s="24"/>
      <c r="B835" s="14"/>
      <c r="C835" s="25"/>
      <c r="D835" s="22"/>
      <c r="E835" s="14"/>
      <c r="F835" s="14"/>
      <c r="G835" s="23" t="str">
        <f>IF($B835="","",IFERROR(INDEX(Residents!$H$4:$H$503,MATCH($B835,Residents!$A$4:$A$503,0))&amp;"",""))</f>
        <v/>
      </c>
    </row>
    <row r="836" spans="1:7" x14ac:dyDescent="0.3">
      <c r="A836" s="24"/>
      <c r="B836" s="14"/>
      <c r="C836" s="25"/>
      <c r="D836" s="22"/>
      <c r="E836" s="14"/>
      <c r="F836" s="14"/>
      <c r="G836" s="23" t="str">
        <f>IF($B836="","",IFERROR(INDEX(Residents!$H$4:$H$503,MATCH($B836,Residents!$A$4:$A$503,0))&amp;"",""))</f>
        <v/>
      </c>
    </row>
    <row r="837" spans="1:7" x14ac:dyDescent="0.3">
      <c r="A837" s="24"/>
      <c r="B837" s="14"/>
      <c r="C837" s="25"/>
      <c r="D837" s="22"/>
      <c r="E837" s="14"/>
      <c r="F837" s="14"/>
      <c r="G837" s="23" t="str">
        <f>IF($B837="","",IFERROR(INDEX(Residents!$H$4:$H$503,MATCH($B837,Residents!$A$4:$A$503,0))&amp;"",""))</f>
        <v/>
      </c>
    </row>
    <row r="838" spans="1:7" x14ac:dyDescent="0.3">
      <c r="A838" s="24"/>
      <c r="B838" s="14"/>
      <c r="C838" s="25"/>
      <c r="D838" s="22"/>
      <c r="E838" s="14"/>
      <c r="F838" s="14"/>
      <c r="G838" s="23" t="str">
        <f>IF($B838="","",IFERROR(INDEX(Residents!$H$4:$H$503,MATCH($B838,Residents!$A$4:$A$503,0))&amp;"",""))</f>
        <v/>
      </c>
    </row>
    <row r="839" spans="1:7" x14ac:dyDescent="0.3">
      <c r="A839" s="24"/>
      <c r="B839" s="14"/>
      <c r="C839" s="25"/>
      <c r="D839" s="22"/>
      <c r="E839" s="14"/>
      <c r="F839" s="14"/>
      <c r="G839" s="23" t="str">
        <f>IF($B839="","",IFERROR(INDEX(Residents!$H$4:$H$503,MATCH($B839,Residents!$A$4:$A$503,0))&amp;"",""))</f>
        <v/>
      </c>
    </row>
    <row r="840" spans="1:7" x14ac:dyDescent="0.3">
      <c r="A840" s="24"/>
      <c r="B840" s="14"/>
      <c r="C840" s="25"/>
      <c r="D840" s="22"/>
      <c r="E840" s="14"/>
      <c r="F840" s="14"/>
      <c r="G840" s="23" t="str">
        <f>IF($B840="","",IFERROR(INDEX(Residents!$H$4:$H$503,MATCH($B840,Residents!$A$4:$A$503,0))&amp;"",""))</f>
        <v/>
      </c>
    </row>
    <row r="841" spans="1:7" x14ac:dyDescent="0.3">
      <c r="A841" s="24"/>
      <c r="B841" s="14"/>
      <c r="C841" s="25"/>
      <c r="D841" s="22"/>
      <c r="E841" s="14"/>
      <c r="F841" s="14"/>
      <c r="G841" s="23" t="str">
        <f>IF($B841="","",IFERROR(INDEX(Residents!$H$4:$H$503,MATCH($B841,Residents!$A$4:$A$503,0))&amp;"",""))</f>
        <v/>
      </c>
    </row>
    <row r="842" spans="1:7" x14ac:dyDescent="0.3">
      <c r="A842" s="24"/>
      <c r="B842" s="14"/>
      <c r="C842" s="25"/>
      <c r="D842" s="22"/>
      <c r="E842" s="14"/>
      <c r="F842" s="14"/>
      <c r="G842" s="23" t="str">
        <f>IF($B842="","",IFERROR(INDEX(Residents!$H$4:$H$503,MATCH($B842,Residents!$A$4:$A$503,0))&amp;"",""))</f>
        <v/>
      </c>
    </row>
    <row r="843" spans="1:7" x14ac:dyDescent="0.3">
      <c r="A843" s="24"/>
      <c r="B843" s="14"/>
      <c r="C843" s="25"/>
      <c r="D843" s="22"/>
      <c r="E843" s="14"/>
      <c r="F843" s="14"/>
      <c r="G843" s="23" t="str">
        <f>IF($B843="","",IFERROR(INDEX(Residents!$H$4:$H$503,MATCH($B843,Residents!$A$4:$A$503,0))&amp;"",""))</f>
        <v/>
      </c>
    </row>
    <row r="844" spans="1:7" x14ac:dyDescent="0.3">
      <c r="A844" s="24"/>
      <c r="B844" s="14"/>
      <c r="C844" s="25"/>
      <c r="D844" s="22"/>
      <c r="E844" s="14"/>
      <c r="F844" s="14"/>
      <c r="G844" s="23" t="str">
        <f>IF($B844="","",IFERROR(INDEX(Residents!$H$4:$H$503,MATCH($B844,Residents!$A$4:$A$503,0))&amp;"",""))</f>
        <v/>
      </c>
    </row>
    <row r="845" spans="1:7" x14ac:dyDescent="0.3">
      <c r="A845" s="24"/>
      <c r="B845" s="14"/>
      <c r="C845" s="25"/>
      <c r="D845" s="22"/>
      <c r="E845" s="14"/>
      <c r="F845" s="14"/>
      <c r="G845" s="23" t="str">
        <f>IF($B845="","",IFERROR(INDEX(Residents!$H$4:$H$503,MATCH($B845,Residents!$A$4:$A$503,0))&amp;"",""))</f>
        <v/>
      </c>
    </row>
    <row r="846" spans="1:7" x14ac:dyDescent="0.3">
      <c r="A846" s="24"/>
      <c r="B846" s="14"/>
      <c r="C846" s="25"/>
      <c r="D846" s="22"/>
      <c r="E846" s="14"/>
      <c r="F846" s="14"/>
      <c r="G846" s="23" t="str">
        <f>IF($B846="","",IFERROR(INDEX(Residents!$H$4:$H$503,MATCH($B846,Residents!$A$4:$A$503,0))&amp;"",""))</f>
        <v/>
      </c>
    </row>
    <row r="847" spans="1:7" x14ac:dyDescent="0.3">
      <c r="A847" s="24"/>
      <c r="B847" s="14"/>
      <c r="C847" s="25"/>
      <c r="D847" s="22"/>
      <c r="E847" s="14"/>
      <c r="F847" s="14"/>
      <c r="G847" s="23" t="str">
        <f>IF($B847="","",IFERROR(INDEX(Residents!$H$4:$H$503,MATCH($B847,Residents!$A$4:$A$503,0))&amp;"",""))</f>
        <v/>
      </c>
    </row>
    <row r="848" spans="1:7" x14ac:dyDescent="0.3">
      <c r="A848" s="24"/>
      <c r="B848" s="14"/>
      <c r="C848" s="25"/>
      <c r="D848" s="22"/>
      <c r="E848" s="14"/>
      <c r="F848" s="14"/>
      <c r="G848" s="23" t="str">
        <f>IF($B848="","",IFERROR(INDEX(Residents!$H$4:$H$503,MATCH($B848,Residents!$A$4:$A$503,0))&amp;"",""))</f>
        <v/>
      </c>
    </row>
    <row r="849" spans="1:7" x14ac:dyDescent="0.3">
      <c r="A849" s="24"/>
      <c r="B849" s="14"/>
      <c r="C849" s="25"/>
      <c r="D849" s="22"/>
      <c r="E849" s="14"/>
      <c r="F849" s="14"/>
      <c r="G849" s="23" t="str">
        <f>IF($B849="","",IFERROR(INDEX(Residents!$H$4:$H$503,MATCH($B849,Residents!$A$4:$A$503,0))&amp;"",""))</f>
        <v/>
      </c>
    </row>
    <row r="850" spans="1:7" x14ac:dyDescent="0.3">
      <c r="A850" s="24"/>
      <c r="B850" s="14"/>
      <c r="C850" s="25"/>
      <c r="D850" s="22"/>
      <c r="E850" s="14"/>
      <c r="F850" s="14"/>
      <c r="G850" s="23" t="str">
        <f>IF($B850="","",IFERROR(INDEX(Residents!$H$4:$H$503,MATCH($B850,Residents!$A$4:$A$503,0))&amp;"",""))</f>
        <v/>
      </c>
    </row>
    <row r="851" spans="1:7" x14ac:dyDescent="0.3">
      <c r="A851" s="24"/>
      <c r="B851" s="14"/>
      <c r="C851" s="25"/>
      <c r="D851" s="22"/>
      <c r="E851" s="14"/>
      <c r="F851" s="14"/>
      <c r="G851" s="23" t="str">
        <f>IF($B851="","",IFERROR(INDEX(Residents!$H$4:$H$503,MATCH($B851,Residents!$A$4:$A$503,0))&amp;"",""))</f>
        <v/>
      </c>
    </row>
    <row r="852" spans="1:7" x14ac:dyDescent="0.3">
      <c r="A852" s="24"/>
      <c r="B852" s="14"/>
      <c r="C852" s="25"/>
      <c r="D852" s="22"/>
      <c r="E852" s="14"/>
      <c r="F852" s="14"/>
      <c r="G852" s="23" t="str">
        <f>IF($B852="","",IFERROR(INDEX(Residents!$H$4:$H$503,MATCH($B852,Residents!$A$4:$A$503,0))&amp;"",""))</f>
        <v/>
      </c>
    </row>
    <row r="853" spans="1:7" x14ac:dyDescent="0.3">
      <c r="A853" s="24"/>
      <c r="B853" s="14"/>
      <c r="C853" s="25"/>
      <c r="D853" s="22"/>
      <c r="E853" s="14"/>
      <c r="F853" s="14"/>
      <c r="G853" s="23" t="str">
        <f>IF($B853="","",IFERROR(INDEX(Residents!$H$4:$H$503,MATCH($B853,Residents!$A$4:$A$503,0))&amp;"",""))</f>
        <v/>
      </c>
    </row>
    <row r="854" spans="1:7" x14ac:dyDescent="0.3">
      <c r="A854" s="24"/>
      <c r="B854" s="14"/>
      <c r="C854" s="25"/>
      <c r="D854" s="22"/>
      <c r="E854" s="14"/>
      <c r="F854" s="14"/>
      <c r="G854" s="23" t="str">
        <f>IF($B854="","",IFERROR(INDEX(Residents!$H$4:$H$503,MATCH($B854,Residents!$A$4:$A$503,0))&amp;"",""))</f>
        <v/>
      </c>
    </row>
    <row r="855" spans="1:7" x14ac:dyDescent="0.3">
      <c r="A855" s="24"/>
      <c r="B855" s="14"/>
      <c r="C855" s="25"/>
      <c r="D855" s="22"/>
      <c r="E855" s="14"/>
      <c r="F855" s="14"/>
      <c r="G855" s="23" t="str">
        <f>IF($B855="","",IFERROR(INDEX(Residents!$H$4:$H$503,MATCH($B855,Residents!$A$4:$A$503,0))&amp;"",""))</f>
        <v/>
      </c>
    </row>
    <row r="856" spans="1:7" x14ac:dyDescent="0.3">
      <c r="A856" s="24"/>
      <c r="B856" s="14"/>
      <c r="C856" s="25"/>
      <c r="D856" s="22"/>
      <c r="E856" s="14"/>
      <c r="F856" s="14"/>
      <c r="G856" s="23" t="str">
        <f>IF($B856="","",IFERROR(INDEX(Residents!$H$4:$H$503,MATCH($B856,Residents!$A$4:$A$503,0))&amp;"",""))</f>
        <v/>
      </c>
    </row>
    <row r="857" spans="1:7" x14ac:dyDescent="0.3">
      <c r="A857" s="24"/>
      <c r="B857" s="14"/>
      <c r="C857" s="25"/>
      <c r="D857" s="22"/>
      <c r="E857" s="14"/>
      <c r="F857" s="14"/>
      <c r="G857" s="23" t="str">
        <f>IF($B857="","",IFERROR(INDEX(Residents!$H$4:$H$503,MATCH($B857,Residents!$A$4:$A$503,0))&amp;"",""))</f>
        <v/>
      </c>
    </row>
    <row r="858" spans="1:7" x14ac:dyDescent="0.3">
      <c r="A858" s="24"/>
      <c r="B858" s="14"/>
      <c r="C858" s="25"/>
      <c r="D858" s="22"/>
      <c r="E858" s="14"/>
      <c r="F858" s="14"/>
      <c r="G858" s="23" t="str">
        <f>IF($B858="","",IFERROR(INDEX(Residents!$H$4:$H$503,MATCH($B858,Residents!$A$4:$A$503,0))&amp;"",""))</f>
        <v/>
      </c>
    </row>
    <row r="859" spans="1:7" x14ac:dyDescent="0.3">
      <c r="A859" s="24"/>
      <c r="B859" s="14"/>
      <c r="C859" s="25"/>
      <c r="D859" s="22"/>
      <c r="E859" s="14"/>
      <c r="F859" s="14"/>
      <c r="G859" s="23" t="str">
        <f>IF($B859="","",IFERROR(INDEX(Residents!$H$4:$H$503,MATCH($B859,Residents!$A$4:$A$503,0))&amp;"",""))</f>
        <v/>
      </c>
    </row>
    <row r="860" spans="1:7" x14ac:dyDescent="0.3">
      <c r="A860" s="24"/>
      <c r="B860" s="14"/>
      <c r="C860" s="25"/>
      <c r="D860" s="22"/>
      <c r="E860" s="14"/>
      <c r="F860" s="14"/>
      <c r="G860" s="23" t="str">
        <f>IF($B860="","",IFERROR(INDEX(Residents!$H$4:$H$503,MATCH($B860,Residents!$A$4:$A$503,0))&amp;"",""))</f>
        <v/>
      </c>
    </row>
    <row r="861" spans="1:7" x14ac:dyDescent="0.3">
      <c r="A861" s="24"/>
      <c r="B861" s="14"/>
      <c r="C861" s="25"/>
      <c r="D861" s="22"/>
      <c r="E861" s="14"/>
      <c r="F861" s="14"/>
      <c r="G861" s="23" t="str">
        <f>IF($B861="","",IFERROR(INDEX(Residents!$H$4:$H$503,MATCH($B861,Residents!$A$4:$A$503,0))&amp;"",""))</f>
        <v/>
      </c>
    </row>
    <row r="862" spans="1:7" x14ac:dyDescent="0.3">
      <c r="A862" s="24"/>
      <c r="B862" s="14"/>
      <c r="C862" s="25"/>
      <c r="D862" s="22"/>
      <c r="E862" s="14"/>
      <c r="F862" s="14"/>
      <c r="G862" s="23" t="str">
        <f>IF($B862="","",IFERROR(INDEX(Residents!$H$4:$H$503,MATCH($B862,Residents!$A$4:$A$503,0))&amp;"",""))</f>
        <v/>
      </c>
    </row>
    <row r="863" spans="1:7" x14ac:dyDescent="0.3">
      <c r="A863" s="24"/>
      <c r="B863" s="14"/>
      <c r="C863" s="25"/>
      <c r="D863" s="22"/>
      <c r="E863" s="14"/>
      <c r="F863" s="14"/>
      <c r="G863" s="23" t="str">
        <f>IF($B863="","",IFERROR(INDEX(Residents!$H$4:$H$503,MATCH($B863,Residents!$A$4:$A$503,0))&amp;"",""))</f>
        <v/>
      </c>
    </row>
    <row r="864" spans="1:7" x14ac:dyDescent="0.3">
      <c r="A864" s="24"/>
      <c r="B864" s="14"/>
      <c r="C864" s="25"/>
      <c r="D864" s="22"/>
      <c r="E864" s="14"/>
      <c r="F864" s="14"/>
      <c r="G864" s="23" t="str">
        <f>IF($B864="","",IFERROR(INDEX(Residents!$H$4:$H$503,MATCH($B864,Residents!$A$4:$A$503,0))&amp;"",""))</f>
        <v/>
      </c>
    </row>
    <row r="865" spans="1:7" x14ac:dyDescent="0.3">
      <c r="A865" s="24"/>
      <c r="B865" s="14"/>
      <c r="C865" s="25"/>
      <c r="D865" s="22"/>
      <c r="E865" s="14"/>
      <c r="F865" s="14"/>
      <c r="G865" s="23" t="str">
        <f>IF($B865="","",IFERROR(INDEX(Residents!$H$4:$H$503,MATCH($B865,Residents!$A$4:$A$503,0))&amp;"",""))</f>
        <v/>
      </c>
    </row>
    <row r="866" spans="1:7" x14ac:dyDescent="0.3">
      <c r="A866" s="24"/>
      <c r="B866" s="14"/>
      <c r="C866" s="25"/>
      <c r="D866" s="22"/>
      <c r="E866" s="14"/>
      <c r="F866" s="14"/>
      <c r="G866" s="23" t="str">
        <f>IF($B866="","",IFERROR(INDEX(Residents!$H$4:$H$503,MATCH($B866,Residents!$A$4:$A$503,0))&amp;"",""))</f>
        <v/>
      </c>
    </row>
    <row r="867" spans="1:7" x14ac:dyDescent="0.3">
      <c r="A867" s="24"/>
      <c r="B867" s="14"/>
      <c r="C867" s="25"/>
      <c r="D867" s="22"/>
      <c r="E867" s="14"/>
      <c r="F867" s="14"/>
      <c r="G867" s="23" t="str">
        <f>IF($B867="","",IFERROR(INDEX(Residents!$H$4:$H$503,MATCH($B867,Residents!$A$4:$A$503,0))&amp;"",""))</f>
        <v/>
      </c>
    </row>
    <row r="868" spans="1:7" x14ac:dyDescent="0.3">
      <c r="A868" s="24"/>
      <c r="B868" s="14"/>
      <c r="C868" s="25"/>
      <c r="D868" s="22"/>
      <c r="E868" s="14"/>
      <c r="F868" s="14"/>
      <c r="G868" s="23" t="str">
        <f>IF($B868="","",IFERROR(INDEX(Residents!$H$4:$H$503,MATCH($B868,Residents!$A$4:$A$503,0))&amp;"",""))</f>
        <v/>
      </c>
    </row>
    <row r="869" spans="1:7" x14ac:dyDescent="0.3">
      <c r="A869" s="24"/>
      <c r="B869" s="14"/>
      <c r="C869" s="25"/>
      <c r="D869" s="22"/>
      <c r="E869" s="14"/>
      <c r="F869" s="14"/>
      <c r="G869" s="23" t="str">
        <f>IF($B869="","",IFERROR(INDEX(Residents!$H$4:$H$503,MATCH($B869,Residents!$A$4:$A$503,0))&amp;"",""))</f>
        <v/>
      </c>
    </row>
    <row r="870" spans="1:7" x14ac:dyDescent="0.3">
      <c r="A870" s="24"/>
      <c r="B870" s="14"/>
      <c r="C870" s="25"/>
      <c r="D870" s="22"/>
      <c r="E870" s="14"/>
      <c r="F870" s="14"/>
      <c r="G870" s="23" t="str">
        <f>IF($B870="","",IFERROR(INDEX(Residents!$H$4:$H$503,MATCH($B870,Residents!$A$4:$A$503,0))&amp;"",""))</f>
        <v/>
      </c>
    </row>
    <row r="871" spans="1:7" x14ac:dyDescent="0.3">
      <c r="A871" s="24"/>
      <c r="B871" s="14"/>
      <c r="C871" s="25"/>
      <c r="D871" s="22"/>
      <c r="E871" s="14"/>
      <c r="F871" s="14"/>
      <c r="G871" s="23" t="str">
        <f>IF($B871="","",IFERROR(INDEX(Residents!$H$4:$H$503,MATCH($B871,Residents!$A$4:$A$503,0))&amp;"",""))</f>
        <v/>
      </c>
    </row>
    <row r="872" spans="1:7" x14ac:dyDescent="0.3">
      <c r="A872" s="24"/>
      <c r="B872" s="14"/>
      <c r="C872" s="25"/>
      <c r="D872" s="22"/>
      <c r="E872" s="14"/>
      <c r="F872" s="14"/>
      <c r="G872" s="23" t="str">
        <f>IF($B872="","",IFERROR(INDEX(Residents!$H$4:$H$503,MATCH($B872,Residents!$A$4:$A$503,0))&amp;"",""))</f>
        <v/>
      </c>
    </row>
    <row r="873" spans="1:7" x14ac:dyDescent="0.3">
      <c r="A873" s="24"/>
      <c r="B873" s="14"/>
      <c r="C873" s="25"/>
      <c r="D873" s="22"/>
      <c r="E873" s="14"/>
      <c r="F873" s="14"/>
      <c r="G873" s="23" t="str">
        <f>IF($B873="","",IFERROR(INDEX(Residents!$H$4:$H$503,MATCH($B873,Residents!$A$4:$A$503,0))&amp;"",""))</f>
        <v/>
      </c>
    </row>
    <row r="874" spans="1:7" x14ac:dyDescent="0.3">
      <c r="A874" s="24"/>
      <c r="B874" s="14"/>
      <c r="C874" s="25"/>
      <c r="D874" s="22"/>
      <c r="E874" s="14"/>
      <c r="F874" s="14"/>
      <c r="G874" s="23" t="str">
        <f>IF($B874="","",IFERROR(INDEX(Residents!$H$4:$H$503,MATCH($B874,Residents!$A$4:$A$503,0))&amp;"",""))</f>
        <v/>
      </c>
    </row>
    <row r="875" spans="1:7" x14ac:dyDescent="0.3">
      <c r="A875" s="24"/>
      <c r="B875" s="14"/>
      <c r="C875" s="25"/>
      <c r="D875" s="22"/>
      <c r="E875" s="14"/>
      <c r="F875" s="14"/>
      <c r="G875" s="23" t="str">
        <f>IF($B875="","",IFERROR(INDEX(Residents!$H$4:$H$503,MATCH($B875,Residents!$A$4:$A$503,0))&amp;"",""))</f>
        <v/>
      </c>
    </row>
    <row r="876" spans="1:7" x14ac:dyDescent="0.3">
      <c r="A876" s="24"/>
      <c r="B876" s="14"/>
      <c r="C876" s="25"/>
      <c r="D876" s="22"/>
      <c r="E876" s="14"/>
      <c r="F876" s="14"/>
      <c r="G876" s="23" t="str">
        <f>IF($B876="","",IFERROR(INDEX(Residents!$H$4:$H$503,MATCH($B876,Residents!$A$4:$A$503,0))&amp;"",""))</f>
        <v/>
      </c>
    </row>
    <row r="877" spans="1:7" x14ac:dyDescent="0.3">
      <c r="A877" s="24"/>
      <c r="B877" s="14"/>
      <c r="C877" s="25"/>
      <c r="D877" s="22"/>
      <c r="E877" s="14"/>
      <c r="F877" s="14"/>
      <c r="G877" s="23" t="str">
        <f>IF($B877="","",IFERROR(INDEX(Residents!$H$4:$H$503,MATCH($B877,Residents!$A$4:$A$503,0))&amp;"",""))</f>
        <v/>
      </c>
    </row>
    <row r="878" spans="1:7" x14ac:dyDescent="0.3">
      <c r="A878" s="24"/>
      <c r="B878" s="14"/>
      <c r="C878" s="25"/>
      <c r="D878" s="22"/>
      <c r="E878" s="14"/>
      <c r="F878" s="14"/>
      <c r="G878" s="23" t="str">
        <f>IF($B878="","",IFERROR(INDEX(Residents!$H$4:$H$503,MATCH($B878,Residents!$A$4:$A$503,0))&amp;"",""))</f>
        <v/>
      </c>
    </row>
    <row r="879" spans="1:7" x14ac:dyDescent="0.3">
      <c r="A879" s="24"/>
      <c r="B879" s="14"/>
      <c r="C879" s="25"/>
      <c r="D879" s="22"/>
      <c r="E879" s="14"/>
      <c r="F879" s="14"/>
      <c r="G879" s="23" t="str">
        <f>IF($B879="","",IFERROR(INDEX(Residents!$H$4:$H$503,MATCH($B879,Residents!$A$4:$A$503,0))&amp;"",""))</f>
        <v/>
      </c>
    </row>
    <row r="880" spans="1:7" x14ac:dyDescent="0.3">
      <c r="A880" s="24"/>
      <c r="B880" s="14"/>
      <c r="C880" s="25"/>
      <c r="D880" s="22"/>
      <c r="E880" s="14"/>
      <c r="F880" s="14"/>
      <c r="G880" s="23" t="str">
        <f>IF($B880="","",IFERROR(INDEX(Residents!$H$4:$H$503,MATCH($B880,Residents!$A$4:$A$503,0))&amp;"",""))</f>
        <v/>
      </c>
    </row>
    <row r="881" spans="1:7" x14ac:dyDescent="0.3">
      <c r="A881" s="24"/>
      <c r="B881" s="14"/>
      <c r="C881" s="25"/>
      <c r="D881" s="22"/>
      <c r="E881" s="14"/>
      <c r="F881" s="14"/>
      <c r="G881" s="23" t="str">
        <f>IF($B881="","",IFERROR(INDEX(Residents!$H$4:$H$503,MATCH($B881,Residents!$A$4:$A$503,0))&amp;"",""))</f>
        <v/>
      </c>
    </row>
    <row r="882" spans="1:7" x14ac:dyDescent="0.3">
      <c r="A882" s="24"/>
      <c r="B882" s="14"/>
      <c r="C882" s="25"/>
      <c r="D882" s="22"/>
      <c r="E882" s="14"/>
      <c r="F882" s="14"/>
      <c r="G882" s="23" t="str">
        <f>IF($B882="","",IFERROR(INDEX(Residents!$H$4:$H$503,MATCH($B882,Residents!$A$4:$A$503,0))&amp;"",""))</f>
        <v/>
      </c>
    </row>
    <row r="883" spans="1:7" x14ac:dyDescent="0.3">
      <c r="A883" s="24"/>
      <c r="B883" s="14"/>
      <c r="C883" s="25"/>
      <c r="D883" s="22"/>
      <c r="E883" s="14"/>
      <c r="F883" s="14"/>
      <c r="G883" s="23" t="str">
        <f>IF($B883="","",IFERROR(INDEX(Residents!$H$4:$H$503,MATCH($B883,Residents!$A$4:$A$503,0))&amp;"",""))</f>
        <v/>
      </c>
    </row>
    <row r="884" spans="1:7" x14ac:dyDescent="0.3">
      <c r="A884" s="24"/>
      <c r="B884" s="14"/>
      <c r="C884" s="25"/>
      <c r="D884" s="22"/>
      <c r="E884" s="14"/>
      <c r="F884" s="14"/>
      <c r="G884" s="23" t="str">
        <f>IF($B884="","",IFERROR(INDEX(Residents!$H$4:$H$503,MATCH($B884,Residents!$A$4:$A$503,0))&amp;"",""))</f>
        <v/>
      </c>
    </row>
    <row r="885" spans="1:7" x14ac:dyDescent="0.3">
      <c r="A885" s="24"/>
      <c r="B885" s="14"/>
      <c r="C885" s="25"/>
      <c r="D885" s="22"/>
      <c r="E885" s="14"/>
      <c r="F885" s="14"/>
      <c r="G885" s="23" t="str">
        <f>IF($B885="","",IFERROR(INDEX(Residents!$H$4:$H$503,MATCH($B885,Residents!$A$4:$A$503,0))&amp;"",""))</f>
        <v/>
      </c>
    </row>
    <row r="886" spans="1:7" x14ac:dyDescent="0.3">
      <c r="A886" s="24"/>
      <c r="B886" s="14"/>
      <c r="C886" s="25"/>
      <c r="D886" s="22"/>
      <c r="E886" s="14"/>
      <c r="F886" s="14"/>
      <c r="G886" s="23" t="str">
        <f>IF($B886="","",IFERROR(INDEX(Residents!$H$4:$H$503,MATCH($B886,Residents!$A$4:$A$503,0))&amp;"",""))</f>
        <v/>
      </c>
    </row>
    <row r="887" spans="1:7" x14ac:dyDescent="0.3">
      <c r="A887" s="24"/>
      <c r="B887" s="14"/>
      <c r="C887" s="25"/>
      <c r="D887" s="22"/>
      <c r="E887" s="14"/>
      <c r="F887" s="14"/>
      <c r="G887" s="23" t="str">
        <f>IF($B887="","",IFERROR(INDEX(Residents!$H$4:$H$503,MATCH($B887,Residents!$A$4:$A$503,0))&amp;"",""))</f>
        <v/>
      </c>
    </row>
    <row r="888" spans="1:7" x14ac:dyDescent="0.3">
      <c r="A888" s="24"/>
      <c r="B888" s="14"/>
      <c r="C888" s="25"/>
      <c r="D888" s="22"/>
      <c r="E888" s="14"/>
      <c r="F888" s="14"/>
      <c r="G888" s="23" t="str">
        <f>IF($B888="","",IFERROR(INDEX(Residents!$H$4:$H$503,MATCH($B888,Residents!$A$4:$A$503,0))&amp;"",""))</f>
        <v/>
      </c>
    </row>
    <row r="889" spans="1:7" x14ac:dyDescent="0.3">
      <c r="A889" s="24"/>
      <c r="B889" s="14"/>
      <c r="C889" s="25"/>
      <c r="D889" s="22"/>
      <c r="E889" s="14"/>
      <c r="F889" s="14"/>
      <c r="G889" s="23" t="str">
        <f>IF($B889="","",IFERROR(INDEX(Residents!$H$4:$H$503,MATCH($B889,Residents!$A$4:$A$503,0))&amp;"",""))</f>
        <v/>
      </c>
    </row>
    <row r="890" spans="1:7" x14ac:dyDescent="0.3">
      <c r="A890" s="24"/>
      <c r="B890" s="14"/>
      <c r="C890" s="25"/>
      <c r="D890" s="22"/>
      <c r="E890" s="14"/>
      <c r="F890" s="14"/>
      <c r="G890" s="23" t="str">
        <f>IF($B890="","",IFERROR(INDEX(Residents!$H$4:$H$503,MATCH($B890,Residents!$A$4:$A$503,0))&amp;"",""))</f>
        <v/>
      </c>
    </row>
    <row r="891" spans="1:7" x14ac:dyDescent="0.3">
      <c r="A891" s="24"/>
      <c r="B891" s="14"/>
      <c r="C891" s="25"/>
      <c r="D891" s="22"/>
      <c r="E891" s="14"/>
      <c r="F891" s="14"/>
      <c r="G891" s="23" t="str">
        <f>IF($B891="","",IFERROR(INDEX(Residents!$H$4:$H$503,MATCH($B891,Residents!$A$4:$A$503,0))&amp;"",""))</f>
        <v/>
      </c>
    </row>
    <row r="892" spans="1:7" x14ac:dyDescent="0.3">
      <c r="A892" s="24"/>
      <c r="B892" s="14"/>
      <c r="C892" s="25"/>
      <c r="D892" s="22"/>
      <c r="E892" s="14"/>
      <c r="F892" s="14"/>
      <c r="G892" s="23" t="str">
        <f>IF($B892="","",IFERROR(INDEX(Residents!$H$4:$H$503,MATCH($B892,Residents!$A$4:$A$503,0))&amp;"",""))</f>
        <v/>
      </c>
    </row>
    <row r="893" spans="1:7" x14ac:dyDescent="0.3">
      <c r="A893" s="24"/>
      <c r="B893" s="14"/>
      <c r="C893" s="25"/>
      <c r="D893" s="22"/>
      <c r="E893" s="14"/>
      <c r="F893" s="14"/>
      <c r="G893" s="23" t="str">
        <f>IF($B893="","",IFERROR(INDEX(Residents!$H$4:$H$503,MATCH($B893,Residents!$A$4:$A$503,0))&amp;"",""))</f>
        <v/>
      </c>
    </row>
    <row r="894" spans="1:7" x14ac:dyDescent="0.3">
      <c r="A894" s="24"/>
      <c r="B894" s="14"/>
      <c r="C894" s="25"/>
      <c r="D894" s="22"/>
      <c r="E894" s="14"/>
      <c r="F894" s="14"/>
      <c r="G894" s="23" t="str">
        <f>IF($B894="","",IFERROR(INDEX(Residents!$H$4:$H$503,MATCH($B894,Residents!$A$4:$A$503,0))&amp;"",""))</f>
        <v/>
      </c>
    </row>
    <row r="895" spans="1:7" x14ac:dyDescent="0.3">
      <c r="A895" s="24"/>
      <c r="B895" s="14"/>
      <c r="C895" s="25"/>
      <c r="D895" s="22"/>
      <c r="E895" s="14"/>
      <c r="F895" s="14"/>
      <c r="G895" s="23" t="str">
        <f>IF($B895="","",IFERROR(INDEX(Residents!$H$4:$H$503,MATCH($B895,Residents!$A$4:$A$503,0))&amp;"",""))</f>
        <v/>
      </c>
    </row>
    <row r="896" spans="1:7" x14ac:dyDescent="0.3">
      <c r="A896" s="24"/>
      <c r="B896" s="14"/>
      <c r="C896" s="25"/>
      <c r="D896" s="22"/>
      <c r="E896" s="14"/>
      <c r="F896" s="14"/>
      <c r="G896" s="23" t="str">
        <f>IF($B896="","",IFERROR(INDEX(Residents!$H$4:$H$503,MATCH($B896,Residents!$A$4:$A$503,0))&amp;"",""))</f>
        <v/>
      </c>
    </row>
    <row r="897" spans="1:7" x14ac:dyDescent="0.3">
      <c r="A897" s="24"/>
      <c r="B897" s="14"/>
      <c r="C897" s="25"/>
      <c r="D897" s="22"/>
      <c r="E897" s="14"/>
      <c r="F897" s="14"/>
      <c r="G897" s="23" t="str">
        <f>IF($B897="","",IFERROR(INDEX(Residents!$H$4:$H$503,MATCH($B897,Residents!$A$4:$A$503,0))&amp;"",""))</f>
        <v/>
      </c>
    </row>
    <row r="898" spans="1:7" x14ac:dyDescent="0.3">
      <c r="A898" s="24"/>
      <c r="B898" s="14"/>
      <c r="C898" s="25"/>
      <c r="D898" s="22"/>
      <c r="E898" s="14"/>
      <c r="F898" s="14"/>
      <c r="G898" s="23" t="str">
        <f>IF($B898="","",IFERROR(INDEX(Residents!$H$4:$H$503,MATCH($B898,Residents!$A$4:$A$503,0))&amp;"",""))</f>
        <v/>
      </c>
    </row>
    <row r="899" spans="1:7" x14ac:dyDescent="0.3">
      <c r="A899" s="24"/>
      <c r="B899" s="14"/>
      <c r="C899" s="25"/>
      <c r="D899" s="22"/>
      <c r="E899" s="14"/>
      <c r="F899" s="14"/>
      <c r="G899" s="23" t="str">
        <f>IF($B899="","",IFERROR(INDEX(Residents!$H$4:$H$503,MATCH($B899,Residents!$A$4:$A$503,0))&amp;"",""))</f>
        <v/>
      </c>
    </row>
    <row r="900" spans="1:7" x14ac:dyDescent="0.3">
      <c r="A900" s="24"/>
      <c r="B900" s="14"/>
      <c r="C900" s="25"/>
      <c r="D900" s="22"/>
      <c r="E900" s="14"/>
      <c r="F900" s="14"/>
      <c r="G900" s="23" t="str">
        <f>IF($B900="","",IFERROR(INDEX(Residents!$H$4:$H$503,MATCH($B900,Residents!$A$4:$A$503,0))&amp;"",""))</f>
        <v/>
      </c>
    </row>
    <row r="901" spans="1:7" x14ac:dyDescent="0.3">
      <c r="A901" s="24"/>
      <c r="B901" s="14"/>
      <c r="C901" s="25"/>
      <c r="D901" s="22"/>
      <c r="E901" s="14"/>
      <c r="F901" s="14"/>
      <c r="G901" s="23" t="str">
        <f>IF($B901="","",IFERROR(INDEX(Residents!$H$4:$H$503,MATCH($B901,Residents!$A$4:$A$503,0))&amp;"",""))</f>
        <v/>
      </c>
    </row>
    <row r="902" spans="1:7" x14ac:dyDescent="0.3">
      <c r="A902" s="24"/>
      <c r="B902" s="14"/>
      <c r="C902" s="25"/>
      <c r="D902" s="22"/>
      <c r="E902" s="14"/>
      <c r="F902" s="14"/>
      <c r="G902" s="23" t="str">
        <f>IF($B902="","",IFERROR(INDEX(Residents!$H$4:$H$503,MATCH($B902,Residents!$A$4:$A$503,0))&amp;"",""))</f>
        <v/>
      </c>
    </row>
    <row r="903" spans="1:7" x14ac:dyDescent="0.3">
      <c r="A903" s="24"/>
      <c r="B903" s="14"/>
      <c r="C903" s="25"/>
      <c r="D903" s="22"/>
      <c r="E903" s="14"/>
      <c r="F903" s="14"/>
      <c r="G903" s="23" t="str">
        <f>IF($B903="","",IFERROR(INDEX(Residents!$H$4:$H$503,MATCH($B903,Residents!$A$4:$A$503,0))&amp;"",""))</f>
        <v/>
      </c>
    </row>
    <row r="904" spans="1:7" x14ac:dyDescent="0.3">
      <c r="A904" s="24"/>
      <c r="B904" s="14"/>
      <c r="C904" s="25"/>
      <c r="D904" s="22"/>
      <c r="E904" s="14"/>
      <c r="F904" s="14"/>
      <c r="G904" s="23" t="str">
        <f>IF($B904="","",IFERROR(INDEX(Residents!$H$4:$H$503,MATCH($B904,Residents!$A$4:$A$503,0))&amp;"",""))</f>
        <v/>
      </c>
    </row>
    <row r="905" spans="1:7" x14ac:dyDescent="0.3">
      <c r="A905" s="24"/>
      <c r="B905" s="14"/>
      <c r="C905" s="25"/>
      <c r="D905" s="22"/>
      <c r="E905" s="14"/>
      <c r="F905" s="14"/>
      <c r="G905" s="23" t="str">
        <f>IF($B905="","",IFERROR(INDEX(Residents!$H$4:$H$503,MATCH($B905,Residents!$A$4:$A$503,0))&amp;"",""))</f>
        <v/>
      </c>
    </row>
    <row r="906" spans="1:7" x14ac:dyDescent="0.3">
      <c r="A906" s="24"/>
      <c r="B906" s="14"/>
      <c r="C906" s="25"/>
      <c r="D906" s="22"/>
      <c r="E906" s="14"/>
      <c r="F906" s="14"/>
      <c r="G906" s="23" t="str">
        <f>IF($B906="","",IFERROR(INDEX(Residents!$H$4:$H$503,MATCH($B906,Residents!$A$4:$A$503,0))&amp;"",""))</f>
        <v/>
      </c>
    </row>
    <row r="907" spans="1:7" x14ac:dyDescent="0.3">
      <c r="A907" s="24"/>
      <c r="B907" s="14"/>
      <c r="C907" s="25"/>
      <c r="D907" s="22"/>
      <c r="E907" s="14"/>
      <c r="F907" s="14"/>
      <c r="G907" s="23" t="str">
        <f>IF($B907="","",IFERROR(INDEX(Residents!$H$4:$H$503,MATCH($B907,Residents!$A$4:$A$503,0))&amp;"",""))</f>
        <v/>
      </c>
    </row>
    <row r="908" spans="1:7" x14ac:dyDescent="0.3">
      <c r="A908" s="24"/>
      <c r="B908" s="14"/>
      <c r="C908" s="25"/>
      <c r="D908" s="22"/>
      <c r="E908" s="14"/>
      <c r="F908" s="14"/>
      <c r="G908" s="23" t="str">
        <f>IF($B908="","",IFERROR(INDEX(Residents!$H$4:$H$503,MATCH($B908,Residents!$A$4:$A$503,0))&amp;"",""))</f>
        <v/>
      </c>
    </row>
    <row r="909" spans="1:7" x14ac:dyDescent="0.3">
      <c r="A909" s="24"/>
      <c r="B909" s="14"/>
      <c r="C909" s="25"/>
      <c r="D909" s="22"/>
      <c r="E909" s="14"/>
      <c r="F909" s="14"/>
      <c r="G909" s="23" t="str">
        <f>IF($B909="","",IFERROR(INDEX(Residents!$H$4:$H$503,MATCH($B909,Residents!$A$4:$A$503,0))&amp;"",""))</f>
        <v/>
      </c>
    </row>
    <row r="910" spans="1:7" x14ac:dyDescent="0.3">
      <c r="A910" s="24"/>
      <c r="B910" s="14"/>
      <c r="C910" s="25"/>
      <c r="D910" s="22"/>
      <c r="E910" s="14"/>
      <c r="F910" s="14"/>
      <c r="G910" s="23" t="str">
        <f>IF($B910="","",IFERROR(INDEX(Residents!$H$4:$H$503,MATCH($B910,Residents!$A$4:$A$503,0))&amp;"",""))</f>
        <v/>
      </c>
    </row>
    <row r="911" spans="1:7" x14ac:dyDescent="0.3">
      <c r="A911" s="24"/>
      <c r="B911" s="14"/>
      <c r="C911" s="25"/>
      <c r="D911" s="22"/>
      <c r="E911" s="14"/>
      <c r="F911" s="14"/>
      <c r="G911" s="23" t="str">
        <f>IF($B911="","",IFERROR(INDEX(Residents!$H$4:$H$503,MATCH($B911,Residents!$A$4:$A$503,0))&amp;"",""))</f>
        <v/>
      </c>
    </row>
    <row r="912" spans="1:7" x14ac:dyDescent="0.3">
      <c r="A912" s="24"/>
      <c r="B912" s="14"/>
      <c r="C912" s="25"/>
      <c r="D912" s="22"/>
      <c r="E912" s="14"/>
      <c r="F912" s="14"/>
      <c r="G912" s="23" t="str">
        <f>IF($B912="","",IFERROR(INDEX(Residents!$H$4:$H$503,MATCH($B912,Residents!$A$4:$A$503,0))&amp;"",""))</f>
        <v/>
      </c>
    </row>
    <row r="913" spans="1:7" x14ac:dyDescent="0.3">
      <c r="A913" s="24"/>
      <c r="B913" s="14"/>
      <c r="C913" s="25"/>
      <c r="D913" s="22"/>
      <c r="E913" s="14"/>
      <c r="F913" s="14"/>
      <c r="G913" s="23" t="str">
        <f>IF($B913="","",IFERROR(INDEX(Residents!$H$4:$H$503,MATCH($B913,Residents!$A$4:$A$503,0))&amp;"",""))</f>
        <v/>
      </c>
    </row>
    <row r="914" spans="1:7" x14ac:dyDescent="0.3">
      <c r="A914" s="24"/>
      <c r="B914" s="14"/>
      <c r="C914" s="25"/>
      <c r="D914" s="22"/>
      <c r="E914" s="14"/>
      <c r="F914" s="14"/>
      <c r="G914" s="23" t="str">
        <f>IF($B914="","",IFERROR(INDEX(Residents!$H$4:$H$503,MATCH($B914,Residents!$A$4:$A$503,0))&amp;"",""))</f>
        <v/>
      </c>
    </row>
    <row r="915" spans="1:7" x14ac:dyDescent="0.3">
      <c r="A915" s="24"/>
      <c r="B915" s="14"/>
      <c r="C915" s="25"/>
      <c r="D915" s="22"/>
      <c r="E915" s="14"/>
      <c r="F915" s="14"/>
      <c r="G915" s="23" t="str">
        <f>IF($B915="","",IFERROR(INDEX(Residents!$H$4:$H$503,MATCH($B915,Residents!$A$4:$A$503,0))&amp;"",""))</f>
        <v/>
      </c>
    </row>
    <row r="916" spans="1:7" x14ac:dyDescent="0.3">
      <c r="A916" s="24"/>
      <c r="B916" s="14"/>
      <c r="C916" s="25"/>
      <c r="D916" s="22"/>
      <c r="E916" s="14"/>
      <c r="F916" s="14"/>
      <c r="G916" s="23" t="str">
        <f>IF($B916="","",IFERROR(INDEX(Residents!$H$4:$H$503,MATCH($B916,Residents!$A$4:$A$503,0))&amp;"",""))</f>
        <v/>
      </c>
    </row>
    <row r="917" spans="1:7" x14ac:dyDescent="0.3">
      <c r="A917" s="24"/>
      <c r="B917" s="14"/>
      <c r="C917" s="25"/>
      <c r="D917" s="22"/>
      <c r="E917" s="14"/>
      <c r="F917" s="14"/>
      <c r="G917" s="23" t="str">
        <f>IF($B917="","",IFERROR(INDEX(Residents!$H$4:$H$503,MATCH($B917,Residents!$A$4:$A$503,0))&amp;"",""))</f>
        <v/>
      </c>
    </row>
    <row r="918" spans="1:7" x14ac:dyDescent="0.3">
      <c r="A918" s="24"/>
      <c r="B918" s="14"/>
      <c r="C918" s="25"/>
      <c r="D918" s="22"/>
      <c r="E918" s="14"/>
      <c r="F918" s="14"/>
      <c r="G918" s="23" t="str">
        <f>IF($B918="","",IFERROR(INDEX(Residents!$H$4:$H$503,MATCH($B918,Residents!$A$4:$A$503,0))&amp;"",""))</f>
        <v/>
      </c>
    </row>
    <row r="919" spans="1:7" x14ac:dyDescent="0.3">
      <c r="A919" s="24"/>
      <c r="B919" s="14"/>
      <c r="C919" s="25"/>
      <c r="D919" s="22"/>
      <c r="E919" s="14"/>
      <c r="F919" s="14"/>
      <c r="G919" s="23" t="str">
        <f>IF($B919="","",IFERROR(INDEX(Residents!$H$4:$H$503,MATCH($B919,Residents!$A$4:$A$503,0))&amp;"",""))</f>
        <v/>
      </c>
    </row>
    <row r="920" spans="1:7" x14ac:dyDescent="0.3">
      <c r="A920" s="24"/>
      <c r="B920" s="14"/>
      <c r="C920" s="25"/>
      <c r="D920" s="22"/>
      <c r="E920" s="14"/>
      <c r="F920" s="14"/>
      <c r="G920" s="23" t="str">
        <f>IF($B920="","",IFERROR(INDEX(Residents!$H$4:$H$503,MATCH($B920,Residents!$A$4:$A$503,0))&amp;"",""))</f>
        <v/>
      </c>
    </row>
    <row r="921" spans="1:7" x14ac:dyDescent="0.3">
      <c r="A921" s="24"/>
      <c r="B921" s="14"/>
      <c r="C921" s="25"/>
      <c r="D921" s="22"/>
      <c r="E921" s="14"/>
      <c r="F921" s="14"/>
      <c r="G921" s="23" t="str">
        <f>IF($B921="","",IFERROR(INDEX(Residents!$H$4:$H$503,MATCH($B921,Residents!$A$4:$A$503,0))&amp;"",""))</f>
        <v/>
      </c>
    </row>
    <row r="922" spans="1:7" x14ac:dyDescent="0.3">
      <c r="A922" s="24"/>
      <c r="B922" s="14"/>
      <c r="C922" s="25"/>
      <c r="D922" s="22"/>
      <c r="E922" s="14"/>
      <c r="F922" s="14"/>
      <c r="G922" s="23" t="str">
        <f>IF($B922="","",IFERROR(INDEX(Residents!$H$4:$H$503,MATCH($B922,Residents!$A$4:$A$503,0))&amp;"",""))</f>
        <v/>
      </c>
    </row>
    <row r="923" spans="1:7" x14ac:dyDescent="0.3">
      <c r="A923" s="24"/>
      <c r="B923" s="14"/>
      <c r="C923" s="25"/>
      <c r="D923" s="22"/>
      <c r="E923" s="14"/>
      <c r="F923" s="14"/>
      <c r="G923" s="23" t="str">
        <f>IF($B923="","",IFERROR(INDEX(Residents!$H$4:$H$503,MATCH($B923,Residents!$A$4:$A$503,0))&amp;"",""))</f>
        <v/>
      </c>
    </row>
    <row r="924" spans="1:7" x14ac:dyDescent="0.3">
      <c r="A924" s="24"/>
      <c r="B924" s="14"/>
      <c r="C924" s="25"/>
      <c r="D924" s="22"/>
      <c r="E924" s="14"/>
      <c r="F924" s="14"/>
      <c r="G924" s="23" t="str">
        <f>IF($B924="","",IFERROR(INDEX(Residents!$H$4:$H$503,MATCH($B924,Residents!$A$4:$A$503,0))&amp;"",""))</f>
        <v/>
      </c>
    </row>
    <row r="925" spans="1:7" x14ac:dyDescent="0.3">
      <c r="A925" s="24"/>
      <c r="B925" s="14"/>
      <c r="C925" s="25"/>
      <c r="D925" s="22"/>
      <c r="E925" s="14"/>
      <c r="F925" s="14"/>
      <c r="G925" s="23" t="str">
        <f>IF($B925="","",IFERROR(INDEX(Residents!$H$4:$H$503,MATCH($B925,Residents!$A$4:$A$503,0))&amp;"",""))</f>
        <v/>
      </c>
    </row>
    <row r="926" spans="1:7" x14ac:dyDescent="0.3">
      <c r="A926" s="24"/>
      <c r="B926" s="14"/>
      <c r="C926" s="25"/>
      <c r="D926" s="22"/>
      <c r="E926" s="14"/>
      <c r="F926" s="14"/>
      <c r="G926" s="23" t="str">
        <f>IF($B926="","",IFERROR(INDEX(Residents!$H$4:$H$503,MATCH($B926,Residents!$A$4:$A$503,0))&amp;"",""))</f>
        <v/>
      </c>
    </row>
    <row r="927" spans="1:7" x14ac:dyDescent="0.3">
      <c r="A927" s="24"/>
      <c r="B927" s="14"/>
      <c r="C927" s="25"/>
      <c r="D927" s="22"/>
      <c r="E927" s="14"/>
      <c r="F927" s="14"/>
      <c r="G927" s="23" t="str">
        <f>IF($B927="","",IFERROR(INDEX(Residents!$H$4:$H$503,MATCH($B927,Residents!$A$4:$A$503,0))&amp;"",""))</f>
        <v/>
      </c>
    </row>
    <row r="928" spans="1:7" x14ac:dyDescent="0.3">
      <c r="A928" s="24"/>
      <c r="B928" s="14"/>
      <c r="C928" s="25"/>
      <c r="D928" s="22"/>
      <c r="E928" s="14"/>
      <c r="F928" s="14"/>
      <c r="G928" s="23" t="str">
        <f>IF($B928="","",IFERROR(INDEX(Residents!$H$4:$H$503,MATCH($B928,Residents!$A$4:$A$503,0))&amp;"",""))</f>
        <v/>
      </c>
    </row>
    <row r="929" spans="1:7" x14ac:dyDescent="0.3">
      <c r="A929" s="24"/>
      <c r="B929" s="14"/>
      <c r="C929" s="25"/>
      <c r="D929" s="22"/>
      <c r="E929" s="14"/>
      <c r="F929" s="14"/>
      <c r="G929" s="23" t="str">
        <f>IF($B929="","",IFERROR(INDEX(Residents!$H$4:$H$503,MATCH($B929,Residents!$A$4:$A$503,0))&amp;"",""))</f>
        <v/>
      </c>
    </row>
    <row r="930" spans="1:7" x14ac:dyDescent="0.3">
      <c r="A930" s="24"/>
      <c r="B930" s="14"/>
      <c r="C930" s="25"/>
      <c r="D930" s="22"/>
      <c r="E930" s="14"/>
      <c r="F930" s="14"/>
      <c r="G930" s="23" t="str">
        <f>IF($B930="","",IFERROR(INDEX(Residents!$H$4:$H$503,MATCH($B930,Residents!$A$4:$A$503,0))&amp;"",""))</f>
        <v/>
      </c>
    </row>
    <row r="931" spans="1:7" x14ac:dyDescent="0.3">
      <c r="A931" s="24"/>
      <c r="B931" s="14"/>
      <c r="C931" s="25"/>
      <c r="D931" s="22"/>
      <c r="E931" s="14"/>
      <c r="F931" s="14"/>
      <c r="G931" s="23" t="str">
        <f>IF($B931="","",IFERROR(INDEX(Residents!$H$4:$H$503,MATCH($B931,Residents!$A$4:$A$503,0))&amp;"",""))</f>
        <v/>
      </c>
    </row>
    <row r="932" spans="1:7" x14ac:dyDescent="0.3">
      <c r="A932" s="24"/>
      <c r="B932" s="14"/>
      <c r="C932" s="25"/>
      <c r="D932" s="22"/>
      <c r="E932" s="14"/>
      <c r="F932" s="14"/>
      <c r="G932" s="23" t="str">
        <f>IF($B932="","",IFERROR(INDEX(Residents!$H$4:$H$503,MATCH($B932,Residents!$A$4:$A$503,0))&amp;"",""))</f>
        <v/>
      </c>
    </row>
    <row r="933" spans="1:7" x14ac:dyDescent="0.3">
      <c r="A933" s="24"/>
      <c r="B933" s="14"/>
      <c r="C933" s="25"/>
      <c r="D933" s="22"/>
      <c r="E933" s="14"/>
      <c r="F933" s="14"/>
      <c r="G933" s="23" t="str">
        <f>IF($B933="","",IFERROR(INDEX(Residents!$H$4:$H$503,MATCH($B933,Residents!$A$4:$A$503,0))&amp;"",""))</f>
        <v/>
      </c>
    </row>
    <row r="934" spans="1:7" x14ac:dyDescent="0.3">
      <c r="A934" s="24"/>
      <c r="B934" s="14"/>
      <c r="C934" s="25"/>
      <c r="D934" s="22"/>
      <c r="E934" s="14"/>
      <c r="F934" s="14"/>
      <c r="G934" s="23" t="str">
        <f>IF($B934="","",IFERROR(INDEX(Residents!$H$4:$H$503,MATCH($B934,Residents!$A$4:$A$503,0))&amp;"",""))</f>
        <v/>
      </c>
    </row>
    <row r="935" spans="1:7" x14ac:dyDescent="0.3">
      <c r="A935" s="24"/>
      <c r="B935" s="14"/>
      <c r="C935" s="25"/>
      <c r="D935" s="22"/>
      <c r="E935" s="14"/>
      <c r="F935" s="14"/>
      <c r="G935" s="23" t="str">
        <f>IF($B935="","",IFERROR(INDEX(Residents!$H$4:$H$503,MATCH($B935,Residents!$A$4:$A$503,0))&amp;"",""))</f>
        <v/>
      </c>
    </row>
    <row r="936" spans="1:7" x14ac:dyDescent="0.3">
      <c r="A936" s="24"/>
      <c r="B936" s="14"/>
      <c r="C936" s="25"/>
      <c r="D936" s="22"/>
      <c r="E936" s="14"/>
      <c r="F936" s="14"/>
      <c r="G936" s="23" t="str">
        <f>IF($B936="","",IFERROR(INDEX(Residents!$H$4:$H$503,MATCH($B936,Residents!$A$4:$A$503,0))&amp;"",""))</f>
        <v/>
      </c>
    </row>
    <row r="937" spans="1:7" x14ac:dyDescent="0.3">
      <c r="A937" s="24"/>
      <c r="B937" s="14"/>
      <c r="C937" s="25"/>
      <c r="D937" s="22"/>
      <c r="E937" s="14"/>
      <c r="F937" s="14"/>
      <c r="G937" s="23" t="str">
        <f>IF($B937="","",IFERROR(INDEX(Residents!$H$4:$H$503,MATCH($B937,Residents!$A$4:$A$503,0))&amp;"",""))</f>
        <v/>
      </c>
    </row>
    <row r="938" spans="1:7" x14ac:dyDescent="0.3">
      <c r="A938" s="24"/>
      <c r="B938" s="14"/>
      <c r="C938" s="25"/>
      <c r="D938" s="22"/>
      <c r="E938" s="14"/>
      <c r="F938" s="14"/>
      <c r="G938" s="23" t="str">
        <f>IF($B938="","",IFERROR(INDEX(Residents!$H$4:$H$503,MATCH($B938,Residents!$A$4:$A$503,0))&amp;"",""))</f>
        <v/>
      </c>
    </row>
    <row r="939" spans="1:7" x14ac:dyDescent="0.3">
      <c r="A939" s="24"/>
      <c r="B939" s="14"/>
      <c r="C939" s="25"/>
      <c r="D939" s="22"/>
      <c r="E939" s="14"/>
      <c r="F939" s="14"/>
      <c r="G939" s="23" t="str">
        <f>IF($B939="","",IFERROR(INDEX(Residents!$H$4:$H$503,MATCH($B939,Residents!$A$4:$A$503,0))&amp;"",""))</f>
        <v/>
      </c>
    </row>
    <row r="940" spans="1:7" x14ac:dyDescent="0.3">
      <c r="A940" s="24"/>
      <c r="B940" s="14"/>
      <c r="C940" s="25"/>
      <c r="D940" s="22"/>
      <c r="E940" s="14"/>
      <c r="F940" s="14"/>
      <c r="G940" s="23" t="str">
        <f>IF($B940="","",IFERROR(INDEX(Residents!$H$4:$H$503,MATCH($B940,Residents!$A$4:$A$503,0))&amp;"",""))</f>
        <v/>
      </c>
    </row>
    <row r="941" spans="1:7" x14ac:dyDescent="0.3">
      <c r="A941" s="24"/>
      <c r="B941" s="14"/>
      <c r="C941" s="25"/>
      <c r="D941" s="22"/>
      <c r="E941" s="14"/>
      <c r="F941" s="14"/>
      <c r="G941" s="23" t="str">
        <f>IF($B941="","",IFERROR(INDEX(Residents!$H$4:$H$503,MATCH($B941,Residents!$A$4:$A$503,0))&amp;"",""))</f>
        <v/>
      </c>
    </row>
    <row r="942" spans="1:7" x14ac:dyDescent="0.3">
      <c r="A942" s="24"/>
      <c r="B942" s="14"/>
      <c r="C942" s="25"/>
      <c r="D942" s="22"/>
      <c r="E942" s="14"/>
      <c r="F942" s="14"/>
      <c r="G942" s="23" t="str">
        <f>IF($B942="","",IFERROR(INDEX(Residents!$H$4:$H$503,MATCH($B942,Residents!$A$4:$A$503,0))&amp;"",""))</f>
        <v/>
      </c>
    </row>
    <row r="943" spans="1:7" x14ac:dyDescent="0.3">
      <c r="A943" s="24"/>
      <c r="B943" s="14"/>
      <c r="C943" s="25"/>
      <c r="D943" s="22"/>
      <c r="E943" s="14"/>
      <c r="F943" s="14"/>
      <c r="G943" s="23" t="str">
        <f>IF($B943="","",IFERROR(INDEX(Residents!$H$4:$H$503,MATCH($B943,Residents!$A$4:$A$503,0))&amp;"",""))</f>
        <v/>
      </c>
    </row>
    <row r="944" spans="1:7" x14ac:dyDescent="0.3">
      <c r="A944" s="24"/>
      <c r="B944" s="14"/>
      <c r="C944" s="25"/>
      <c r="D944" s="22"/>
      <c r="E944" s="14"/>
      <c r="F944" s="14"/>
      <c r="G944" s="23" t="str">
        <f>IF($B944="","",IFERROR(INDEX(Residents!$H$4:$H$503,MATCH($B944,Residents!$A$4:$A$503,0))&amp;"",""))</f>
        <v/>
      </c>
    </row>
    <row r="945" spans="1:7" x14ac:dyDescent="0.3">
      <c r="A945" s="24"/>
      <c r="B945" s="14"/>
      <c r="C945" s="25"/>
      <c r="D945" s="22"/>
      <c r="E945" s="14"/>
      <c r="F945" s="14"/>
      <c r="G945" s="23" t="str">
        <f>IF($B945="","",IFERROR(INDEX(Residents!$H$4:$H$503,MATCH($B945,Residents!$A$4:$A$503,0))&amp;"",""))</f>
        <v/>
      </c>
    </row>
    <row r="946" spans="1:7" x14ac:dyDescent="0.3">
      <c r="A946" s="24"/>
      <c r="B946" s="14"/>
      <c r="C946" s="25"/>
      <c r="D946" s="22"/>
      <c r="E946" s="14"/>
      <c r="F946" s="14"/>
      <c r="G946" s="23" t="str">
        <f>IF($B946="","",IFERROR(INDEX(Residents!$H$4:$H$503,MATCH($B946,Residents!$A$4:$A$503,0))&amp;"",""))</f>
        <v/>
      </c>
    </row>
    <row r="947" spans="1:7" x14ac:dyDescent="0.3">
      <c r="A947" s="24"/>
      <c r="B947" s="14"/>
      <c r="C947" s="25"/>
      <c r="D947" s="22"/>
      <c r="E947" s="14"/>
      <c r="F947" s="14"/>
      <c r="G947" s="23" t="str">
        <f>IF($B947="","",IFERROR(INDEX(Residents!$H$4:$H$503,MATCH($B947,Residents!$A$4:$A$503,0))&amp;"",""))</f>
        <v/>
      </c>
    </row>
    <row r="948" spans="1:7" x14ac:dyDescent="0.3">
      <c r="A948" s="24"/>
      <c r="B948" s="14"/>
      <c r="C948" s="25"/>
      <c r="D948" s="22"/>
      <c r="E948" s="14"/>
      <c r="F948" s="14"/>
      <c r="G948" s="23" t="str">
        <f>IF($B948="","",IFERROR(INDEX(Residents!$H$4:$H$503,MATCH($B948,Residents!$A$4:$A$503,0))&amp;"",""))</f>
        <v/>
      </c>
    </row>
    <row r="949" spans="1:7" x14ac:dyDescent="0.3">
      <c r="A949" s="24"/>
      <c r="B949" s="14"/>
      <c r="C949" s="25"/>
      <c r="D949" s="22"/>
      <c r="E949" s="14"/>
      <c r="F949" s="14"/>
      <c r="G949" s="23" t="str">
        <f>IF($B949="","",IFERROR(INDEX(Residents!$H$4:$H$503,MATCH($B949,Residents!$A$4:$A$503,0))&amp;"",""))</f>
        <v/>
      </c>
    </row>
    <row r="950" spans="1:7" x14ac:dyDescent="0.3">
      <c r="A950" s="24"/>
      <c r="B950" s="14"/>
      <c r="C950" s="25"/>
      <c r="D950" s="22"/>
      <c r="E950" s="14"/>
      <c r="F950" s="14"/>
      <c r="G950" s="23" t="str">
        <f>IF($B950="","",IFERROR(INDEX(Residents!$H$4:$H$503,MATCH($B950,Residents!$A$4:$A$503,0))&amp;"",""))</f>
        <v/>
      </c>
    </row>
    <row r="951" spans="1:7" x14ac:dyDescent="0.3">
      <c r="A951" s="24"/>
      <c r="B951" s="14"/>
      <c r="C951" s="25"/>
      <c r="D951" s="22"/>
      <c r="E951" s="14"/>
      <c r="F951" s="14"/>
      <c r="G951" s="23" t="str">
        <f>IF($B951="","",IFERROR(INDEX(Residents!$H$4:$H$503,MATCH($B951,Residents!$A$4:$A$503,0))&amp;"",""))</f>
        <v/>
      </c>
    </row>
    <row r="952" spans="1:7" x14ac:dyDescent="0.3">
      <c r="A952" s="24"/>
      <c r="B952" s="14"/>
      <c r="C952" s="25"/>
      <c r="D952" s="22"/>
      <c r="E952" s="14"/>
      <c r="F952" s="14"/>
      <c r="G952" s="23" t="str">
        <f>IF($B952="","",IFERROR(INDEX(Residents!$H$4:$H$503,MATCH($B952,Residents!$A$4:$A$503,0))&amp;"",""))</f>
        <v/>
      </c>
    </row>
    <row r="953" spans="1:7" x14ac:dyDescent="0.3">
      <c r="A953" s="24"/>
      <c r="B953" s="14"/>
      <c r="C953" s="25"/>
      <c r="D953" s="22"/>
      <c r="E953" s="14"/>
      <c r="F953" s="14"/>
      <c r="G953" s="23" t="str">
        <f>IF($B953="","",IFERROR(INDEX(Residents!$H$4:$H$503,MATCH($B953,Residents!$A$4:$A$503,0))&amp;"",""))</f>
        <v/>
      </c>
    </row>
    <row r="954" spans="1:7" x14ac:dyDescent="0.3">
      <c r="A954" s="24"/>
      <c r="B954" s="14"/>
      <c r="C954" s="25"/>
      <c r="D954" s="22"/>
      <c r="E954" s="14"/>
      <c r="F954" s="14"/>
      <c r="G954" s="23" t="str">
        <f>IF($B954="","",IFERROR(INDEX(Residents!$H$4:$H$503,MATCH($B954,Residents!$A$4:$A$503,0))&amp;"",""))</f>
        <v/>
      </c>
    </row>
    <row r="955" spans="1:7" x14ac:dyDescent="0.3">
      <c r="A955" s="24"/>
      <c r="B955" s="14"/>
      <c r="C955" s="25"/>
      <c r="D955" s="22"/>
      <c r="E955" s="14"/>
      <c r="F955" s="14"/>
      <c r="G955" s="23" t="str">
        <f>IF($B955="","",IFERROR(INDEX(Residents!$H$4:$H$503,MATCH($B955,Residents!$A$4:$A$503,0))&amp;"",""))</f>
        <v/>
      </c>
    </row>
    <row r="956" spans="1:7" x14ac:dyDescent="0.3">
      <c r="A956" s="24"/>
      <c r="B956" s="14"/>
      <c r="C956" s="25"/>
      <c r="D956" s="22"/>
      <c r="E956" s="14"/>
      <c r="F956" s="14"/>
      <c r="G956" s="23" t="str">
        <f>IF($B956="","",IFERROR(INDEX(Residents!$H$4:$H$503,MATCH($B956,Residents!$A$4:$A$503,0))&amp;"",""))</f>
        <v/>
      </c>
    </row>
    <row r="957" spans="1:7" x14ac:dyDescent="0.3">
      <c r="A957" s="24"/>
      <c r="B957" s="14"/>
      <c r="C957" s="25"/>
      <c r="D957" s="22"/>
      <c r="E957" s="14"/>
      <c r="F957" s="14"/>
      <c r="G957" s="23" t="str">
        <f>IF($B957="","",IFERROR(INDEX(Residents!$H$4:$H$503,MATCH($B957,Residents!$A$4:$A$503,0))&amp;"",""))</f>
        <v/>
      </c>
    </row>
    <row r="958" spans="1:7" x14ac:dyDescent="0.3">
      <c r="A958" s="24"/>
      <c r="B958" s="14"/>
      <c r="C958" s="25"/>
      <c r="D958" s="22"/>
      <c r="E958" s="14"/>
      <c r="F958" s="14"/>
      <c r="G958" s="23" t="str">
        <f>IF($B958="","",IFERROR(INDEX(Residents!$H$4:$H$503,MATCH($B958,Residents!$A$4:$A$503,0))&amp;"",""))</f>
        <v/>
      </c>
    </row>
    <row r="959" spans="1:7" x14ac:dyDescent="0.3">
      <c r="A959" s="24"/>
      <c r="B959" s="14"/>
      <c r="C959" s="25"/>
      <c r="D959" s="22"/>
      <c r="E959" s="14"/>
      <c r="F959" s="14"/>
      <c r="G959" s="23" t="str">
        <f>IF($B959="","",IFERROR(INDEX(Residents!$H$4:$H$503,MATCH($B959,Residents!$A$4:$A$503,0))&amp;"",""))</f>
        <v/>
      </c>
    </row>
    <row r="960" spans="1:7" x14ac:dyDescent="0.3">
      <c r="A960" s="24"/>
      <c r="B960" s="14"/>
      <c r="C960" s="25"/>
      <c r="D960" s="22"/>
      <c r="E960" s="14"/>
      <c r="F960" s="14"/>
      <c r="G960" s="23" t="str">
        <f>IF($B960="","",IFERROR(INDEX(Residents!$H$4:$H$503,MATCH($B960,Residents!$A$4:$A$503,0))&amp;"",""))</f>
        <v/>
      </c>
    </row>
    <row r="961" spans="1:7" x14ac:dyDescent="0.3">
      <c r="A961" s="24"/>
      <c r="B961" s="14"/>
      <c r="C961" s="25"/>
      <c r="D961" s="22"/>
      <c r="E961" s="14"/>
      <c r="F961" s="14"/>
      <c r="G961" s="23" t="str">
        <f>IF($B961="","",IFERROR(INDEX(Residents!$H$4:$H$503,MATCH($B961,Residents!$A$4:$A$503,0))&amp;"",""))</f>
        <v/>
      </c>
    </row>
    <row r="962" spans="1:7" x14ac:dyDescent="0.3">
      <c r="A962" s="24"/>
      <c r="B962" s="14"/>
      <c r="C962" s="25"/>
      <c r="D962" s="22"/>
      <c r="E962" s="14"/>
      <c r="F962" s="14"/>
      <c r="G962" s="23" t="str">
        <f>IF($B962="","",IFERROR(INDEX(Residents!$H$4:$H$503,MATCH($B962,Residents!$A$4:$A$503,0))&amp;"",""))</f>
        <v/>
      </c>
    </row>
    <row r="963" spans="1:7" x14ac:dyDescent="0.3">
      <c r="A963" s="24"/>
      <c r="B963" s="14"/>
      <c r="C963" s="25"/>
      <c r="D963" s="22"/>
      <c r="E963" s="14"/>
      <c r="F963" s="14"/>
      <c r="G963" s="23" t="str">
        <f>IF($B963="","",IFERROR(INDEX(Residents!$H$4:$H$503,MATCH($B963,Residents!$A$4:$A$503,0))&amp;"",""))</f>
        <v/>
      </c>
    </row>
    <row r="964" spans="1:7" x14ac:dyDescent="0.3">
      <c r="A964" s="24"/>
      <c r="B964" s="14"/>
      <c r="C964" s="25"/>
      <c r="D964" s="22"/>
      <c r="E964" s="14"/>
      <c r="F964" s="14"/>
      <c r="G964" s="23" t="str">
        <f>IF($B964="","",IFERROR(INDEX(Residents!$H$4:$H$503,MATCH($B964,Residents!$A$4:$A$503,0))&amp;"",""))</f>
        <v/>
      </c>
    </row>
    <row r="965" spans="1:7" x14ac:dyDescent="0.3">
      <c r="A965" s="24"/>
      <c r="B965" s="14"/>
      <c r="C965" s="25"/>
      <c r="D965" s="22"/>
      <c r="E965" s="14"/>
      <c r="F965" s="14"/>
      <c r="G965" s="23" t="str">
        <f>IF($B965="","",IFERROR(INDEX(Residents!$H$4:$H$503,MATCH($B965,Residents!$A$4:$A$503,0))&amp;"",""))</f>
        <v/>
      </c>
    </row>
    <row r="966" spans="1:7" x14ac:dyDescent="0.3">
      <c r="A966" s="24"/>
      <c r="B966" s="14"/>
      <c r="C966" s="25"/>
      <c r="D966" s="22"/>
      <c r="E966" s="14"/>
      <c r="F966" s="14"/>
      <c r="G966" s="23" t="str">
        <f>IF($B966="","",IFERROR(INDEX(Residents!$H$4:$H$503,MATCH($B966,Residents!$A$4:$A$503,0))&amp;"",""))</f>
        <v/>
      </c>
    </row>
    <row r="967" spans="1:7" x14ac:dyDescent="0.3">
      <c r="A967" s="24"/>
      <c r="B967" s="14"/>
      <c r="C967" s="25"/>
      <c r="D967" s="22"/>
      <c r="E967" s="14"/>
      <c r="F967" s="14"/>
      <c r="G967" s="23" t="str">
        <f>IF($B967="","",IFERROR(INDEX(Residents!$H$4:$H$503,MATCH($B967,Residents!$A$4:$A$503,0))&amp;"",""))</f>
        <v/>
      </c>
    </row>
    <row r="968" spans="1:7" x14ac:dyDescent="0.3">
      <c r="A968" s="24"/>
      <c r="B968" s="14"/>
      <c r="C968" s="25"/>
      <c r="D968" s="22"/>
      <c r="E968" s="14"/>
      <c r="F968" s="14"/>
      <c r="G968" s="23" t="str">
        <f>IF($B968="","",IFERROR(INDEX(Residents!$H$4:$H$503,MATCH($B968,Residents!$A$4:$A$503,0))&amp;"",""))</f>
        <v/>
      </c>
    </row>
    <row r="969" spans="1:7" x14ac:dyDescent="0.3">
      <c r="A969" s="24"/>
      <c r="B969" s="14"/>
      <c r="C969" s="25"/>
      <c r="D969" s="22"/>
      <c r="E969" s="14"/>
      <c r="F969" s="14"/>
      <c r="G969" s="23" t="str">
        <f>IF($B969="","",IFERROR(INDEX(Residents!$H$4:$H$503,MATCH($B969,Residents!$A$4:$A$503,0))&amp;"",""))</f>
        <v/>
      </c>
    </row>
    <row r="970" spans="1:7" x14ac:dyDescent="0.3">
      <c r="A970" s="24"/>
      <c r="B970" s="14"/>
      <c r="C970" s="25"/>
      <c r="D970" s="22"/>
      <c r="E970" s="14"/>
      <c r="F970" s="14"/>
      <c r="G970" s="23" t="str">
        <f>IF($B970="","",IFERROR(INDEX(Residents!$H$4:$H$503,MATCH($B970,Residents!$A$4:$A$503,0))&amp;"",""))</f>
        <v/>
      </c>
    </row>
    <row r="971" spans="1:7" x14ac:dyDescent="0.3">
      <c r="A971" s="24"/>
      <c r="B971" s="14"/>
      <c r="C971" s="25"/>
      <c r="D971" s="22"/>
      <c r="E971" s="14"/>
      <c r="F971" s="14"/>
      <c r="G971" s="23" t="str">
        <f>IF($B971="","",IFERROR(INDEX(Residents!$H$4:$H$503,MATCH($B971,Residents!$A$4:$A$503,0))&amp;"",""))</f>
        <v/>
      </c>
    </row>
    <row r="972" spans="1:7" x14ac:dyDescent="0.3">
      <c r="A972" s="24"/>
      <c r="B972" s="14"/>
      <c r="C972" s="25"/>
      <c r="D972" s="22"/>
      <c r="E972" s="14"/>
      <c r="F972" s="14"/>
      <c r="G972" s="23" t="str">
        <f>IF($B972="","",IFERROR(INDEX(Residents!$H$4:$H$503,MATCH($B972,Residents!$A$4:$A$503,0))&amp;"",""))</f>
        <v/>
      </c>
    </row>
    <row r="973" spans="1:7" x14ac:dyDescent="0.3">
      <c r="A973" s="24"/>
      <c r="B973" s="14"/>
      <c r="C973" s="25"/>
      <c r="D973" s="22"/>
      <c r="E973" s="14"/>
      <c r="F973" s="14"/>
      <c r="G973" s="23" t="str">
        <f>IF($B973="","",IFERROR(INDEX(Residents!$H$4:$H$503,MATCH($B973,Residents!$A$4:$A$503,0))&amp;"",""))</f>
        <v/>
      </c>
    </row>
    <row r="974" spans="1:7" x14ac:dyDescent="0.3">
      <c r="A974" s="24"/>
      <c r="B974" s="14"/>
      <c r="C974" s="25"/>
      <c r="D974" s="22"/>
      <c r="E974" s="14"/>
      <c r="F974" s="14"/>
      <c r="G974" s="23" t="str">
        <f>IF($B974="","",IFERROR(INDEX(Residents!$H$4:$H$503,MATCH($B974,Residents!$A$4:$A$503,0))&amp;"",""))</f>
        <v/>
      </c>
    </row>
    <row r="975" spans="1:7" x14ac:dyDescent="0.3">
      <c r="A975" s="24"/>
      <c r="B975" s="14"/>
      <c r="C975" s="25"/>
      <c r="D975" s="22"/>
      <c r="E975" s="14"/>
      <c r="F975" s="14"/>
      <c r="G975" s="23" t="str">
        <f>IF($B975="","",IFERROR(INDEX(Residents!$H$4:$H$503,MATCH($B975,Residents!$A$4:$A$503,0))&amp;"",""))</f>
        <v/>
      </c>
    </row>
    <row r="976" spans="1:7" x14ac:dyDescent="0.3">
      <c r="A976" s="24"/>
      <c r="B976" s="14"/>
      <c r="C976" s="25"/>
      <c r="D976" s="22"/>
      <c r="E976" s="14"/>
      <c r="F976" s="14"/>
      <c r="G976" s="23" t="str">
        <f>IF($B976="","",IFERROR(INDEX(Residents!$H$4:$H$503,MATCH($B976,Residents!$A$4:$A$503,0))&amp;"",""))</f>
        <v/>
      </c>
    </row>
    <row r="977" spans="1:7" x14ac:dyDescent="0.3">
      <c r="A977" s="24"/>
      <c r="B977" s="14"/>
      <c r="C977" s="25"/>
      <c r="D977" s="22"/>
      <c r="E977" s="14"/>
      <c r="F977" s="14"/>
      <c r="G977" s="23" t="str">
        <f>IF($B977="","",IFERROR(INDEX(Residents!$H$4:$H$503,MATCH($B977,Residents!$A$4:$A$503,0))&amp;"",""))</f>
        <v/>
      </c>
    </row>
    <row r="978" spans="1:7" x14ac:dyDescent="0.3">
      <c r="A978" s="24"/>
      <c r="B978" s="14"/>
      <c r="C978" s="25"/>
      <c r="D978" s="22"/>
      <c r="E978" s="14"/>
      <c r="F978" s="14"/>
      <c r="G978" s="23" t="str">
        <f>IF($B978="","",IFERROR(INDEX(Residents!$H$4:$H$503,MATCH($B978,Residents!$A$4:$A$503,0))&amp;"",""))</f>
        <v/>
      </c>
    </row>
    <row r="979" spans="1:7" x14ac:dyDescent="0.3">
      <c r="A979" s="24"/>
      <c r="B979" s="14"/>
      <c r="C979" s="25"/>
      <c r="D979" s="22"/>
      <c r="E979" s="14"/>
      <c r="F979" s="14"/>
      <c r="G979" s="23" t="str">
        <f>IF($B979="","",IFERROR(INDEX(Residents!$H$4:$H$503,MATCH($B979,Residents!$A$4:$A$503,0))&amp;"",""))</f>
        <v/>
      </c>
    </row>
    <row r="980" spans="1:7" x14ac:dyDescent="0.3">
      <c r="A980" s="24"/>
      <c r="B980" s="14"/>
      <c r="C980" s="25"/>
      <c r="D980" s="22"/>
      <c r="E980" s="14"/>
      <c r="F980" s="14"/>
      <c r="G980" s="23" t="str">
        <f>IF($B980="","",IFERROR(INDEX(Residents!$H$4:$H$503,MATCH($B980,Residents!$A$4:$A$503,0))&amp;"",""))</f>
        <v/>
      </c>
    </row>
    <row r="981" spans="1:7" x14ac:dyDescent="0.3">
      <c r="A981" s="24"/>
      <c r="B981" s="14"/>
      <c r="C981" s="25"/>
      <c r="D981" s="22"/>
      <c r="E981" s="14"/>
      <c r="F981" s="14"/>
      <c r="G981" s="23" t="str">
        <f>IF($B981="","",IFERROR(INDEX(Residents!$H$4:$H$503,MATCH($B981,Residents!$A$4:$A$503,0))&amp;"",""))</f>
        <v/>
      </c>
    </row>
    <row r="982" spans="1:7" x14ac:dyDescent="0.3">
      <c r="A982" s="24"/>
      <c r="B982" s="14"/>
      <c r="C982" s="25"/>
      <c r="D982" s="22"/>
      <c r="E982" s="14"/>
      <c r="F982" s="14"/>
      <c r="G982" s="23" t="str">
        <f>IF($B982="","",IFERROR(INDEX(Residents!$H$4:$H$503,MATCH($B982,Residents!$A$4:$A$503,0))&amp;"",""))</f>
        <v/>
      </c>
    </row>
    <row r="983" spans="1:7" x14ac:dyDescent="0.3">
      <c r="A983" s="24"/>
      <c r="B983" s="14"/>
      <c r="C983" s="25"/>
      <c r="D983" s="22"/>
      <c r="E983" s="14"/>
      <c r="F983" s="14"/>
      <c r="G983" s="23" t="str">
        <f>IF($B983="","",IFERROR(INDEX(Residents!$H$4:$H$503,MATCH($B983,Residents!$A$4:$A$503,0))&amp;"",""))</f>
        <v/>
      </c>
    </row>
    <row r="984" spans="1:7" x14ac:dyDescent="0.3">
      <c r="A984" s="24"/>
      <c r="B984" s="14"/>
      <c r="C984" s="25"/>
      <c r="D984" s="22"/>
      <c r="E984" s="14"/>
      <c r="F984" s="14"/>
      <c r="G984" s="23" t="str">
        <f>IF($B984="","",IFERROR(INDEX(Residents!$H$4:$H$503,MATCH($B984,Residents!$A$4:$A$503,0))&amp;"",""))</f>
        <v/>
      </c>
    </row>
    <row r="985" spans="1:7" x14ac:dyDescent="0.3">
      <c r="A985" s="24"/>
      <c r="B985" s="14"/>
      <c r="C985" s="25"/>
      <c r="D985" s="22"/>
      <c r="E985" s="14"/>
      <c r="F985" s="14"/>
      <c r="G985" s="23" t="str">
        <f>IF($B985="","",IFERROR(INDEX(Residents!$H$4:$H$503,MATCH($B985,Residents!$A$4:$A$503,0))&amp;"",""))</f>
        <v/>
      </c>
    </row>
    <row r="986" spans="1:7" x14ac:dyDescent="0.3">
      <c r="A986" s="24"/>
      <c r="B986" s="14"/>
      <c r="C986" s="25"/>
      <c r="D986" s="22"/>
      <c r="E986" s="14"/>
      <c r="F986" s="14"/>
      <c r="G986" s="23" t="str">
        <f>IF($B986="","",IFERROR(INDEX(Residents!$H$4:$H$503,MATCH($B986,Residents!$A$4:$A$503,0))&amp;"",""))</f>
        <v/>
      </c>
    </row>
    <row r="987" spans="1:7" x14ac:dyDescent="0.3">
      <c r="A987" s="24"/>
      <c r="B987" s="14"/>
      <c r="C987" s="25"/>
      <c r="D987" s="22"/>
      <c r="E987" s="14"/>
      <c r="F987" s="14"/>
      <c r="G987" s="23" t="str">
        <f>IF($B987="","",IFERROR(INDEX(Residents!$H$4:$H$503,MATCH($B987,Residents!$A$4:$A$503,0))&amp;"",""))</f>
        <v/>
      </c>
    </row>
    <row r="988" spans="1:7" x14ac:dyDescent="0.3">
      <c r="A988" s="24"/>
      <c r="B988" s="14"/>
      <c r="C988" s="25"/>
      <c r="D988" s="22"/>
      <c r="E988" s="14"/>
      <c r="F988" s="14"/>
      <c r="G988" s="23" t="str">
        <f>IF($B988="","",IFERROR(INDEX(Residents!$H$4:$H$503,MATCH($B988,Residents!$A$4:$A$503,0))&amp;"",""))</f>
        <v/>
      </c>
    </row>
    <row r="989" spans="1:7" x14ac:dyDescent="0.3">
      <c r="A989" s="24"/>
      <c r="B989" s="14"/>
      <c r="C989" s="25"/>
      <c r="D989" s="22"/>
      <c r="E989" s="14"/>
      <c r="F989" s="14"/>
      <c r="G989" s="23" t="str">
        <f>IF($B989="","",IFERROR(INDEX(Residents!$H$4:$H$503,MATCH($B989,Residents!$A$4:$A$503,0))&amp;"",""))</f>
        <v/>
      </c>
    </row>
    <row r="990" spans="1:7" x14ac:dyDescent="0.3">
      <c r="A990" s="24"/>
      <c r="B990" s="14"/>
      <c r="C990" s="25"/>
      <c r="D990" s="22"/>
      <c r="E990" s="14"/>
      <c r="F990" s="14"/>
      <c r="G990" s="23" t="str">
        <f>IF($B990="","",IFERROR(INDEX(Residents!$H$4:$H$503,MATCH($B990,Residents!$A$4:$A$503,0))&amp;"",""))</f>
        <v/>
      </c>
    </row>
    <row r="991" spans="1:7" x14ac:dyDescent="0.3">
      <c r="A991" s="24"/>
      <c r="B991" s="14"/>
      <c r="C991" s="25"/>
      <c r="D991" s="22"/>
      <c r="E991" s="14"/>
      <c r="F991" s="14"/>
      <c r="G991" s="23" t="str">
        <f>IF($B991="","",IFERROR(INDEX(Residents!$H$4:$H$503,MATCH($B991,Residents!$A$4:$A$503,0))&amp;"",""))</f>
        <v/>
      </c>
    </row>
    <row r="992" spans="1:7" x14ac:dyDescent="0.3">
      <c r="A992" s="24"/>
      <c r="B992" s="14"/>
      <c r="C992" s="25"/>
      <c r="D992" s="22"/>
      <c r="E992" s="14"/>
      <c r="F992" s="14"/>
      <c r="G992" s="23" t="str">
        <f>IF($B992="","",IFERROR(INDEX(Residents!$H$4:$H$503,MATCH($B992,Residents!$A$4:$A$503,0))&amp;"",""))</f>
        <v/>
      </c>
    </row>
    <row r="993" spans="1:7" x14ac:dyDescent="0.3">
      <c r="A993" s="24"/>
      <c r="B993" s="14"/>
      <c r="C993" s="25"/>
      <c r="D993" s="22"/>
      <c r="E993" s="14"/>
      <c r="F993" s="14"/>
      <c r="G993" s="23" t="str">
        <f>IF($B993="","",IFERROR(INDEX(Residents!$H$4:$H$503,MATCH($B993,Residents!$A$4:$A$503,0))&amp;"",""))</f>
        <v/>
      </c>
    </row>
    <row r="994" spans="1:7" x14ac:dyDescent="0.3">
      <c r="A994" s="24"/>
      <c r="B994" s="14"/>
      <c r="C994" s="25"/>
      <c r="D994" s="22"/>
      <c r="E994" s="14"/>
      <c r="F994" s="14"/>
      <c r="G994" s="23" t="str">
        <f>IF($B994="","",IFERROR(INDEX(Residents!$H$4:$H$503,MATCH($B994,Residents!$A$4:$A$503,0))&amp;"",""))</f>
        <v/>
      </c>
    </row>
    <row r="995" spans="1:7" x14ac:dyDescent="0.3">
      <c r="A995" s="24"/>
      <c r="B995" s="14"/>
      <c r="C995" s="25"/>
      <c r="D995" s="22"/>
      <c r="E995" s="14"/>
      <c r="F995" s="14"/>
      <c r="G995" s="23" t="str">
        <f>IF($B995="","",IFERROR(INDEX(Residents!$H$4:$H$503,MATCH($B995,Residents!$A$4:$A$503,0))&amp;"",""))</f>
        <v/>
      </c>
    </row>
    <row r="996" spans="1:7" x14ac:dyDescent="0.3">
      <c r="A996" s="24"/>
      <c r="B996" s="14"/>
      <c r="C996" s="25"/>
      <c r="D996" s="22"/>
      <c r="E996" s="14"/>
      <c r="F996" s="14"/>
      <c r="G996" s="23" t="str">
        <f>IF($B996="","",IFERROR(INDEX(Residents!$H$4:$H$503,MATCH($B996,Residents!$A$4:$A$503,0))&amp;"",""))</f>
        <v/>
      </c>
    </row>
    <row r="997" spans="1:7" x14ac:dyDescent="0.3">
      <c r="A997" s="24"/>
      <c r="B997" s="14"/>
      <c r="C997" s="25"/>
      <c r="D997" s="22"/>
      <c r="E997" s="14"/>
      <c r="F997" s="14"/>
      <c r="G997" s="23" t="str">
        <f>IF($B997="","",IFERROR(INDEX(Residents!$H$4:$H$503,MATCH($B997,Residents!$A$4:$A$503,0))&amp;"",""))</f>
        <v/>
      </c>
    </row>
    <row r="998" spans="1:7" x14ac:dyDescent="0.3">
      <c r="A998" s="24"/>
      <c r="B998" s="14"/>
      <c r="C998" s="25"/>
      <c r="D998" s="22"/>
      <c r="E998" s="14"/>
      <c r="F998" s="14"/>
      <c r="G998" s="23" t="str">
        <f>IF($B998="","",IFERROR(INDEX(Residents!$H$4:$H$503,MATCH($B998,Residents!$A$4:$A$503,0))&amp;"",""))</f>
        <v/>
      </c>
    </row>
    <row r="999" spans="1:7" x14ac:dyDescent="0.3">
      <c r="A999" s="24"/>
      <c r="B999" s="14"/>
      <c r="C999" s="25"/>
      <c r="D999" s="22"/>
      <c r="E999" s="14"/>
      <c r="F999" s="14"/>
      <c r="G999" s="23" t="str">
        <f>IF($B999="","",IFERROR(INDEX(Residents!$H$4:$H$503,MATCH($B999,Residents!$A$4:$A$503,0))&amp;"",""))</f>
        <v/>
      </c>
    </row>
    <row r="1000" spans="1:7" x14ac:dyDescent="0.3">
      <c r="A1000" s="24"/>
      <c r="B1000" s="14"/>
      <c r="C1000" s="25"/>
      <c r="D1000" s="22"/>
      <c r="E1000" s="14"/>
      <c r="F1000" s="14"/>
      <c r="G1000" s="23" t="str">
        <f>IF($B1000="","",IFERROR(INDEX(Residents!$H$4:$H$503,MATCH($B1000,Residents!$A$4:$A$503,0))&amp;"",""))</f>
        <v/>
      </c>
    </row>
    <row r="1001" spans="1:7" x14ac:dyDescent="0.3">
      <c r="A1001" s="24"/>
      <c r="B1001" s="14"/>
      <c r="C1001" s="25"/>
      <c r="D1001" s="22"/>
      <c r="E1001" s="14"/>
      <c r="F1001" s="14"/>
      <c r="G1001" s="23" t="str">
        <f>IF($B1001="","",IFERROR(INDEX(Residents!$H$4:$H$503,MATCH($B1001,Residents!$A$4:$A$503,0))&amp;"",""))</f>
        <v/>
      </c>
    </row>
    <row r="1002" spans="1:7" x14ac:dyDescent="0.3">
      <c r="A1002" s="24"/>
      <c r="B1002" s="14"/>
      <c r="C1002" s="25"/>
      <c r="D1002" s="22"/>
      <c r="E1002" s="14"/>
      <c r="F1002" s="14"/>
      <c r="G1002" s="23" t="str">
        <f>IF($B1002="","",IFERROR(INDEX(Residents!$H$4:$H$503,MATCH($B1002,Residents!$A$4:$A$503,0))&amp;"",""))</f>
        <v/>
      </c>
    </row>
    <row r="1003" spans="1:7" x14ac:dyDescent="0.3">
      <c r="A1003" s="24"/>
      <c r="B1003" s="14"/>
      <c r="C1003" s="25"/>
      <c r="D1003" s="22"/>
      <c r="E1003" s="14"/>
      <c r="F1003" s="14"/>
      <c r="G1003" s="23" t="str">
        <f>IF($B1003="","",IFERROR(INDEX(Residents!$H$4:$H$503,MATCH($B1003,Residents!$A$4:$A$503,0))&amp;"",""))</f>
        <v/>
      </c>
    </row>
  </sheetData>
  <dataValidations count="1">
    <dataValidation type="list" allowBlank="1" sqref="E4:E1003" xr:uid="{00000000-0002-0000-0400-000001000000}">
      <formula1>"Cash,UPI,Bank transfer,Card"</formula1>
    </dataValidation>
  </dataValidations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400-000000000000}">
          <x14:formula1>
            <xm:f>Residents!$A$4:$A$503</xm:f>
          </x14:formula1>
          <xm:sqref>B4:B1003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563EB"/>
    <pageSetUpPr fitToPage="1"/>
  </sheetPr>
  <dimension ref="A1:M503"/>
  <sheetViews>
    <sheetView showGridLines="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22" customWidth="1"/>
    <col min="2" max="2" width="9" customWidth="1"/>
    <col min="3" max="4" width="12" customWidth="1"/>
    <col min="5" max="5" width="16" customWidth="1"/>
    <col min="6" max="6" width="9" customWidth="1"/>
    <col min="7" max="9" width="13" customWidth="1"/>
    <col min="10" max="10" width="14" customWidth="1"/>
    <col min="11" max="11" width="70" customWidth="1"/>
    <col min="12" max="13" width="11" customWidth="1"/>
  </cols>
  <sheetData>
    <row r="1" spans="1:13" ht="25.95" customHeight="1" x14ac:dyDescent="0.4">
      <c r="A1" s="1" t="s">
        <v>132</v>
      </c>
    </row>
    <row r="2" spans="1:13" x14ac:dyDescent="0.3">
      <c r="A2" s="2" t="str">
        <f ca="1">"As on "&amp;TEXT(Settings!B5,"dd-mmm-yyyy")&amp;"   ·   rent due on day "&amp;Settings!B6&amp;" of each month"</f>
        <v>As on 02-Nov-2026   ·   rent due on day 5 of each month</v>
      </c>
    </row>
    <row r="3" spans="1:13" ht="31.95" customHeight="1" x14ac:dyDescent="0.3">
      <c r="A3" s="20" t="s">
        <v>125</v>
      </c>
      <c r="B3" s="20" t="s">
        <v>84</v>
      </c>
      <c r="C3" s="20" t="str">
        <f>"Rent ("&amp;Settings!$B$4&amp;")"</f>
        <v>Rent (₹)</v>
      </c>
      <c r="D3" s="20" t="s">
        <v>85</v>
      </c>
      <c r="E3" s="20" t="s">
        <v>133</v>
      </c>
      <c r="F3" s="20" t="s">
        <v>134</v>
      </c>
      <c r="G3" s="20" t="str">
        <f>"Due (incl. extras) ("&amp;Settings!$B$4&amp;")"</f>
        <v>Due (incl. extras) (₹)</v>
      </c>
      <c r="H3" s="20" t="str">
        <f>"Paid ("&amp;Settings!$B$4&amp;")"</f>
        <v>Paid (₹)</v>
      </c>
      <c r="I3" s="20" t="str">
        <f>"Balance ("&amp;Settings!$B$4&amp;")"</f>
        <v>Balance (₹)</v>
      </c>
      <c r="J3" s="20" t="s">
        <v>78</v>
      </c>
      <c r="K3" s="20" t="s">
        <v>135</v>
      </c>
      <c r="L3" s="20" t="s">
        <v>136</v>
      </c>
      <c r="M3" s="20" t="s">
        <v>137</v>
      </c>
    </row>
    <row r="4" spans="1:13" x14ac:dyDescent="0.3">
      <c r="A4" s="26" t="str">
        <f>IF(Residents!A4="","",Residents!A4)</f>
        <v>Riya Shah</v>
      </c>
      <c r="B4" s="27" t="str">
        <f>IF($A4="","",Residents!H4&amp;"")</f>
        <v>101-A</v>
      </c>
      <c r="C4" s="28">
        <f>IF($A4="","",IF(N(Residents!I4)&gt;0,Residents!I4,IFERROR(INDEX(Beds!$F$7:$F$206,MATCH(Residents!H4,Beds!$A$7:$A$206,0)),0)))</f>
        <v>9500</v>
      </c>
      <c r="D4" s="29">
        <f>IF(OR($A4="",Residents!J4=""),"",Residents!J4)</f>
        <v>46174</v>
      </c>
      <c r="E4" s="30" t="str">
        <f ca="1">IF($A4="","",IF(Residents!J4="","No check-in date",IF(Residents!J4&gt;Settings!$B$5,"Booked",IF(AND(Residents!K4&lt;&gt;"",Residents!K4&lt;Settings!$B$5),"Left","Staying"))))</f>
        <v>Staying</v>
      </c>
      <c r="F4" s="30">
        <f ca="1">IF($A4="","",IF(OR(L4="",Residents!$J4&gt;Settings!$B$5),0,(YEAR(M4)-YEAR(L4))*12+MONTH(M4)-MONTH(L4)+1))</f>
        <v>5</v>
      </c>
      <c r="G4" s="28">
        <f ca="1">IF($A4="","",F4*C4+IF(F4&gt;0,N(Residents!O4),0))</f>
        <v>47500</v>
      </c>
      <c r="H4" s="28">
        <f>IF($A4="","",SUMIF(Payments!$B$4:$B$1003,$A4,Payments!$D$4:$D$1003))</f>
        <v>47500</v>
      </c>
      <c r="I4" s="31">
        <f t="shared" ref="I4:I67" ca="1" si="0">IF($A4="","",G4-H4)</f>
        <v>0</v>
      </c>
      <c r="J4" s="26" t="str">
        <f>IF($A4="","",Residents!B4&amp;"")</f>
        <v>98111 10001</v>
      </c>
      <c r="K4" s="32" t="str">
        <f ca="1">IF(OR($A4="",N(I4)&lt;=0.005),"","Hi "&amp;A4&amp;", your rent balance at "&amp;Settings!$B$3&amp;" is "&amp;Settings!$B$4&amp;" "&amp;TEXT(I4,"#,##0")&amp;" as on "&amp;TEXT(Settings!$B$5,"dd-mmm-yyyy")&amp;". Please pay at the earliest. Thank you.")</f>
        <v/>
      </c>
      <c r="L4" s="33">
        <f>IF(OR($A4="",Residents!$J4=""),"",DATE(YEAR(Residents!$J4),MONTH(Residents!$J4),1))</f>
        <v>46174</v>
      </c>
      <c r="M4" s="33">
        <f ca="1">IF(L4="","",MAX(L4,IF(Residents!$K4&lt;&gt;"",MIN(DATE(YEAR(Residents!$K4),MONTH(Residents!$K4),1),DATE(YEAR(Settings!$B$5),MONTH(Settings!$B$5),1)),IF(DAY(Settings!$B$5)&gt;=MAX(1,N(Settings!$B$6)),DATE(YEAR(Settings!$B$5),MONTH(Settings!$B$5),1),EDATE(DATE(YEAR(Settings!$B$5),MONTH(Settings!$B$5),1),-1)))))</f>
        <v>46296</v>
      </c>
    </row>
    <row r="5" spans="1:13" x14ac:dyDescent="0.3">
      <c r="A5" s="26" t="str">
        <f>IF(Residents!A5="","",Residents!A5)</f>
        <v>Ananya Iyer</v>
      </c>
      <c r="B5" s="27" t="str">
        <f>IF($A5="","",Residents!H5&amp;"")</f>
        <v>101-B</v>
      </c>
      <c r="C5" s="28">
        <f>IF($A5="","",IF(N(Residents!I5)&gt;0,Residents!I5,IFERROR(INDEX(Beds!$F$7:$F$206,MATCH(Residents!H5,Beds!$A$7:$A$206,0)),0)))</f>
        <v>9500</v>
      </c>
      <c r="D5" s="29">
        <f>IF(OR($A5="",Residents!J5=""),"",Residents!J5)</f>
        <v>46244</v>
      </c>
      <c r="E5" s="30" t="str">
        <f ca="1">IF($A5="","",IF(Residents!J5="","No check-in date",IF(Residents!J5&gt;Settings!$B$5,"Booked",IF(AND(Residents!K5&lt;&gt;"",Residents!K5&lt;Settings!$B$5),"Left","Staying"))))</f>
        <v>Staying</v>
      </c>
      <c r="F5" s="30">
        <f ca="1">IF($A5="","",IF(OR(L5="",Residents!$J5&gt;Settings!$B$5),0,(YEAR(M5)-YEAR(L5))*12+MONTH(M5)-MONTH(L5)+1))</f>
        <v>3</v>
      </c>
      <c r="G5" s="28">
        <f ca="1">IF($A5="","",F5*C5+IF(F5&gt;0,N(Residents!O5),0))</f>
        <v>25500</v>
      </c>
      <c r="H5" s="28">
        <f>IF($A5="","",SUMIF(Payments!$B$4:$B$1003,$A5,Payments!$D$4:$D$1003))</f>
        <v>25500</v>
      </c>
      <c r="I5" s="31">
        <f t="shared" ca="1" si="0"/>
        <v>0</v>
      </c>
      <c r="J5" s="26" t="str">
        <f>IF($A5="","",Residents!B5&amp;"")</f>
        <v>98111 10002</v>
      </c>
      <c r="K5" s="32" t="str">
        <f ca="1">IF(OR($A5="",N(I5)&lt;=0.005),"","Hi "&amp;A5&amp;", your rent balance at "&amp;Settings!$B$3&amp;" is "&amp;Settings!$B$4&amp;" "&amp;TEXT(I5,"#,##0")&amp;" as on "&amp;TEXT(Settings!$B$5,"dd-mmm-yyyy")&amp;". Please pay at the earliest. Thank you.")</f>
        <v/>
      </c>
      <c r="L5" s="33">
        <f>IF(OR($A5="",Residents!$J5=""),"",DATE(YEAR(Residents!$J5),MONTH(Residents!$J5),1))</f>
        <v>46235</v>
      </c>
      <c r="M5" s="33">
        <f ca="1">IF(L5="","",MAX(L5,IF(Residents!$K5&lt;&gt;"",MIN(DATE(YEAR(Residents!$K5),MONTH(Residents!$K5),1),DATE(YEAR(Settings!$B$5),MONTH(Settings!$B$5),1)),IF(DAY(Settings!$B$5)&gt;=MAX(1,N(Settings!$B$6)),DATE(YEAR(Settings!$B$5),MONTH(Settings!$B$5),1),EDATE(DATE(YEAR(Settings!$B$5),MONTH(Settings!$B$5),1),-1)))))</f>
        <v>46296</v>
      </c>
    </row>
    <row r="6" spans="1:13" x14ac:dyDescent="0.3">
      <c r="A6" s="26" t="str">
        <f>IF(Residents!A6="","",Residents!A6)</f>
        <v>Pooja Verma</v>
      </c>
      <c r="B6" s="27" t="str">
        <f>IF($A6="","",Residents!H6&amp;"")</f>
        <v>102-A</v>
      </c>
      <c r="C6" s="28">
        <f>IF($A6="","",IF(N(Residents!I6)&gt;0,Residents!I6,IFERROR(INDEX(Beds!$F$7:$F$206,MATCH(Residents!H6,Beds!$A$7:$A$206,0)),0)))</f>
        <v>7000</v>
      </c>
      <c r="D6" s="29">
        <f>IF(OR($A6="",Residents!J6=""),"",Residents!J6)</f>
        <v>46082</v>
      </c>
      <c r="E6" s="30" t="str">
        <f ca="1">IF($A6="","",IF(Residents!J6="","No check-in date",IF(Residents!J6&gt;Settings!$B$5,"Booked",IF(AND(Residents!K6&lt;&gt;"",Residents!K6&lt;Settings!$B$5),"Left","Staying"))))</f>
        <v>Left</v>
      </c>
      <c r="F6" s="30">
        <f ca="1">IF($A6="","",IF(OR(L6="",Residents!$J6&gt;Settings!$B$5),0,(YEAR(M6)-YEAR(L6))*12+MONTH(M6)-MONTH(L6)+1))</f>
        <v>8</v>
      </c>
      <c r="G6" s="28">
        <f ca="1">IF($A6="","",F6*C6+IF(F6&gt;0,N(Residents!O6),0))</f>
        <v>56000</v>
      </c>
      <c r="H6" s="28">
        <f>IF($A6="","",SUMIF(Payments!$B$4:$B$1003,$A6,Payments!$D$4:$D$1003))</f>
        <v>56000</v>
      </c>
      <c r="I6" s="31">
        <f t="shared" ca="1" si="0"/>
        <v>0</v>
      </c>
      <c r="J6" s="26" t="str">
        <f>IF($A6="","",Residents!B6&amp;"")</f>
        <v>98111 10003</v>
      </c>
      <c r="K6" s="32" t="str">
        <f ca="1">IF(OR($A6="",N(I6)&lt;=0.005),"","Hi "&amp;A6&amp;", your rent balance at "&amp;Settings!$B$3&amp;" is "&amp;Settings!$B$4&amp;" "&amp;TEXT(I6,"#,##0")&amp;" as on "&amp;TEXT(Settings!$B$5,"dd-mmm-yyyy")&amp;". Please pay at the earliest. Thank you.")</f>
        <v/>
      </c>
      <c r="L6" s="33">
        <f>IF(OR($A6="",Residents!$J6=""),"",DATE(YEAR(Residents!$J6),MONTH(Residents!$J6),1))</f>
        <v>46082</v>
      </c>
      <c r="M6" s="33">
        <f ca="1">IF(L6="","",MAX(L6,IF(Residents!$K6&lt;&gt;"",MIN(DATE(YEAR(Residents!$K6),MONTH(Residents!$K6),1),DATE(YEAR(Settings!$B$5),MONTH(Settings!$B$5),1)),IF(DAY(Settings!$B$5)&gt;=MAX(1,N(Settings!$B$6)),DATE(YEAR(Settings!$B$5),MONTH(Settings!$B$5),1),EDATE(DATE(YEAR(Settings!$B$5),MONTH(Settings!$B$5),1),-1)))))</f>
        <v>46296</v>
      </c>
    </row>
    <row r="7" spans="1:13" x14ac:dyDescent="0.3">
      <c r="A7" s="26" t="str">
        <f>IF(Residents!A7="","",Residents!A7)</f>
        <v>Simran Kaur</v>
      </c>
      <c r="B7" s="27" t="str">
        <f>IF($A7="","",Residents!H7&amp;"")</f>
        <v>201-A</v>
      </c>
      <c r="C7" s="28">
        <f>IF($A7="","",IF(N(Residents!I7)&gt;0,Residents!I7,IFERROR(INDEX(Beds!$F$7:$F$206,MATCH(Residents!H7,Beds!$A$7:$A$206,0)),0)))</f>
        <v>14000</v>
      </c>
      <c r="D7" s="29">
        <f>IF(OR($A7="",Residents!J7=""),"",Residents!J7)</f>
        <v>46266</v>
      </c>
      <c r="E7" s="30" t="str">
        <f ca="1">IF($A7="","",IF(Residents!J7="","No check-in date",IF(Residents!J7&gt;Settings!$B$5,"Booked",IF(AND(Residents!K7&lt;&gt;"",Residents!K7&lt;Settings!$B$5),"Left","Staying"))))</f>
        <v>Staying</v>
      </c>
      <c r="F7" s="30">
        <f ca="1">IF($A7="","",IF(OR(L7="",Residents!$J7&gt;Settings!$B$5),0,(YEAR(M7)-YEAR(L7))*12+MONTH(M7)-MONTH(L7)+1))</f>
        <v>2</v>
      </c>
      <c r="G7" s="28">
        <f ca="1">IF($A7="","",F7*C7+IF(F7&gt;0,N(Residents!O7),0))</f>
        <v>29200</v>
      </c>
      <c r="H7" s="28">
        <f>IF($A7="","",SUMIF(Payments!$B$4:$B$1003,$A7,Payments!$D$4:$D$1003))</f>
        <v>14000</v>
      </c>
      <c r="I7" s="31">
        <f t="shared" ca="1" si="0"/>
        <v>15200</v>
      </c>
      <c r="J7" s="26" t="str">
        <f>IF($A7="","",Residents!B7&amp;"")</f>
        <v>98111 10004</v>
      </c>
      <c r="K7" s="32" t="str">
        <f ca="1">IF(OR($A7="",N(I7)&lt;=0.005),"","Hi "&amp;A7&amp;", your rent balance at "&amp;Settings!$B$3&amp;" is "&amp;Settings!$B$4&amp;" "&amp;TEXT(I7,"#,##0")&amp;" as on "&amp;TEXT(Settings!$B$5,"dd-mmm-yyyy")&amp;". Please pay at the earliest. Thank you.")</f>
        <v>Hi Simran Kaur, your rent balance at Sunrise PG &amp; Hostel is ₹ 15,200 as on 02-Nov-2026. Please pay at the earliest. Thank you.</v>
      </c>
      <c r="L7" s="33">
        <f>IF(OR($A7="",Residents!$J7=""),"",DATE(YEAR(Residents!$J7),MONTH(Residents!$J7),1))</f>
        <v>46266</v>
      </c>
      <c r="M7" s="33">
        <f ca="1">IF(L7="","",MAX(L7,IF(Residents!$K7&lt;&gt;"",MIN(DATE(YEAR(Residents!$K7),MONTH(Residents!$K7),1),DATE(YEAR(Settings!$B$5),MONTH(Settings!$B$5),1)),IF(DAY(Settings!$B$5)&gt;=MAX(1,N(Settings!$B$6)),DATE(YEAR(Settings!$B$5),MONTH(Settings!$B$5),1),EDATE(DATE(YEAR(Settings!$B$5),MONTH(Settings!$B$5),1),-1)))))</f>
        <v>46296</v>
      </c>
    </row>
    <row r="8" spans="1:13" x14ac:dyDescent="0.3">
      <c r="A8" s="26" t="str">
        <f>IF(Residents!A8="","",Residents!A8)</f>
        <v>Fatima Khan</v>
      </c>
      <c r="B8" s="27" t="str">
        <f>IF($A8="","",Residents!H8&amp;"")</f>
        <v>102-B</v>
      </c>
      <c r="C8" s="28">
        <f>IF($A8="","",IF(N(Residents!I8)&gt;0,Residents!I8,IFERROR(INDEX(Beds!$F$7:$F$206,MATCH(Residents!H8,Beds!$A$7:$A$206,0)),0)))</f>
        <v>7000</v>
      </c>
      <c r="D8" s="29">
        <f>IF(OR($A8="",Residents!J8=""),"",Residents!J8)</f>
        <v>46296</v>
      </c>
      <c r="E8" s="30" t="str">
        <f ca="1">IF($A8="","",IF(Residents!J8="","No check-in date",IF(Residents!J8&gt;Settings!$B$5,"Booked",IF(AND(Residents!K8&lt;&gt;"",Residents!K8&lt;Settings!$B$5),"Left","Staying"))))</f>
        <v>Staying</v>
      </c>
      <c r="F8" s="30">
        <f ca="1">IF($A8="","",IF(OR(L8="",Residents!$J8&gt;Settings!$B$5),0,(YEAR(M8)-YEAR(L8))*12+MONTH(M8)-MONTH(L8)+1))</f>
        <v>1</v>
      </c>
      <c r="G8" s="28">
        <f ca="1">IF($A8="","",F8*C8+IF(F8&gt;0,N(Residents!O8),0))</f>
        <v>7000</v>
      </c>
      <c r="H8" s="28">
        <f>IF($A8="","",SUMIF(Payments!$B$4:$B$1003,$A8,Payments!$D$4:$D$1003))</f>
        <v>4000</v>
      </c>
      <c r="I8" s="31">
        <f t="shared" ca="1" si="0"/>
        <v>3000</v>
      </c>
      <c r="J8" s="26" t="str">
        <f>IF($A8="","",Residents!B8&amp;"")</f>
        <v>98111 10005</v>
      </c>
      <c r="K8" s="32" t="str">
        <f ca="1">IF(OR($A8="",N(I8)&lt;=0.005),"","Hi "&amp;A8&amp;", your rent balance at "&amp;Settings!$B$3&amp;" is "&amp;Settings!$B$4&amp;" "&amp;TEXT(I8,"#,##0")&amp;" as on "&amp;TEXT(Settings!$B$5,"dd-mmm-yyyy")&amp;". Please pay at the earliest. Thank you.")</f>
        <v>Hi Fatima Khan, your rent balance at Sunrise PG &amp; Hostel is ₹ 3,000 as on 02-Nov-2026. Please pay at the earliest. Thank you.</v>
      </c>
      <c r="L8" s="33">
        <f>IF(OR($A8="",Residents!$J8=""),"",DATE(YEAR(Residents!$J8),MONTH(Residents!$J8),1))</f>
        <v>46296</v>
      </c>
      <c r="M8" s="33">
        <f ca="1">IF(L8="","",MAX(L8,IF(Residents!$K8&lt;&gt;"",MIN(DATE(YEAR(Residents!$K8),MONTH(Residents!$K8),1),DATE(YEAR(Settings!$B$5),MONTH(Settings!$B$5),1)),IF(DAY(Settings!$B$5)&gt;=MAX(1,N(Settings!$B$6)),DATE(YEAR(Settings!$B$5),MONTH(Settings!$B$5),1),EDATE(DATE(YEAR(Settings!$B$5),MONTH(Settings!$B$5),1),-1)))))</f>
        <v>46296</v>
      </c>
    </row>
    <row r="9" spans="1:13" x14ac:dyDescent="0.3">
      <c r="A9" s="26" t="str">
        <f>IF(Residents!A9="","",Residents!A9)</f>
        <v/>
      </c>
      <c r="B9" s="27" t="str">
        <f>IF($A9="","",Residents!H9&amp;"")</f>
        <v/>
      </c>
      <c r="C9" s="28" t="str">
        <f>IF($A9="","",IF(N(Residents!I9)&gt;0,Residents!I9,IFERROR(INDEX(Beds!$F$7:$F$206,MATCH(Residents!H9,Beds!$A$7:$A$206,0)),0)))</f>
        <v/>
      </c>
      <c r="D9" s="29" t="str">
        <f>IF(OR($A9="",Residents!J9=""),"",Residents!J9)</f>
        <v/>
      </c>
      <c r="E9" s="30" t="str">
        <f>IF($A9="","",IF(Residents!J9="","No check-in date",IF(Residents!J9&gt;Settings!$B$5,"Booked",IF(AND(Residents!K9&lt;&gt;"",Residents!K9&lt;Settings!$B$5),"Left","Staying"))))</f>
        <v/>
      </c>
      <c r="F9" s="30" t="str">
        <f>IF($A9="","",IF(OR(L9="",Residents!$J9&gt;Settings!$B$5),0,(YEAR(M9)-YEAR(L9))*12+MONTH(M9)-MONTH(L9)+1))</f>
        <v/>
      </c>
      <c r="G9" s="28" t="str">
        <f>IF($A9="","",F9*C9+IF(F9&gt;0,N(Residents!O9),0))</f>
        <v/>
      </c>
      <c r="H9" s="28" t="str">
        <f>IF($A9="","",SUMIF(Payments!$B$4:$B$1003,$A9,Payments!$D$4:$D$1003))</f>
        <v/>
      </c>
      <c r="I9" s="31" t="str">
        <f t="shared" si="0"/>
        <v/>
      </c>
      <c r="J9" s="26" t="str">
        <f>IF($A9="","",Residents!B9&amp;"")</f>
        <v/>
      </c>
      <c r="K9" s="32" t="str">
        <f>IF(OR($A9="",N(I9)&lt;=0.005),"","Hi "&amp;A9&amp;", your rent balance at "&amp;Settings!$B$3&amp;" is "&amp;Settings!$B$4&amp;" "&amp;TEXT(I9,"#,##0")&amp;" as on "&amp;TEXT(Settings!$B$5,"dd-mmm-yyyy")&amp;". Please pay at the earliest. Thank you.")</f>
        <v/>
      </c>
      <c r="L9" s="33" t="str">
        <f>IF(OR($A9="",Residents!$J9=""),"",DATE(YEAR(Residents!$J9),MONTH(Residents!$J9),1))</f>
        <v/>
      </c>
      <c r="M9" s="33" t="str">
        <f>IF(L9="","",MAX(L9,IF(Residents!$K9&lt;&gt;"",MIN(DATE(YEAR(Residents!$K9),MONTH(Residents!$K9),1),DATE(YEAR(Settings!$B$5),MONTH(Settings!$B$5),1)),IF(DAY(Settings!$B$5)&gt;=MAX(1,N(Settings!$B$6)),DATE(YEAR(Settings!$B$5),MONTH(Settings!$B$5),1),EDATE(DATE(YEAR(Settings!$B$5),MONTH(Settings!$B$5),1),-1)))))</f>
        <v/>
      </c>
    </row>
    <row r="10" spans="1:13" x14ac:dyDescent="0.3">
      <c r="A10" s="26" t="str">
        <f>IF(Residents!A10="","",Residents!A10)</f>
        <v/>
      </c>
      <c r="B10" s="27" t="str">
        <f>IF($A10="","",Residents!H10&amp;"")</f>
        <v/>
      </c>
      <c r="C10" s="28" t="str">
        <f>IF($A10="","",IF(N(Residents!I10)&gt;0,Residents!I10,IFERROR(INDEX(Beds!$F$7:$F$206,MATCH(Residents!H10,Beds!$A$7:$A$206,0)),0)))</f>
        <v/>
      </c>
      <c r="D10" s="29" t="str">
        <f>IF(OR($A10="",Residents!J10=""),"",Residents!J10)</f>
        <v/>
      </c>
      <c r="E10" s="30" t="str">
        <f>IF($A10="","",IF(Residents!J10="","No check-in date",IF(Residents!J10&gt;Settings!$B$5,"Booked",IF(AND(Residents!K10&lt;&gt;"",Residents!K10&lt;Settings!$B$5),"Left","Staying"))))</f>
        <v/>
      </c>
      <c r="F10" s="30" t="str">
        <f>IF($A10="","",IF(OR(L10="",Residents!$J10&gt;Settings!$B$5),0,(YEAR(M10)-YEAR(L10))*12+MONTH(M10)-MONTH(L10)+1))</f>
        <v/>
      </c>
      <c r="G10" s="28" t="str">
        <f>IF($A10="","",F10*C10+IF(F10&gt;0,N(Residents!O10),0))</f>
        <v/>
      </c>
      <c r="H10" s="28" t="str">
        <f>IF($A10="","",SUMIF(Payments!$B$4:$B$1003,$A10,Payments!$D$4:$D$1003))</f>
        <v/>
      </c>
      <c r="I10" s="31" t="str">
        <f t="shared" si="0"/>
        <v/>
      </c>
      <c r="J10" s="26" t="str">
        <f>IF($A10="","",Residents!B10&amp;"")</f>
        <v/>
      </c>
      <c r="K10" s="32" t="str">
        <f>IF(OR($A10="",N(I10)&lt;=0.005),"","Hi "&amp;A10&amp;", your rent balance at "&amp;Settings!$B$3&amp;" is "&amp;Settings!$B$4&amp;" "&amp;TEXT(I10,"#,##0")&amp;" as on "&amp;TEXT(Settings!$B$5,"dd-mmm-yyyy")&amp;". Please pay at the earliest. Thank you.")</f>
        <v/>
      </c>
      <c r="L10" s="33" t="str">
        <f>IF(OR($A10="",Residents!$J10=""),"",DATE(YEAR(Residents!$J10),MONTH(Residents!$J10),1))</f>
        <v/>
      </c>
      <c r="M10" s="33" t="str">
        <f>IF(L10="","",MAX(L10,IF(Residents!$K10&lt;&gt;"",MIN(DATE(YEAR(Residents!$K10),MONTH(Residents!$K10),1),DATE(YEAR(Settings!$B$5),MONTH(Settings!$B$5),1)),IF(DAY(Settings!$B$5)&gt;=MAX(1,N(Settings!$B$6)),DATE(YEAR(Settings!$B$5),MONTH(Settings!$B$5),1),EDATE(DATE(YEAR(Settings!$B$5),MONTH(Settings!$B$5),1),-1)))))</f>
        <v/>
      </c>
    </row>
    <row r="11" spans="1:13" x14ac:dyDescent="0.3">
      <c r="A11" s="26" t="str">
        <f>IF(Residents!A11="","",Residents!A11)</f>
        <v/>
      </c>
      <c r="B11" s="27" t="str">
        <f>IF($A11="","",Residents!H11&amp;"")</f>
        <v/>
      </c>
      <c r="C11" s="28" t="str">
        <f>IF($A11="","",IF(N(Residents!I11)&gt;0,Residents!I11,IFERROR(INDEX(Beds!$F$7:$F$206,MATCH(Residents!H11,Beds!$A$7:$A$206,0)),0)))</f>
        <v/>
      </c>
      <c r="D11" s="29" t="str">
        <f>IF(OR($A11="",Residents!J11=""),"",Residents!J11)</f>
        <v/>
      </c>
      <c r="E11" s="30" t="str">
        <f>IF($A11="","",IF(Residents!J11="","No check-in date",IF(Residents!J11&gt;Settings!$B$5,"Booked",IF(AND(Residents!K11&lt;&gt;"",Residents!K11&lt;Settings!$B$5),"Left","Staying"))))</f>
        <v/>
      </c>
      <c r="F11" s="30" t="str">
        <f>IF($A11="","",IF(OR(L11="",Residents!$J11&gt;Settings!$B$5),0,(YEAR(M11)-YEAR(L11))*12+MONTH(M11)-MONTH(L11)+1))</f>
        <v/>
      </c>
      <c r="G11" s="28" t="str">
        <f>IF($A11="","",F11*C11+IF(F11&gt;0,N(Residents!O11),0))</f>
        <v/>
      </c>
      <c r="H11" s="28" t="str">
        <f>IF($A11="","",SUMIF(Payments!$B$4:$B$1003,$A11,Payments!$D$4:$D$1003))</f>
        <v/>
      </c>
      <c r="I11" s="31" t="str">
        <f t="shared" si="0"/>
        <v/>
      </c>
      <c r="J11" s="26" t="str">
        <f>IF($A11="","",Residents!B11&amp;"")</f>
        <v/>
      </c>
      <c r="K11" s="32" t="str">
        <f>IF(OR($A11="",N(I11)&lt;=0.005),"","Hi "&amp;A11&amp;", your rent balance at "&amp;Settings!$B$3&amp;" is "&amp;Settings!$B$4&amp;" "&amp;TEXT(I11,"#,##0")&amp;" as on "&amp;TEXT(Settings!$B$5,"dd-mmm-yyyy")&amp;". Please pay at the earliest. Thank you.")</f>
        <v/>
      </c>
      <c r="L11" s="33" t="str">
        <f>IF(OR($A11="",Residents!$J11=""),"",DATE(YEAR(Residents!$J11),MONTH(Residents!$J11),1))</f>
        <v/>
      </c>
      <c r="M11" s="33" t="str">
        <f>IF(L11="","",MAX(L11,IF(Residents!$K11&lt;&gt;"",MIN(DATE(YEAR(Residents!$K11),MONTH(Residents!$K11),1),DATE(YEAR(Settings!$B$5),MONTH(Settings!$B$5),1)),IF(DAY(Settings!$B$5)&gt;=MAX(1,N(Settings!$B$6)),DATE(YEAR(Settings!$B$5),MONTH(Settings!$B$5),1),EDATE(DATE(YEAR(Settings!$B$5),MONTH(Settings!$B$5),1),-1)))))</f>
        <v/>
      </c>
    </row>
    <row r="12" spans="1:13" x14ac:dyDescent="0.3">
      <c r="A12" s="26" t="str">
        <f>IF(Residents!A12="","",Residents!A12)</f>
        <v/>
      </c>
      <c r="B12" s="27" t="str">
        <f>IF($A12="","",Residents!H12&amp;"")</f>
        <v/>
      </c>
      <c r="C12" s="28" t="str">
        <f>IF($A12="","",IF(N(Residents!I12)&gt;0,Residents!I12,IFERROR(INDEX(Beds!$F$7:$F$206,MATCH(Residents!H12,Beds!$A$7:$A$206,0)),0)))</f>
        <v/>
      </c>
      <c r="D12" s="29" t="str">
        <f>IF(OR($A12="",Residents!J12=""),"",Residents!J12)</f>
        <v/>
      </c>
      <c r="E12" s="30" t="str">
        <f>IF($A12="","",IF(Residents!J12="","No check-in date",IF(Residents!J12&gt;Settings!$B$5,"Booked",IF(AND(Residents!K12&lt;&gt;"",Residents!K12&lt;Settings!$B$5),"Left","Staying"))))</f>
        <v/>
      </c>
      <c r="F12" s="30" t="str">
        <f>IF($A12="","",IF(OR(L12="",Residents!$J12&gt;Settings!$B$5),0,(YEAR(M12)-YEAR(L12))*12+MONTH(M12)-MONTH(L12)+1))</f>
        <v/>
      </c>
      <c r="G12" s="28" t="str">
        <f>IF($A12="","",F12*C12+IF(F12&gt;0,N(Residents!O12),0))</f>
        <v/>
      </c>
      <c r="H12" s="28" t="str">
        <f>IF($A12="","",SUMIF(Payments!$B$4:$B$1003,$A12,Payments!$D$4:$D$1003))</f>
        <v/>
      </c>
      <c r="I12" s="31" t="str">
        <f t="shared" si="0"/>
        <v/>
      </c>
      <c r="J12" s="26" t="str">
        <f>IF($A12="","",Residents!B12&amp;"")</f>
        <v/>
      </c>
      <c r="K12" s="32" t="str">
        <f>IF(OR($A12="",N(I12)&lt;=0.005),"","Hi "&amp;A12&amp;", your rent balance at "&amp;Settings!$B$3&amp;" is "&amp;Settings!$B$4&amp;" "&amp;TEXT(I12,"#,##0")&amp;" as on "&amp;TEXT(Settings!$B$5,"dd-mmm-yyyy")&amp;". Please pay at the earliest. Thank you.")</f>
        <v/>
      </c>
      <c r="L12" s="33" t="str">
        <f>IF(OR($A12="",Residents!$J12=""),"",DATE(YEAR(Residents!$J12),MONTH(Residents!$J12),1))</f>
        <v/>
      </c>
      <c r="M12" s="33" t="str">
        <f>IF(L12="","",MAX(L12,IF(Residents!$K12&lt;&gt;"",MIN(DATE(YEAR(Residents!$K12),MONTH(Residents!$K12),1),DATE(YEAR(Settings!$B$5),MONTH(Settings!$B$5),1)),IF(DAY(Settings!$B$5)&gt;=MAX(1,N(Settings!$B$6)),DATE(YEAR(Settings!$B$5),MONTH(Settings!$B$5),1),EDATE(DATE(YEAR(Settings!$B$5),MONTH(Settings!$B$5),1),-1)))))</f>
        <v/>
      </c>
    </row>
    <row r="13" spans="1:13" x14ac:dyDescent="0.3">
      <c r="A13" s="26" t="str">
        <f>IF(Residents!A13="","",Residents!A13)</f>
        <v/>
      </c>
      <c r="B13" s="27" t="str">
        <f>IF($A13="","",Residents!H13&amp;"")</f>
        <v/>
      </c>
      <c r="C13" s="28" t="str">
        <f>IF($A13="","",IF(N(Residents!I13)&gt;0,Residents!I13,IFERROR(INDEX(Beds!$F$7:$F$206,MATCH(Residents!H13,Beds!$A$7:$A$206,0)),0)))</f>
        <v/>
      </c>
      <c r="D13" s="29" t="str">
        <f>IF(OR($A13="",Residents!J13=""),"",Residents!J13)</f>
        <v/>
      </c>
      <c r="E13" s="30" t="str">
        <f>IF($A13="","",IF(Residents!J13="","No check-in date",IF(Residents!J13&gt;Settings!$B$5,"Booked",IF(AND(Residents!K13&lt;&gt;"",Residents!K13&lt;Settings!$B$5),"Left","Staying"))))</f>
        <v/>
      </c>
      <c r="F13" s="30" t="str">
        <f>IF($A13="","",IF(OR(L13="",Residents!$J13&gt;Settings!$B$5),0,(YEAR(M13)-YEAR(L13))*12+MONTH(M13)-MONTH(L13)+1))</f>
        <v/>
      </c>
      <c r="G13" s="28" t="str">
        <f>IF($A13="","",F13*C13+IF(F13&gt;0,N(Residents!O13),0))</f>
        <v/>
      </c>
      <c r="H13" s="28" t="str">
        <f>IF($A13="","",SUMIF(Payments!$B$4:$B$1003,$A13,Payments!$D$4:$D$1003))</f>
        <v/>
      </c>
      <c r="I13" s="31" t="str">
        <f t="shared" si="0"/>
        <v/>
      </c>
      <c r="J13" s="26" t="str">
        <f>IF($A13="","",Residents!B13&amp;"")</f>
        <v/>
      </c>
      <c r="K13" s="32" t="str">
        <f>IF(OR($A13="",N(I13)&lt;=0.005),"","Hi "&amp;A13&amp;", your rent balance at "&amp;Settings!$B$3&amp;" is "&amp;Settings!$B$4&amp;" "&amp;TEXT(I13,"#,##0")&amp;" as on "&amp;TEXT(Settings!$B$5,"dd-mmm-yyyy")&amp;". Please pay at the earliest. Thank you.")</f>
        <v/>
      </c>
      <c r="L13" s="33" t="str">
        <f>IF(OR($A13="",Residents!$J13=""),"",DATE(YEAR(Residents!$J13),MONTH(Residents!$J13),1))</f>
        <v/>
      </c>
      <c r="M13" s="33" t="str">
        <f>IF(L13="","",MAX(L13,IF(Residents!$K13&lt;&gt;"",MIN(DATE(YEAR(Residents!$K13),MONTH(Residents!$K13),1),DATE(YEAR(Settings!$B$5),MONTH(Settings!$B$5),1)),IF(DAY(Settings!$B$5)&gt;=MAX(1,N(Settings!$B$6)),DATE(YEAR(Settings!$B$5),MONTH(Settings!$B$5),1),EDATE(DATE(YEAR(Settings!$B$5),MONTH(Settings!$B$5),1),-1)))))</f>
        <v/>
      </c>
    </row>
    <row r="14" spans="1:13" x14ac:dyDescent="0.3">
      <c r="A14" s="26" t="str">
        <f>IF(Residents!A14="","",Residents!A14)</f>
        <v/>
      </c>
      <c r="B14" s="27" t="str">
        <f>IF($A14="","",Residents!H14&amp;"")</f>
        <v/>
      </c>
      <c r="C14" s="28" t="str">
        <f>IF($A14="","",IF(N(Residents!I14)&gt;0,Residents!I14,IFERROR(INDEX(Beds!$F$7:$F$206,MATCH(Residents!H14,Beds!$A$7:$A$206,0)),0)))</f>
        <v/>
      </c>
      <c r="D14" s="29" t="str">
        <f>IF(OR($A14="",Residents!J14=""),"",Residents!J14)</f>
        <v/>
      </c>
      <c r="E14" s="30" t="str">
        <f>IF($A14="","",IF(Residents!J14="","No check-in date",IF(Residents!J14&gt;Settings!$B$5,"Booked",IF(AND(Residents!K14&lt;&gt;"",Residents!K14&lt;Settings!$B$5),"Left","Staying"))))</f>
        <v/>
      </c>
      <c r="F14" s="30" t="str">
        <f>IF($A14="","",IF(OR(L14="",Residents!$J14&gt;Settings!$B$5),0,(YEAR(M14)-YEAR(L14))*12+MONTH(M14)-MONTH(L14)+1))</f>
        <v/>
      </c>
      <c r="G14" s="28" t="str">
        <f>IF($A14="","",F14*C14+IF(F14&gt;0,N(Residents!O14),0))</f>
        <v/>
      </c>
      <c r="H14" s="28" t="str">
        <f>IF($A14="","",SUMIF(Payments!$B$4:$B$1003,$A14,Payments!$D$4:$D$1003))</f>
        <v/>
      </c>
      <c r="I14" s="31" t="str">
        <f t="shared" si="0"/>
        <v/>
      </c>
      <c r="J14" s="26" t="str">
        <f>IF($A14="","",Residents!B14&amp;"")</f>
        <v/>
      </c>
      <c r="K14" s="32" t="str">
        <f>IF(OR($A14="",N(I14)&lt;=0.005),"","Hi "&amp;A14&amp;", your rent balance at "&amp;Settings!$B$3&amp;" is "&amp;Settings!$B$4&amp;" "&amp;TEXT(I14,"#,##0")&amp;" as on "&amp;TEXT(Settings!$B$5,"dd-mmm-yyyy")&amp;". Please pay at the earliest. Thank you.")</f>
        <v/>
      </c>
      <c r="L14" s="33" t="str">
        <f>IF(OR($A14="",Residents!$J14=""),"",DATE(YEAR(Residents!$J14),MONTH(Residents!$J14),1))</f>
        <v/>
      </c>
      <c r="M14" s="33" t="str">
        <f>IF(L14="","",MAX(L14,IF(Residents!$K14&lt;&gt;"",MIN(DATE(YEAR(Residents!$K14),MONTH(Residents!$K14),1),DATE(YEAR(Settings!$B$5),MONTH(Settings!$B$5),1)),IF(DAY(Settings!$B$5)&gt;=MAX(1,N(Settings!$B$6)),DATE(YEAR(Settings!$B$5),MONTH(Settings!$B$5),1),EDATE(DATE(YEAR(Settings!$B$5),MONTH(Settings!$B$5),1),-1)))))</f>
        <v/>
      </c>
    </row>
    <row r="15" spans="1:13" x14ac:dyDescent="0.3">
      <c r="A15" s="26" t="str">
        <f>IF(Residents!A15="","",Residents!A15)</f>
        <v/>
      </c>
      <c r="B15" s="27" t="str">
        <f>IF($A15="","",Residents!H15&amp;"")</f>
        <v/>
      </c>
      <c r="C15" s="28" t="str">
        <f>IF($A15="","",IF(N(Residents!I15)&gt;0,Residents!I15,IFERROR(INDEX(Beds!$F$7:$F$206,MATCH(Residents!H15,Beds!$A$7:$A$206,0)),0)))</f>
        <v/>
      </c>
      <c r="D15" s="29" t="str">
        <f>IF(OR($A15="",Residents!J15=""),"",Residents!J15)</f>
        <v/>
      </c>
      <c r="E15" s="30" t="str">
        <f>IF($A15="","",IF(Residents!J15="","No check-in date",IF(Residents!J15&gt;Settings!$B$5,"Booked",IF(AND(Residents!K15&lt;&gt;"",Residents!K15&lt;Settings!$B$5),"Left","Staying"))))</f>
        <v/>
      </c>
      <c r="F15" s="30" t="str">
        <f>IF($A15="","",IF(OR(L15="",Residents!$J15&gt;Settings!$B$5),0,(YEAR(M15)-YEAR(L15))*12+MONTH(M15)-MONTH(L15)+1))</f>
        <v/>
      </c>
      <c r="G15" s="28" t="str">
        <f>IF($A15="","",F15*C15+IF(F15&gt;0,N(Residents!O15),0))</f>
        <v/>
      </c>
      <c r="H15" s="28" t="str">
        <f>IF($A15="","",SUMIF(Payments!$B$4:$B$1003,$A15,Payments!$D$4:$D$1003))</f>
        <v/>
      </c>
      <c r="I15" s="31" t="str">
        <f t="shared" si="0"/>
        <v/>
      </c>
      <c r="J15" s="26" t="str">
        <f>IF($A15="","",Residents!B15&amp;"")</f>
        <v/>
      </c>
      <c r="K15" s="32" t="str">
        <f>IF(OR($A15="",N(I15)&lt;=0.005),"","Hi "&amp;A15&amp;", your rent balance at "&amp;Settings!$B$3&amp;" is "&amp;Settings!$B$4&amp;" "&amp;TEXT(I15,"#,##0")&amp;" as on "&amp;TEXT(Settings!$B$5,"dd-mmm-yyyy")&amp;". Please pay at the earliest. Thank you.")</f>
        <v/>
      </c>
      <c r="L15" s="33" t="str">
        <f>IF(OR($A15="",Residents!$J15=""),"",DATE(YEAR(Residents!$J15),MONTH(Residents!$J15),1))</f>
        <v/>
      </c>
      <c r="M15" s="33" t="str">
        <f>IF(L15="","",MAX(L15,IF(Residents!$K15&lt;&gt;"",MIN(DATE(YEAR(Residents!$K15),MONTH(Residents!$K15),1),DATE(YEAR(Settings!$B$5),MONTH(Settings!$B$5),1)),IF(DAY(Settings!$B$5)&gt;=MAX(1,N(Settings!$B$6)),DATE(YEAR(Settings!$B$5),MONTH(Settings!$B$5),1),EDATE(DATE(YEAR(Settings!$B$5),MONTH(Settings!$B$5),1),-1)))))</f>
        <v/>
      </c>
    </row>
    <row r="16" spans="1:13" x14ac:dyDescent="0.3">
      <c r="A16" s="26" t="str">
        <f>IF(Residents!A16="","",Residents!A16)</f>
        <v/>
      </c>
      <c r="B16" s="27" t="str">
        <f>IF($A16="","",Residents!H16&amp;"")</f>
        <v/>
      </c>
      <c r="C16" s="28" t="str">
        <f>IF($A16="","",IF(N(Residents!I16)&gt;0,Residents!I16,IFERROR(INDEX(Beds!$F$7:$F$206,MATCH(Residents!H16,Beds!$A$7:$A$206,0)),0)))</f>
        <v/>
      </c>
      <c r="D16" s="29" t="str">
        <f>IF(OR($A16="",Residents!J16=""),"",Residents!J16)</f>
        <v/>
      </c>
      <c r="E16" s="30" t="str">
        <f>IF($A16="","",IF(Residents!J16="","No check-in date",IF(Residents!J16&gt;Settings!$B$5,"Booked",IF(AND(Residents!K16&lt;&gt;"",Residents!K16&lt;Settings!$B$5),"Left","Staying"))))</f>
        <v/>
      </c>
      <c r="F16" s="30" t="str">
        <f>IF($A16="","",IF(OR(L16="",Residents!$J16&gt;Settings!$B$5),0,(YEAR(M16)-YEAR(L16))*12+MONTH(M16)-MONTH(L16)+1))</f>
        <v/>
      </c>
      <c r="G16" s="28" t="str">
        <f>IF($A16="","",F16*C16+IF(F16&gt;0,N(Residents!O16),0))</f>
        <v/>
      </c>
      <c r="H16" s="28" t="str">
        <f>IF($A16="","",SUMIF(Payments!$B$4:$B$1003,$A16,Payments!$D$4:$D$1003))</f>
        <v/>
      </c>
      <c r="I16" s="31" t="str">
        <f t="shared" si="0"/>
        <v/>
      </c>
      <c r="J16" s="26" t="str">
        <f>IF($A16="","",Residents!B16&amp;"")</f>
        <v/>
      </c>
      <c r="K16" s="32" t="str">
        <f>IF(OR($A16="",N(I16)&lt;=0.005),"","Hi "&amp;A16&amp;", your rent balance at "&amp;Settings!$B$3&amp;" is "&amp;Settings!$B$4&amp;" "&amp;TEXT(I16,"#,##0")&amp;" as on "&amp;TEXT(Settings!$B$5,"dd-mmm-yyyy")&amp;". Please pay at the earliest. Thank you.")</f>
        <v/>
      </c>
      <c r="L16" s="33" t="str">
        <f>IF(OR($A16="",Residents!$J16=""),"",DATE(YEAR(Residents!$J16),MONTH(Residents!$J16),1))</f>
        <v/>
      </c>
      <c r="M16" s="33" t="str">
        <f>IF(L16="","",MAX(L16,IF(Residents!$K16&lt;&gt;"",MIN(DATE(YEAR(Residents!$K16),MONTH(Residents!$K16),1),DATE(YEAR(Settings!$B$5),MONTH(Settings!$B$5),1)),IF(DAY(Settings!$B$5)&gt;=MAX(1,N(Settings!$B$6)),DATE(YEAR(Settings!$B$5),MONTH(Settings!$B$5),1),EDATE(DATE(YEAR(Settings!$B$5),MONTH(Settings!$B$5),1),-1)))))</f>
        <v/>
      </c>
    </row>
    <row r="17" spans="1:13" x14ac:dyDescent="0.3">
      <c r="A17" s="26" t="str">
        <f>IF(Residents!A17="","",Residents!A17)</f>
        <v/>
      </c>
      <c r="B17" s="27" t="str">
        <f>IF($A17="","",Residents!H17&amp;"")</f>
        <v/>
      </c>
      <c r="C17" s="28" t="str">
        <f>IF($A17="","",IF(N(Residents!I17)&gt;0,Residents!I17,IFERROR(INDEX(Beds!$F$7:$F$206,MATCH(Residents!H17,Beds!$A$7:$A$206,0)),0)))</f>
        <v/>
      </c>
      <c r="D17" s="29" t="str">
        <f>IF(OR($A17="",Residents!J17=""),"",Residents!J17)</f>
        <v/>
      </c>
      <c r="E17" s="30" t="str">
        <f>IF($A17="","",IF(Residents!J17="","No check-in date",IF(Residents!J17&gt;Settings!$B$5,"Booked",IF(AND(Residents!K17&lt;&gt;"",Residents!K17&lt;Settings!$B$5),"Left","Staying"))))</f>
        <v/>
      </c>
      <c r="F17" s="30" t="str">
        <f>IF($A17="","",IF(OR(L17="",Residents!$J17&gt;Settings!$B$5),0,(YEAR(M17)-YEAR(L17))*12+MONTH(M17)-MONTH(L17)+1))</f>
        <v/>
      </c>
      <c r="G17" s="28" t="str">
        <f>IF($A17="","",F17*C17+IF(F17&gt;0,N(Residents!O17),0))</f>
        <v/>
      </c>
      <c r="H17" s="28" t="str">
        <f>IF($A17="","",SUMIF(Payments!$B$4:$B$1003,$A17,Payments!$D$4:$D$1003))</f>
        <v/>
      </c>
      <c r="I17" s="31" t="str">
        <f t="shared" si="0"/>
        <v/>
      </c>
      <c r="J17" s="26" t="str">
        <f>IF($A17="","",Residents!B17&amp;"")</f>
        <v/>
      </c>
      <c r="K17" s="32" t="str">
        <f>IF(OR($A17="",N(I17)&lt;=0.005),"","Hi "&amp;A17&amp;", your rent balance at "&amp;Settings!$B$3&amp;" is "&amp;Settings!$B$4&amp;" "&amp;TEXT(I17,"#,##0")&amp;" as on "&amp;TEXT(Settings!$B$5,"dd-mmm-yyyy")&amp;". Please pay at the earliest. Thank you.")</f>
        <v/>
      </c>
      <c r="L17" s="33" t="str">
        <f>IF(OR($A17="",Residents!$J17=""),"",DATE(YEAR(Residents!$J17),MONTH(Residents!$J17),1))</f>
        <v/>
      </c>
      <c r="M17" s="33" t="str">
        <f>IF(L17="","",MAX(L17,IF(Residents!$K17&lt;&gt;"",MIN(DATE(YEAR(Residents!$K17),MONTH(Residents!$K17),1),DATE(YEAR(Settings!$B$5),MONTH(Settings!$B$5),1)),IF(DAY(Settings!$B$5)&gt;=MAX(1,N(Settings!$B$6)),DATE(YEAR(Settings!$B$5),MONTH(Settings!$B$5),1),EDATE(DATE(YEAR(Settings!$B$5),MONTH(Settings!$B$5),1),-1)))))</f>
        <v/>
      </c>
    </row>
    <row r="18" spans="1:13" x14ac:dyDescent="0.3">
      <c r="A18" s="26" t="str">
        <f>IF(Residents!A18="","",Residents!A18)</f>
        <v/>
      </c>
      <c r="B18" s="27" t="str">
        <f>IF($A18="","",Residents!H18&amp;"")</f>
        <v/>
      </c>
      <c r="C18" s="28" t="str">
        <f>IF($A18="","",IF(N(Residents!I18)&gt;0,Residents!I18,IFERROR(INDEX(Beds!$F$7:$F$206,MATCH(Residents!H18,Beds!$A$7:$A$206,0)),0)))</f>
        <v/>
      </c>
      <c r="D18" s="29" t="str">
        <f>IF(OR($A18="",Residents!J18=""),"",Residents!J18)</f>
        <v/>
      </c>
      <c r="E18" s="30" t="str">
        <f>IF($A18="","",IF(Residents!J18="","No check-in date",IF(Residents!J18&gt;Settings!$B$5,"Booked",IF(AND(Residents!K18&lt;&gt;"",Residents!K18&lt;Settings!$B$5),"Left","Staying"))))</f>
        <v/>
      </c>
      <c r="F18" s="30" t="str">
        <f>IF($A18="","",IF(OR(L18="",Residents!$J18&gt;Settings!$B$5),0,(YEAR(M18)-YEAR(L18))*12+MONTH(M18)-MONTH(L18)+1))</f>
        <v/>
      </c>
      <c r="G18" s="28" t="str">
        <f>IF($A18="","",F18*C18+IF(F18&gt;0,N(Residents!O18),0))</f>
        <v/>
      </c>
      <c r="H18" s="28" t="str">
        <f>IF($A18="","",SUMIF(Payments!$B$4:$B$1003,$A18,Payments!$D$4:$D$1003))</f>
        <v/>
      </c>
      <c r="I18" s="31" t="str">
        <f t="shared" si="0"/>
        <v/>
      </c>
      <c r="J18" s="26" t="str">
        <f>IF($A18="","",Residents!B18&amp;"")</f>
        <v/>
      </c>
      <c r="K18" s="32" t="str">
        <f>IF(OR($A18="",N(I18)&lt;=0.005),"","Hi "&amp;A18&amp;", your rent balance at "&amp;Settings!$B$3&amp;" is "&amp;Settings!$B$4&amp;" "&amp;TEXT(I18,"#,##0")&amp;" as on "&amp;TEXT(Settings!$B$5,"dd-mmm-yyyy")&amp;". Please pay at the earliest. Thank you.")</f>
        <v/>
      </c>
      <c r="L18" s="33" t="str">
        <f>IF(OR($A18="",Residents!$J18=""),"",DATE(YEAR(Residents!$J18),MONTH(Residents!$J18),1))</f>
        <v/>
      </c>
      <c r="M18" s="33" t="str">
        <f>IF(L18="","",MAX(L18,IF(Residents!$K18&lt;&gt;"",MIN(DATE(YEAR(Residents!$K18),MONTH(Residents!$K18),1),DATE(YEAR(Settings!$B$5),MONTH(Settings!$B$5),1)),IF(DAY(Settings!$B$5)&gt;=MAX(1,N(Settings!$B$6)),DATE(YEAR(Settings!$B$5),MONTH(Settings!$B$5),1),EDATE(DATE(YEAR(Settings!$B$5),MONTH(Settings!$B$5),1),-1)))))</f>
        <v/>
      </c>
    </row>
    <row r="19" spans="1:13" x14ac:dyDescent="0.3">
      <c r="A19" s="26" t="str">
        <f>IF(Residents!A19="","",Residents!A19)</f>
        <v/>
      </c>
      <c r="B19" s="27" t="str">
        <f>IF($A19="","",Residents!H19&amp;"")</f>
        <v/>
      </c>
      <c r="C19" s="28" t="str">
        <f>IF($A19="","",IF(N(Residents!I19)&gt;0,Residents!I19,IFERROR(INDEX(Beds!$F$7:$F$206,MATCH(Residents!H19,Beds!$A$7:$A$206,0)),0)))</f>
        <v/>
      </c>
      <c r="D19" s="29" t="str">
        <f>IF(OR($A19="",Residents!J19=""),"",Residents!J19)</f>
        <v/>
      </c>
      <c r="E19" s="30" t="str">
        <f>IF($A19="","",IF(Residents!J19="","No check-in date",IF(Residents!J19&gt;Settings!$B$5,"Booked",IF(AND(Residents!K19&lt;&gt;"",Residents!K19&lt;Settings!$B$5),"Left","Staying"))))</f>
        <v/>
      </c>
      <c r="F19" s="30" t="str">
        <f>IF($A19="","",IF(OR(L19="",Residents!$J19&gt;Settings!$B$5),0,(YEAR(M19)-YEAR(L19))*12+MONTH(M19)-MONTH(L19)+1))</f>
        <v/>
      </c>
      <c r="G19" s="28" t="str">
        <f>IF($A19="","",F19*C19+IF(F19&gt;0,N(Residents!O19),0))</f>
        <v/>
      </c>
      <c r="H19" s="28" t="str">
        <f>IF($A19="","",SUMIF(Payments!$B$4:$B$1003,$A19,Payments!$D$4:$D$1003))</f>
        <v/>
      </c>
      <c r="I19" s="31" t="str">
        <f t="shared" si="0"/>
        <v/>
      </c>
      <c r="J19" s="26" t="str">
        <f>IF($A19="","",Residents!B19&amp;"")</f>
        <v/>
      </c>
      <c r="K19" s="32" t="str">
        <f>IF(OR($A19="",N(I19)&lt;=0.005),"","Hi "&amp;A19&amp;", your rent balance at "&amp;Settings!$B$3&amp;" is "&amp;Settings!$B$4&amp;" "&amp;TEXT(I19,"#,##0")&amp;" as on "&amp;TEXT(Settings!$B$5,"dd-mmm-yyyy")&amp;". Please pay at the earliest. Thank you.")</f>
        <v/>
      </c>
      <c r="L19" s="33" t="str">
        <f>IF(OR($A19="",Residents!$J19=""),"",DATE(YEAR(Residents!$J19),MONTH(Residents!$J19),1))</f>
        <v/>
      </c>
      <c r="M19" s="33" t="str">
        <f>IF(L19="","",MAX(L19,IF(Residents!$K19&lt;&gt;"",MIN(DATE(YEAR(Residents!$K19),MONTH(Residents!$K19),1),DATE(YEAR(Settings!$B$5),MONTH(Settings!$B$5),1)),IF(DAY(Settings!$B$5)&gt;=MAX(1,N(Settings!$B$6)),DATE(YEAR(Settings!$B$5),MONTH(Settings!$B$5),1),EDATE(DATE(YEAR(Settings!$B$5),MONTH(Settings!$B$5),1),-1)))))</f>
        <v/>
      </c>
    </row>
    <row r="20" spans="1:13" x14ac:dyDescent="0.3">
      <c r="A20" s="26" t="str">
        <f>IF(Residents!A20="","",Residents!A20)</f>
        <v/>
      </c>
      <c r="B20" s="27" t="str">
        <f>IF($A20="","",Residents!H20&amp;"")</f>
        <v/>
      </c>
      <c r="C20" s="28" t="str">
        <f>IF($A20="","",IF(N(Residents!I20)&gt;0,Residents!I20,IFERROR(INDEX(Beds!$F$7:$F$206,MATCH(Residents!H20,Beds!$A$7:$A$206,0)),0)))</f>
        <v/>
      </c>
      <c r="D20" s="29" t="str">
        <f>IF(OR($A20="",Residents!J20=""),"",Residents!J20)</f>
        <v/>
      </c>
      <c r="E20" s="30" t="str">
        <f>IF($A20="","",IF(Residents!J20="","No check-in date",IF(Residents!J20&gt;Settings!$B$5,"Booked",IF(AND(Residents!K20&lt;&gt;"",Residents!K20&lt;Settings!$B$5),"Left","Staying"))))</f>
        <v/>
      </c>
      <c r="F20" s="30" t="str">
        <f>IF($A20="","",IF(OR(L20="",Residents!$J20&gt;Settings!$B$5),0,(YEAR(M20)-YEAR(L20))*12+MONTH(M20)-MONTH(L20)+1))</f>
        <v/>
      </c>
      <c r="G20" s="28" t="str">
        <f>IF($A20="","",F20*C20+IF(F20&gt;0,N(Residents!O20),0))</f>
        <v/>
      </c>
      <c r="H20" s="28" t="str">
        <f>IF($A20="","",SUMIF(Payments!$B$4:$B$1003,$A20,Payments!$D$4:$D$1003))</f>
        <v/>
      </c>
      <c r="I20" s="31" t="str">
        <f t="shared" si="0"/>
        <v/>
      </c>
      <c r="J20" s="26" t="str">
        <f>IF($A20="","",Residents!B20&amp;"")</f>
        <v/>
      </c>
      <c r="K20" s="32" t="str">
        <f>IF(OR($A20="",N(I20)&lt;=0.005),"","Hi "&amp;A20&amp;", your rent balance at "&amp;Settings!$B$3&amp;" is "&amp;Settings!$B$4&amp;" "&amp;TEXT(I20,"#,##0")&amp;" as on "&amp;TEXT(Settings!$B$5,"dd-mmm-yyyy")&amp;". Please pay at the earliest. Thank you.")</f>
        <v/>
      </c>
      <c r="L20" s="33" t="str">
        <f>IF(OR($A20="",Residents!$J20=""),"",DATE(YEAR(Residents!$J20),MONTH(Residents!$J20),1))</f>
        <v/>
      </c>
      <c r="M20" s="33" t="str">
        <f>IF(L20="","",MAX(L20,IF(Residents!$K20&lt;&gt;"",MIN(DATE(YEAR(Residents!$K20),MONTH(Residents!$K20),1),DATE(YEAR(Settings!$B$5),MONTH(Settings!$B$5),1)),IF(DAY(Settings!$B$5)&gt;=MAX(1,N(Settings!$B$6)),DATE(YEAR(Settings!$B$5),MONTH(Settings!$B$5),1),EDATE(DATE(YEAR(Settings!$B$5),MONTH(Settings!$B$5),1),-1)))))</f>
        <v/>
      </c>
    </row>
    <row r="21" spans="1:13" x14ac:dyDescent="0.3">
      <c r="A21" s="26" t="str">
        <f>IF(Residents!A21="","",Residents!A21)</f>
        <v/>
      </c>
      <c r="B21" s="27" t="str">
        <f>IF($A21="","",Residents!H21&amp;"")</f>
        <v/>
      </c>
      <c r="C21" s="28" t="str">
        <f>IF($A21="","",IF(N(Residents!I21)&gt;0,Residents!I21,IFERROR(INDEX(Beds!$F$7:$F$206,MATCH(Residents!H21,Beds!$A$7:$A$206,0)),0)))</f>
        <v/>
      </c>
      <c r="D21" s="29" t="str">
        <f>IF(OR($A21="",Residents!J21=""),"",Residents!J21)</f>
        <v/>
      </c>
      <c r="E21" s="30" t="str">
        <f>IF($A21="","",IF(Residents!J21="","No check-in date",IF(Residents!J21&gt;Settings!$B$5,"Booked",IF(AND(Residents!K21&lt;&gt;"",Residents!K21&lt;Settings!$B$5),"Left","Staying"))))</f>
        <v/>
      </c>
      <c r="F21" s="30" t="str">
        <f>IF($A21="","",IF(OR(L21="",Residents!$J21&gt;Settings!$B$5),0,(YEAR(M21)-YEAR(L21))*12+MONTH(M21)-MONTH(L21)+1))</f>
        <v/>
      </c>
      <c r="G21" s="28" t="str">
        <f>IF($A21="","",F21*C21+IF(F21&gt;0,N(Residents!O21),0))</f>
        <v/>
      </c>
      <c r="H21" s="28" t="str">
        <f>IF($A21="","",SUMIF(Payments!$B$4:$B$1003,$A21,Payments!$D$4:$D$1003))</f>
        <v/>
      </c>
      <c r="I21" s="31" t="str">
        <f t="shared" si="0"/>
        <v/>
      </c>
      <c r="J21" s="26" t="str">
        <f>IF($A21="","",Residents!B21&amp;"")</f>
        <v/>
      </c>
      <c r="K21" s="32" t="str">
        <f>IF(OR($A21="",N(I21)&lt;=0.005),"","Hi "&amp;A21&amp;", your rent balance at "&amp;Settings!$B$3&amp;" is "&amp;Settings!$B$4&amp;" "&amp;TEXT(I21,"#,##0")&amp;" as on "&amp;TEXT(Settings!$B$5,"dd-mmm-yyyy")&amp;". Please pay at the earliest. Thank you.")</f>
        <v/>
      </c>
      <c r="L21" s="33" t="str">
        <f>IF(OR($A21="",Residents!$J21=""),"",DATE(YEAR(Residents!$J21),MONTH(Residents!$J21),1))</f>
        <v/>
      </c>
      <c r="M21" s="33" t="str">
        <f>IF(L21="","",MAX(L21,IF(Residents!$K21&lt;&gt;"",MIN(DATE(YEAR(Residents!$K21),MONTH(Residents!$K21),1),DATE(YEAR(Settings!$B$5),MONTH(Settings!$B$5),1)),IF(DAY(Settings!$B$5)&gt;=MAX(1,N(Settings!$B$6)),DATE(YEAR(Settings!$B$5),MONTH(Settings!$B$5),1),EDATE(DATE(YEAR(Settings!$B$5),MONTH(Settings!$B$5),1),-1)))))</f>
        <v/>
      </c>
    </row>
    <row r="22" spans="1:13" x14ac:dyDescent="0.3">
      <c r="A22" s="26" t="str">
        <f>IF(Residents!A22="","",Residents!A22)</f>
        <v/>
      </c>
      <c r="B22" s="27" t="str">
        <f>IF($A22="","",Residents!H22&amp;"")</f>
        <v/>
      </c>
      <c r="C22" s="28" t="str">
        <f>IF($A22="","",IF(N(Residents!I22)&gt;0,Residents!I22,IFERROR(INDEX(Beds!$F$7:$F$206,MATCH(Residents!H22,Beds!$A$7:$A$206,0)),0)))</f>
        <v/>
      </c>
      <c r="D22" s="29" t="str">
        <f>IF(OR($A22="",Residents!J22=""),"",Residents!J22)</f>
        <v/>
      </c>
      <c r="E22" s="30" t="str">
        <f>IF($A22="","",IF(Residents!J22="","No check-in date",IF(Residents!J22&gt;Settings!$B$5,"Booked",IF(AND(Residents!K22&lt;&gt;"",Residents!K22&lt;Settings!$B$5),"Left","Staying"))))</f>
        <v/>
      </c>
      <c r="F22" s="30" t="str">
        <f>IF($A22="","",IF(OR(L22="",Residents!$J22&gt;Settings!$B$5),0,(YEAR(M22)-YEAR(L22))*12+MONTH(M22)-MONTH(L22)+1))</f>
        <v/>
      </c>
      <c r="G22" s="28" t="str">
        <f>IF($A22="","",F22*C22+IF(F22&gt;0,N(Residents!O22),0))</f>
        <v/>
      </c>
      <c r="H22" s="28" t="str">
        <f>IF($A22="","",SUMIF(Payments!$B$4:$B$1003,$A22,Payments!$D$4:$D$1003))</f>
        <v/>
      </c>
      <c r="I22" s="31" t="str">
        <f t="shared" si="0"/>
        <v/>
      </c>
      <c r="J22" s="26" t="str">
        <f>IF($A22="","",Residents!B22&amp;"")</f>
        <v/>
      </c>
      <c r="K22" s="32" t="str">
        <f>IF(OR($A22="",N(I22)&lt;=0.005),"","Hi "&amp;A22&amp;", your rent balance at "&amp;Settings!$B$3&amp;" is "&amp;Settings!$B$4&amp;" "&amp;TEXT(I22,"#,##0")&amp;" as on "&amp;TEXT(Settings!$B$5,"dd-mmm-yyyy")&amp;". Please pay at the earliest. Thank you.")</f>
        <v/>
      </c>
      <c r="L22" s="33" t="str">
        <f>IF(OR($A22="",Residents!$J22=""),"",DATE(YEAR(Residents!$J22),MONTH(Residents!$J22),1))</f>
        <v/>
      </c>
      <c r="M22" s="33" t="str">
        <f>IF(L22="","",MAX(L22,IF(Residents!$K22&lt;&gt;"",MIN(DATE(YEAR(Residents!$K22),MONTH(Residents!$K22),1),DATE(YEAR(Settings!$B$5),MONTH(Settings!$B$5),1)),IF(DAY(Settings!$B$5)&gt;=MAX(1,N(Settings!$B$6)),DATE(YEAR(Settings!$B$5),MONTH(Settings!$B$5),1),EDATE(DATE(YEAR(Settings!$B$5),MONTH(Settings!$B$5),1),-1)))))</f>
        <v/>
      </c>
    </row>
    <row r="23" spans="1:13" x14ac:dyDescent="0.3">
      <c r="A23" s="26" t="str">
        <f>IF(Residents!A23="","",Residents!A23)</f>
        <v/>
      </c>
      <c r="B23" s="27" t="str">
        <f>IF($A23="","",Residents!H23&amp;"")</f>
        <v/>
      </c>
      <c r="C23" s="28" t="str">
        <f>IF($A23="","",IF(N(Residents!I23)&gt;0,Residents!I23,IFERROR(INDEX(Beds!$F$7:$F$206,MATCH(Residents!H23,Beds!$A$7:$A$206,0)),0)))</f>
        <v/>
      </c>
      <c r="D23" s="29" t="str">
        <f>IF(OR($A23="",Residents!J23=""),"",Residents!J23)</f>
        <v/>
      </c>
      <c r="E23" s="30" t="str">
        <f>IF($A23="","",IF(Residents!J23="","No check-in date",IF(Residents!J23&gt;Settings!$B$5,"Booked",IF(AND(Residents!K23&lt;&gt;"",Residents!K23&lt;Settings!$B$5),"Left","Staying"))))</f>
        <v/>
      </c>
      <c r="F23" s="30" t="str">
        <f>IF($A23="","",IF(OR(L23="",Residents!$J23&gt;Settings!$B$5),0,(YEAR(M23)-YEAR(L23))*12+MONTH(M23)-MONTH(L23)+1))</f>
        <v/>
      </c>
      <c r="G23" s="28" t="str">
        <f>IF($A23="","",F23*C23+IF(F23&gt;0,N(Residents!O23),0))</f>
        <v/>
      </c>
      <c r="H23" s="28" t="str">
        <f>IF($A23="","",SUMIF(Payments!$B$4:$B$1003,$A23,Payments!$D$4:$D$1003))</f>
        <v/>
      </c>
      <c r="I23" s="31" t="str">
        <f t="shared" si="0"/>
        <v/>
      </c>
      <c r="J23" s="26" t="str">
        <f>IF($A23="","",Residents!B23&amp;"")</f>
        <v/>
      </c>
      <c r="K23" s="32" t="str">
        <f>IF(OR($A23="",N(I23)&lt;=0.005),"","Hi "&amp;A23&amp;", your rent balance at "&amp;Settings!$B$3&amp;" is "&amp;Settings!$B$4&amp;" "&amp;TEXT(I23,"#,##0")&amp;" as on "&amp;TEXT(Settings!$B$5,"dd-mmm-yyyy")&amp;". Please pay at the earliest. Thank you.")</f>
        <v/>
      </c>
      <c r="L23" s="33" t="str">
        <f>IF(OR($A23="",Residents!$J23=""),"",DATE(YEAR(Residents!$J23),MONTH(Residents!$J23),1))</f>
        <v/>
      </c>
      <c r="M23" s="33" t="str">
        <f>IF(L23="","",MAX(L23,IF(Residents!$K23&lt;&gt;"",MIN(DATE(YEAR(Residents!$K23),MONTH(Residents!$K23),1),DATE(YEAR(Settings!$B$5),MONTH(Settings!$B$5),1)),IF(DAY(Settings!$B$5)&gt;=MAX(1,N(Settings!$B$6)),DATE(YEAR(Settings!$B$5),MONTH(Settings!$B$5),1),EDATE(DATE(YEAR(Settings!$B$5),MONTH(Settings!$B$5),1),-1)))))</f>
        <v/>
      </c>
    </row>
    <row r="24" spans="1:13" x14ac:dyDescent="0.3">
      <c r="A24" s="26" t="str">
        <f>IF(Residents!A24="","",Residents!A24)</f>
        <v/>
      </c>
      <c r="B24" s="27" t="str">
        <f>IF($A24="","",Residents!H24&amp;"")</f>
        <v/>
      </c>
      <c r="C24" s="28" t="str">
        <f>IF($A24="","",IF(N(Residents!I24)&gt;0,Residents!I24,IFERROR(INDEX(Beds!$F$7:$F$206,MATCH(Residents!H24,Beds!$A$7:$A$206,0)),0)))</f>
        <v/>
      </c>
      <c r="D24" s="29" t="str">
        <f>IF(OR($A24="",Residents!J24=""),"",Residents!J24)</f>
        <v/>
      </c>
      <c r="E24" s="30" t="str">
        <f>IF($A24="","",IF(Residents!J24="","No check-in date",IF(Residents!J24&gt;Settings!$B$5,"Booked",IF(AND(Residents!K24&lt;&gt;"",Residents!K24&lt;Settings!$B$5),"Left","Staying"))))</f>
        <v/>
      </c>
      <c r="F24" s="30" t="str">
        <f>IF($A24="","",IF(OR(L24="",Residents!$J24&gt;Settings!$B$5),0,(YEAR(M24)-YEAR(L24))*12+MONTH(M24)-MONTH(L24)+1))</f>
        <v/>
      </c>
      <c r="G24" s="28" t="str">
        <f>IF($A24="","",F24*C24+IF(F24&gt;0,N(Residents!O24),0))</f>
        <v/>
      </c>
      <c r="H24" s="28" t="str">
        <f>IF($A24="","",SUMIF(Payments!$B$4:$B$1003,$A24,Payments!$D$4:$D$1003))</f>
        <v/>
      </c>
      <c r="I24" s="31" t="str">
        <f t="shared" si="0"/>
        <v/>
      </c>
      <c r="J24" s="26" t="str">
        <f>IF($A24="","",Residents!B24&amp;"")</f>
        <v/>
      </c>
      <c r="K24" s="32" t="str">
        <f>IF(OR($A24="",N(I24)&lt;=0.005),"","Hi "&amp;A24&amp;", your rent balance at "&amp;Settings!$B$3&amp;" is "&amp;Settings!$B$4&amp;" "&amp;TEXT(I24,"#,##0")&amp;" as on "&amp;TEXT(Settings!$B$5,"dd-mmm-yyyy")&amp;". Please pay at the earliest. Thank you.")</f>
        <v/>
      </c>
      <c r="L24" s="33" t="str">
        <f>IF(OR($A24="",Residents!$J24=""),"",DATE(YEAR(Residents!$J24),MONTH(Residents!$J24),1))</f>
        <v/>
      </c>
      <c r="M24" s="33" t="str">
        <f>IF(L24="","",MAX(L24,IF(Residents!$K24&lt;&gt;"",MIN(DATE(YEAR(Residents!$K24),MONTH(Residents!$K24),1),DATE(YEAR(Settings!$B$5),MONTH(Settings!$B$5),1)),IF(DAY(Settings!$B$5)&gt;=MAX(1,N(Settings!$B$6)),DATE(YEAR(Settings!$B$5),MONTH(Settings!$B$5),1),EDATE(DATE(YEAR(Settings!$B$5),MONTH(Settings!$B$5),1),-1)))))</f>
        <v/>
      </c>
    </row>
    <row r="25" spans="1:13" x14ac:dyDescent="0.3">
      <c r="A25" s="26" t="str">
        <f>IF(Residents!A25="","",Residents!A25)</f>
        <v/>
      </c>
      <c r="B25" s="27" t="str">
        <f>IF($A25="","",Residents!H25&amp;"")</f>
        <v/>
      </c>
      <c r="C25" s="28" t="str">
        <f>IF($A25="","",IF(N(Residents!I25)&gt;0,Residents!I25,IFERROR(INDEX(Beds!$F$7:$F$206,MATCH(Residents!H25,Beds!$A$7:$A$206,0)),0)))</f>
        <v/>
      </c>
      <c r="D25" s="29" t="str">
        <f>IF(OR($A25="",Residents!J25=""),"",Residents!J25)</f>
        <v/>
      </c>
      <c r="E25" s="30" t="str">
        <f>IF($A25="","",IF(Residents!J25="","No check-in date",IF(Residents!J25&gt;Settings!$B$5,"Booked",IF(AND(Residents!K25&lt;&gt;"",Residents!K25&lt;Settings!$B$5),"Left","Staying"))))</f>
        <v/>
      </c>
      <c r="F25" s="30" t="str">
        <f>IF($A25="","",IF(OR(L25="",Residents!$J25&gt;Settings!$B$5),0,(YEAR(M25)-YEAR(L25))*12+MONTH(M25)-MONTH(L25)+1))</f>
        <v/>
      </c>
      <c r="G25" s="28" t="str">
        <f>IF($A25="","",F25*C25+IF(F25&gt;0,N(Residents!O25),0))</f>
        <v/>
      </c>
      <c r="H25" s="28" t="str">
        <f>IF($A25="","",SUMIF(Payments!$B$4:$B$1003,$A25,Payments!$D$4:$D$1003))</f>
        <v/>
      </c>
      <c r="I25" s="31" t="str">
        <f t="shared" si="0"/>
        <v/>
      </c>
      <c r="J25" s="26" t="str">
        <f>IF($A25="","",Residents!B25&amp;"")</f>
        <v/>
      </c>
      <c r="K25" s="32" t="str">
        <f>IF(OR($A25="",N(I25)&lt;=0.005),"","Hi "&amp;A25&amp;", your rent balance at "&amp;Settings!$B$3&amp;" is "&amp;Settings!$B$4&amp;" "&amp;TEXT(I25,"#,##0")&amp;" as on "&amp;TEXT(Settings!$B$5,"dd-mmm-yyyy")&amp;". Please pay at the earliest. Thank you.")</f>
        <v/>
      </c>
      <c r="L25" s="33" t="str">
        <f>IF(OR($A25="",Residents!$J25=""),"",DATE(YEAR(Residents!$J25),MONTH(Residents!$J25),1))</f>
        <v/>
      </c>
      <c r="M25" s="33" t="str">
        <f>IF(L25="","",MAX(L25,IF(Residents!$K25&lt;&gt;"",MIN(DATE(YEAR(Residents!$K25),MONTH(Residents!$K25),1),DATE(YEAR(Settings!$B$5),MONTH(Settings!$B$5),1)),IF(DAY(Settings!$B$5)&gt;=MAX(1,N(Settings!$B$6)),DATE(YEAR(Settings!$B$5),MONTH(Settings!$B$5),1),EDATE(DATE(YEAR(Settings!$B$5),MONTH(Settings!$B$5),1),-1)))))</f>
        <v/>
      </c>
    </row>
    <row r="26" spans="1:13" x14ac:dyDescent="0.3">
      <c r="A26" s="26" t="str">
        <f>IF(Residents!A26="","",Residents!A26)</f>
        <v/>
      </c>
      <c r="B26" s="27" t="str">
        <f>IF($A26="","",Residents!H26&amp;"")</f>
        <v/>
      </c>
      <c r="C26" s="28" t="str">
        <f>IF($A26="","",IF(N(Residents!I26)&gt;0,Residents!I26,IFERROR(INDEX(Beds!$F$7:$F$206,MATCH(Residents!H26,Beds!$A$7:$A$206,0)),0)))</f>
        <v/>
      </c>
      <c r="D26" s="29" t="str">
        <f>IF(OR($A26="",Residents!J26=""),"",Residents!J26)</f>
        <v/>
      </c>
      <c r="E26" s="30" t="str">
        <f>IF($A26="","",IF(Residents!J26="","No check-in date",IF(Residents!J26&gt;Settings!$B$5,"Booked",IF(AND(Residents!K26&lt;&gt;"",Residents!K26&lt;Settings!$B$5),"Left","Staying"))))</f>
        <v/>
      </c>
      <c r="F26" s="30" t="str">
        <f>IF($A26="","",IF(OR(L26="",Residents!$J26&gt;Settings!$B$5),0,(YEAR(M26)-YEAR(L26))*12+MONTH(M26)-MONTH(L26)+1))</f>
        <v/>
      </c>
      <c r="G26" s="28" t="str">
        <f>IF($A26="","",F26*C26+IF(F26&gt;0,N(Residents!O26),0))</f>
        <v/>
      </c>
      <c r="H26" s="28" t="str">
        <f>IF($A26="","",SUMIF(Payments!$B$4:$B$1003,$A26,Payments!$D$4:$D$1003))</f>
        <v/>
      </c>
      <c r="I26" s="31" t="str">
        <f t="shared" si="0"/>
        <v/>
      </c>
      <c r="J26" s="26" t="str">
        <f>IF($A26="","",Residents!B26&amp;"")</f>
        <v/>
      </c>
      <c r="K26" s="32" t="str">
        <f>IF(OR($A26="",N(I26)&lt;=0.005),"","Hi "&amp;A26&amp;", your rent balance at "&amp;Settings!$B$3&amp;" is "&amp;Settings!$B$4&amp;" "&amp;TEXT(I26,"#,##0")&amp;" as on "&amp;TEXT(Settings!$B$5,"dd-mmm-yyyy")&amp;". Please pay at the earliest. Thank you.")</f>
        <v/>
      </c>
      <c r="L26" s="33" t="str">
        <f>IF(OR($A26="",Residents!$J26=""),"",DATE(YEAR(Residents!$J26),MONTH(Residents!$J26),1))</f>
        <v/>
      </c>
      <c r="M26" s="33" t="str">
        <f>IF(L26="","",MAX(L26,IF(Residents!$K26&lt;&gt;"",MIN(DATE(YEAR(Residents!$K26),MONTH(Residents!$K26),1),DATE(YEAR(Settings!$B$5),MONTH(Settings!$B$5),1)),IF(DAY(Settings!$B$5)&gt;=MAX(1,N(Settings!$B$6)),DATE(YEAR(Settings!$B$5),MONTH(Settings!$B$5),1),EDATE(DATE(YEAR(Settings!$B$5),MONTH(Settings!$B$5),1),-1)))))</f>
        <v/>
      </c>
    </row>
    <row r="27" spans="1:13" x14ac:dyDescent="0.3">
      <c r="A27" s="26" t="str">
        <f>IF(Residents!A27="","",Residents!A27)</f>
        <v/>
      </c>
      <c r="B27" s="27" t="str">
        <f>IF($A27="","",Residents!H27&amp;"")</f>
        <v/>
      </c>
      <c r="C27" s="28" t="str">
        <f>IF($A27="","",IF(N(Residents!I27)&gt;0,Residents!I27,IFERROR(INDEX(Beds!$F$7:$F$206,MATCH(Residents!H27,Beds!$A$7:$A$206,0)),0)))</f>
        <v/>
      </c>
      <c r="D27" s="29" t="str">
        <f>IF(OR($A27="",Residents!J27=""),"",Residents!J27)</f>
        <v/>
      </c>
      <c r="E27" s="30" t="str">
        <f>IF($A27="","",IF(Residents!J27="","No check-in date",IF(Residents!J27&gt;Settings!$B$5,"Booked",IF(AND(Residents!K27&lt;&gt;"",Residents!K27&lt;Settings!$B$5),"Left","Staying"))))</f>
        <v/>
      </c>
      <c r="F27" s="30" t="str">
        <f>IF($A27="","",IF(OR(L27="",Residents!$J27&gt;Settings!$B$5),0,(YEAR(M27)-YEAR(L27))*12+MONTH(M27)-MONTH(L27)+1))</f>
        <v/>
      </c>
      <c r="G27" s="28" t="str">
        <f>IF($A27="","",F27*C27+IF(F27&gt;0,N(Residents!O27),0))</f>
        <v/>
      </c>
      <c r="H27" s="28" t="str">
        <f>IF($A27="","",SUMIF(Payments!$B$4:$B$1003,$A27,Payments!$D$4:$D$1003))</f>
        <v/>
      </c>
      <c r="I27" s="31" t="str">
        <f t="shared" si="0"/>
        <v/>
      </c>
      <c r="J27" s="26" t="str">
        <f>IF($A27="","",Residents!B27&amp;"")</f>
        <v/>
      </c>
      <c r="K27" s="32" t="str">
        <f>IF(OR($A27="",N(I27)&lt;=0.005),"","Hi "&amp;A27&amp;", your rent balance at "&amp;Settings!$B$3&amp;" is "&amp;Settings!$B$4&amp;" "&amp;TEXT(I27,"#,##0")&amp;" as on "&amp;TEXT(Settings!$B$5,"dd-mmm-yyyy")&amp;". Please pay at the earliest. Thank you.")</f>
        <v/>
      </c>
      <c r="L27" s="33" t="str">
        <f>IF(OR($A27="",Residents!$J27=""),"",DATE(YEAR(Residents!$J27),MONTH(Residents!$J27),1))</f>
        <v/>
      </c>
      <c r="M27" s="33" t="str">
        <f>IF(L27="","",MAX(L27,IF(Residents!$K27&lt;&gt;"",MIN(DATE(YEAR(Residents!$K27),MONTH(Residents!$K27),1),DATE(YEAR(Settings!$B$5),MONTH(Settings!$B$5),1)),IF(DAY(Settings!$B$5)&gt;=MAX(1,N(Settings!$B$6)),DATE(YEAR(Settings!$B$5),MONTH(Settings!$B$5),1),EDATE(DATE(YEAR(Settings!$B$5),MONTH(Settings!$B$5),1),-1)))))</f>
        <v/>
      </c>
    </row>
    <row r="28" spans="1:13" x14ac:dyDescent="0.3">
      <c r="A28" s="26" t="str">
        <f>IF(Residents!A28="","",Residents!A28)</f>
        <v/>
      </c>
      <c r="B28" s="27" t="str">
        <f>IF($A28="","",Residents!H28&amp;"")</f>
        <v/>
      </c>
      <c r="C28" s="28" t="str">
        <f>IF($A28="","",IF(N(Residents!I28)&gt;0,Residents!I28,IFERROR(INDEX(Beds!$F$7:$F$206,MATCH(Residents!H28,Beds!$A$7:$A$206,0)),0)))</f>
        <v/>
      </c>
      <c r="D28" s="29" t="str">
        <f>IF(OR($A28="",Residents!J28=""),"",Residents!J28)</f>
        <v/>
      </c>
      <c r="E28" s="30" t="str">
        <f>IF($A28="","",IF(Residents!J28="","No check-in date",IF(Residents!J28&gt;Settings!$B$5,"Booked",IF(AND(Residents!K28&lt;&gt;"",Residents!K28&lt;Settings!$B$5),"Left","Staying"))))</f>
        <v/>
      </c>
      <c r="F28" s="30" t="str">
        <f>IF($A28="","",IF(OR(L28="",Residents!$J28&gt;Settings!$B$5),0,(YEAR(M28)-YEAR(L28))*12+MONTH(M28)-MONTH(L28)+1))</f>
        <v/>
      </c>
      <c r="G28" s="28" t="str">
        <f>IF($A28="","",F28*C28+IF(F28&gt;0,N(Residents!O28),0))</f>
        <v/>
      </c>
      <c r="H28" s="28" t="str">
        <f>IF($A28="","",SUMIF(Payments!$B$4:$B$1003,$A28,Payments!$D$4:$D$1003))</f>
        <v/>
      </c>
      <c r="I28" s="31" t="str">
        <f t="shared" si="0"/>
        <v/>
      </c>
      <c r="J28" s="26" t="str">
        <f>IF($A28="","",Residents!B28&amp;"")</f>
        <v/>
      </c>
      <c r="K28" s="32" t="str">
        <f>IF(OR($A28="",N(I28)&lt;=0.005),"","Hi "&amp;A28&amp;", your rent balance at "&amp;Settings!$B$3&amp;" is "&amp;Settings!$B$4&amp;" "&amp;TEXT(I28,"#,##0")&amp;" as on "&amp;TEXT(Settings!$B$5,"dd-mmm-yyyy")&amp;". Please pay at the earliest. Thank you.")</f>
        <v/>
      </c>
      <c r="L28" s="33" t="str">
        <f>IF(OR($A28="",Residents!$J28=""),"",DATE(YEAR(Residents!$J28),MONTH(Residents!$J28),1))</f>
        <v/>
      </c>
      <c r="M28" s="33" t="str">
        <f>IF(L28="","",MAX(L28,IF(Residents!$K28&lt;&gt;"",MIN(DATE(YEAR(Residents!$K28),MONTH(Residents!$K28),1),DATE(YEAR(Settings!$B$5),MONTH(Settings!$B$5),1)),IF(DAY(Settings!$B$5)&gt;=MAX(1,N(Settings!$B$6)),DATE(YEAR(Settings!$B$5),MONTH(Settings!$B$5),1),EDATE(DATE(YEAR(Settings!$B$5),MONTH(Settings!$B$5),1),-1)))))</f>
        <v/>
      </c>
    </row>
    <row r="29" spans="1:13" x14ac:dyDescent="0.3">
      <c r="A29" s="26" t="str">
        <f>IF(Residents!A29="","",Residents!A29)</f>
        <v/>
      </c>
      <c r="B29" s="27" t="str">
        <f>IF($A29="","",Residents!H29&amp;"")</f>
        <v/>
      </c>
      <c r="C29" s="28" t="str">
        <f>IF($A29="","",IF(N(Residents!I29)&gt;0,Residents!I29,IFERROR(INDEX(Beds!$F$7:$F$206,MATCH(Residents!H29,Beds!$A$7:$A$206,0)),0)))</f>
        <v/>
      </c>
      <c r="D29" s="29" t="str">
        <f>IF(OR($A29="",Residents!J29=""),"",Residents!J29)</f>
        <v/>
      </c>
      <c r="E29" s="30" t="str">
        <f>IF($A29="","",IF(Residents!J29="","No check-in date",IF(Residents!J29&gt;Settings!$B$5,"Booked",IF(AND(Residents!K29&lt;&gt;"",Residents!K29&lt;Settings!$B$5),"Left","Staying"))))</f>
        <v/>
      </c>
      <c r="F29" s="30" t="str">
        <f>IF($A29="","",IF(OR(L29="",Residents!$J29&gt;Settings!$B$5),0,(YEAR(M29)-YEAR(L29))*12+MONTH(M29)-MONTH(L29)+1))</f>
        <v/>
      </c>
      <c r="G29" s="28" t="str">
        <f>IF($A29="","",F29*C29+IF(F29&gt;0,N(Residents!O29),0))</f>
        <v/>
      </c>
      <c r="H29" s="28" t="str">
        <f>IF($A29="","",SUMIF(Payments!$B$4:$B$1003,$A29,Payments!$D$4:$D$1003))</f>
        <v/>
      </c>
      <c r="I29" s="31" t="str">
        <f t="shared" si="0"/>
        <v/>
      </c>
      <c r="J29" s="26" t="str">
        <f>IF($A29="","",Residents!B29&amp;"")</f>
        <v/>
      </c>
      <c r="K29" s="32" t="str">
        <f>IF(OR($A29="",N(I29)&lt;=0.005),"","Hi "&amp;A29&amp;", your rent balance at "&amp;Settings!$B$3&amp;" is "&amp;Settings!$B$4&amp;" "&amp;TEXT(I29,"#,##0")&amp;" as on "&amp;TEXT(Settings!$B$5,"dd-mmm-yyyy")&amp;". Please pay at the earliest. Thank you.")</f>
        <v/>
      </c>
      <c r="L29" s="33" t="str">
        <f>IF(OR($A29="",Residents!$J29=""),"",DATE(YEAR(Residents!$J29),MONTH(Residents!$J29),1))</f>
        <v/>
      </c>
      <c r="M29" s="33" t="str">
        <f>IF(L29="","",MAX(L29,IF(Residents!$K29&lt;&gt;"",MIN(DATE(YEAR(Residents!$K29),MONTH(Residents!$K29),1),DATE(YEAR(Settings!$B$5),MONTH(Settings!$B$5),1)),IF(DAY(Settings!$B$5)&gt;=MAX(1,N(Settings!$B$6)),DATE(YEAR(Settings!$B$5),MONTH(Settings!$B$5),1),EDATE(DATE(YEAR(Settings!$B$5),MONTH(Settings!$B$5),1),-1)))))</f>
        <v/>
      </c>
    </row>
    <row r="30" spans="1:13" x14ac:dyDescent="0.3">
      <c r="A30" s="26" t="str">
        <f>IF(Residents!A30="","",Residents!A30)</f>
        <v/>
      </c>
      <c r="B30" s="27" t="str">
        <f>IF($A30="","",Residents!H30&amp;"")</f>
        <v/>
      </c>
      <c r="C30" s="28" t="str">
        <f>IF($A30="","",IF(N(Residents!I30)&gt;0,Residents!I30,IFERROR(INDEX(Beds!$F$7:$F$206,MATCH(Residents!H30,Beds!$A$7:$A$206,0)),0)))</f>
        <v/>
      </c>
      <c r="D30" s="29" t="str">
        <f>IF(OR($A30="",Residents!J30=""),"",Residents!J30)</f>
        <v/>
      </c>
      <c r="E30" s="30" t="str">
        <f>IF($A30="","",IF(Residents!J30="","No check-in date",IF(Residents!J30&gt;Settings!$B$5,"Booked",IF(AND(Residents!K30&lt;&gt;"",Residents!K30&lt;Settings!$B$5),"Left","Staying"))))</f>
        <v/>
      </c>
      <c r="F30" s="30" t="str">
        <f>IF($A30="","",IF(OR(L30="",Residents!$J30&gt;Settings!$B$5),0,(YEAR(M30)-YEAR(L30))*12+MONTH(M30)-MONTH(L30)+1))</f>
        <v/>
      </c>
      <c r="G30" s="28" t="str">
        <f>IF($A30="","",F30*C30+IF(F30&gt;0,N(Residents!O30),0))</f>
        <v/>
      </c>
      <c r="H30" s="28" t="str">
        <f>IF($A30="","",SUMIF(Payments!$B$4:$B$1003,$A30,Payments!$D$4:$D$1003))</f>
        <v/>
      </c>
      <c r="I30" s="31" t="str">
        <f t="shared" si="0"/>
        <v/>
      </c>
      <c r="J30" s="26" t="str">
        <f>IF($A30="","",Residents!B30&amp;"")</f>
        <v/>
      </c>
      <c r="K30" s="32" t="str">
        <f>IF(OR($A30="",N(I30)&lt;=0.005),"","Hi "&amp;A30&amp;", your rent balance at "&amp;Settings!$B$3&amp;" is "&amp;Settings!$B$4&amp;" "&amp;TEXT(I30,"#,##0")&amp;" as on "&amp;TEXT(Settings!$B$5,"dd-mmm-yyyy")&amp;". Please pay at the earliest. Thank you.")</f>
        <v/>
      </c>
      <c r="L30" s="33" t="str">
        <f>IF(OR($A30="",Residents!$J30=""),"",DATE(YEAR(Residents!$J30),MONTH(Residents!$J30),1))</f>
        <v/>
      </c>
      <c r="M30" s="33" t="str">
        <f>IF(L30="","",MAX(L30,IF(Residents!$K30&lt;&gt;"",MIN(DATE(YEAR(Residents!$K30),MONTH(Residents!$K30),1),DATE(YEAR(Settings!$B$5),MONTH(Settings!$B$5),1)),IF(DAY(Settings!$B$5)&gt;=MAX(1,N(Settings!$B$6)),DATE(YEAR(Settings!$B$5),MONTH(Settings!$B$5),1),EDATE(DATE(YEAR(Settings!$B$5),MONTH(Settings!$B$5),1),-1)))))</f>
        <v/>
      </c>
    </row>
    <row r="31" spans="1:13" x14ac:dyDescent="0.3">
      <c r="A31" s="26" t="str">
        <f>IF(Residents!A31="","",Residents!A31)</f>
        <v/>
      </c>
      <c r="B31" s="27" t="str">
        <f>IF($A31="","",Residents!H31&amp;"")</f>
        <v/>
      </c>
      <c r="C31" s="28" t="str">
        <f>IF($A31="","",IF(N(Residents!I31)&gt;0,Residents!I31,IFERROR(INDEX(Beds!$F$7:$F$206,MATCH(Residents!H31,Beds!$A$7:$A$206,0)),0)))</f>
        <v/>
      </c>
      <c r="D31" s="29" t="str">
        <f>IF(OR($A31="",Residents!J31=""),"",Residents!J31)</f>
        <v/>
      </c>
      <c r="E31" s="30" t="str">
        <f>IF($A31="","",IF(Residents!J31="","No check-in date",IF(Residents!J31&gt;Settings!$B$5,"Booked",IF(AND(Residents!K31&lt;&gt;"",Residents!K31&lt;Settings!$B$5),"Left","Staying"))))</f>
        <v/>
      </c>
      <c r="F31" s="30" t="str">
        <f>IF($A31="","",IF(OR(L31="",Residents!$J31&gt;Settings!$B$5),0,(YEAR(M31)-YEAR(L31))*12+MONTH(M31)-MONTH(L31)+1))</f>
        <v/>
      </c>
      <c r="G31" s="28" t="str">
        <f>IF($A31="","",F31*C31+IF(F31&gt;0,N(Residents!O31),0))</f>
        <v/>
      </c>
      <c r="H31" s="28" t="str">
        <f>IF($A31="","",SUMIF(Payments!$B$4:$B$1003,$A31,Payments!$D$4:$D$1003))</f>
        <v/>
      </c>
      <c r="I31" s="31" t="str">
        <f t="shared" si="0"/>
        <v/>
      </c>
      <c r="J31" s="26" t="str">
        <f>IF($A31="","",Residents!B31&amp;"")</f>
        <v/>
      </c>
      <c r="K31" s="32" t="str">
        <f>IF(OR($A31="",N(I31)&lt;=0.005),"","Hi "&amp;A31&amp;", your rent balance at "&amp;Settings!$B$3&amp;" is "&amp;Settings!$B$4&amp;" "&amp;TEXT(I31,"#,##0")&amp;" as on "&amp;TEXT(Settings!$B$5,"dd-mmm-yyyy")&amp;". Please pay at the earliest. Thank you.")</f>
        <v/>
      </c>
      <c r="L31" s="33" t="str">
        <f>IF(OR($A31="",Residents!$J31=""),"",DATE(YEAR(Residents!$J31),MONTH(Residents!$J31),1))</f>
        <v/>
      </c>
      <c r="M31" s="33" t="str">
        <f>IF(L31="","",MAX(L31,IF(Residents!$K31&lt;&gt;"",MIN(DATE(YEAR(Residents!$K31),MONTH(Residents!$K31),1),DATE(YEAR(Settings!$B$5),MONTH(Settings!$B$5),1)),IF(DAY(Settings!$B$5)&gt;=MAX(1,N(Settings!$B$6)),DATE(YEAR(Settings!$B$5),MONTH(Settings!$B$5),1),EDATE(DATE(YEAR(Settings!$B$5),MONTH(Settings!$B$5),1),-1)))))</f>
        <v/>
      </c>
    </row>
    <row r="32" spans="1:13" x14ac:dyDescent="0.3">
      <c r="A32" s="26" t="str">
        <f>IF(Residents!A32="","",Residents!A32)</f>
        <v/>
      </c>
      <c r="B32" s="27" t="str">
        <f>IF($A32="","",Residents!H32&amp;"")</f>
        <v/>
      </c>
      <c r="C32" s="28" t="str">
        <f>IF($A32="","",IF(N(Residents!I32)&gt;0,Residents!I32,IFERROR(INDEX(Beds!$F$7:$F$206,MATCH(Residents!H32,Beds!$A$7:$A$206,0)),0)))</f>
        <v/>
      </c>
      <c r="D32" s="29" t="str">
        <f>IF(OR($A32="",Residents!J32=""),"",Residents!J32)</f>
        <v/>
      </c>
      <c r="E32" s="30" t="str">
        <f>IF($A32="","",IF(Residents!J32="","No check-in date",IF(Residents!J32&gt;Settings!$B$5,"Booked",IF(AND(Residents!K32&lt;&gt;"",Residents!K32&lt;Settings!$B$5),"Left","Staying"))))</f>
        <v/>
      </c>
      <c r="F32" s="30" t="str">
        <f>IF($A32="","",IF(OR(L32="",Residents!$J32&gt;Settings!$B$5),0,(YEAR(M32)-YEAR(L32))*12+MONTH(M32)-MONTH(L32)+1))</f>
        <v/>
      </c>
      <c r="G32" s="28" t="str">
        <f>IF($A32="","",F32*C32+IF(F32&gt;0,N(Residents!O32),0))</f>
        <v/>
      </c>
      <c r="H32" s="28" t="str">
        <f>IF($A32="","",SUMIF(Payments!$B$4:$B$1003,$A32,Payments!$D$4:$D$1003))</f>
        <v/>
      </c>
      <c r="I32" s="31" t="str">
        <f t="shared" si="0"/>
        <v/>
      </c>
      <c r="J32" s="26" t="str">
        <f>IF($A32="","",Residents!B32&amp;"")</f>
        <v/>
      </c>
      <c r="K32" s="32" t="str">
        <f>IF(OR($A32="",N(I32)&lt;=0.005),"","Hi "&amp;A32&amp;", your rent balance at "&amp;Settings!$B$3&amp;" is "&amp;Settings!$B$4&amp;" "&amp;TEXT(I32,"#,##0")&amp;" as on "&amp;TEXT(Settings!$B$5,"dd-mmm-yyyy")&amp;". Please pay at the earliest. Thank you.")</f>
        <v/>
      </c>
      <c r="L32" s="33" t="str">
        <f>IF(OR($A32="",Residents!$J32=""),"",DATE(YEAR(Residents!$J32),MONTH(Residents!$J32),1))</f>
        <v/>
      </c>
      <c r="M32" s="33" t="str">
        <f>IF(L32="","",MAX(L32,IF(Residents!$K32&lt;&gt;"",MIN(DATE(YEAR(Residents!$K32),MONTH(Residents!$K32),1),DATE(YEAR(Settings!$B$5),MONTH(Settings!$B$5),1)),IF(DAY(Settings!$B$5)&gt;=MAX(1,N(Settings!$B$6)),DATE(YEAR(Settings!$B$5),MONTH(Settings!$B$5),1),EDATE(DATE(YEAR(Settings!$B$5),MONTH(Settings!$B$5),1),-1)))))</f>
        <v/>
      </c>
    </row>
    <row r="33" spans="1:13" x14ac:dyDescent="0.3">
      <c r="A33" s="26" t="str">
        <f>IF(Residents!A33="","",Residents!A33)</f>
        <v/>
      </c>
      <c r="B33" s="27" t="str">
        <f>IF($A33="","",Residents!H33&amp;"")</f>
        <v/>
      </c>
      <c r="C33" s="28" t="str">
        <f>IF($A33="","",IF(N(Residents!I33)&gt;0,Residents!I33,IFERROR(INDEX(Beds!$F$7:$F$206,MATCH(Residents!H33,Beds!$A$7:$A$206,0)),0)))</f>
        <v/>
      </c>
      <c r="D33" s="29" t="str">
        <f>IF(OR($A33="",Residents!J33=""),"",Residents!J33)</f>
        <v/>
      </c>
      <c r="E33" s="30" t="str">
        <f>IF($A33="","",IF(Residents!J33="","No check-in date",IF(Residents!J33&gt;Settings!$B$5,"Booked",IF(AND(Residents!K33&lt;&gt;"",Residents!K33&lt;Settings!$B$5),"Left","Staying"))))</f>
        <v/>
      </c>
      <c r="F33" s="30" t="str">
        <f>IF($A33="","",IF(OR(L33="",Residents!$J33&gt;Settings!$B$5),0,(YEAR(M33)-YEAR(L33))*12+MONTH(M33)-MONTH(L33)+1))</f>
        <v/>
      </c>
      <c r="G33" s="28" t="str">
        <f>IF($A33="","",F33*C33+IF(F33&gt;0,N(Residents!O33),0))</f>
        <v/>
      </c>
      <c r="H33" s="28" t="str">
        <f>IF($A33="","",SUMIF(Payments!$B$4:$B$1003,$A33,Payments!$D$4:$D$1003))</f>
        <v/>
      </c>
      <c r="I33" s="31" t="str">
        <f t="shared" si="0"/>
        <v/>
      </c>
      <c r="J33" s="26" t="str">
        <f>IF($A33="","",Residents!B33&amp;"")</f>
        <v/>
      </c>
      <c r="K33" s="32" t="str">
        <f>IF(OR($A33="",N(I33)&lt;=0.005),"","Hi "&amp;A33&amp;", your rent balance at "&amp;Settings!$B$3&amp;" is "&amp;Settings!$B$4&amp;" "&amp;TEXT(I33,"#,##0")&amp;" as on "&amp;TEXT(Settings!$B$5,"dd-mmm-yyyy")&amp;". Please pay at the earliest. Thank you.")</f>
        <v/>
      </c>
      <c r="L33" s="33" t="str">
        <f>IF(OR($A33="",Residents!$J33=""),"",DATE(YEAR(Residents!$J33),MONTH(Residents!$J33),1))</f>
        <v/>
      </c>
      <c r="M33" s="33" t="str">
        <f>IF(L33="","",MAX(L33,IF(Residents!$K33&lt;&gt;"",MIN(DATE(YEAR(Residents!$K33),MONTH(Residents!$K33),1),DATE(YEAR(Settings!$B$5),MONTH(Settings!$B$5),1)),IF(DAY(Settings!$B$5)&gt;=MAX(1,N(Settings!$B$6)),DATE(YEAR(Settings!$B$5),MONTH(Settings!$B$5),1),EDATE(DATE(YEAR(Settings!$B$5),MONTH(Settings!$B$5),1),-1)))))</f>
        <v/>
      </c>
    </row>
    <row r="34" spans="1:13" x14ac:dyDescent="0.3">
      <c r="A34" s="26" t="str">
        <f>IF(Residents!A34="","",Residents!A34)</f>
        <v/>
      </c>
      <c r="B34" s="27" t="str">
        <f>IF($A34="","",Residents!H34&amp;"")</f>
        <v/>
      </c>
      <c r="C34" s="28" t="str">
        <f>IF($A34="","",IF(N(Residents!I34)&gt;0,Residents!I34,IFERROR(INDEX(Beds!$F$7:$F$206,MATCH(Residents!H34,Beds!$A$7:$A$206,0)),0)))</f>
        <v/>
      </c>
      <c r="D34" s="29" t="str">
        <f>IF(OR($A34="",Residents!J34=""),"",Residents!J34)</f>
        <v/>
      </c>
      <c r="E34" s="30" t="str">
        <f>IF($A34="","",IF(Residents!J34="","No check-in date",IF(Residents!J34&gt;Settings!$B$5,"Booked",IF(AND(Residents!K34&lt;&gt;"",Residents!K34&lt;Settings!$B$5),"Left","Staying"))))</f>
        <v/>
      </c>
      <c r="F34" s="30" t="str">
        <f>IF($A34="","",IF(OR(L34="",Residents!$J34&gt;Settings!$B$5),0,(YEAR(M34)-YEAR(L34))*12+MONTH(M34)-MONTH(L34)+1))</f>
        <v/>
      </c>
      <c r="G34" s="28" t="str">
        <f>IF($A34="","",F34*C34+IF(F34&gt;0,N(Residents!O34),0))</f>
        <v/>
      </c>
      <c r="H34" s="28" t="str">
        <f>IF($A34="","",SUMIF(Payments!$B$4:$B$1003,$A34,Payments!$D$4:$D$1003))</f>
        <v/>
      </c>
      <c r="I34" s="31" t="str">
        <f t="shared" si="0"/>
        <v/>
      </c>
      <c r="J34" s="26" t="str">
        <f>IF($A34="","",Residents!B34&amp;"")</f>
        <v/>
      </c>
      <c r="K34" s="32" t="str">
        <f>IF(OR($A34="",N(I34)&lt;=0.005),"","Hi "&amp;A34&amp;", your rent balance at "&amp;Settings!$B$3&amp;" is "&amp;Settings!$B$4&amp;" "&amp;TEXT(I34,"#,##0")&amp;" as on "&amp;TEXT(Settings!$B$5,"dd-mmm-yyyy")&amp;". Please pay at the earliest. Thank you.")</f>
        <v/>
      </c>
      <c r="L34" s="33" t="str">
        <f>IF(OR($A34="",Residents!$J34=""),"",DATE(YEAR(Residents!$J34),MONTH(Residents!$J34),1))</f>
        <v/>
      </c>
      <c r="M34" s="33" t="str">
        <f>IF(L34="","",MAX(L34,IF(Residents!$K34&lt;&gt;"",MIN(DATE(YEAR(Residents!$K34),MONTH(Residents!$K34),1),DATE(YEAR(Settings!$B$5),MONTH(Settings!$B$5),1)),IF(DAY(Settings!$B$5)&gt;=MAX(1,N(Settings!$B$6)),DATE(YEAR(Settings!$B$5),MONTH(Settings!$B$5),1),EDATE(DATE(YEAR(Settings!$B$5),MONTH(Settings!$B$5),1),-1)))))</f>
        <v/>
      </c>
    </row>
    <row r="35" spans="1:13" x14ac:dyDescent="0.3">
      <c r="A35" s="26" t="str">
        <f>IF(Residents!A35="","",Residents!A35)</f>
        <v/>
      </c>
      <c r="B35" s="27" t="str">
        <f>IF($A35="","",Residents!H35&amp;"")</f>
        <v/>
      </c>
      <c r="C35" s="28" t="str">
        <f>IF($A35="","",IF(N(Residents!I35)&gt;0,Residents!I35,IFERROR(INDEX(Beds!$F$7:$F$206,MATCH(Residents!H35,Beds!$A$7:$A$206,0)),0)))</f>
        <v/>
      </c>
      <c r="D35" s="29" t="str">
        <f>IF(OR($A35="",Residents!J35=""),"",Residents!J35)</f>
        <v/>
      </c>
      <c r="E35" s="30" t="str">
        <f>IF($A35="","",IF(Residents!J35="","No check-in date",IF(Residents!J35&gt;Settings!$B$5,"Booked",IF(AND(Residents!K35&lt;&gt;"",Residents!K35&lt;Settings!$B$5),"Left","Staying"))))</f>
        <v/>
      </c>
      <c r="F35" s="30" t="str">
        <f>IF($A35="","",IF(OR(L35="",Residents!$J35&gt;Settings!$B$5),0,(YEAR(M35)-YEAR(L35))*12+MONTH(M35)-MONTH(L35)+1))</f>
        <v/>
      </c>
      <c r="G35" s="28" t="str">
        <f>IF($A35="","",F35*C35+IF(F35&gt;0,N(Residents!O35),0))</f>
        <v/>
      </c>
      <c r="H35" s="28" t="str">
        <f>IF($A35="","",SUMIF(Payments!$B$4:$B$1003,$A35,Payments!$D$4:$D$1003))</f>
        <v/>
      </c>
      <c r="I35" s="31" t="str">
        <f t="shared" si="0"/>
        <v/>
      </c>
      <c r="J35" s="26" t="str">
        <f>IF($A35="","",Residents!B35&amp;"")</f>
        <v/>
      </c>
      <c r="K35" s="32" t="str">
        <f>IF(OR($A35="",N(I35)&lt;=0.005),"","Hi "&amp;A35&amp;", your rent balance at "&amp;Settings!$B$3&amp;" is "&amp;Settings!$B$4&amp;" "&amp;TEXT(I35,"#,##0")&amp;" as on "&amp;TEXT(Settings!$B$5,"dd-mmm-yyyy")&amp;". Please pay at the earliest. Thank you.")</f>
        <v/>
      </c>
      <c r="L35" s="33" t="str">
        <f>IF(OR($A35="",Residents!$J35=""),"",DATE(YEAR(Residents!$J35),MONTH(Residents!$J35),1))</f>
        <v/>
      </c>
      <c r="M35" s="33" t="str">
        <f>IF(L35="","",MAX(L35,IF(Residents!$K35&lt;&gt;"",MIN(DATE(YEAR(Residents!$K35),MONTH(Residents!$K35),1),DATE(YEAR(Settings!$B$5),MONTH(Settings!$B$5),1)),IF(DAY(Settings!$B$5)&gt;=MAX(1,N(Settings!$B$6)),DATE(YEAR(Settings!$B$5),MONTH(Settings!$B$5),1),EDATE(DATE(YEAR(Settings!$B$5),MONTH(Settings!$B$5),1),-1)))))</f>
        <v/>
      </c>
    </row>
    <row r="36" spans="1:13" x14ac:dyDescent="0.3">
      <c r="A36" s="26" t="str">
        <f>IF(Residents!A36="","",Residents!A36)</f>
        <v/>
      </c>
      <c r="B36" s="27" t="str">
        <f>IF($A36="","",Residents!H36&amp;"")</f>
        <v/>
      </c>
      <c r="C36" s="28" t="str">
        <f>IF($A36="","",IF(N(Residents!I36)&gt;0,Residents!I36,IFERROR(INDEX(Beds!$F$7:$F$206,MATCH(Residents!H36,Beds!$A$7:$A$206,0)),0)))</f>
        <v/>
      </c>
      <c r="D36" s="29" t="str">
        <f>IF(OR($A36="",Residents!J36=""),"",Residents!J36)</f>
        <v/>
      </c>
      <c r="E36" s="30" t="str">
        <f>IF($A36="","",IF(Residents!J36="","No check-in date",IF(Residents!J36&gt;Settings!$B$5,"Booked",IF(AND(Residents!K36&lt;&gt;"",Residents!K36&lt;Settings!$B$5),"Left","Staying"))))</f>
        <v/>
      </c>
      <c r="F36" s="30" t="str">
        <f>IF($A36="","",IF(OR(L36="",Residents!$J36&gt;Settings!$B$5),0,(YEAR(M36)-YEAR(L36))*12+MONTH(M36)-MONTH(L36)+1))</f>
        <v/>
      </c>
      <c r="G36" s="28" t="str">
        <f>IF($A36="","",F36*C36+IF(F36&gt;0,N(Residents!O36),0))</f>
        <v/>
      </c>
      <c r="H36" s="28" t="str">
        <f>IF($A36="","",SUMIF(Payments!$B$4:$B$1003,$A36,Payments!$D$4:$D$1003))</f>
        <v/>
      </c>
      <c r="I36" s="31" t="str">
        <f t="shared" si="0"/>
        <v/>
      </c>
      <c r="J36" s="26" t="str">
        <f>IF($A36="","",Residents!B36&amp;"")</f>
        <v/>
      </c>
      <c r="K36" s="32" t="str">
        <f>IF(OR($A36="",N(I36)&lt;=0.005),"","Hi "&amp;A36&amp;", your rent balance at "&amp;Settings!$B$3&amp;" is "&amp;Settings!$B$4&amp;" "&amp;TEXT(I36,"#,##0")&amp;" as on "&amp;TEXT(Settings!$B$5,"dd-mmm-yyyy")&amp;". Please pay at the earliest. Thank you.")</f>
        <v/>
      </c>
      <c r="L36" s="33" t="str">
        <f>IF(OR($A36="",Residents!$J36=""),"",DATE(YEAR(Residents!$J36),MONTH(Residents!$J36),1))</f>
        <v/>
      </c>
      <c r="M36" s="33" t="str">
        <f>IF(L36="","",MAX(L36,IF(Residents!$K36&lt;&gt;"",MIN(DATE(YEAR(Residents!$K36),MONTH(Residents!$K36),1),DATE(YEAR(Settings!$B$5),MONTH(Settings!$B$5),1)),IF(DAY(Settings!$B$5)&gt;=MAX(1,N(Settings!$B$6)),DATE(YEAR(Settings!$B$5),MONTH(Settings!$B$5),1),EDATE(DATE(YEAR(Settings!$B$5),MONTH(Settings!$B$5),1),-1)))))</f>
        <v/>
      </c>
    </row>
    <row r="37" spans="1:13" x14ac:dyDescent="0.3">
      <c r="A37" s="26" t="str">
        <f>IF(Residents!A37="","",Residents!A37)</f>
        <v/>
      </c>
      <c r="B37" s="27" t="str">
        <f>IF($A37="","",Residents!H37&amp;"")</f>
        <v/>
      </c>
      <c r="C37" s="28" t="str">
        <f>IF($A37="","",IF(N(Residents!I37)&gt;0,Residents!I37,IFERROR(INDEX(Beds!$F$7:$F$206,MATCH(Residents!H37,Beds!$A$7:$A$206,0)),0)))</f>
        <v/>
      </c>
      <c r="D37" s="29" t="str">
        <f>IF(OR($A37="",Residents!J37=""),"",Residents!J37)</f>
        <v/>
      </c>
      <c r="E37" s="30" t="str">
        <f>IF($A37="","",IF(Residents!J37="","No check-in date",IF(Residents!J37&gt;Settings!$B$5,"Booked",IF(AND(Residents!K37&lt;&gt;"",Residents!K37&lt;Settings!$B$5),"Left","Staying"))))</f>
        <v/>
      </c>
      <c r="F37" s="30" t="str">
        <f>IF($A37="","",IF(OR(L37="",Residents!$J37&gt;Settings!$B$5),0,(YEAR(M37)-YEAR(L37))*12+MONTH(M37)-MONTH(L37)+1))</f>
        <v/>
      </c>
      <c r="G37" s="28" t="str">
        <f>IF($A37="","",F37*C37+IF(F37&gt;0,N(Residents!O37),0))</f>
        <v/>
      </c>
      <c r="H37" s="28" t="str">
        <f>IF($A37="","",SUMIF(Payments!$B$4:$B$1003,$A37,Payments!$D$4:$D$1003))</f>
        <v/>
      </c>
      <c r="I37" s="31" t="str">
        <f t="shared" si="0"/>
        <v/>
      </c>
      <c r="J37" s="26" t="str">
        <f>IF($A37="","",Residents!B37&amp;"")</f>
        <v/>
      </c>
      <c r="K37" s="32" t="str">
        <f>IF(OR($A37="",N(I37)&lt;=0.005),"","Hi "&amp;A37&amp;", your rent balance at "&amp;Settings!$B$3&amp;" is "&amp;Settings!$B$4&amp;" "&amp;TEXT(I37,"#,##0")&amp;" as on "&amp;TEXT(Settings!$B$5,"dd-mmm-yyyy")&amp;". Please pay at the earliest. Thank you.")</f>
        <v/>
      </c>
      <c r="L37" s="33" t="str">
        <f>IF(OR($A37="",Residents!$J37=""),"",DATE(YEAR(Residents!$J37),MONTH(Residents!$J37),1))</f>
        <v/>
      </c>
      <c r="M37" s="33" t="str">
        <f>IF(L37="","",MAX(L37,IF(Residents!$K37&lt;&gt;"",MIN(DATE(YEAR(Residents!$K37),MONTH(Residents!$K37),1),DATE(YEAR(Settings!$B$5),MONTH(Settings!$B$5),1)),IF(DAY(Settings!$B$5)&gt;=MAX(1,N(Settings!$B$6)),DATE(YEAR(Settings!$B$5),MONTH(Settings!$B$5),1),EDATE(DATE(YEAR(Settings!$B$5),MONTH(Settings!$B$5),1),-1)))))</f>
        <v/>
      </c>
    </row>
    <row r="38" spans="1:13" x14ac:dyDescent="0.3">
      <c r="A38" s="26" t="str">
        <f>IF(Residents!A38="","",Residents!A38)</f>
        <v/>
      </c>
      <c r="B38" s="27" t="str">
        <f>IF($A38="","",Residents!H38&amp;"")</f>
        <v/>
      </c>
      <c r="C38" s="28" t="str">
        <f>IF($A38="","",IF(N(Residents!I38)&gt;0,Residents!I38,IFERROR(INDEX(Beds!$F$7:$F$206,MATCH(Residents!H38,Beds!$A$7:$A$206,0)),0)))</f>
        <v/>
      </c>
      <c r="D38" s="29" t="str">
        <f>IF(OR($A38="",Residents!J38=""),"",Residents!J38)</f>
        <v/>
      </c>
      <c r="E38" s="30" t="str">
        <f>IF($A38="","",IF(Residents!J38="","No check-in date",IF(Residents!J38&gt;Settings!$B$5,"Booked",IF(AND(Residents!K38&lt;&gt;"",Residents!K38&lt;Settings!$B$5),"Left","Staying"))))</f>
        <v/>
      </c>
      <c r="F38" s="30" t="str">
        <f>IF($A38="","",IF(OR(L38="",Residents!$J38&gt;Settings!$B$5),0,(YEAR(M38)-YEAR(L38))*12+MONTH(M38)-MONTH(L38)+1))</f>
        <v/>
      </c>
      <c r="G38" s="28" t="str">
        <f>IF($A38="","",F38*C38+IF(F38&gt;0,N(Residents!O38),0))</f>
        <v/>
      </c>
      <c r="H38" s="28" t="str">
        <f>IF($A38="","",SUMIF(Payments!$B$4:$B$1003,$A38,Payments!$D$4:$D$1003))</f>
        <v/>
      </c>
      <c r="I38" s="31" t="str">
        <f t="shared" si="0"/>
        <v/>
      </c>
      <c r="J38" s="26" t="str">
        <f>IF($A38="","",Residents!B38&amp;"")</f>
        <v/>
      </c>
      <c r="K38" s="32" t="str">
        <f>IF(OR($A38="",N(I38)&lt;=0.005),"","Hi "&amp;A38&amp;", your rent balance at "&amp;Settings!$B$3&amp;" is "&amp;Settings!$B$4&amp;" "&amp;TEXT(I38,"#,##0")&amp;" as on "&amp;TEXT(Settings!$B$5,"dd-mmm-yyyy")&amp;". Please pay at the earliest. Thank you.")</f>
        <v/>
      </c>
      <c r="L38" s="33" t="str">
        <f>IF(OR($A38="",Residents!$J38=""),"",DATE(YEAR(Residents!$J38),MONTH(Residents!$J38),1))</f>
        <v/>
      </c>
      <c r="M38" s="33" t="str">
        <f>IF(L38="","",MAX(L38,IF(Residents!$K38&lt;&gt;"",MIN(DATE(YEAR(Residents!$K38),MONTH(Residents!$K38),1),DATE(YEAR(Settings!$B$5),MONTH(Settings!$B$5),1)),IF(DAY(Settings!$B$5)&gt;=MAX(1,N(Settings!$B$6)),DATE(YEAR(Settings!$B$5),MONTH(Settings!$B$5),1),EDATE(DATE(YEAR(Settings!$B$5),MONTH(Settings!$B$5),1),-1)))))</f>
        <v/>
      </c>
    </row>
    <row r="39" spans="1:13" x14ac:dyDescent="0.3">
      <c r="A39" s="26" t="str">
        <f>IF(Residents!A39="","",Residents!A39)</f>
        <v/>
      </c>
      <c r="B39" s="27" t="str">
        <f>IF($A39="","",Residents!H39&amp;"")</f>
        <v/>
      </c>
      <c r="C39" s="28" t="str">
        <f>IF($A39="","",IF(N(Residents!I39)&gt;0,Residents!I39,IFERROR(INDEX(Beds!$F$7:$F$206,MATCH(Residents!H39,Beds!$A$7:$A$206,0)),0)))</f>
        <v/>
      </c>
      <c r="D39" s="29" t="str">
        <f>IF(OR($A39="",Residents!J39=""),"",Residents!J39)</f>
        <v/>
      </c>
      <c r="E39" s="30" t="str">
        <f>IF($A39="","",IF(Residents!J39="","No check-in date",IF(Residents!J39&gt;Settings!$B$5,"Booked",IF(AND(Residents!K39&lt;&gt;"",Residents!K39&lt;Settings!$B$5),"Left","Staying"))))</f>
        <v/>
      </c>
      <c r="F39" s="30" t="str">
        <f>IF($A39="","",IF(OR(L39="",Residents!$J39&gt;Settings!$B$5),0,(YEAR(M39)-YEAR(L39))*12+MONTH(M39)-MONTH(L39)+1))</f>
        <v/>
      </c>
      <c r="G39" s="28" t="str">
        <f>IF($A39="","",F39*C39+IF(F39&gt;0,N(Residents!O39),0))</f>
        <v/>
      </c>
      <c r="H39" s="28" t="str">
        <f>IF($A39="","",SUMIF(Payments!$B$4:$B$1003,$A39,Payments!$D$4:$D$1003))</f>
        <v/>
      </c>
      <c r="I39" s="31" t="str">
        <f t="shared" si="0"/>
        <v/>
      </c>
      <c r="J39" s="26" t="str">
        <f>IF($A39="","",Residents!B39&amp;"")</f>
        <v/>
      </c>
      <c r="K39" s="32" t="str">
        <f>IF(OR($A39="",N(I39)&lt;=0.005),"","Hi "&amp;A39&amp;", your rent balance at "&amp;Settings!$B$3&amp;" is "&amp;Settings!$B$4&amp;" "&amp;TEXT(I39,"#,##0")&amp;" as on "&amp;TEXT(Settings!$B$5,"dd-mmm-yyyy")&amp;". Please pay at the earliest. Thank you.")</f>
        <v/>
      </c>
      <c r="L39" s="33" t="str">
        <f>IF(OR($A39="",Residents!$J39=""),"",DATE(YEAR(Residents!$J39),MONTH(Residents!$J39),1))</f>
        <v/>
      </c>
      <c r="M39" s="33" t="str">
        <f>IF(L39="","",MAX(L39,IF(Residents!$K39&lt;&gt;"",MIN(DATE(YEAR(Residents!$K39),MONTH(Residents!$K39),1),DATE(YEAR(Settings!$B$5),MONTH(Settings!$B$5),1)),IF(DAY(Settings!$B$5)&gt;=MAX(1,N(Settings!$B$6)),DATE(YEAR(Settings!$B$5),MONTH(Settings!$B$5),1),EDATE(DATE(YEAR(Settings!$B$5),MONTH(Settings!$B$5),1),-1)))))</f>
        <v/>
      </c>
    </row>
    <row r="40" spans="1:13" x14ac:dyDescent="0.3">
      <c r="A40" s="26" t="str">
        <f>IF(Residents!A40="","",Residents!A40)</f>
        <v/>
      </c>
      <c r="B40" s="27" t="str">
        <f>IF($A40="","",Residents!H40&amp;"")</f>
        <v/>
      </c>
      <c r="C40" s="28" t="str">
        <f>IF($A40="","",IF(N(Residents!I40)&gt;0,Residents!I40,IFERROR(INDEX(Beds!$F$7:$F$206,MATCH(Residents!H40,Beds!$A$7:$A$206,0)),0)))</f>
        <v/>
      </c>
      <c r="D40" s="29" t="str">
        <f>IF(OR($A40="",Residents!J40=""),"",Residents!J40)</f>
        <v/>
      </c>
      <c r="E40" s="30" t="str">
        <f>IF($A40="","",IF(Residents!J40="","No check-in date",IF(Residents!J40&gt;Settings!$B$5,"Booked",IF(AND(Residents!K40&lt;&gt;"",Residents!K40&lt;Settings!$B$5),"Left","Staying"))))</f>
        <v/>
      </c>
      <c r="F40" s="30" t="str">
        <f>IF($A40="","",IF(OR(L40="",Residents!$J40&gt;Settings!$B$5),0,(YEAR(M40)-YEAR(L40))*12+MONTH(M40)-MONTH(L40)+1))</f>
        <v/>
      </c>
      <c r="G40" s="28" t="str">
        <f>IF($A40="","",F40*C40+IF(F40&gt;0,N(Residents!O40),0))</f>
        <v/>
      </c>
      <c r="H40" s="28" t="str">
        <f>IF($A40="","",SUMIF(Payments!$B$4:$B$1003,$A40,Payments!$D$4:$D$1003))</f>
        <v/>
      </c>
      <c r="I40" s="31" t="str">
        <f t="shared" si="0"/>
        <v/>
      </c>
      <c r="J40" s="26" t="str">
        <f>IF($A40="","",Residents!B40&amp;"")</f>
        <v/>
      </c>
      <c r="K40" s="32" t="str">
        <f>IF(OR($A40="",N(I40)&lt;=0.005),"","Hi "&amp;A40&amp;", your rent balance at "&amp;Settings!$B$3&amp;" is "&amp;Settings!$B$4&amp;" "&amp;TEXT(I40,"#,##0")&amp;" as on "&amp;TEXT(Settings!$B$5,"dd-mmm-yyyy")&amp;". Please pay at the earliest. Thank you.")</f>
        <v/>
      </c>
      <c r="L40" s="33" t="str">
        <f>IF(OR($A40="",Residents!$J40=""),"",DATE(YEAR(Residents!$J40),MONTH(Residents!$J40),1))</f>
        <v/>
      </c>
      <c r="M40" s="33" t="str">
        <f>IF(L40="","",MAX(L40,IF(Residents!$K40&lt;&gt;"",MIN(DATE(YEAR(Residents!$K40),MONTH(Residents!$K40),1),DATE(YEAR(Settings!$B$5),MONTH(Settings!$B$5),1)),IF(DAY(Settings!$B$5)&gt;=MAX(1,N(Settings!$B$6)),DATE(YEAR(Settings!$B$5),MONTH(Settings!$B$5),1),EDATE(DATE(YEAR(Settings!$B$5),MONTH(Settings!$B$5),1),-1)))))</f>
        <v/>
      </c>
    </row>
    <row r="41" spans="1:13" x14ac:dyDescent="0.3">
      <c r="A41" s="26" t="str">
        <f>IF(Residents!A41="","",Residents!A41)</f>
        <v/>
      </c>
      <c r="B41" s="27" t="str">
        <f>IF($A41="","",Residents!H41&amp;"")</f>
        <v/>
      </c>
      <c r="C41" s="28" t="str">
        <f>IF($A41="","",IF(N(Residents!I41)&gt;0,Residents!I41,IFERROR(INDEX(Beds!$F$7:$F$206,MATCH(Residents!H41,Beds!$A$7:$A$206,0)),0)))</f>
        <v/>
      </c>
      <c r="D41" s="29" t="str">
        <f>IF(OR($A41="",Residents!J41=""),"",Residents!J41)</f>
        <v/>
      </c>
      <c r="E41" s="30" t="str">
        <f>IF($A41="","",IF(Residents!J41="","No check-in date",IF(Residents!J41&gt;Settings!$B$5,"Booked",IF(AND(Residents!K41&lt;&gt;"",Residents!K41&lt;Settings!$B$5),"Left","Staying"))))</f>
        <v/>
      </c>
      <c r="F41" s="30" t="str">
        <f>IF($A41="","",IF(OR(L41="",Residents!$J41&gt;Settings!$B$5),0,(YEAR(M41)-YEAR(L41))*12+MONTH(M41)-MONTH(L41)+1))</f>
        <v/>
      </c>
      <c r="G41" s="28" t="str">
        <f>IF($A41="","",F41*C41+IF(F41&gt;0,N(Residents!O41),0))</f>
        <v/>
      </c>
      <c r="H41" s="28" t="str">
        <f>IF($A41="","",SUMIF(Payments!$B$4:$B$1003,$A41,Payments!$D$4:$D$1003))</f>
        <v/>
      </c>
      <c r="I41" s="31" t="str">
        <f t="shared" si="0"/>
        <v/>
      </c>
      <c r="J41" s="26" t="str">
        <f>IF($A41="","",Residents!B41&amp;"")</f>
        <v/>
      </c>
      <c r="K41" s="32" t="str">
        <f>IF(OR($A41="",N(I41)&lt;=0.005),"","Hi "&amp;A41&amp;", your rent balance at "&amp;Settings!$B$3&amp;" is "&amp;Settings!$B$4&amp;" "&amp;TEXT(I41,"#,##0")&amp;" as on "&amp;TEXT(Settings!$B$5,"dd-mmm-yyyy")&amp;". Please pay at the earliest. Thank you.")</f>
        <v/>
      </c>
      <c r="L41" s="33" t="str">
        <f>IF(OR($A41="",Residents!$J41=""),"",DATE(YEAR(Residents!$J41),MONTH(Residents!$J41),1))</f>
        <v/>
      </c>
      <c r="M41" s="33" t="str">
        <f>IF(L41="","",MAX(L41,IF(Residents!$K41&lt;&gt;"",MIN(DATE(YEAR(Residents!$K41),MONTH(Residents!$K41),1),DATE(YEAR(Settings!$B$5),MONTH(Settings!$B$5),1)),IF(DAY(Settings!$B$5)&gt;=MAX(1,N(Settings!$B$6)),DATE(YEAR(Settings!$B$5),MONTH(Settings!$B$5),1),EDATE(DATE(YEAR(Settings!$B$5),MONTH(Settings!$B$5),1),-1)))))</f>
        <v/>
      </c>
    </row>
    <row r="42" spans="1:13" x14ac:dyDescent="0.3">
      <c r="A42" s="26" t="str">
        <f>IF(Residents!A42="","",Residents!A42)</f>
        <v/>
      </c>
      <c r="B42" s="27" t="str">
        <f>IF($A42="","",Residents!H42&amp;"")</f>
        <v/>
      </c>
      <c r="C42" s="28" t="str">
        <f>IF($A42="","",IF(N(Residents!I42)&gt;0,Residents!I42,IFERROR(INDEX(Beds!$F$7:$F$206,MATCH(Residents!H42,Beds!$A$7:$A$206,0)),0)))</f>
        <v/>
      </c>
      <c r="D42" s="29" t="str">
        <f>IF(OR($A42="",Residents!J42=""),"",Residents!J42)</f>
        <v/>
      </c>
      <c r="E42" s="30" t="str">
        <f>IF($A42="","",IF(Residents!J42="","No check-in date",IF(Residents!J42&gt;Settings!$B$5,"Booked",IF(AND(Residents!K42&lt;&gt;"",Residents!K42&lt;Settings!$B$5),"Left","Staying"))))</f>
        <v/>
      </c>
      <c r="F42" s="30" t="str">
        <f>IF($A42="","",IF(OR(L42="",Residents!$J42&gt;Settings!$B$5),0,(YEAR(M42)-YEAR(L42))*12+MONTH(M42)-MONTH(L42)+1))</f>
        <v/>
      </c>
      <c r="G42" s="28" t="str">
        <f>IF($A42="","",F42*C42+IF(F42&gt;0,N(Residents!O42),0))</f>
        <v/>
      </c>
      <c r="H42" s="28" t="str">
        <f>IF($A42="","",SUMIF(Payments!$B$4:$B$1003,$A42,Payments!$D$4:$D$1003))</f>
        <v/>
      </c>
      <c r="I42" s="31" t="str">
        <f t="shared" si="0"/>
        <v/>
      </c>
      <c r="J42" s="26" t="str">
        <f>IF($A42="","",Residents!B42&amp;"")</f>
        <v/>
      </c>
      <c r="K42" s="32" t="str">
        <f>IF(OR($A42="",N(I42)&lt;=0.005),"","Hi "&amp;A42&amp;", your rent balance at "&amp;Settings!$B$3&amp;" is "&amp;Settings!$B$4&amp;" "&amp;TEXT(I42,"#,##0")&amp;" as on "&amp;TEXT(Settings!$B$5,"dd-mmm-yyyy")&amp;". Please pay at the earliest. Thank you.")</f>
        <v/>
      </c>
      <c r="L42" s="33" t="str">
        <f>IF(OR($A42="",Residents!$J42=""),"",DATE(YEAR(Residents!$J42),MONTH(Residents!$J42),1))</f>
        <v/>
      </c>
      <c r="M42" s="33" t="str">
        <f>IF(L42="","",MAX(L42,IF(Residents!$K42&lt;&gt;"",MIN(DATE(YEAR(Residents!$K42),MONTH(Residents!$K42),1),DATE(YEAR(Settings!$B$5),MONTH(Settings!$B$5),1)),IF(DAY(Settings!$B$5)&gt;=MAX(1,N(Settings!$B$6)),DATE(YEAR(Settings!$B$5),MONTH(Settings!$B$5),1),EDATE(DATE(YEAR(Settings!$B$5),MONTH(Settings!$B$5),1),-1)))))</f>
        <v/>
      </c>
    </row>
    <row r="43" spans="1:13" x14ac:dyDescent="0.3">
      <c r="A43" s="26" t="str">
        <f>IF(Residents!A43="","",Residents!A43)</f>
        <v/>
      </c>
      <c r="B43" s="27" t="str">
        <f>IF($A43="","",Residents!H43&amp;"")</f>
        <v/>
      </c>
      <c r="C43" s="28" t="str">
        <f>IF($A43="","",IF(N(Residents!I43)&gt;0,Residents!I43,IFERROR(INDEX(Beds!$F$7:$F$206,MATCH(Residents!H43,Beds!$A$7:$A$206,0)),0)))</f>
        <v/>
      </c>
      <c r="D43" s="29" t="str">
        <f>IF(OR($A43="",Residents!J43=""),"",Residents!J43)</f>
        <v/>
      </c>
      <c r="E43" s="30" t="str">
        <f>IF($A43="","",IF(Residents!J43="","No check-in date",IF(Residents!J43&gt;Settings!$B$5,"Booked",IF(AND(Residents!K43&lt;&gt;"",Residents!K43&lt;Settings!$B$5),"Left","Staying"))))</f>
        <v/>
      </c>
      <c r="F43" s="30" t="str">
        <f>IF($A43="","",IF(OR(L43="",Residents!$J43&gt;Settings!$B$5),0,(YEAR(M43)-YEAR(L43))*12+MONTH(M43)-MONTH(L43)+1))</f>
        <v/>
      </c>
      <c r="G43" s="28" t="str">
        <f>IF($A43="","",F43*C43+IF(F43&gt;0,N(Residents!O43),0))</f>
        <v/>
      </c>
      <c r="H43" s="28" t="str">
        <f>IF($A43="","",SUMIF(Payments!$B$4:$B$1003,$A43,Payments!$D$4:$D$1003))</f>
        <v/>
      </c>
      <c r="I43" s="31" t="str">
        <f t="shared" si="0"/>
        <v/>
      </c>
      <c r="J43" s="26" t="str">
        <f>IF($A43="","",Residents!B43&amp;"")</f>
        <v/>
      </c>
      <c r="K43" s="32" t="str">
        <f>IF(OR($A43="",N(I43)&lt;=0.005),"","Hi "&amp;A43&amp;", your rent balance at "&amp;Settings!$B$3&amp;" is "&amp;Settings!$B$4&amp;" "&amp;TEXT(I43,"#,##0")&amp;" as on "&amp;TEXT(Settings!$B$5,"dd-mmm-yyyy")&amp;". Please pay at the earliest. Thank you.")</f>
        <v/>
      </c>
      <c r="L43" s="33" t="str">
        <f>IF(OR($A43="",Residents!$J43=""),"",DATE(YEAR(Residents!$J43),MONTH(Residents!$J43),1))</f>
        <v/>
      </c>
      <c r="M43" s="33" t="str">
        <f>IF(L43="","",MAX(L43,IF(Residents!$K43&lt;&gt;"",MIN(DATE(YEAR(Residents!$K43),MONTH(Residents!$K43),1),DATE(YEAR(Settings!$B$5),MONTH(Settings!$B$5),1)),IF(DAY(Settings!$B$5)&gt;=MAX(1,N(Settings!$B$6)),DATE(YEAR(Settings!$B$5),MONTH(Settings!$B$5),1),EDATE(DATE(YEAR(Settings!$B$5),MONTH(Settings!$B$5),1),-1)))))</f>
        <v/>
      </c>
    </row>
    <row r="44" spans="1:13" x14ac:dyDescent="0.3">
      <c r="A44" s="26" t="str">
        <f>IF(Residents!A44="","",Residents!A44)</f>
        <v/>
      </c>
      <c r="B44" s="27" t="str">
        <f>IF($A44="","",Residents!H44&amp;"")</f>
        <v/>
      </c>
      <c r="C44" s="28" t="str">
        <f>IF($A44="","",IF(N(Residents!I44)&gt;0,Residents!I44,IFERROR(INDEX(Beds!$F$7:$F$206,MATCH(Residents!H44,Beds!$A$7:$A$206,0)),0)))</f>
        <v/>
      </c>
      <c r="D44" s="29" t="str">
        <f>IF(OR($A44="",Residents!J44=""),"",Residents!J44)</f>
        <v/>
      </c>
      <c r="E44" s="30" t="str">
        <f>IF($A44="","",IF(Residents!J44="","No check-in date",IF(Residents!J44&gt;Settings!$B$5,"Booked",IF(AND(Residents!K44&lt;&gt;"",Residents!K44&lt;Settings!$B$5),"Left","Staying"))))</f>
        <v/>
      </c>
      <c r="F44" s="30" t="str">
        <f>IF($A44="","",IF(OR(L44="",Residents!$J44&gt;Settings!$B$5),0,(YEAR(M44)-YEAR(L44))*12+MONTH(M44)-MONTH(L44)+1))</f>
        <v/>
      </c>
      <c r="G44" s="28" t="str">
        <f>IF($A44="","",F44*C44+IF(F44&gt;0,N(Residents!O44),0))</f>
        <v/>
      </c>
      <c r="H44" s="28" t="str">
        <f>IF($A44="","",SUMIF(Payments!$B$4:$B$1003,$A44,Payments!$D$4:$D$1003))</f>
        <v/>
      </c>
      <c r="I44" s="31" t="str">
        <f t="shared" si="0"/>
        <v/>
      </c>
      <c r="J44" s="26" t="str">
        <f>IF($A44="","",Residents!B44&amp;"")</f>
        <v/>
      </c>
      <c r="K44" s="32" t="str">
        <f>IF(OR($A44="",N(I44)&lt;=0.005),"","Hi "&amp;A44&amp;", your rent balance at "&amp;Settings!$B$3&amp;" is "&amp;Settings!$B$4&amp;" "&amp;TEXT(I44,"#,##0")&amp;" as on "&amp;TEXT(Settings!$B$5,"dd-mmm-yyyy")&amp;". Please pay at the earliest. Thank you.")</f>
        <v/>
      </c>
      <c r="L44" s="33" t="str">
        <f>IF(OR($A44="",Residents!$J44=""),"",DATE(YEAR(Residents!$J44),MONTH(Residents!$J44),1))</f>
        <v/>
      </c>
      <c r="M44" s="33" t="str">
        <f>IF(L44="","",MAX(L44,IF(Residents!$K44&lt;&gt;"",MIN(DATE(YEAR(Residents!$K44),MONTH(Residents!$K44),1),DATE(YEAR(Settings!$B$5),MONTH(Settings!$B$5),1)),IF(DAY(Settings!$B$5)&gt;=MAX(1,N(Settings!$B$6)),DATE(YEAR(Settings!$B$5),MONTH(Settings!$B$5),1),EDATE(DATE(YEAR(Settings!$B$5),MONTH(Settings!$B$5),1),-1)))))</f>
        <v/>
      </c>
    </row>
    <row r="45" spans="1:13" x14ac:dyDescent="0.3">
      <c r="A45" s="26" t="str">
        <f>IF(Residents!A45="","",Residents!A45)</f>
        <v/>
      </c>
      <c r="B45" s="27" t="str">
        <f>IF($A45="","",Residents!H45&amp;"")</f>
        <v/>
      </c>
      <c r="C45" s="28" t="str">
        <f>IF($A45="","",IF(N(Residents!I45)&gt;0,Residents!I45,IFERROR(INDEX(Beds!$F$7:$F$206,MATCH(Residents!H45,Beds!$A$7:$A$206,0)),0)))</f>
        <v/>
      </c>
      <c r="D45" s="29" t="str">
        <f>IF(OR($A45="",Residents!J45=""),"",Residents!J45)</f>
        <v/>
      </c>
      <c r="E45" s="30" t="str">
        <f>IF($A45="","",IF(Residents!J45="","No check-in date",IF(Residents!J45&gt;Settings!$B$5,"Booked",IF(AND(Residents!K45&lt;&gt;"",Residents!K45&lt;Settings!$B$5),"Left","Staying"))))</f>
        <v/>
      </c>
      <c r="F45" s="30" t="str">
        <f>IF($A45="","",IF(OR(L45="",Residents!$J45&gt;Settings!$B$5),0,(YEAR(M45)-YEAR(L45))*12+MONTH(M45)-MONTH(L45)+1))</f>
        <v/>
      </c>
      <c r="G45" s="28" t="str">
        <f>IF($A45="","",F45*C45+IF(F45&gt;0,N(Residents!O45),0))</f>
        <v/>
      </c>
      <c r="H45" s="28" t="str">
        <f>IF($A45="","",SUMIF(Payments!$B$4:$B$1003,$A45,Payments!$D$4:$D$1003))</f>
        <v/>
      </c>
      <c r="I45" s="31" t="str">
        <f t="shared" si="0"/>
        <v/>
      </c>
      <c r="J45" s="26" t="str">
        <f>IF($A45="","",Residents!B45&amp;"")</f>
        <v/>
      </c>
      <c r="K45" s="32" t="str">
        <f>IF(OR($A45="",N(I45)&lt;=0.005),"","Hi "&amp;A45&amp;", your rent balance at "&amp;Settings!$B$3&amp;" is "&amp;Settings!$B$4&amp;" "&amp;TEXT(I45,"#,##0")&amp;" as on "&amp;TEXT(Settings!$B$5,"dd-mmm-yyyy")&amp;". Please pay at the earliest. Thank you.")</f>
        <v/>
      </c>
      <c r="L45" s="33" t="str">
        <f>IF(OR($A45="",Residents!$J45=""),"",DATE(YEAR(Residents!$J45),MONTH(Residents!$J45),1))</f>
        <v/>
      </c>
      <c r="M45" s="33" t="str">
        <f>IF(L45="","",MAX(L45,IF(Residents!$K45&lt;&gt;"",MIN(DATE(YEAR(Residents!$K45),MONTH(Residents!$K45),1),DATE(YEAR(Settings!$B$5),MONTH(Settings!$B$5),1)),IF(DAY(Settings!$B$5)&gt;=MAX(1,N(Settings!$B$6)),DATE(YEAR(Settings!$B$5),MONTH(Settings!$B$5),1),EDATE(DATE(YEAR(Settings!$B$5),MONTH(Settings!$B$5),1),-1)))))</f>
        <v/>
      </c>
    </row>
    <row r="46" spans="1:13" x14ac:dyDescent="0.3">
      <c r="A46" s="26" t="str">
        <f>IF(Residents!A46="","",Residents!A46)</f>
        <v/>
      </c>
      <c r="B46" s="27" t="str">
        <f>IF($A46="","",Residents!H46&amp;"")</f>
        <v/>
      </c>
      <c r="C46" s="28" t="str">
        <f>IF($A46="","",IF(N(Residents!I46)&gt;0,Residents!I46,IFERROR(INDEX(Beds!$F$7:$F$206,MATCH(Residents!H46,Beds!$A$7:$A$206,0)),0)))</f>
        <v/>
      </c>
      <c r="D46" s="29" t="str">
        <f>IF(OR($A46="",Residents!J46=""),"",Residents!J46)</f>
        <v/>
      </c>
      <c r="E46" s="30" t="str">
        <f>IF($A46="","",IF(Residents!J46="","No check-in date",IF(Residents!J46&gt;Settings!$B$5,"Booked",IF(AND(Residents!K46&lt;&gt;"",Residents!K46&lt;Settings!$B$5),"Left","Staying"))))</f>
        <v/>
      </c>
      <c r="F46" s="30" t="str">
        <f>IF($A46="","",IF(OR(L46="",Residents!$J46&gt;Settings!$B$5),0,(YEAR(M46)-YEAR(L46))*12+MONTH(M46)-MONTH(L46)+1))</f>
        <v/>
      </c>
      <c r="G46" s="28" t="str">
        <f>IF($A46="","",F46*C46+IF(F46&gt;0,N(Residents!O46),0))</f>
        <v/>
      </c>
      <c r="H46" s="28" t="str">
        <f>IF($A46="","",SUMIF(Payments!$B$4:$B$1003,$A46,Payments!$D$4:$D$1003))</f>
        <v/>
      </c>
      <c r="I46" s="31" t="str">
        <f t="shared" si="0"/>
        <v/>
      </c>
      <c r="J46" s="26" t="str">
        <f>IF($A46="","",Residents!B46&amp;"")</f>
        <v/>
      </c>
      <c r="K46" s="32" t="str">
        <f>IF(OR($A46="",N(I46)&lt;=0.005),"","Hi "&amp;A46&amp;", your rent balance at "&amp;Settings!$B$3&amp;" is "&amp;Settings!$B$4&amp;" "&amp;TEXT(I46,"#,##0")&amp;" as on "&amp;TEXT(Settings!$B$5,"dd-mmm-yyyy")&amp;". Please pay at the earliest. Thank you.")</f>
        <v/>
      </c>
      <c r="L46" s="33" t="str">
        <f>IF(OR($A46="",Residents!$J46=""),"",DATE(YEAR(Residents!$J46),MONTH(Residents!$J46),1))</f>
        <v/>
      </c>
      <c r="M46" s="33" t="str">
        <f>IF(L46="","",MAX(L46,IF(Residents!$K46&lt;&gt;"",MIN(DATE(YEAR(Residents!$K46),MONTH(Residents!$K46),1),DATE(YEAR(Settings!$B$5),MONTH(Settings!$B$5),1)),IF(DAY(Settings!$B$5)&gt;=MAX(1,N(Settings!$B$6)),DATE(YEAR(Settings!$B$5),MONTH(Settings!$B$5),1),EDATE(DATE(YEAR(Settings!$B$5),MONTH(Settings!$B$5),1),-1)))))</f>
        <v/>
      </c>
    </row>
    <row r="47" spans="1:13" x14ac:dyDescent="0.3">
      <c r="A47" s="26" t="str">
        <f>IF(Residents!A47="","",Residents!A47)</f>
        <v/>
      </c>
      <c r="B47" s="27" t="str">
        <f>IF($A47="","",Residents!H47&amp;"")</f>
        <v/>
      </c>
      <c r="C47" s="28" t="str">
        <f>IF($A47="","",IF(N(Residents!I47)&gt;0,Residents!I47,IFERROR(INDEX(Beds!$F$7:$F$206,MATCH(Residents!H47,Beds!$A$7:$A$206,0)),0)))</f>
        <v/>
      </c>
      <c r="D47" s="29" t="str">
        <f>IF(OR($A47="",Residents!J47=""),"",Residents!J47)</f>
        <v/>
      </c>
      <c r="E47" s="30" t="str">
        <f>IF($A47="","",IF(Residents!J47="","No check-in date",IF(Residents!J47&gt;Settings!$B$5,"Booked",IF(AND(Residents!K47&lt;&gt;"",Residents!K47&lt;Settings!$B$5),"Left","Staying"))))</f>
        <v/>
      </c>
      <c r="F47" s="30" t="str">
        <f>IF($A47="","",IF(OR(L47="",Residents!$J47&gt;Settings!$B$5),0,(YEAR(M47)-YEAR(L47))*12+MONTH(M47)-MONTH(L47)+1))</f>
        <v/>
      </c>
      <c r="G47" s="28" t="str">
        <f>IF($A47="","",F47*C47+IF(F47&gt;0,N(Residents!O47),0))</f>
        <v/>
      </c>
      <c r="H47" s="28" t="str">
        <f>IF($A47="","",SUMIF(Payments!$B$4:$B$1003,$A47,Payments!$D$4:$D$1003))</f>
        <v/>
      </c>
      <c r="I47" s="31" t="str">
        <f t="shared" si="0"/>
        <v/>
      </c>
      <c r="J47" s="26" t="str">
        <f>IF($A47="","",Residents!B47&amp;"")</f>
        <v/>
      </c>
      <c r="K47" s="32" t="str">
        <f>IF(OR($A47="",N(I47)&lt;=0.005),"","Hi "&amp;A47&amp;", your rent balance at "&amp;Settings!$B$3&amp;" is "&amp;Settings!$B$4&amp;" "&amp;TEXT(I47,"#,##0")&amp;" as on "&amp;TEXT(Settings!$B$5,"dd-mmm-yyyy")&amp;". Please pay at the earliest. Thank you.")</f>
        <v/>
      </c>
      <c r="L47" s="33" t="str">
        <f>IF(OR($A47="",Residents!$J47=""),"",DATE(YEAR(Residents!$J47),MONTH(Residents!$J47),1))</f>
        <v/>
      </c>
      <c r="M47" s="33" t="str">
        <f>IF(L47="","",MAX(L47,IF(Residents!$K47&lt;&gt;"",MIN(DATE(YEAR(Residents!$K47),MONTH(Residents!$K47),1),DATE(YEAR(Settings!$B$5),MONTH(Settings!$B$5),1)),IF(DAY(Settings!$B$5)&gt;=MAX(1,N(Settings!$B$6)),DATE(YEAR(Settings!$B$5),MONTH(Settings!$B$5),1),EDATE(DATE(YEAR(Settings!$B$5),MONTH(Settings!$B$5),1),-1)))))</f>
        <v/>
      </c>
    </row>
    <row r="48" spans="1:13" x14ac:dyDescent="0.3">
      <c r="A48" s="26" t="str">
        <f>IF(Residents!A48="","",Residents!A48)</f>
        <v/>
      </c>
      <c r="B48" s="27" t="str">
        <f>IF($A48="","",Residents!H48&amp;"")</f>
        <v/>
      </c>
      <c r="C48" s="28" t="str">
        <f>IF($A48="","",IF(N(Residents!I48)&gt;0,Residents!I48,IFERROR(INDEX(Beds!$F$7:$F$206,MATCH(Residents!H48,Beds!$A$7:$A$206,0)),0)))</f>
        <v/>
      </c>
      <c r="D48" s="29" t="str">
        <f>IF(OR($A48="",Residents!J48=""),"",Residents!J48)</f>
        <v/>
      </c>
      <c r="E48" s="30" t="str">
        <f>IF($A48="","",IF(Residents!J48="","No check-in date",IF(Residents!J48&gt;Settings!$B$5,"Booked",IF(AND(Residents!K48&lt;&gt;"",Residents!K48&lt;Settings!$B$5),"Left","Staying"))))</f>
        <v/>
      </c>
      <c r="F48" s="30" t="str">
        <f>IF($A48="","",IF(OR(L48="",Residents!$J48&gt;Settings!$B$5),0,(YEAR(M48)-YEAR(L48))*12+MONTH(M48)-MONTH(L48)+1))</f>
        <v/>
      </c>
      <c r="G48" s="28" t="str">
        <f>IF($A48="","",F48*C48+IF(F48&gt;0,N(Residents!O48),0))</f>
        <v/>
      </c>
      <c r="H48" s="28" t="str">
        <f>IF($A48="","",SUMIF(Payments!$B$4:$B$1003,$A48,Payments!$D$4:$D$1003))</f>
        <v/>
      </c>
      <c r="I48" s="31" t="str">
        <f t="shared" si="0"/>
        <v/>
      </c>
      <c r="J48" s="26" t="str">
        <f>IF($A48="","",Residents!B48&amp;"")</f>
        <v/>
      </c>
      <c r="K48" s="32" t="str">
        <f>IF(OR($A48="",N(I48)&lt;=0.005),"","Hi "&amp;A48&amp;", your rent balance at "&amp;Settings!$B$3&amp;" is "&amp;Settings!$B$4&amp;" "&amp;TEXT(I48,"#,##0")&amp;" as on "&amp;TEXT(Settings!$B$5,"dd-mmm-yyyy")&amp;". Please pay at the earliest. Thank you.")</f>
        <v/>
      </c>
      <c r="L48" s="33" t="str">
        <f>IF(OR($A48="",Residents!$J48=""),"",DATE(YEAR(Residents!$J48),MONTH(Residents!$J48),1))</f>
        <v/>
      </c>
      <c r="M48" s="33" t="str">
        <f>IF(L48="","",MAX(L48,IF(Residents!$K48&lt;&gt;"",MIN(DATE(YEAR(Residents!$K48),MONTH(Residents!$K48),1),DATE(YEAR(Settings!$B$5),MONTH(Settings!$B$5),1)),IF(DAY(Settings!$B$5)&gt;=MAX(1,N(Settings!$B$6)),DATE(YEAR(Settings!$B$5),MONTH(Settings!$B$5),1),EDATE(DATE(YEAR(Settings!$B$5),MONTH(Settings!$B$5),1),-1)))))</f>
        <v/>
      </c>
    </row>
    <row r="49" spans="1:13" x14ac:dyDescent="0.3">
      <c r="A49" s="26" t="str">
        <f>IF(Residents!A49="","",Residents!A49)</f>
        <v/>
      </c>
      <c r="B49" s="27" t="str">
        <f>IF($A49="","",Residents!H49&amp;"")</f>
        <v/>
      </c>
      <c r="C49" s="28" t="str">
        <f>IF($A49="","",IF(N(Residents!I49)&gt;0,Residents!I49,IFERROR(INDEX(Beds!$F$7:$F$206,MATCH(Residents!H49,Beds!$A$7:$A$206,0)),0)))</f>
        <v/>
      </c>
      <c r="D49" s="29" t="str">
        <f>IF(OR($A49="",Residents!J49=""),"",Residents!J49)</f>
        <v/>
      </c>
      <c r="E49" s="30" t="str">
        <f>IF($A49="","",IF(Residents!J49="","No check-in date",IF(Residents!J49&gt;Settings!$B$5,"Booked",IF(AND(Residents!K49&lt;&gt;"",Residents!K49&lt;Settings!$B$5),"Left","Staying"))))</f>
        <v/>
      </c>
      <c r="F49" s="30" t="str">
        <f>IF($A49="","",IF(OR(L49="",Residents!$J49&gt;Settings!$B$5),0,(YEAR(M49)-YEAR(L49))*12+MONTH(M49)-MONTH(L49)+1))</f>
        <v/>
      </c>
      <c r="G49" s="28" t="str">
        <f>IF($A49="","",F49*C49+IF(F49&gt;0,N(Residents!O49),0))</f>
        <v/>
      </c>
      <c r="H49" s="28" t="str">
        <f>IF($A49="","",SUMIF(Payments!$B$4:$B$1003,$A49,Payments!$D$4:$D$1003))</f>
        <v/>
      </c>
      <c r="I49" s="31" t="str">
        <f t="shared" si="0"/>
        <v/>
      </c>
      <c r="J49" s="26" t="str">
        <f>IF($A49="","",Residents!B49&amp;"")</f>
        <v/>
      </c>
      <c r="K49" s="32" t="str">
        <f>IF(OR($A49="",N(I49)&lt;=0.005),"","Hi "&amp;A49&amp;", your rent balance at "&amp;Settings!$B$3&amp;" is "&amp;Settings!$B$4&amp;" "&amp;TEXT(I49,"#,##0")&amp;" as on "&amp;TEXT(Settings!$B$5,"dd-mmm-yyyy")&amp;". Please pay at the earliest. Thank you.")</f>
        <v/>
      </c>
      <c r="L49" s="33" t="str">
        <f>IF(OR($A49="",Residents!$J49=""),"",DATE(YEAR(Residents!$J49),MONTH(Residents!$J49),1))</f>
        <v/>
      </c>
      <c r="M49" s="33" t="str">
        <f>IF(L49="","",MAX(L49,IF(Residents!$K49&lt;&gt;"",MIN(DATE(YEAR(Residents!$K49),MONTH(Residents!$K49),1),DATE(YEAR(Settings!$B$5),MONTH(Settings!$B$5),1)),IF(DAY(Settings!$B$5)&gt;=MAX(1,N(Settings!$B$6)),DATE(YEAR(Settings!$B$5),MONTH(Settings!$B$5),1),EDATE(DATE(YEAR(Settings!$B$5),MONTH(Settings!$B$5),1),-1)))))</f>
        <v/>
      </c>
    </row>
    <row r="50" spans="1:13" x14ac:dyDescent="0.3">
      <c r="A50" s="26" t="str">
        <f>IF(Residents!A50="","",Residents!A50)</f>
        <v/>
      </c>
      <c r="B50" s="27" t="str">
        <f>IF($A50="","",Residents!H50&amp;"")</f>
        <v/>
      </c>
      <c r="C50" s="28" t="str">
        <f>IF($A50="","",IF(N(Residents!I50)&gt;0,Residents!I50,IFERROR(INDEX(Beds!$F$7:$F$206,MATCH(Residents!H50,Beds!$A$7:$A$206,0)),0)))</f>
        <v/>
      </c>
      <c r="D50" s="29" t="str">
        <f>IF(OR($A50="",Residents!J50=""),"",Residents!J50)</f>
        <v/>
      </c>
      <c r="E50" s="30" t="str">
        <f>IF($A50="","",IF(Residents!J50="","No check-in date",IF(Residents!J50&gt;Settings!$B$5,"Booked",IF(AND(Residents!K50&lt;&gt;"",Residents!K50&lt;Settings!$B$5),"Left","Staying"))))</f>
        <v/>
      </c>
      <c r="F50" s="30" t="str">
        <f>IF($A50="","",IF(OR(L50="",Residents!$J50&gt;Settings!$B$5),0,(YEAR(M50)-YEAR(L50))*12+MONTH(M50)-MONTH(L50)+1))</f>
        <v/>
      </c>
      <c r="G50" s="28" t="str">
        <f>IF($A50="","",F50*C50+IF(F50&gt;0,N(Residents!O50),0))</f>
        <v/>
      </c>
      <c r="H50" s="28" t="str">
        <f>IF($A50="","",SUMIF(Payments!$B$4:$B$1003,$A50,Payments!$D$4:$D$1003))</f>
        <v/>
      </c>
      <c r="I50" s="31" t="str">
        <f t="shared" si="0"/>
        <v/>
      </c>
      <c r="J50" s="26" t="str">
        <f>IF($A50="","",Residents!B50&amp;"")</f>
        <v/>
      </c>
      <c r="K50" s="32" t="str">
        <f>IF(OR($A50="",N(I50)&lt;=0.005),"","Hi "&amp;A50&amp;", your rent balance at "&amp;Settings!$B$3&amp;" is "&amp;Settings!$B$4&amp;" "&amp;TEXT(I50,"#,##0")&amp;" as on "&amp;TEXT(Settings!$B$5,"dd-mmm-yyyy")&amp;". Please pay at the earliest. Thank you.")</f>
        <v/>
      </c>
      <c r="L50" s="33" t="str">
        <f>IF(OR($A50="",Residents!$J50=""),"",DATE(YEAR(Residents!$J50),MONTH(Residents!$J50),1))</f>
        <v/>
      </c>
      <c r="M50" s="33" t="str">
        <f>IF(L50="","",MAX(L50,IF(Residents!$K50&lt;&gt;"",MIN(DATE(YEAR(Residents!$K50),MONTH(Residents!$K50),1),DATE(YEAR(Settings!$B$5),MONTH(Settings!$B$5),1)),IF(DAY(Settings!$B$5)&gt;=MAX(1,N(Settings!$B$6)),DATE(YEAR(Settings!$B$5),MONTH(Settings!$B$5),1),EDATE(DATE(YEAR(Settings!$B$5),MONTH(Settings!$B$5),1),-1)))))</f>
        <v/>
      </c>
    </row>
    <row r="51" spans="1:13" x14ac:dyDescent="0.3">
      <c r="A51" s="26" t="str">
        <f>IF(Residents!A51="","",Residents!A51)</f>
        <v/>
      </c>
      <c r="B51" s="27" t="str">
        <f>IF($A51="","",Residents!H51&amp;"")</f>
        <v/>
      </c>
      <c r="C51" s="28" t="str">
        <f>IF($A51="","",IF(N(Residents!I51)&gt;0,Residents!I51,IFERROR(INDEX(Beds!$F$7:$F$206,MATCH(Residents!H51,Beds!$A$7:$A$206,0)),0)))</f>
        <v/>
      </c>
      <c r="D51" s="29" t="str">
        <f>IF(OR($A51="",Residents!J51=""),"",Residents!J51)</f>
        <v/>
      </c>
      <c r="E51" s="30" t="str">
        <f>IF($A51="","",IF(Residents!J51="","No check-in date",IF(Residents!J51&gt;Settings!$B$5,"Booked",IF(AND(Residents!K51&lt;&gt;"",Residents!K51&lt;Settings!$B$5),"Left","Staying"))))</f>
        <v/>
      </c>
      <c r="F51" s="30" t="str">
        <f>IF($A51="","",IF(OR(L51="",Residents!$J51&gt;Settings!$B$5),0,(YEAR(M51)-YEAR(L51))*12+MONTH(M51)-MONTH(L51)+1))</f>
        <v/>
      </c>
      <c r="G51" s="28" t="str">
        <f>IF($A51="","",F51*C51+IF(F51&gt;0,N(Residents!O51),0))</f>
        <v/>
      </c>
      <c r="H51" s="28" t="str">
        <f>IF($A51="","",SUMIF(Payments!$B$4:$B$1003,$A51,Payments!$D$4:$D$1003))</f>
        <v/>
      </c>
      <c r="I51" s="31" t="str">
        <f t="shared" si="0"/>
        <v/>
      </c>
      <c r="J51" s="26" t="str">
        <f>IF($A51="","",Residents!B51&amp;"")</f>
        <v/>
      </c>
      <c r="K51" s="32" t="str">
        <f>IF(OR($A51="",N(I51)&lt;=0.005),"","Hi "&amp;A51&amp;", your rent balance at "&amp;Settings!$B$3&amp;" is "&amp;Settings!$B$4&amp;" "&amp;TEXT(I51,"#,##0")&amp;" as on "&amp;TEXT(Settings!$B$5,"dd-mmm-yyyy")&amp;". Please pay at the earliest. Thank you.")</f>
        <v/>
      </c>
      <c r="L51" s="33" t="str">
        <f>IF(OR($A51="",Residents!$J51=""),"",DATE(YEAR(Residents!$J51),MONTH(Residents!$J51),1))</f>
        <v/>
      </c>
      <c r="M51" s="33" t="str">
        <f>IF(L51="","",MAX(L51,IF(Residents!$K51&lt;&gt;"",MIN(DATE(YEAR(Residents!$K51),MONTH(Residents!$K51),1),DATE(YEAR(Settings!$B$5),MONTH(Settings!$B$5),1)),IF(DAY(Settings!$B$5)&gt;=MAX(1,N(Settings!$B$6)),DATE(YEAR(Settings!$B$5),MONTH(Settings!$B$5),1),EDATE(DATE(YEAR(Settings!$B$5),MONTH(Settings!$B$5),1),-1)))))</f>
        <v/>
      </c>
    </row>
    <row r="52" spans="1:13" x14ac:dyDescent="0.3">
      <c r="A52" s="26" t="str">
        <f>IF(Residents!A52="","",Residents!A52)</f>
        <v/>
      </c>
      <c r="B52" s="27" t="str">
        <f>IF($A52="","",Residents!H52&amp;"")</f>
        <v/>
      </c>
      <c r="C52" s="28" t="str">
        <f>IF($A52="","",IF(N(Residents!I52)&gt;0,Residents!I52,IFERROR(INDEX(Beds!$F$7:$F$206,MATCH(Residents!H52,Beds!$A$7:$A$206,0)),0)))</f>
        <v/>
      </c>
      <c r="D52" s="29" t="str">
        <f>IF(OR($A52="",Residents!J52=""),"",Residents!J52)</f>
        <v/>
      </c>
      <c r="E52" s="30" t="str">
        <f>IF($A52="","",IF(Residents!J52="","No check-in date",IF(Residents!J52&gt;Settings!$B$5,"Booked",IF(AND(Residents!K52&lt;&gt;"",Residents!K52&lt;Settings!$B$5),"Left","Staying"))))</f>
        <v/>
      </c>
      <c r="F52" s="30" t="str">
        <f>IF($A52="","",IF(OR(L52="",Residents!$J52&gt;Settings!$B$5),0,(YEAR(M52)-YEAR(L52))*12+MONTH(M52)-MONTH(L52)+1))</f>
        <v/>
      </c>
      <c r="G52" s="28" t="str">
        <f>IF($A52="","",F52*C52+IF(F52&gt;0,N(Residents!O52),0))</f>
        <v/>
      </c>
      <c r="H52" s="28" t="str">
        <f>IF($A52="","",SUMIF(Payments!$B$4:$B$1003,$A52,Payments!$D$4:$D$1003))</f>
        <v/>
      </c>
      <c r="I52" s="31" t="str">
        <f t="shared" si="0"/>
        <v/>
      </c>
      <c r="J52" s="26" t="str">
        <f>IF($A52="","",Residents!B52&amp;"")</f>
        <v/>
      </c>
      <c r="K52" s="32" t="str">
        <f>IF(OR($A52="",N(I52)&lt;=0.005),"","Hi "&amp;A52&amp;", your rent balance at "&amp;Settings!$B$3&amp;" is "&amp;Settings!$B$4&amp;" "&amp;TEXT(I52,"#,##0")&amp;" as on "&amp;TEXT(Settings!$B$5,"dd-mmm-yyyy")&amp;". Please pay at the earliest. Thank you.")</f>
        <v/>
      </c>
      <c r="L52" s="33" t="str">
        <f>IF(OR($A52="",Residents!$J52=""),"",DATE(YEAR(Residents!$J52),MONTH(Residents!$J52),1))</f>
        <v/>
      </c>
      <c r="M52" s="33" t="str">
        <f>IF(L52="","",MAX(L52,IF(Residents!$K52&lt;&gt;"",MIN(DATE(YEAR(Residents!$K52),MONTH(Residents!$K52),1),DATE(YEAR(Settings!$B$5),MONTH(Settings!$B$5),1)),IF(DAY(Settings!$B$5)&gt;=MAX(1,N(Settings!$B$6)),DATE(YEAR(Settings!$B$5),MONTH(Settings!$B$5),1),EDATE(DATE(YEAR(Settings!$B$5),MONTH(Settings!$B$5),1),-1)))))</f>
        <v/>
      </c>
    </row>
    <row r="53" spans="1:13" x14ac:dyDescent="0.3">
      <c r="A53" s="26" t="str">
        <f>IF(Residents!A53="","",Residents!A53)</f>
        <v/>
      </c>
      <c r="B53" s="27" t="str">
        <f>IF($A53="","",Residents!H53&amp;"")</f>
        <v/>
      </c>
      <c r="C53" s="28" t="str">
        <f>IF($A53="","",IF(N(Residents!I53)&gt;0,Residents!I53,IFERROR(INDEX(Beds!$F$7:$F$206,MATCH(Residents!H53,Beds!$A$7:$A$206,0)),0)))</f>
        <v/>
      </c>
      <c r="D53" s="29" t="str">
        <f>IF(OR($A53="",Residents!J53=""),"",Residents!J53)</f>
        <v/>
      </c>
      <c r="E53" s="30" t="str">
        <f>IF($A53="","",IF(Residents!J53="","No check-in date",IF(Residents!J53&gt;Settings!$B$5,"Booked",IF(AND(Residents!K53&lt;&gt;"",Residents!K53&lt;Settings!$B$5),"Left","Staying"))))</f>
        <v/>
      </c>
      <c r="F53" s="30" t="str">
        <f>IF($A53="","",IF(OR(L53="",Residents!$J53&gt;Settings!$B$5),0,(YEAR(M53)-YEAR(L53))*12+MONTH(M53)-MONTH(L53)+1))</f>
        <v/>
      </c>
      <c r="G53" s="28" t="str">
        <f>IF($A53="","",F53*C53+IF(F53&gt;0,N(Residents!O53),0))</f>
        <v/>
      </c>
      <c r="H53" s="28" t="str">
        <f>IF($A53="","",SUMIF(Payments!$B$4:$B$1003,$A53,Payments!$D$4:$D$1003))</f>
        <v/>
      </c>
      <c r="I53" s="31" t="str">
        <f t="shared" si="0"/>
        <v/>
      </c>
      <c r="J53" s="26" t="str">
        <f>IF($A53="","",Residents!B53&amp;"")</f>
        <v/>
      </c>
      <c r="K53" s="32" t="str">
        <f>IF(OR($A53="",N(I53)&lt;=0.005),"","Hi "&amp;A53&amp;", your rent balance at "&amp;Settings!$B$3&amp;" is "&amp;Settings!$B$4&amp;" "&amp;TEXT(I53,"#,##0")&amp;" as on "&amp;TEXT(Settings!$B$5,"dd-mmm-yyyy")&amp;". Please pay at the earliest. Thank you.")</f>
        <v/>
      </c>
      <c r="L53" s="33" t="str">
        <f>IF(OR($A53="",Residents!$J53=""),"",DATE(YEAR(Residents!$J53),MONTH(Residents!$J53),1))</f>
        <v/>
      </c>
      <c r="M53" s="33" t="str">
        <f>IF(L53="","",MAX(L53,IF(Residents!$K53&lt;&gt;"",MIN(DATE(YEAR(Residents!$K53),MONTH(Residents!$K53),1),DATE(YEAR(Settings!$B$5),MONTH(Settings!$B$5),1)),IF(DAY(Settings!$B$5)&gt;=MAX(1,N(Settings!$B$6)),DATE(YEAR(Settings!$B$5),MONTH(Settings!$B$5),1),EDATE(DATE(YEAR(Settings!$B$5),MONTH(Settings!$B$5),1),-1)))))</f>
        <v/>
      </c>
    </row>
    <row r="54" spans="1:13" x14ac:dyDescent="0.3">
      <c r="A54" s="26" t="str">
        <f>IF(Residents!A54="","",Residents!A54)</f>
        <v/>
      </c>
      <c r="B54" s="27" t="str">
        <f>IF($A54="","",Residents!H54&amp;"")</f>
        <v/>
      </c>
      <c r="C54" s="28" t="str">
        <f>IF($A54="","",IF(N(Residents!I54)&gt;0,Residents!I54,IFERROR(INDEX(Beds!$F$7:$F$206,MATCH(Residents!H54,Beds!$A$7:$A$206,0)),0)))</f>
        <v/>
      </c>
      <c r="D54" s="29" t="str">
        <f>IF(OR($A54="",Residents!J54=""),"",Residents!J54)</f>
        <v/>
      </c>
      <c r="E54" s="30" t="str">
        <f>IF($A54="","",IF(Residents!J54="","No check-in date",IF(Residents!J54&gt;Settings!$B$5,"Booked",IF(AND(Residents!K54&lt;&gt;"",Residents!K54&lt;Settings!$B$5),"Left","Staying"))))</f>
        <v/>
      </c>
      <c r="F54" s="30" t="str">
        <f>IF($A54="","",IF(OR(L54="",Residents!$J54&gt;Settings!$B$5),0,(YEAR(M54)-YEAR(L54))*12+MONTH(M54)-MONTH(L54)+1))</f>
        <v/>
      </c>
      <c r="G54" s="28" t="str">
        <f>IF($A54="","",F54*C54+IF(F54&gt;0,N(Residents!O54),0))</f>
        <v/>
      </c>
      <c r="H54" s="28" t="str">
        <f>IF($A54="","",SUMIF(Payments!$B$4:$B$1003,$A54,Payments!$D$4:$D$1003))</f>
        <v/>
      </c>
      <c r="I54" s="31" t="str">
        <f t="shared" si="0"/>
        <v/>
      </c>
      <c r="J54" s="26" t="str">
        <f>IF($A54="","",Residents!B54&amp;"")</f>
        <v/>
      </c>
      <c r="K54" s="32" t="str">
        <f>IF(OR($A54="",N(I54)&lt;=0.005),"","Hi "&amp;A54&amp;", your rent balance at "&amp;Settings!$B$3&amp;" is "&amp;Settings!$B$4&amp;" "&amp;TEXT(I54,"#,##0")&amp;" as on "&amp;TEXT(Settings!$B$5,"dd-mmm-yyyy")&amp;". Please pay at the earliest. Thank you.")</f>
        <v/>
      </c>
      <c r="L54" s="33" t="str">
        <f>IF(OR($A54="",Residents!$J54=""),"",DATE(YEAR(Residents!$J54),MONTH(Residents!$J54),1))</f>
        <v/>
      </c>
      <c r="M54" s="33" t="str">
        <f>IF(L54="","",MAX(L54,IF(Residents!$K54&lt;&gt;"",MIN(DATE(YEAR(Residents!$K54),MONTH(Residents!$K54),1),DATE(YEAR(Settings!$B$5),MONTH(Settings!$B$5),1)),IF(DAY(Settings!$B$5)&gt;=MAX(1,N(Settings!$B$6)),DATE(YEAR(Settings!$B$5),MONTH(Settings!$B$5),1),EDATE(DATE(YEAR(Settings!$B$5),MONTH(Settings!$B$5),1),-1)))))</f>
        <v/>
      </c>
    </row>
    <row r="55" spans="1:13" x14ac:dyDescent="0.3">
      <c r="A55" s="26" t="str">
        <f>IF(Residents!A55="","",Residents!A55)</f>
        <v/>
      </c>
      <c r="B55" s="27" t="str">
        <f>IF($A55="","",Residents!H55&amp;"")</f>
        <v/>
      </c>
      <c r="C55" s="28" t="str">
        <f>IF($A55="","",IF(N(Residents!I55)&gt;0,Residents!I55,IFERROR(INDEX(Beds!$F$7:$F$206,MATCH(Residents!H55,Beds!$A$7:$A$206,0)),0)))</f>
        <v/>
      </c>
      <c r="D55" s="29" t="str">
        <f>IF(OR($A55="",Residents!J55=""),"",Residents!J55)</f>
        <v/>
      </c>
      <c r="E55" s="30" t="str">
        <f>IF($A55="","",IF(Residents!J55="","No check-in date",IF(Residents!J55&gt;Settings!$B$5,"Booked",IF(AND(Residents!K55&lt;&gt;"",Residents!K55&lt;Settings!$B$5),"Left","Staying"))))</f>
        <v/>
      </c>
      <c r="F55" s="30" t="str">
        <f>IF($A55="","",IF(OR(L55="",Residents!$J55&gt;Settings!$B$5),0,(YEAR(M55)-YEAR(L55))*12+MONTH(M55)-MONTH(L55)+1))</f>
        <v/>
      </c>
      <c r="G55" s="28" t="str">
        <f>IF($A55="","",F55*C55+IF(F55&gt;0,N(Residents!O55),0))</f>
        <v/>
      </c>
      <c r="H55" s="28" t="str">
        <f>IF($A55="","",SUMIF(Payments!$B$4:$B$1003,$A55,Payments!$D$4:$D$1003))</f>
        <v/>
      </c>
      <c r="I55" s="31" t="str">
        <f t="shared" si="0"/>
        <v/>
      </c>
      <c r="J55" s="26" t="str">
        <f>IF($A55="","",Residents!B55&amp;"")</f>
        <v/>
      </c>
      <c r="K55" s="32" t="str">
        <f>IF(OR($A55="",N(I55)&lt;=0.005),"","Hi "&amp;A55&amp;", your rent balance at "&amp;Settings!$B$3&amp;" is "&amp;Settings!$B$4&amp;" "&amp;TEXT(I55,"#,##0")&amp;" as on "&amp;TEXT(Settings!$B$5,"dd-mmm-yyyy")&amp;". Please pay at the earliest. Thank you.")</f>
        <v/>
      </c>
      <c r="L55" s="33" t="str">
        <f>IF(OR($A55="",Residents!$J55=""),"",DATE(YEAR(Residents!$J55),MONTH(Residents!$J55),1))</f>
        <v/>
      </c>
      <c r="M55" s="33" t="str">
        <f>IF(L55="","",MAX(L55,IF(Residents!$K55&lt;&gt;"",MIN(DATE(YEAR(Residents!$K55),MONTH(Residents!$K55),1),DATE(YEAR(Settings!$B$5),MONTH(Settings!$B$5),1)),IF(DAY(Settings!$B$5)&gt;=MAX(1,N(Settings!$B$6)),DATE(YEAR(Settings!$B$5),MONTH(Settings!$B$5),1),EDATE(DATE(YEAR(Settings!$B$5),MONTH(Settings!$B$5),1),-1)))))</f>
        <v/>
      </c>
    </row>
    <row r="56" spans="1:13" x14ac:dyDescent="0.3">
      <c r="A56" s="26" t="str">
        <f>IF(Residents!A56="","",Residents!A56)</f>
        <v/>
      </c>
      <c r="B56" s="27" t="str">
        <f>IF($A56="","",Residents!H56&amp;"")</f>
        <v/>
      </c>
      <c r="C56" s="28" t="str">
        <f>IF($A56="","",IF(N(Residents!I56)&gt;0,Residents!I56,IFERROR(INDEX(Beds!$F$7:$F$206,MATCH(Residents!H56,Beds!$A$7:$A$206,0)),0)))</f>
        <v/>
      </c>
      <c r="D56" s="29" t="str">
        <f>IF(OR($A56="",Residents!J56=""),"",Residents!J56)</f>
        <v/>
      </c>
      <c r="E56" s="30" t="str">
        <f>IF($A56="","",IF(Residents!J56="","No check-in date",IF(Residents!J56&gt;Settings!$B$5,"Booked",IF(AND(Residents!K56&lt;&gt;"",Residents!K56&lt;Settings!$B$5),"Left","Staying"))))</f>
        <v/>
      </c>
      <c r="F56" s="30" t="str">
        <f>IF($A56="","",IF(OR(L56="",Residents!$J56&gt;Settings!$B$5),0,(YEAR(M56)-YEAR(L56))*12+MONTH(M56)-MONTH(L56)+1))</f>
        <v/>
      </c>
      <c r="G56" s="28" t="str">
        <f>IF($A56="","",F56*C56+IF(F56&gt;0,N(Residents!O56),0))</f>
        <v/>
      </c>
      <c r="H56" s="28" t="str">
        <f>IF($A56="","",SUMIF(Payments!$B$4:$B$1003,$A56,Payments!$D$4:$D$1003))</f>
        <v/>
      </c>
      <c r="I56" s="31" t="str">
        <f t="shared" si="0"/>
        <v/>
      </c>
      <c r="J56" s="26" t="str">
        <f>IF($A56="","",Residents!B56&amp;"")</f>
        <v/>
      </c>
      <c r="K56" s="32" t="str">
        <f>IF(OR($A56="",N(I56)&lt;=0.005),"","Hi "&amp;A56&amp;", your rent balance at "&amp;Settings!$B$3&amp;" is "&amp;Settings!$B$4&amp;" "&amp;TEXT(I56,"#,##0")&amp;" as on "&amp;TEXT(Settings!$B$5,"dd-mmm-yyyy")&amp;". Please pay at the earliest. Thank you.")</f>
        <v/>
      </c>
      <c r="L56" s="33" t="str">
        <f>IF(OR($A56="",Residents!$J56=""),"",DATE(YEAR(Residents!$J56),MONTH(Residents!$J56),1))</f>
        <v/>
      </c>
      <c r="M56" s="33" t="str">
        <f>IF(L56="","",MAX(L56,IF(Residents!$K56&lt;&gt;"",MIN(DATE(YEAR(Residents!$K56),MONTH(Residents!$K56),1),DATE(YEAR(Settings!$B$5),MONTH(Settings!$B$5),1)),IF(DAY(Settings!$B$5)&gt;=MAX(1,N(Settings!$B$6)),DATE(YEAR(Settings!$B$5),MONTH(Settings!$B$5),1),EDATE(DATE(YEAR(Settings!$B$5),MONTH(Settings!$B$5),1),-1)))))</f>
        <v/>
      </c>
    </row>
    <row r="57" spans="1:13" x14ac:dyDescent="0.3">
      <c r="A57" s="26" t="str">
        <f>IF(Residents!A57="","",Residents!A57)</f>
        <v/>
      </c>
      <c r="B57" s="27" t="str">
        <f>IF($A57="","",Residents!H57&amp;"")</f>
        <v/>
      </c>
      <c r="C57" s="28" t="str">
        <f>IF($A57="","",IF(N(Residents!I57)&gt;0,Residents!I57,IFERROR(INDEX(Beds!$F$7:$F$206,MATCH(Residents!H57,Beds!$A$7:$A$206,0)),0)))</f>
        <v/>
      </c>
      <c r="D57" s="29" t="str">
        <f>IF(OR($A57="",Residents!J57=""),"",Residents!J57)</f>
        <v/>
      </c>
      <c r="E57" s="30" t="str">
        <f>IF($A57="","",IF(Residents!J57="","No check-in date",IF(Residents!J57&gt;Settings!$B$5,"Booked",IF(AND(Residents!K57&lt;&gt;"",Residents!K57&lt;Settings!$B$5),"Left","Staying"))))</f>
        <v/>
      </c>
      <c r="F57" s="30" t="str">
        <f>IF($A57="","",IF(OR(L57="",Residents!$J57&gt;Settings!$B$5),0,(YEAR(M57)-YEAR(L57))*12+MONTH(M57)-MONTH(L57)+1))</f>
        <v/>
      </c>
      <c r="G57" s="28" t="str">
        <f>IF($A57="","",F57*C57+IF(F57&gt;0,N(Residents!O57),0))</f>
        <v/>
      </c>
      <c r="H57" s="28" t="str">
        <f>IF($A57="","",SUMIF(Payments!$B$4:$B$1003,$A57,Payments!$D$4:$D$1003))</f>
        <v/>
      </c>
      <c r="I57" s="31" t="str">
        <f t="shared" si="0"/>
        <v/>
      </c>
      <c r="J57" s="26" t="str">
        <f>IF($A57="","",Residents!B57&amp;"")</f>
        <v/>
      </c>
      <c r="K57" s="32" t="str">
        <f>IF(OR($A57="",N(I57)&lt;=0.005),"","Hi "&amp;A57&amp;", your rent balance at "&amp;Settings!$B$3&amp;" is "&amp;Settings!$B$4&amp;" "&amp;TEXT(I57,"#,##0")&amp;" as on "&amp;TEXT(Settings!$B$5,"dd-mmm-yyyy")&amp;". Please pay at the earliest. Thank you.")</f>
        <v/>
      </c>
      <c r="L57" s="33" t="str">
        <f>IF(OR($A57="",Residents!$J57=""),"",DATE(YEAR(Residents!$J57),MONTH(Residents!$J57),1))</f>
        <v/>
      </c>
      <c r="M57" s="33" t="str">
        <f>IF(L57="","",MAX(L57,IF(Residents!$K57&lt;&gt;"",MIN(DATE(YEAR(Residents!$K57),MONTH(Residents!$K57),1),DATE(YEAR(Settings!$B$5),MONTH(Settings!$B$5),1)),IF(DAY(Settings!$B$5)&gt;=MAX(1,N(Settings!$B$6)),DATE(YEAR(Settings!$B$5),MONTH(Settings!$B$5),1),EDATE(DATE(YEAR(Settings!$B$5),MONTH(Settings!$B$5),1),-1)))))</f>
        <v/>
      </c>
    </row>
    <row r="58" spans="1:13" x14ac:dyDescent="0.3">
      <c r="A58" s="26" t="str">
        <f>IF(Residents!A58="","",Residents!A58)</f>
        <v/>
      </c>
      <c r="B58" s="27" t="str">
        <f>IF($A58="","",Residents!H58&amp;"")</f>
        <v/>
      </c>
      <c r="C58" s="28" t="str">
        <f>IF($A58="","",IF(N(Residents!I58)&gt;0,Residents!I58,IFERROR(INDEX(Beds!$F$7:$F$206,MATCH(Residents!H58,Beds!$A$7:$A$206,0)),0)))</f>
        <v/>
      </c>
      <c r="D58" s="29" t="str">
        <f>IF(OR($A58="",Residents!J58=""),"",Residents!J58)</f>
        <v/>
      </c>
      <c r="E58" s="30" t="str">
        <f>IF($A58="","",IF(Residents!J58="","No check-in date",IF(Residents!J58&gt;Settings!$B$5,"Booked",IF(AND(Residents!K58&lt;&gt;"",Residents!K58&lt;Settings!$B$5),"Left","Staying"))))</f>
        <v/>
      </c>
      <c r="F58" s="30" t="str">
        <f>IF($A58="","",IF(OR(L58="",Residents!$J58&gt;Settings!$B$5),0,(YEAR(M58)-YEAR(L58))*12+MONTH(M58)-MONTH(L58)+1))</f>
        <v/>
      </c>
      <c r="G58" s="28" t="str">
        <f>IF($A58="","",F58*C58+IF(F58&gt;0,N(Residents!O58),0))</f>
        <v/>
      </c>
      <c r="H58" s="28" t="str">
        <f>IF($A58="","",SUMIF(Payments!$B$4:$B$1003,$A58,Payments!$D$4:$D$1003))</f>
        <v/>
      </c>
      <c r="I58" s="31" t="str">
        <f t="shared" si="0"/>
        <v/>
      </c>
      <c r="J58" s="26" t="str">
        <f>IF($A58="","",Residents!B58&amp;"")</f>
        <v/>
      </c>
      <c r="K58" s="32" t="str">
        <f>IF(OR($A58="",N(I58)&lt;=0.005),"","Hi "&amp;A58&amp;", your rent balance at "&amp;Settings!$B$3&amp;" is "&amp;Settings!$B$4&amp;" "&amp;TEXT(I58,"#,##0")&amp;" as on "&amp;TEXT(Settings!$B$5,"dd-mmm-yyyy")&amp;". Please pay at the earliest. Thank you.")</f>
        <v/>
      </c>
      <c r="L58" s="33" t="str">
        <f>IF(OR($A58="",Residents!$J58=""),"",DATE(YEAR(Residents!$J58),MONTH(Residents!$J58),1))</f>
        <v/>
      </c>
      <c r="M58" s="33" t="str">
        <f>IF(L58="","",MAX(L58,IF(Residents!$K58&lt;&gt;"",MIN(DATE(YEAR(Residents!$K58),MONTH(Residents!$K58),1),DATE(YEAR(Settings!$B$5),MONTH(Settings!$B$5),1)),IF(DAY(Settings!$B$5)&gt;=MAX(1,N(Settings!$B$6)),DATE(YEAR(Settings!$B$5),MONTH(Settings!$B$5),1),EDATE(DATE(YEAR(Settings!$B$5),MONTH(Settings!$B$5),1),-1)))))</f>
        <v/>
      </c>
    </row>
    <row r="59" spans="1:13" x14ac:dyDescent="0.3">
      <c r="A59" s="26" t="str">
        <f>IF(Residents!A59="","",Residents!A59)</f>
        <v/>
      </c>
      <c r="B59" s="27" t="str">
        <f>IF($A59="","",Residents!H59&amp;"")</f>
        <v/>
      </c>
      <c r="C59" s="28" t="str">
        <f>IF($A59="","",IF(N(Residents!I59)&gt;0,Residents!I59,IFERROR(INDEX(Beds!$F$7:$F$206,MATCH(Residents!H59,Beds!$A$7:$A$206,0)),0)))</f>
        <v/>
      </c>
      <c r="D59" s="29" t="str">
        <f>IF(OR($A59="",Residents!J59=""),"",Residents!J59)</f>
        <v/>
      </c>
      <c r="E59" s="30" t="str">
        <f>IF($A59="","",IF(Residents!J59="","No check-in date",IF(Residents!J59&gt;Settings!$B$5,"Booked",IF(AND(Residents!K59&lt;&gt;"",Residents!K59&lt;Settings!$B$5),"Left","Staying"))))</f>
        <v/>
      </c>
      <c r="F59" s="30" t="str">
        <f>IF($A59="","",IF(OR(L59="",Residents!$J59&gt;Settings!$B$5),0,(YEAR(M59)-YEAR(L59))*12+MONTH(M59)-MONTH(L59)+1))</f>
        <v/>
      </c>
      <c r="G59" s="28" t="str">
        <f>IF($A59="","",F59*C59+IF(F59&gt;0,N(Residents!O59),0))</f>
        <v/>
      </c>
      <c r="H59" s="28" t="str">
        <f>IF($A59="","",SUMIF(Payments!$B$4:$B$1003,$A59,Payments!$D$4:$D$1003))</f>
        <v/>
      </c>
      <c r="I59" s="31" t="str">
        <f t="shared" si="0"/>
        <v/>
      </c>
      <c r="J59" s="26" t="str">
        <f>IF($A59="","",Residents!B59&amp;"")</f>
        <v/>
      </c>
      <c r="K59" s="32" t="str">
        <f>IF(OR($A59="",N(I59)&lt;=0.005),"","Hi "&amp;A59&amp;", your rent balance at "&amp;Settings!$B$3&amp;" is "&amp;Settings!$B$4&amp;" "&amp;TEXT(I59,"#,##0")&amp;" as on "&amp;TEXT(Settings!$B$5,"dd-mmm-yyyy")&amp;". Please pay at the earliest. Thank you.")</f>
        <v/>
      </c>
      <c r="L59" s="33" t="str">
        <f>IF(OR($A59="",Residents!$J59=""),"",DATE(YEAR(Residents!$J59),MONTH(Residents!$J59),1))</f>
        <v/>
      </c>
      <c r="M59" s="33" t="str">
        <f>IF(L59="","",MAX(L59,IF(Residents!$K59&lt;&gt;"",MIN(DATE(YEAR(Residents!$K59),MONTH(Residents!$K59),1),DATE(YEAR(Settings!$B$5),MONTH(Settings!$B$5),1)),IF(DAY(Settings!$B$5)&gt;=MAX(1,N(Settings!$B$6)),DATE(YEAR(Settings!$B$5),MONTH(Settings!$B$5),1),EDATE(DATE(YEAR(Settings!$B$5),MONTH(Settings!$B$5),1),-1)))))</f>
        <v/>
      </c>
    </row>
    <row r="60" spans="1:13" x14ac:dyDescent="0.3">
      <c r="A60" s="26" t="str">
        <f>IF(Residents!A60="","",Residents!A60)</f>
        <v/>
      </c>
      <c r="B60" s="27" t="str">
        <f>IF($A60="","",Residents!H60&amp;"")</f>
        <v/>
      </c>
      <c r="C60" s="28" t="str">
        <f>IF($A60="","",IF(N(Residents!I60)&gt;0,Residents!I60,IFERROR(INDEX(Beds!$F$7:$F$206,MATCH(Residents!H60,Beds!$A$7:$A$206,0)),0)))</f>
        <v/>
      </c>
      <c r="D60" s="29" t="str">
        <f>IF(OR($A60="",Residents!J60=""),"",Residents!J60)</f>
        <v/>
      </c>
      <c r="E60" s="30" t="str">
        <f>IF($A60="","",IF(Residents!J60="","No check-in date",IF(Residents!J60&gt;Settings!$B$5,"Booked",IF(AND(Residents!K60&lt;&gt;"",Residents!K60&lt;Settings!$B$5),"Left","Staying"))))</f>
        <v/>
      </c>
      <c r="F60" s="30" t="str">
        <f>IF($A60="","",IF(OR(L60="",Residents!$J60&gt;Settings!$B$5),0,(YEAR(M60)-YEAR(L60))*12+MONTH(M60)-MONTH(L60)+1))</f>
        <v/>
      </c>
      <c r="G60" s="28" t="str">
        <f>IF($A60="","",F60*C60+IF(F60&gt;0,N(Residents!O60),0))</f>
        <v/>
      </c>
      <c r="H60" s="28" t="str">
        <f>IF($A60="","",SUMIF(Payments!$B$4:$B$1003,$A60,Payments!$D$4:$D$1003))</f>
        <v/>
      </c>
      <c r="I60" s="31" t="str">
        <f t="shared" si="0"/>
        <v/>
      </c>
      <c r="J60" s="26" t="str">
        <f>IF($A60="","",Residents!B60&amp;"")</f>
        <v/>
      </c>
      <c r="K60" s="32" t="str">
        <f>IF(OR($A60="",N(I60)&lt;=0.005),"","Hi "&amp;A60&amp;", your rent balance at "&amp;Settings!$B$3&amp;" is "&amp;Settings!$B$4&amp;" "&amp;TEXT(I60,"#,##0")&amp;" as on "&amp;TEXT(Settings!$B$5,"dd-mmm-yyyy")&amp;". Please pay at the earliest. Thank you.")</f>
        <v/>
      </c>
      <c r="L60" s="33" t="str">
        <f>IF(OR($A60="",Residents!$J60=""),"",DATE(YEAR(Residents!$J60),MONTH(Residents!$J60),1))</f>
        <v/>
      </c>
      <c r="M60" s="33" t="str">
        <f>IF(L60="","",MAX(L60,IF(Residents!$K60&lt;&gt;"",MIN(DATE(YEAR(Residents!$K60),MONTH(Residents!$K60),1),DATE(YEAR(Settings!$B$5),MONTH(Settings!$B$5),1)),IF(DAY(Settings!$B$5)&gt;=MAX(1,N(Settings!$B$6)),DATE(YEAR(Settings!$B$5),MONTH(Settings!$B$5),1),EDATE(DATE(YEAR(Settings!$B$5),MONTH(Settings!$B$5),1),-1)))))</f>
        <v/>
      </c>
    </row>
    <row r="61" spans="1:13" x14ac:dyDescent="0.3">
      <c r="A61" s="26" t="str">
        <f>IF(Residents!A61="","",Residents!A61)</f>
        <v/>
      </c>
      <c r="B61" s="27" t="str">
        <f>IF($A61="","",Residents!H61&amp;"")</f>
        <v/>
      </c>
      <c r="C61" s="28" t="str">
        <f>IF($A61="","",IF(N(Residents!I61)&gt;0,Residents!I61,IFERROR(INDEX(Beds!$F$7:$F$206,MATCH(Residents!H61,Beds!$A$7:$A$206,0)),0)))</f>
        <v/>
      </c>
      <c r="D61" s="29" t="str">
        <f>IF(OR($A61="",Residents!J61=""),"",Residents!J61)</f>
        <v/>
      </c>
      <c r="E61" s="30" t="str">
        <f>IF($A61="","",IF(Residents!J61="","No check-in date",IF(Residents!J61&gt;Settings!$B$5,"Booked",IF(AND(Residents!K61&lt;&gt;"",Residents!K61&lt;Settings!$B$5),"Left","Staying"))))</f>
        <v/>
      </c>
      <c r="F61" s="30" t="str">
        <f>IF($A61="","",IF(OR(L61="",Residents!$J61&gt;Settings!$B$5),0,(YEAR(M61)-YEAR(L61))*12+MONTH(M61)-MONTH(L61)+1))</f>
        <v/>
      </c>
      <c r="G61" s="28" t="str">
        <f>IF($A61="","",F61*C61+IF(F61&gt;0,N(Residents!O61),0))</f>
        <v/>
      </c>
      <c r="H61" s="28" t="str">
        <f>IF($A61="","",SUMIF(Payments!$B$4:$B$1003,$A61,Payments!$D$4:$D$1003))</f>
        <v/>
      </c>
      <c r="I61" s="31" t="str">
        <f t="shared" si="0"/>
        <v/>
      </c>
      <c r="J61" s="26" t="str">
        <f>IF($A61="","",Residents!B61&amp;"")</f>
        <v/>
      </c>
      <c r="K61" s="32" t="str">
        <f>IF(OR($A61="",N(I61)&lt;=0.005),"","Hi "&amp;A61&amp;", your rent balance at "&amp;Settings!$B$3&amp;" is "&amp;Settings!$B$4&amp;" "&amp;TEXT(I61,"#,##0")&amp;" as on "&amp;TEXT(Settings!$B$5,"dd-mmm-yyyy")&amp;". Please pay at the earliest. Thank you.")</f>
        <v/>
      </c>
      <c r="L61" s="33" t="str">
        <f>IF(OR($A61="",Residents!$J61=""),"",DATE(YEAR(Residents!$J61),MONTH(Residents!$J61),1))</f>
        <v/>
      </c>
      <c r="M61" s="33" t="str">
        <f>IF(L61="","",MAX(L61,IF(Residents!$K61&lt;&gt;"",MIN(DATE(YEAR(Residents!$K61),MONTH(Residents!$K61),1),DATE(YEAR(Settings!$B$5),MONTH(Settings!$B$5),1)),IF(DAY(Settings!$B$5)&gt;=MAX(1,N(Settings!$B$6)),DATE(YEAR(Settings!$B$5),MONTH(Settings!$B$5),1),EDATE(DATE(YEAR(Settings!$B$5),MONTH(Settings!$B$5),1),-1)))))</f>
        <v/>
      </c>
    </row>
    <row r="62" spans="1:13" x14ac:dyDescent="0.3">
      <c r="A62" s="26" t="str">
        <f>IF(Residents!A62="","",Residents!A62)</f>
        <v/>
      </c>
      <c r="B62" s="27" t="str">
        <f>IF($A62="","",Residents!H62&amp;"")</f>
        <v/>
      </c>
      <c r="C62" s="28" t="str">
        <f>IF($A62="","",IF(N(Residents!I62)&gt;0,Residents!I62,IFERROR(INDEX(Beds!$F$7:$F$206,MATCH(Residents!H62,Beds!$A$7:$A$206,0)),0)))</f>
        <v/>
      </c>
      <c r="D62" s="29" t="str">
        <f>IF(OR($A62="",Residents!J62=""),"",Residents!J62)</f>
        <v/>
      </c>
      <c r="E62" s="30" t="str">
        <f>IF($A62="","",IF(Residents!J62="","No check-in date",IF(Residents!J62&gt;Settings!$B$5,"Booked",IF(AND(Residents!K62&lt;&gt;"",Residents!K62&lt;Settings!$B$5),"Left","Staying"))))</f>
        <v/>
      </c>
      <c r="F62" s="30" t="str">
        <f>IF($A62="","",IF(OR(L62="",Residents!$J62&gt;Settings!$B$5),0,(YEAR(M62)-YEAR(L62))*12+MONTH(M62)-MONTH(L62)+1))</f>
        <v/>
      </c>
      <c r="G62" s="28" t="str">
        <f>IF($A62="","",F62*C62+IF(F62&gt;0,N(Residents!O62),0))</f>
        <v/>
      </c>
      <c r="H62" s="28" t="str">
        <f>IF($A62="","",SUMIF(Payments!$B$4:$B$1003,$A62,Payments!$D$4:$D$1003))</f>
        <v/>
      </c>
      <c r="I62" s="31" t="str">
        <f t="shared" si="0"/>
        <v/>
      </c>
      <c r="J62" s="26" t="str">
        <f>IF($A62="","",Residents!B62&amp;"")</f>
        <v/>
      </c>
      <c r="K62" s="32" t="str">
        <f>IF(OR($A62="",N(I62)&lt;=0.005),"","Hi "&amp;A62&amp;", your rent balance at "&amp;Settings!$B$3&amp;" is "&amp;Settings!$B$4&amp;" "&amp;TEXT(I62,"#,##0")&amp;" as on "&amp;TEXT(Settings!$B$5,"dd-mmm-yyyy")&amp;". Please pay at the earliest. Thank you.")</f>
        <v/>
      </c>
      <c r="L62" s="33" t="str">
        <f>IF(OR($A62="",Residents!$J62=""),"",DATE(YEAR(Residents!$J62),MONTH(Residents!$J62),1))</f>
        <v/>
      </c>
      <c r="M62" s="33" t="str">
        <f>IF(L62="","",MAX(L62,IF(Residents!$K62&lt;&gt;"",MIN(DATE(YEAR(Residents!$K62),MONTH(Residents!$K62),1),DATE(YEAR(Settings!$B$5),MONTH(Settings!$B$5),1)),IF(DAY(Settings!$B$5)&gt;=MAX(1,N(Settings!$B$6)),DATE(YEAR(Settings!$B$5),MONTH(Settings!$B$5),1),EDATE(DATE(YEAR(Settings!$B$5),MONTH(Settings!$B$5),1),-1)))))</f>
        <v/>
      </c>
    </row>
    <row r="63" spans="1:13" x14ac:dyDescent="0.3">
      <c r="A63" s="26" t="str">
        <f>IF(Residents!A63="","",Residents!A63)</f>
        <v/>
      </c>
      <c r="B63" s="27" t="str">
        <f>IF($A63="","",Residents!H63&amp;"")</f>
        <v/>
      </c>
      <c r="C63" s="28" t="str">
        <f>IF($A63="","",IF(N(Residents!I63)&gt;0,Residents!I63,IFERROR(INDEX(Beds!$F$7:$F$206,MATCH(Residents!H63,Beds!$A$7:$A$206,0)),0)))</f>
        <v/>
      </c>
      <c r="D63" s="29" t="str">
        <f>IF(OR($A63="",Residents!J63=""),"",Residents!J63)</f>
        <v/>
      </c>
      <c r="E63" s="30" t="str">
        <f>IF($A63="","",IF(Residents!J63="","No check-in date",IF(Residents!J63&gt;Settings!$B$5,"Booked",IF(AND(Residents!K63&lt;&gt;"",Residents!K63&lt;Settings!$B$5),"Left","Staying"))))</f>
        <v/>
      </c>
      <c r="F63" s="30" t="str">
        <f>IF($A63="","",IF(OR(L63="",Residents!$J63&gt;Settings!$B$5),0,(YEAR(M63)-YEAR(L63))*12+MONTH(M63)-MONTH(L63)+1))</f>
        <v/>
      </c>
      <c r="G63" s="28" t="str">
        <f>IF($A63="","",F63*C63+IF(F63&gt;0,N(Residents!O63),0))</f>
        <v/>
      </c>
      <c r="H63" s="28" t="str">
        <f>IF($A63="","",SUMIF(Payments!$B$4:$B$1003,$A63,Payments!$D$4:$D$1003))</f>
        <v/>
      </c>
      <c r="I63" s="31" t="str">
        <f t="shared" si="0"/>
        <v/>
      </c>
      <c r="J63" s="26" t="str">
        <f>IF($A63="","",Residents!B63&amp;"")</f>
        <v/>
      </c>
      <c r="K63" s="32" t="str">
        <f>IF(OR($A63="",N(I63)&lt;=0.005),"","Hi "&amp;A63&amp;", your rent balance at "&amp;Settings!$B$3&amp;" is "&amp;Settings!$B$4&amp;" "&amp;TEXT(I63,"#,##0")&amp;" as on "&amp;TEXT(Settings!$B$5,"dd-mmm-yyyy")&amp;". Please pay at the earliest. Thank you.")</f>
        <v/>
      </c>
      <c r="L63" s="33" t="str">
        <f>IF(OR($A63="",Residents!$J63=""),"",DATE(YEAR(Residents!$J63),MONTH(Residents!$J63),1))</f>
        <v/>
      </c>
      <c r="M63" s="33" t="str">
        <f>IF(L63="","",MAX(L63,IF(Residents!$K63&lt;&gt;"",MIN(DATE(YEAR(Residents!$K63),MONTH(Residents!$K63),1),DATE(YEAR(Settings!$B$5),MONTH(Settings!$B$5),1)),IF(DAY(Settings!$B$5)&gt;=MAX(1,N(Settings!$B$6)),DATE(YEAR(Settings!$B$5),MONTH(Settings!$B$5),1),EDATE(DATE(YEAR(Settings!$B$5),MONTH(Settings!$B$5),1),-1)))))</f>
        <v/>
      </c>
    </row>
    <row r="64" spans="1:13" x14ac:dyDescent="0.3">
      <c r="A64" s="26" t="str">
        <f>IF(Residents!A64="","",Residents!A64)</f>
        <v/>
      </c>
      <c r="B64" s="27" t="str">
        <f>IF($A64="","",Residents!H64&amp;"")</f>
        <v/>
      </c>
      <c r="C64" s="28" t="str">
        <f>IF($A64="","",IF(N(Residents!I64)&gt;0,Residents!I64,IFERROR(INDEX(Beds!$F$7:$F$206,MATCH(Residents!H64,Beds!$A$7:$A$206,0)),0)))</f>
        <v/>
      </c>
      <c r="D64" s="29" t="str">
        <f>IF(OR($A64="",Residents!J64=""),"",Residents!J64)</f>
        <v/>
      </c>
      <c r="E64" s="30" t="str">
        <f>IF($A64="","",IF(Residents!J64="","No check-in date",IF(Residents!J64&gt;Settings!$B$5,"Booked",IF(AND(Residents!K64&lt;&gt;"",Residents!K64&lt;Settings!$B$5),"Left","Staying"))))</f>
        <v/>
      </c>
      <c r="F64" s="30" t="str">
        <f>IF($A64="","",IF(OR(L64="",Residents!$J64&gt;Settings!$B$5),0,(YEAR(M64)-YEAR(L64))*12+MONTH(M64)-MONTH(L64)+1))</f>
        <v/>
      </c>
      <c r="G64" s="28" t="str">
        <f>IF($A64="","",F64*C64+IF(F64&gt;0,N(Residents!O64),0))</f>
        <v/>
      </c>
      <c r="H64" s="28" t="str">
        <f>IF($A64="","",SUMIF(Payments!$B$4:$B$1003,$A64,Payments!$D$4:$D$1003))</f>
        <v/>
      </c>
      <c r="I64" s="31" t="str">
        <f t="shared" si="0"/>
        <v/>
      </c>
      <c r="J64" s="26" t="str">
        <f>IF($A64="","",Residents!B64&amp;"")</f>
        <v/>
      </c>
      <c r="K64" s="32" t="str">
        <f>IF(OR($A64="",N(I64)&lt;=0.005),"","Hi "&amp;A64&amp;", your rent balance at "&amp;Settings!$B$3&amp;" is "&amp;Settings!$B$4&amp;" "&amp;TEXT(I64,"#,##0")&amp;" as on "&amp;TEXT(Settings!$B$5,"dd-mmm-yyyy")&amp;". Please pay at the earliest. Thank you.")</f>
        <v/>
      </c>
      <c r="L64" s="33" t="str">
        <f>IF(OR($A64="",Residents!$J64=""),"",DATE(YEAR(Residents!$J64),MONTH(Residents!$J64),1))</f>
        <v/>
      </c>
      <c r="M64" s="33" t="str">
        <f>IF(L64="","",MAX(L64,IF(Residents!$K64&lt;&gt;"",MIN(DATE(YEAR(Residents!$K64),MONTH(Residents!$K64),1),DATE(YEAR(Settings!$B$5),MONTH(Settings!$B$5),1)),IF(DAY(Settings!$B$5)&gt;=MAX(1,N(Settings!$B$6)),DATE(YEAR(Settings!$B$5),MONTH(Settings!$B$5),1),EDATE(DATE(YEAR(Settings!$B$5),MONTH(Settings!$B$5),1),-1)))))</f>
        <v/>
      </c>
    </row>
    <row r="65" spans="1:13" x14ac:dyDescent="0.3">
      <c r="A65" s="26" t="str">
        <f>IF(Residents!A65="","",Residents!A65)</f>
        <v/>
      </c>
      <c r="B65" s="27" t="str">
        <f>IF($A65="","",Residents!H65&amp;"")</f>
        <v/>
      </c>
      <c r="C65" s="28" t="str">
        <f>IF($A65="","",IF(N(Residents!I65)&gt;0,Residents!I65,IFERROR(INDEX(Beds!$F$7:$F$206,MATCH(Residents!H65,Beds!$A$7:$A$206,0)),0)))</f>
        <v/>
      </c>
      <c r="D65" s="29" t="str">
        <f>IF(OR($A65="",Residents!J65=""),"",Residents!J65)</f>
        <v/>
      </c>
      <c r="E65" s="30" t="str">
        <f>IF($A65="","",IF(Residents!J65="","No check-in date",IF(Residents!J65&gt;Settings!$B$5,"Booked",IF(AND(Residents!K65&lt;&gt;"",Residents!K65&lt;Settings!$B$5),"Left","Staying"))))</f>
        <v/>
      </c>
      <c r="F65" s="30" t="str">
        <f>IF($A65="","",IF(OR(L65="",Residents!$J65&gt;Settings!$B$5),0,(YEAR(M65)-YEAR(L65))*12+MONTH(M65)-MONTH(L65)+1))</f>
        <v/>
      </c>
      <c r="G65" s="28" t="str">
        <f>IF($A65="","",F65*C65+IF(F65&gt;0,N(Residents!O65),0))</f>
        <v/>
      </c>
      <c r="H65" s="28" t="str">
        <f>IF($A65="","",SUMIF(Payments!$B$4:$B$1003,$A65,Payments!$D$4:$D$1003))</f>
        <v/>
      </c>
      <c r="I65" s="31" t="str">
        <f t="shared" si="0"/>
        <v/>
      </c>
      <c r="J65" s="26" t="str">
        <f>IF($A65="","",Residents!B65&amp;"")</f>
        <v/>
      </c>
      <c r="K65" s="32" t="str">
        <f>IF(OR($A65="",N(I65)&lt;=0.005),"","Hi "&amp;A65&amp;", your rent balance at "&amp;Settings!$B$3&amp;" is "&amp;Settings!$B$4&amp;" "&amp;TEXT(I65,"#,##0")&amp;" as on "&amp;TEXT(Settings!$B$5,"dd-mmm-yyyy")&amp;". Please pay at the earliest. Thank you.")</f>
        <v/>
      </c>
      <c r="L65" s="33" t="str">
        <f>IF(OR($A65="",Residents!$J65=""),"",DATE(YEAR(Residents!$J65),MONTH(Residents!$J65),1))</f>
        <v/>
      </c>
      <c r="M65" s="33" t="str">
        <f>IF(L65="","",MAX(L65,IF(Residents!$K65&lt;&gt;"",MIN(DATE(YEAR(Residents!$K65),MONTH(Residents!$K65),1),DATE(YEAR(Settings!$B$5),MONTH(Settings!$B$5),1)),IF(DAY(Settings!$B$5)&gt;=MAX(1,N(Settings!$B$6)),DATE(YEAR(Settings!$B$5),MONTH(Settings!$B$5),1),EDATE(DATE(YEAR(Settings!$B$5),MONTH(Settings!$B$5),1),-1)))))</f>
        <v/>
      </c>
    </row>
    <row r="66" spans="1:13" x14ac:dyDescent="0.3">
      <c r="A66" s="26" t="str">
        <f>IF(Residents!A66="","",Residents!A66)</f>
        <v/>
      </c>
      <c r="B66" s="27" t="str">
        <f>IF($A66="","",Residents!H66&amp;"")</f>
        <v/>
      </c>
      <c r="C66" s="28" t="str">
        <f>IF($A66="","",IF(N(Residents!I66)&gt;0,Residents!I66,IFERROR(INDEX(Beds!$F$7:$F$206,MATCH(Residents!H66,Beds!$A$7:$A$206,0)),0)))</f>
        <v/>
      </c>
      <c r="D66" s="29" t="str">
        <f>IF(OR($A66="",Residents!J66=""),"",Residents!J66)</f>
        <v/>
      </c>
      <c r="E66" s="30" t="str">
        <f>IF($A66="","",IF(Residents!J66="","No check-in date",IF(Residents!J66&gt;Settings!$B$5,"Booked",IF(AND(Residents!K66&lt;&gt;"",Residents!K66&lt;Settings!$B$5),"Left","Staying"))))</f>
        <v/>
      </c>
      <c r="F66" s="30" t="str">
        <f>IF($A66="","",IF(OR(L66="",Residents!$J66&gt;Settings!$B$5),0,(YEAR(M66)-YEAR(L66))*12+MONTH(M66)-MONTH(L66)+1))</f>
        <v/>
      </c>
      <c r="G66" s="28" t="str">
        <f>IF($A66="","",F66*C66+IF(F66&gt;0,N(Residents!O66),0))</f>
        <v/>
      </c>
      <c r="H66" s="28" t="str">
        <f>IF($A66="","",SUMIF(Payments!$B$4:$B$1003,$A66,Payments!$D$4:$D$1003))</f>
        <v/>
      </c>
      <c r="I66" s="31" t="str">
        <f t="shared" si="0"/>
        <v/>
      </c>
      <c r="J66" s="26" t="str">
        <f>IF($A66="","",Residents!B66&amp;"")</f>
        <v/>
      </c>
      <c r="K66" s="32" t="str">
        <f>IF(OR($A66="",N(I66)&lt;=0.005),"","Hi "&amp;A66&amp;", your rent balance at "&amp;Settings!$B$3&amp;" is "&amp;Settings!$B$4&amp;" "&amp;TEXT(I66,"#,##0")&amp;" as on "&amp;TEXT(Settings!$B$5,"dd-mmm-yyyy")&amp;". Please pay at the earliest. Thank you.")</f>
        <v/>
      </c>
      <c r="L66" s="33" t="str">
        <f>IF(OR($A66="",Residents!$J66=""),"",DATE(YEAR(Residents!$J66),MONTH(Residents!$J66),1))</f>
        <v/>
      </c>
      <c r="M66" s="33" t="str">
        <f>IF(L66="","",MAX(L66,IF(Residents!$K66&lt;&gt;"",MIN(DATE(YEAR(Residents!$K66),MONTH(Residents!$K66),1),DATE(YEAR(Settings!$B$5),MONTH(Settings!$B$5),1)),IF(DAY(Settings!$B$5)&gt;=MAX(1,N(Settings!$B$6)),DATE(YEAR(Settings!$B$5),MONTH(Settings!$B$5),1),EDATE(DATE(YEAR(Settings!$B$5),MONTH(Settings!$B$5),1),-1)))))</f>
        <v/>
      </c>
    </row>
    <row r="67" spans="1:13" x14ac:dyDescent="0.3">
      <c r="A67" s="26" t="str">
        <f>IF(Residents!A67="","",Residents!A67)</f>
        <v/>
      </c>
      <c r="B67" s="27" t="str">
        <f>IF($A67="","",Residents!H67&amp;"")</f>
        <v/>
      </c>
      <c r="C67" s="28" t="str">
        <f>IF($A67="","",IF(N(Residents!I67)&gt;0,Residents!I67,IFERROR(INDEX(Beds!$F$7:$F$206,MATCH(Residents!H67,Beds!$A$7:$A$206,0)),0)))</f>
        <v/>
      </c>
      <c r="D67" s="29" t="str">
        <f>IF(OR($A67="",Residents!J67=""),"",Residents!J67)</f>
        <v/>
      </c>
      <c r="E67" s="30" t="str">
        <f>IF($A67="","",IF(Residents!J67="","No check-in date",IF(Residents!J67&gt;Settings!$B$5,"Booked",IF(AND(Residents!K67&lt;&gt;"",Residents!K67&lt;Settings!$B$5),"Left","Staying"))))</f>
        <v/>
      </c>
      <c r="F67" s="30" t="str">
        <f>IF($A67="","",IF(OR(L67="",Residents!$J67&gt;Settings!$B$5),0,(YEAR(M67)-YEAR(L67))*12+MONTH(M67)-MONTH(L67)+1))</f>
        <v/>
      </c>
      <c r="G67" s="28" t="str">
        <f>IF($A67="","",F67*C67+IF(F67&gt;0,N(Residents!O67),0))</f>
        <v/>
      </c>
      <c r="H67" s="28" t="str">
        <f>IF($A67="","",SUMIF(Payments!$B$4:$B$1003,$A67,Payments!$D$4:$D$1003))</f>
        <v/>
      </c>
      <c r="I67" s="31" t="str">
        <f t="shared" si="0"/>
        <v/>
      </c>
      <c r="J67" s="26" t="str">
        <f>IF($A67="","",Residents!B67&amp;"")</f>
        <v/>
      </c>
      <c r="K67" s="32" t="str">
        <f>IF(OR($A67="",N(I67)&lt;=0.005),"","Hi "&amp;A67&amp;", your rent balance at "&amp;Settings!$B$3&amp;" is "&amp;Settings!$B$4&amp;" "&amp;TEXT(I67,"#,##0")&amp;" as on "&amp;TEXT(Settings!$B$5,"dd-mmm-yyyy")&amp;". Please pay at the earliest. Thank you.")</f>
        <v/>
      </c>
      <c r="L67" s="33" t="str">
        <f>IF(OR($A67="",Residents!$J67=""),"",DATE(YEAR(Residents!$J67),MONTH(Residents!$J67),1))</f>
        <v/>
      </c>
      <c r="M67" s="33" t="str">
        <f>IF(L67="","",MAX(L67,IF(Residents!$K67&lt;&gt;"",MIN(DATE(YEAR(Residents!$K67),MONTH(Residents!$K67),1),DATE(YEAR(Settings!$B$5),MONTH(Settings!$B$5),1)),IF(DAY(Settings!$B$5)&gt;=MAX(1,N(Settings!$B$6)),DATE(YEAR(Settings!$B$5),MONTH(Settings!$B$5),1),EDATE(DATE(YEAR(Settings!$B$5),MONTH(Settings!$B$5),1),-1)))))</f>
        <v/>
      </c>
    </row>
    <row r="68" spans="1:13" x14ac:dyDescent="0.3">
      <c r="A68" s="26" t="str">
        <f>IF(Residents!A68="","",Residents!A68)</f>
        <v/>
      </c>
      <c r="B68" s="27" t="str">
        <f>IF($A68="","",Residents!H68&amp;"")</f>
        <v/>
      </c>
      <c r="C68" s="28" t="str">
        <f>IF($A68="","",IF(N(Residents!I68)&gt;0,Residents!I68,IFERROR(INDEX(Beds!$F$7:$F$206,MATCH(Residents!H68,Beds!$A$7:$A$206,0)),0)))</f>
        <v/>
      </c>
      <c r="D68" s="29" t="str">
        <f>IF(OR($A68="",Residents!J68=""),"",Residents!J68)</f>
        <v/>
      </c>
      <c r="E68" s="30" t="str">
        <f>IF($A68="","",IF(Residents!J68="","No check-in date",IF(Residents!J68&gt;Settings!$B$5,"Booked",IF(AND(Residents!K68&lt;&gt;"",Residents!K68&lt;Settings!$B$5),"Left","Staying"))))</f>
        <v/>
      </c>
      <c r="F68" s="30" t="str">
        <f>IF($A68="","",IF(OR(L68="",Residents!$J68&gt;Settings!$B$5),0,(YEAR(M68)-YEAR(L68))*12+MONTH(M68)-MONTH(L68)+1))</f>
        <v/>
      </c>
      <c r="G68" s="28" t="str">
        <f>IF($A68="","",F68*C68+IF(F68&gt;0,N(Residents!O68),0))</f>
        <v/>
      </c>
      <c r="H68" s="28" t="str">
        <f>IF($A68="","",SUMIF(Payments!$B$4:$B$1003,$A68,Payments!$D$4:$D$1003))</f>
        <v/>
      </c>
      <c r="I68" s="31" t="str">
        <f t="shared" ref="I68:I131" si="1">IF($A68="","",G68-H68)</f>
        <v/>
      </c>
      <c r="J68" s="26" t="str">
        <f>IF($A68="","",Residents!B68&amp;"")</f>
        <v/>
      </c>
      <c r="K68" s="32" t="str">
        <f>IF(OR($A68="",N(I68)&lt;=0.005),"","Hi "&amp;A68&amp;", your rent balance at "&amp;Settings!$B$3&amp;" is "&amp;Settings!$B$4&amp;" "&amp;TEXT(I68,"#,##0")&amp;" as on "&amp;TEXT(Settings!$B$5,"dd-mmm-yyyy")&amp;". Please pay at the earliest. Thank you.")</f>
        <v/>
      </c>
      <c r="L68" s="33" t="str">
        <f>IF(OR($A68="",Residents!$J68=""),"",DATE(YEAR(Residents!$J68),MONTH(Residents!$J68),1))</f>
        <v/>
      </c>
      <c r="M68" s="33" t="str">
        <f>IF(L68="","",MAX(L68,IF(Residents!$K68&lt;&gt;"",MIN(DATE(YEAR(Residents!$K68),MONTH(Residents!$K68),1),DATE(YEAR(Settings!$B$5),MONTH(Settings!$B$5),1)),IF(DAY(Settings!$B$5)&gt;=MAX(1,N(Settings!$B$6)),DATE(YEAR(Settings!$B$5),MONTH(Settings!$B$5),1),EDATE(DATE(YEAR(Settings!$B$5),MONTH(Settings!$B$5),1),-1)))))</f>
        <v/>
      </c>
    </row>
    <row r="69" spans="1:13" x14ac:dyDescent="0.3">
      <c r="A69" s="26" t="str">
        <f>IF(Residents!A69="","",Residents!A69)</f>
        <v/>
      </c>
      <c r="B69" s="27" t="str">
        <f>IF($A69="","",Residents!H69&amp;"")</f>
        <v/>
      </c>
      <c r="C69" s="28" t="str">
        <f>IF($A69="","",IF(N(Residents!I69)&gt;0,Residents!I69,IFERROR(INDEX(Beds!$F$7:$F$206,MATCH(Residents!H69,Beds!$A$7:$A$206,0)),0)))</f>
        <v/>
      </c>
      <c r="D69" s="29" t="str">
        <f>IF(OR($A69="",Residents!J69=""),"",Residents!J69)</f>
        <v/>
      </c>
      <c r="E69" s="30" t="str">
        <f>IF($A69="","",IF(Residents!J69="","No check-in date",IF(Residents!J69&gt;Settings!$B$5,"Booked",IF(AND(Residents!K69&lt;&gt;"",Residents!K69&lt;Settings!$B$5),"Left","Staying"))))</f>
        <v/>
      </c>
      <c r="F69" s="30" t="str">
        <f>IF($A69="","",IF(OR(L69="",Residents!$J69&gt;Settings!$B$5),0,(YEAR(M69)-YEAR(L69))*12+MONTH(M69)-MONTH(L69)+1))</f>
        <v/>
      </c>
      <c r="G69" s="28" t="str">
        <f>IF($A69="","",F69*C69+IF(F69&gt;0,N(Residents!O69),0))</f>
        <v/>
      </c>
      <c r="H69" s="28" t="str">
        <f>IF($A69="","",SUMIF(Payments!$B$4:$B$1003,$A69,Payments!$D$4:$D$1003))</f>
        <v/>
      </c>
      <c r="I69" s="31" t="str">
        <f t="shared" si="1"/>
        <v/>
      </c>
      <c r="J69" s="26" t="str">
        <f>IF($A69="","",Residents!B69&amp;"")</f>
        <v/>
      </c>
      <c r="K69" s="32" t="str">
        <f>IF(OR($A69="",N(I69)&lt;=0.005),"","Hi "&amp;A69&amp;", your rent balance at "&amp;Settings!$B$3&amp;" is "&amp;Settings!$B$4&amp;" "&amp;TEXT(I69,"#,##0")&amp;" as on "&amp;TEXT(Settings!$B$5,"dd-mmm-yyyy")&amp;". Please pay at the earliest. Thank you.")</f>
        <v/>
      </c>
      <c r="L69" s="33" t="str">
        <f>IF(OR($A69="",Residents!$J69=""),"",DATE(YEAR(Residents!$J69),MONTH(Residents!$J69),1))</f>
        <v/>
      </c>
      <c r="M69" s="33" t="str">
        <f>IF(L69="","",MAX(L69,IF(Residents!$K69&lt;&gt;"",MIN(DATE(YEAR(Residents!$K69),MONTH(Residents!$K69),1),DATE(YEAR(Settings!$B$5),MONTH(Settings!$B$5),1)),IF(DAY(Settings!$B$5)&gt;=MAX(1,N(Settings!$B$6)),DATE(YEAR(Settings!$B$5),MONTH(Settings!$B$5),1),EDATE(DATE(YEAR(Settings!$B$5),MONTH(Settings!$B$5),1),-1)))))</f>
        <v/>
      </c>
    </row>
    <row r="70" spans="1:13" x14ac:dyDescent="0.3">
      <c r="A70" s="26" t="str">
        <f>IF(Residents!A70="","",Residents!A70)</f>
        <v/>
      </c>
      <c r="B70" s="27" t="str">
        <f>IF($A70="","",Residents!H70&amp;"")</f>
        <v/>
      </c>
      <c r="C70" s="28" t="str">
        <f>IF($A70="","",IF(N(Residents!I70)&gt;0,Residents!I70,IFERROR(INDEX(Beds!$F$7:$F$206,MATCH(Residents!H70,Beds!$A$7:$A$206,0)),0)))</f>
        <v/>
      </c>
      <c r="D70" s="29" t="str">
        <f>IF(OR($A70="",Residents!J70=""),"",Residents!J70)</f>
        <v/>
      </c>
      <c r="E70" s="30" t="str">
        <f>IF($A70="","",IF(Residents!J70="","No check-in date",IF(Residents!J70&gt;Settings!$B$5,"Booked",IF(AND(Residents!K70&lt;&gt;"",Residents!K70&lt;Settings!$B$5),"Left","Staying"))))</f>
        <v/>
      </c>
      <c r="F70" s="30" t="str">
        <f>IF($A70="","",IF(OR(L70="",Residents!$J70&gt;Settings!$B$5),0,(YEAR(M70)-YEAR(L70))*12+MONTH(M70)-MONTH(L70)+1))</f>
        <v/>
      </c>
      <c r="G70" s="28" t="str">
        <f>IF($A70="","",F70*C70+IF(F70&gt;0,N(Residents!O70),0))</f>
        <v/>
      </c>
      <c r="H70" s="28" t="str">
        <f>IF($A70="","",SUMIF(Payments!$B$4:$B$1003,$A70,Payments!$D$4:$D$1003))</f>
        <v/>
      </c>
      <c r="I70" s="31" t="str">
        <f t="shared" si="1"/>
        <v/>
      </c>
      <c r="J70" s="26" t="str">
        <f>IF($A70="","",Residents!B70&amp;"")</f>
        <v/>
      </c>
      <c r="K70" s="32" t="str">
        <f>IF(OR($A70="",N(I70)&lt;=0.005),"","Hi "&amp;A70&amp;", your rent balance at "&amp;Settings!$B$3&amp;" is "&amp;Settings!$B$4&amp;" "&amp;TEXT(I70,"#,##0")&amp;" as on "&amp;TEXT(Settings!$B$5,"dd-mmm-yyyy")&amp;". Please pay at the earliest. Thank you.")</f>
        <v/>
      </c>
      <c r="L70" s="33" t="str">
        <f>IF(OR($A70="",Residents!$J70=""),"",DATE(YEAR(Residents!$J70),MONTH(Residents!$J70),1))</f>
        <v/>
      </c>
      <c r="M70" s="33" t="str">
        <f>IF(L70="","",MAX(L70,IF(Residents!$K70&lt;&gt;"",MIN(DATE(YEAR(Residents!$K70),MONTH(Residents!$K70),1),DATE(YEAR(Settings!$B$5),MONTH(Settings!$B$5),1)),IF(DAY(Settings!$B$5)&gt;=MAX(1,N(Settings!$B$6)),DATE(YEAR(Settings!$B$5),MONTH(Settings!$B$5),1),EDATE(DATE(YEAR(Settings!$B$5),MONTH(Settings!$B$5),1),-1)))))</f>
        <v/>
      </c>
    </row>
    <row r="71" spans="1:13" x14ac:dyDescent="0.3">
      <c r="A71" s="26" t="str">
        <f>IF(Residents!A71="","",Residents!A71)</f>
        <v/>
      </c>
      <c r="B71" s="27" t="str">
        <f>IF($A71="","",Residents!H71&amp;"")</f>
        <v/>
      </c>
      <c r="C71" s="28" t="str">
        <f>IF($A71="","",IF(N(Residents!I71)&gt;0,Residents!I71,IFERROR(INDEX(Beds!$F$7:$F$206,MATCH(Residents!H71,Beds!$A$7:$A$206,0)),0)))</f>
        <v/>
      </c>
      <c r="D71" s="29" t="str">
        <f>IF(OR($A71="",Residents!J71=""),"",Residents!J71)</f>
        <v/>
      </c>
      <c r="E71" s="30" t="str">
        <f>IF($A71="","",IF(Residents!J71="","No check-in date",IF(Residents!J71&gt;Settings!$B$5,"Booked",IF(AND(Residents!K71&lt;&gt;"",Residents!K71&lt;Settings!$B$5),"Left","Staying"))))</f>
        <v/>
      </c>
      <c r="F71" s="30" t="str">
        <f>IF($A71="","",IF(OR(L71="",Residents!$J71&gt;Settings!$B$5),0,(YEAR(M71)-YEAR(L71))*12+MONTH(M71)-MONTH(L71)+1))</f>
        <v/>
      </c>
      <c r="G71" s="28" t="str">
        <f>IF($A71="","",F71*C71+IF(F71&gt;0,N(Residents!O71),0))</f>
        <v/>
      </c>
      <c r="H71" s="28" t="str">
        <f>IF($A71="","",SUMIF(Payments!$B$4:$B$1003,$A71,Payments!$D$4:$D$1003))</f>
        <v/>
      </c>
      <c r="I71" s="31" t="str">
        <f t="shared" si="1"/>
        <v/>
      </c>
      <c r="J71" s="26" t="str">
        <f>IF($A71="","",Residents!B71&amp;"")</f>
        <v/>
      </c>
      <c r="K71" s="32" t="str">
        <f>IF(OR($A71="",N(I71)&lt;=0.005),"","Hi "&amp;A71&amp;", your rent balance at "&amp;Settings!$B$3&amp;" is "&amp;Settings!$B$4&amp;" "&amp;TEXT(I71,"#,##0")&amp;" as on "&amp;TEXT(Settings!$B$5,"dd-mmm-yyyy")&amp;". Please pay at the earliest. Thank you.")</f>
        <v/>
      </c>
      <c r="L71" s="33" t="str">
        <f>IF(OR($A71="",Residents!$J71=""),"",DATE(YEAR(Residents!$J71),MONTH(Residents!$J71),1))</f>
        <v/>
      </c>
      <c r="M71" s="33" t="str">
        <f>IF(L71="","",MAX(L71,IF(Residents!$K71&lt;&gt;"",MIN(DATE(YEAR(Residents!$K71),MONTH(Residents!$K71),1),DATE(YEAR(Settings!$B$5),MONTH(Settings!$B$5),1)),IF(DAY(Settings!$B$5)&gt;=MAX(1,N(Settings!$B$6)),DATE(YEAR(Settings!$B$5),MONTH(Settings!$B$5),1),EDATE(DATE(YEAR(Settings!$B$5),MONTH(Settings!$B$5),1),-1)))))</f>
        <v/>
      </c>
    </row>
    <row r="72" spans="1:13" x14ac:dyDescent="0.3">
      <c r="A72" s="26" t="str">
        <f>IF(Residents!A72="","",Residents!A72)</f>
        <v/>
      </c>
      <c r="B72" s="27" t="str">
        <f>IF($A72="","",Residents!H72&amp;"")</f>
        <v/>
      </c>
      <c r="C72" s="28" t="str">
        <f>IF($A72="","",IF(N(Residents!I72)&gt;0,Residents!I72,IFERROR(INDEX(Beds!$F$7:$F$206,MATCH(Residents!H72,Beds!$A$7:$A$206,0)),0)))</f>
        <v/>
      </c>
      <c r="D72" s="29" t="str">
        <f>IF(OR($A72="",Residents!J72=""),"",Residents!J72)</f>
        <v/>
      </c>
      <c r="E72" s="30" t="str">
        <f>IF($A72="","",IF(Residents!J72="","No check-in date",IF(Residents!J72&gt;Settings!$B$5,"Booked",IF(AND(Residents!K72&lt;&gt;"",Residents!K72&lt;Settings!$B$5),"Left","Staying"))))</f>
        <v/>
      </c>
      <c r="F72" s="30" t="str">
        <f>IF($A72="","",IF(OR(L72="",Residents!$J72&gt;Settings!$B$5),0,(YEAR(M72)-YEAR(L72))*12+MONTH(M72)-MONTH(L72)+1))</f>
        <v/>
      </c>
      <c r="G72" s="28" t="str">
        <f>IF($A72="","",F72*C72+IF(F72&gt;0,N(Residents!O72),0))</f>
        <v/>
      </c>
      <c r="H72" s="28" t="str">
        <f>IF($A72="","",SUMIF(Payments!$B$4:$B$1003,$A72,Payments!$D$4:$D$1003))</f>
        <v/>
      </c>
      <c r="I72" s="31" t="str">
        <f t="shared" si="1"/>
        <v/>
      </c>
      <c r="J72" s="26" t="str">
        <f>IF($A72="","",Residents!B72&amp;"")</f>
        <v/>
      </c>
      <c r="K72" s="32" t="str">
        <f>IF(OR($A72="",N(I72)&lt;=0.005),"","Hi "&amp;A72&amp;", your rent balance at "&amp;Settings!$B$3&amp;" is "&amp;Settings!$B$4&amp;" "&amp;TEXT(I72,"#,##0")&amp;" as on "&amp;TEXT(Settings!$B$5,"dd-mmm-yyyy")&amp;". Please pay at the earliest. Thank you.")</f>
        <v/>
      </c>
      <c r="L72" s="33" t="str">
        <f>IF(OR($A72="",Residents!$J72=""),"",DATE(YEAR(Residents!$J72),MONTH(Residents!$J72),1))</f>
        <v/>
      </c>
      <c r="M72" s="33" t="str">
        <f>IF(L72="","",MAX(L72,IF(Residents!$K72&lt;&gt;"",MIN(DATE(YEAR(Residents!$K72),MONTH(Residents!$K72),1),DATE(YEAR(Settings!$B$5),MONTH(Settings!$B$5),1)),IF(DAY(Settings!$B$5)&gt;=MAX(1,N(Settings!$B$6)),DATE(YEAR(Settings!$B$5),MONTH(Settings!$B$5),1),EDATE(DATE(YEAR(Settings!$B$5),MONTH(Settings!$B$5),1),-1)))))</f>
        <v/>
      </c>
    </row>
    <row r="73" spans="1:13" x14ac:dyDescent="0.3">
      <c r="A73" s="26" t="str">
        <f>IF(Residents!A73="","",Residents!A73)</f>
        <v/>
      </c>
      <c r="B73" s="27" t="str">
        <f>IF($A73="","",Residents!H73&amp;"")</f>
        <v/>
      </c>
      <c r="C73" s="28" t="str">
        <f>IF($A73="","",IF(N(Residents!I73)&gt;0,Residents!I73,IFERROR(INDEX(Beds!$F$7:$F$206,MATCH(Residents!H73,Beds!$A$7:$A$206,0)),0)))</f>
        <v/>
      </c>
      <c r="D73" s="29" t="str">
        <f>IF(OR($A73="",Residents!J73=""),"",Residents!J73)</f>
        <v/>
      </c>
      <c r="E73" s="30" t="str">
        <f>IF($A73="","",IF(Residents!J73="","No check-in date",IF(Residents!J73&gt;Settings!$B$5,"Booked",IF(AND(Residents!K73&lt;&gt;"",Residents!K73&lt;Settings!$B$5),"Left","Staying"))))</f>
        <v/>
      </c>
      <c r="F73" s="30" t="str">
        <f>IF($A73="","",IF(OR(L73="",Residents!$J73&gt;Settings!$B$5),0,(YEAR(M73)-YEAR(L73))*12+MONTH(M73)-MONTH(L73)+1))</f>
        <v/>
      </c>
      <c r="G73" s="28" t="str">
        <f>IF($A73="","",F73*C73+IF(F73&gt;0,N(Residents!O73),0))</f>
        <v/>
      </c>
      <c r="H73" s="28" t="str">
        <f>IF($A73="","",SUMIF(Payments!$B$4:$B$1003,$A73,Payments!$D$4:$D$1003))</f>
        <v/>
      </c>
      <c r="I73" s="31" t="str">
        <f t="shared" si="1"/>
        <v/>
      </c>
      <c r="J73" s="26" t="str">
        <f>IF($A73="","",Residents!B73&amp;"")</f>
        <v/>
      </c>
      <c r="K73" s="32" t="str">
        <f>IF(OR($A73="",N(I73)&lt;=0.005),"","Hi "&amp;A73&amp;", your rent balance at "&amp;Settings!$B$3&amp;" is "&amp;Settings!$B$4&amp;" "&amp;TEXT(I73,"#,##0")&amp;" as on "&amp;TEXT(Settings!$B$5,"dd-mmm-yyyy")&amp;". Please pay at the earliest. Thank you.")</f>
        <v/>
      </c>
      <c r="L73" s="33" t="str">
        <f>IF(OR($A73="",Residents!$J73=""),"",DATE(YEAR(Residents!$J73),MONTH(Residents!$J73),1))</f>
        <v/>
      </c>
      <c r="M73" s="33" t="str">
        <f>IF(L73="","",MAX(L73,IF(Residents!$K73&lt;&gt;"",MIN(DATE(YEAR(Residents!$K73),MONTH(Residents!$K73),1),DATE(YEAR(Settings!$B$5),MONTH(Settings!$B$5),1)),IF(DAY(Settings!$B$5)&gt;=MAX(1,N(Settings!$B$6)),DATE(YEAR(Settings!$B$5),MONTH(Settings!$B$5),1),EDATE(DATE(YEAR(Settings!$B$5),MONTH(Settings!$B$5),1),-1)))))</f>
        <v/>
      </c>
    </row>
    <row r="74" spans="1:13" x14ac:dyDescent="0.3">
      <c r="A74" s="26" t="str">
        <f>IF(Residents!A74="","",Residents!A74)</f>
        <v/>
      </c>
      <c r="B74" s="27" t="str">
        <f>IF($A74="","",Residents!H74&amp;"")</f>
        <v/>
      </c>
      <c r="C74" s="28" t="str">
        <f>IF($A74="","",IF(N(Residents!I74)&gt;0,Residents!I74,IFERROR(INDEX(Beds!$F$7:$F$206,MATCH(Residents!H74,Beds!$A$7:$A$206,0)),0)))</f>
        <v/>
      </c>
      <c r="D74" s="29" t="str">
        <f>IF(OR($A74="",Residents!J74=""),"",Residents!J74)</f>
        <v/>
      </c>
      <c r="E74" s="30" t="str">
        <f>IF($A74="","",IF(Residents!J74="","No check-in date",IF(Residents!J74&gt;Settings!$B$5,"Booked",IF(AND(Residents!K74&lt;&gt;"",Residents!K74&lt;Settings!$B$5),"Left","Staying"))))</f>
        <v/>
      </c>
      <c r="F74" s="30" t="str">
        <f>IF($A74="","",IF(OR(L74="",Residents!$J74&gt;Settings!$B$5),0,(YEAR(M74)-YEAR(L74))*12+MONTH(M74)-MONTH(L74)+1))</f>
        <v/>
      </c>
      <c r="G74" s="28" t="str">
        <f>IF($A74="","",F74*C74+IF(F74&gt;0,N(Residents!O74),0))</f>
        <v/>
      </c>
      <c r="H74" s="28" t="str">
        <f>IF($A74="","",SUMIF(Payments!$B$4:$B$1003,$A74,Payments!$D$4:$D$1003))</f>
        <v/>
      </c>
      <c r="I74" s="31" t="str">
        <f t="shared" si="1"/>
        <v/>
      </c>
      <c r="J74" s="26" t="str">
        <f>IF($A74="","",Residents!B74&amp;"")</f>
        <v/>
      </c>
      <c r="K74" s="32" t="str">
        <f>IF(OR($A74="",N(I74)&lt;=0.005),"","Hi "&amp;A74&amp;", your rent balance at "&amp;Settings!$B$3&amp;" is "&amp;Settings!$B$4&amp;" "&amp;TEXT(I74,"#,##0")&amp;" as on "&amp;TEXT(Settings!$B$5,"dd-mmm-yyyy")&amp;". Please pay at the earliest. Thank you.")</f>
        <v/>
      </c>
      <c r="L74" s="33" t="str">
        <f>IF(OR($A74="",Residents!$J74=""),"",DATE(YEAR(Residents!$J74),MONTH(Residents!$J74),1))</f>
        <v/>
      </c>
      <c r="M74" s="33" t="str">
        <f>IF(L74="","",MAX(L74,IF(Residents!$K74&lt;&gt;"",MIN(DATE(YEAR(Residents!$K74),MONTH(Residents!$K74),1),DATE(YEAR(Settings!$B$5),MONTH(Settings!$B$5),1)),IF(DAY(Settings!$B$5)&gt;=MAX(1,N(Settings!$B$6)),DATE(YEAR(Settings!$B$5),MONTH(Settings!$B$5),1),EDATE(DATE(YEAR(Settings!$B$5),MONTH(Settings!$B$5),1),-1)))))</f>
        <v/>
      </c>
    </row>
    <row r="75" spans="1:13" x14ac:dyDescent="0.3">
      <c r="A75" s="26" t="str">
        <f>IF(Residents!A75="","",Residents!A75)</f>
        <v/>
      </c>
      <c r="B75" s="27" t="str">
        <f>IF($A75="","",Residents!H75&amp;"")</f>
        <v/>
      </c>
      <c r="C75" s="28" t="str">
        <f>IF($A75="","",IF(N(Residents!I75)&gt;0,Residents!I75,IFERROR(INDEX(Beds!$F$7:$F$206,MATCH(Residents!H75,Beds!$A$7:$A$206,0)),0)))</f>
        <v/>
      </c>
      <c r="D75" s="29" t="str">
        <f>IF(OR($A75="",Residents!J75=""),"",Residents!J75)</f>
        <v/>
      </c>
      <c r="E75" s="30" t="str">
        <f>IF($A75="","",IF(Residents!J75="","No check-in date",IF(Residents!J75&gt;Settings!$B$5,"Booked",IF(AND(Residents!K75&lt;&gt;"",Residents!K75&lt;Settings!$B$5),"Left","Staying"))))</f>
        <v/>
      </c>
      <c r="F75" s="30" t="str">
        <f>IF($A75="","",IF(OR(L75="",Residents!$J75&gt;Settings!$B$5),0,(YEAR(M75)-YEAR(L75))*12+MONTH(M75)-MONTH(L75)+1))</f>
        <v/>
      </c>
      <c r="G75" s="28" t="str">
        <f>IF($A75="","",F75*C75+IF(F75&gt;0,N(Residents!O75),0))</f>
        <v/>
      </c>
      <c r="H75" s="28" t="str">
        <f>IF($A75="","",SUMIF(Payments!$B$4:$B$1003,$A75,Payments!$D$4:$D$1003))</f>
        <v/>
      </c>
      <c r="I75" s="31" t="str">
        <f t="shared" si="1"/>
        <v/>
      </c>
      <c r="J75" s="26" t="str">
        <f>IF($A75="","",Residents!B75&amp;"")</f>
        <v/>
      </c>
      <c r="K75" s="32" t="str">
        <f>IF(OR($A75="",N(I75)&lt;=0.005),"","Hi "&amp;A75&amp;", your rent balance at "&amp;Settings!$B$3&amp;" is "&amp;Settings!$B$4&amp;" "&amp;TEXT(I75,"#,##0")&amp;" as on "&amp;TEXT(Settings!$B$5,"dd-mmm-yyyy")&amp;". Please pay at the earliest. Thank you.")</f>
        <v/>
      </c>
      <c r="L75" s="33" t="str">
        <f>IF(OR($A75="",Residents!$J75=""),"",DATE(YEAR(Residents!$J75),MONTH(Residents!$J75),1))</f>
        <v/>
      </c>
      <c r="M75" s="33" t="str">
        <f>IF(L75="","",MAX(L75,IF(Residents!$K75&lt;&gt;"",MIN(DATE(YEAR(Residents!$K75),MONTH(Residents!$K75),1),DATE(YEAR(Settings!$B$5),MONTH(Settings!$B$5),1)),IF(DAY(Settings!$B$5)&gt;=MAX(1,N(Settings!$B$6)),DATE(YEAR(Settings!$B$5),MONTH(Settings!$B$5),1),EDATE(DATE(YEAR(Settings!$B$5),MONTH(Settings!$B$5),1),-1)))))</f>
        <v/>
      </c>
    </row>
    <row r="76" spans="1:13" x14ac:dyDescent="0.3">
      <c r="A76" s="26" t="str">
        <f>IF(Residents!A76="","",Residents!A76)</f>
        <v/>
      </c>
      <c r="B76" s="27" t="str">
        <f>IF($A76="","",Residents!H76&amp;"")</f>
        <v/>
      </c>
      <c r="C76" s="28" t="str">
        <f>IF($A76="","",IF(N(Residents!I76)&gt;0,Residents!I76,IFERROR(INDEX(Beds!$F$7:$F$206,MATCH(Residents!H76,Beds!$A$7:$A$206,0)),0)))</f>
        <v/>
      </c>
      <c r="D76" s="29" t="str">
        <f>IF(OR($A76="",Residents!J76=""),"",Residents!J76)</f>
        <v/>
      </c>
      <c r="E76" s="30" t="str">
        <f>IF($A76="","",IF(Residents!J76="","No check-in date",IF(Residents!J76&gt;Settings!$B$5,"Booked",IF(AND(Residents!K76&lt;&gt;"",Residents!K76&lt;Settings!$B$5),"Left","Staying"))))</f>
        <v/>
      </c>
      <c r="F76" s="30" t="str">
        <f>IF($A76="","",IF(OR(L76="",Residents!$J76&gt;Settings!$B$5),0,(YEAR(M76)-YEAR(L76))*12+MONTH(M76)-MONTH(L76)+1))</f>
        <v/>
      </c>
      <c r="G76" s="28" t="str">
        <f>IF($A76="","",F76*C76+IF(F76&gt;0,N(Residents!O76),0))</f>
        <v/>
      </c>
      <c r="H76" s="28" t="str">
        <f>IF($A76="","",SUMIF(Payments!$B$4:$B$1003,$A76,Payments!$D$4:$D$1003))</f>
        <v/>
      </c>
      <c r="I76" s="31" t="str">
        <f t="shared" si="1"/>
        <v/>
      </c>
      <c r="J76" s="26" t="str">
        <f>IF($A76="","",Residents!B76&amp;"")</f>
        <v/>
      </c>
      <c r="K76" s="32" t="str">
        <f>IF(OR($A76="",N(I76)&lt;=0.005),"","Hi "&amp;A76&amp;", your rent balance at "&amp;Settings!$B$3&amp;" is "&amp;Settings!$B$4&amp;" "&amp;TEXT(I76,"#,##0")&amp;" as on "&amp;TEXT(Settings!$B$5,"dd-mmm-yyyy")&amp;". Please pay at the earliest. Thank you.")</f>
        <v/>
      </c>
      <c r="L76" s="33" t="str">
        <f>IF(OR($A76="",Residents!$J76=""),"",DATE(YEAR(Residents!$J76),MONTH(Residents!$J76),1))</f>
        <v/>
      </c>
      <c r="M76" s="33" t="str">
        <f>IF(L76="","",MAX(L76,IF(Residents!$K76&lt;&gt;"",MIN(DATE(YEAR(Residents!$K76),MONTH(Residents!$K76),1),DATE(YEAR(Settings!$B$5),MONTH(Settings!$B$5),1)),IF(DAY(Settings!$B$5)&gt;=MAX(1,N(Settings!$B$6)),DATE(YEAR(Settings!$B$5),MONTH(Settings!$B$5),1),EDATE(DATE(YEAR(Settings!$B$5),MONTH(Settings!$B$5),1),-1)))))</f>
        <v/>
      </c>
    </row>
    <row r="77" spans="1:13" x14ac:dyDescent="0.3">
      <c r="A77" s="26" t="str">
        <f>IF(Residents!A77="","",Residents!A77)</f>
        <v/>
      </c>
      <c r="B77" s="27" t="str">
        <f>IF($A77="","",Residents!H77&amp;"")</f>
        <v/>
      </c>
      <c r="C77" s="28" t="str">
        <f>IF($A77="","",IF(N(Residents!I77)&gt;0,Residents!I77,IFERROR(INDEX(Beds!$F$7:$F$206,MATCH(Residents!H77,Beds!$A$7:$A$206,0)),0)))</f>
        <v/>
      </c>
      <c r="D77" s="29" t="str">
        <f>IF(OR($A77="",Residents!J77=""),"",Residents!J77)</f>
        <v/>
      </c>
      <c r="E77" s="30" t="str">
        <f>IF($A77="","",IF(Residents!J77="","No check-in date",IF(Residents!J77&gt;Settings!$B$5,"Booked",IF(AND(Residents!K77&lt;&gt;"",Residents!K77&lt;Settings!$B$5),"Left","Staying"))))</f>
        <v/>
      </c>
      <c r="F77" s="30" t="str">
        <f>IF($A77="","",IF(OR(L77="",Residents!$J77&gt;Settings!$B$5),0,(YEAR(M77)-YEAR(L77))*12+MONTH(M77)-MONTH(L77)+1))</f>
        <v/>
      </c>
      <c r="G77" s="28" t="str">
        <f>IF($A77="","",F77*C77+IF(F77&gt;0,N(Residents!O77),0))</f>
        <v/>
      </c>
      <c r="H77" s="28" t="str">
        <f>IF($A77="","",SUMIF(Payments!$B$4:$B$1003,$A77,Payments!$D$4:$D$1003))</f>
        <v/>
      </c>
      <c r="I77" s="31" t="str">
        <f t="shared" si="1"/>
        <v/>
      </c>
      <c r="J77" s="26" t="str">
        <f>IF($A77="","",Residents!B77&amp;"")</f>
        <v/>
      </c>
      <c r="K77" s="32" t="str">
        <f>IF(OR($A77="",N(I77)&lt;=0.005),"","Hi "&amp;A77&amp;", your rent balance at "&amp;Settings!$B$3&amp;" is "&amp;Settings!$B$4&amp;" "&amp;TEXT(I77,"#,##0")&amp;" as on "&amp;TEXT(Settings!$B$5,"dd-mmm-yyyy")&amp;". Please pay at the earliest. Thank you.")</f>
        <v/>
      </c>
      <c r="L77" s="33" t="str">
        <f>IF(OR($A77="",Residents!$J77=""),"",DATE(YEAR(Residents!$J77),MONTH(Residents!$J77),1))</f>
        <v/>
      </c>
      <c r="M77" s="33" t="str">
        <f>IF(L77="","",MAX(L77,IF(Residents!$K77&lt;&gt;"",MIN(DATE(YEAR(Residents!$K77),MONTH(Residents!$K77),1),DATE(YEAR(Settings!$B$5),MONTH(Settings!$B$5),1)),IF(DAY(Settings!$B$5)&gt;=MAX(1,N(Settings!$B$6)),DATE(YEAR(Settings!$B$5),MONTH(Settings!$B$5),1),EDATE(DATE(YEAR(Settings!$B$5),MONTH(Settings!$B$5),1),-1)))))</f>
        <v/>
      </c>
    </row>
    <row r="78" spans="1:13" x14ac:dyDescent="0.3">
      <c r="A78" s="26" t="str">
        <f>IF(Residents!A78="","",Residents!A78)</f>
        <v/>
      </c>
      <c r="B78" s="27" t="str">
        <f>IF($A78="","",Residents!H78&amp;"")</f>
        <v/>
      </c>
      <c r="C78" s="28" t="str">
        <f>IF($A78="","",IF(N(Residents!I78)&gt;0,Residents!I78,IFERROR(INDEX(Beds!$F$7:$F$206,MATCH(Residents!H78,Beds!$A$7:$A$206,0)),0)))</f>
        <v/>
      </c>
      <c r="D78" s="29" t="str">
        <f>IF(OR($A78="",Residents!J78=""),"",Residents!J78)</f>
        <v/>
      </c>
      <c r="E78" s="30" t="str">
        <f>IF($A78="","",IF(Residents!J78="","No check-in date",IF(Residents!J78&gt;Settings!$B$5,"Booked",IF(AND(Residents!K78&lt;&gt;"",Residents!K78&lt;Settings!$B$5),"Left","Staying"))))</f>
        <v/>
      </c>
      <c r="F78" s="30" t="str">
        <f>IF($A78="","",IF(OR(L78="",Residents!$J78&gt;Settings!$B$5),0,(YEAR(M78)-YEAR(L78))*12+MONTH(M78)-MONTH(L78)+1))</f>
        <v/>
      </c>
      <c r="G78" s="28" t="str">
        <f>IF($A78="","",F78*C78+IF(F78&gt;0,N(Residents!O78),0))</f>
        <v/>
      </c>
      <c r="H78" s="28" t="str">
        <f>IF($A78="","",SUMIF(Payments!$B$4:$B$1003,$A78,Payments!$D$4:$D$1003))</f>
        <v/>
      </c>
      <c r="I78" s="31" t="str">
        <f t="shared" si="1"/>
        <v/>
      </c>
      <c r="J78" s="26" t="str">
        <f>IF($A78="","",Residents!B78&amp;"")</f>
        <v/>
      </c>
      <c r="K78" s="32" t="str">
        <f>IF(OR($A78="",N(I78)&lt;=0.005),"","Hi "&amp;A78&amp;", your rent balance at "&amp;Settings!$B$3&amp;" is "&amp;Settings!$B$4&amp;" "&amp;TEXT(I78,"#,##0")&amp;" as on "&amp;TEXT(Settings!$B$5,"dd-mmm-yyyy")&amp;". Please pay at the earliest. Thank you.")</f>
        <v/>
      </c>
      <c r="L78" s="33" t="str">
        <f>IF(OR($A78="",Residents!$J78=""),"",DATE(YEAR(Residents!$J78),MONTH(Residents!$J78),1))</f>
        <v/>
      </c>
      <c r="M78" s="33" t="str">
        <f>IF(L78="","",MAX(L78,IF(Residents!$K78&lt;&gt;"",MIN(DATE(YEAR(Residents!$K78),MONTH(Residents!$K78),1),DATE(YEAR(Settings!$B$5),MONTH(Settings!$B$5),1)),IF(DAY(Settings!$B$5)&gt;=MAX(1,N(Settings!$B$6)),DATE(YEAR(Settings!$B$5),MONTH(Settings!$B$5),1),EDATE(DATE(YEAR(Settings!$B$5),MONTH(Settings!$B$5),1),-1)))))</f>
        <v/>
      </c>
    </row>
    <row r="79" spans="1:13" x14ac:dyDescent="0.3">
      <c r="A79" s="26" t="str">
        <f>IF(Residents!A79="","",Residents!A79)</f>
        <v/>
      </c>
      <c r="B79" s="27" t="str">
        <f>IF($A79="","",Residents!H79&amp;"")</f>
        <v/>
      </c>
      <c r="C79" s="28" t="str">
        <f>IF($A79="","",IF(N(Residents!I79)&gt;0,Residents!I79,IFERROR(INDEX(Beds!$F$7:$F$206,MATCH(Residents!H79,Beds!$A$7:$A$206,0)),0)))</f>
        <v/>
      </c>
      <c r="D79" s="29" t="str">
        <f>IF(OR($A79="",Residents!J79=""),"",Residents!J79)</f>
        <v/>
      </c>
      <c r="E79" s="30" t="str">
        <f>IF($A79="","",IF(Residents!J79="","No check-in date",IF(Residents!J79&gt;Settings!$B$5,"Booked",IF(AND(Residents!K79&lt;&gt;"",Residents!K79&lt;Settings!$B$5),"Left","Staying"))))</f>
        <v/>
      </c>
      <c r="F79" s="30" t="str">
        <f>IF($A79="","",IF(OR(L79="",Residents!$J79&gt;Settings!$B$5),0,(YEAR(M79)-YEAR(L79))*12+MONTH(M79)-MONTH(L79)+1))</f>
        <v/>
      </c>
      <c r="G79" s="28" t="str">
        <f>IF($A79="","",F79*C79+IF(F79&gt;0,N(Residents!O79),0))</f>
        <v/>
      </c>
      <c r="H79" s="28" t="str">
        <f>IF($A79="","",SUMIF(Payments!$B$4:$B$1003,$A79,Payments!$D$4:$D$1003))</f>
        <v/>
      </c>
      <c r="I79" s="31" t="str">
        <f t="shared" si="1"/>
        <v/>
      </c>
      <c r="J79" s="26" t="str">
        <f>IF($A79="","",Residents!B79&amp;"")</f>
        <v/>
      </c>
      <c r="K79" s="32" t="str">
        <f>IF(OR($A79="",N(I79)&lt;=0.005),"","Hi "&amp;A79&amp;", your rent balance at "&amp;Settings!$B$3&amp;" is "&amp;Settings!$B$4&amp;" "&amp;TEXT(I79,"#,##0")&amp;" as on "&amp;TEXT(Settings!$B$5,"dd-mmm-yyyy")&amp;". Please pay at the earliest. Thank you.")</f>
        <v/>
      </c>
      <c r="L79" s="33" t="str">
        <f>IF(OR($A79="",Residents!$J79=""),"",DATE(YEAR(Residents!$J79),MONTH(Residents!$J79),1))</f>
        <v/>
      </c>
      <c r="M79" s="33" t="str">
        <f>IF(L79="","",MAX(L79,IF(Residents!$K79&lt;&gt;"",MIN(DATE(YEAR(Residents!$K79),MONTH(Residents!$K79),1),DATE(YEAR(Settings!$B$5),MONTH(Settings!$B$5),1)),IF(DAY(Settings!$B$5)&gt;=MAX(1,N(Settings!$B$6)),DATE(YEAR(Settings!$B$5),MONTH(Settings!$B$5),1),EDATE(DATE(YEAR(Settings!$B$5),MONTH(Settings!$B$5),1),-1)))))</f>
        <v/>
      </c>
    </row>
    <row r="80" spans="1:13" x14ac:dyDescent="0.3">
      <c r="A80" s="26" t="str">
        <f>IF(Residents!A80="","",Residents!A80)</f>
        <v/>
      </c>
      <c r="B80" s="27" t="str">
        <f>IF($A80="","",Residents!H80&amp;"")</f>
        <v/>
      </c>
      <c r="C80" s="28" t="str">
        <f>IF($A80="","",IF(N(Residents!I80)&gt;0,Residents!I80,IFERROR(INDEX(Beds!$F$7:$F$206,MATCH(Residents!H80,Beds!$A$7:$A$206,0)),0)))</f>
        <v/>
      </c>
      <c r="D80" s="29" t="str">
        <f>IF(OR($A80="",Residents!J80=""),"",Residents!J80)</f>
        <v/>
      </c>
      <c r="E80" s="30" t="str">
        <f>IF($A80="","",IF(Residents!J80="","No check-in date",IF(Residents!J80&gt;Settings!$B$5,"Booked",IF(AND(Residents!K80&lt;&gt;"",Residents!K80&lt;Settings!$B$5),"Left","Staying"))))</f>
        <v/>
      </c>
      <c r="F80" s="30" t="str">
        <f>IF($A80="","",IF(OR(L80="",Residents!$J80&gt;Settings!$B$5),0,(YEAR(M80)-YEAR(L80))*12+MONTH(M80)-MONTH(L80)+1))</f>
        <v/>
      </c>
      <c r="G80" s="28" t="str">
        <f>IF($A80="","",F80*C80+IF(F80&gt;0,N(Residents!O80),0))</f>
        <v/>
      </c>
      <c r="H80" s="28" t="str">
        <f>IF($A80="","",SUMIF(Payments!$B$4:$B$1003,$A80,Payments!$D$4:$D$1003))</f>
        <v/>
      </c>
      <c r="I80" s="31" t="str">
        <f t="shared" si="1"/>
        <v/>
      </c>
      <c r="J80" s="26" t="str">
        <f>IF($A80="","",Residents!B80&amp;"")</f>
        <v/>
      </c>
      <c r="K80" s="32" t="str">
        <f>IF(OR($A80="",N(I80)&lt;=0.005),"","Hi "&amp;A80&amp;", your rent balance at "&amp;Settings!$B$3&amp;" is "&amp;Settings!$B$4&amp;" "&amp;TEXT(I80,"#,##0")&amp;" as on "&amp;TEXT(Settings!$B$5,"dd-mmm-yyyy")&amp;". Please pay at the earliest. Thank you.")</f>
        <v/>
      </c>
      <c r="L80" s="33" t="str">
        <f>IF(OR($A80="",Residents!$J80=""),"",DATE(YEAR(Residents!$J80),MONTH(Residents!$J80),1))</f>
        <v/>
      </c>
      <c r="M80" s="33" t="str">
        <f>IF(L80="","",MAX(L80,IF(Residents!$K80&lt;&gt;"",MIN(DATE(YEAR(Residents!$K80),MONTH(Residents!$K80),1),DATE(YEAR(Settings!$B$5),MONTH(Settings!$B$5),1)),IF(DAY(Settings!$B$5)&gt;=MAX(1,N(Settings!$B$6)),DATE(YEAR(Settings!$B$5),MONTH(Settings!$B$5),1),EDATE(DATE(YEAR(Settings!$B$5),MONTH(Settings!$B$5),1),-1)))))</f>
        <v/>
      </c>
    </row>
    <row r="81" spans="1:13" x14ac:dyDescent="0.3">
      <c r="A81" s="26" t="str">
        <f>IF(Residents!A81="","",Residents!A81)</f>
        <v/>
      </c>
      <c r="B81" s="27" t="str">
        <f>IF($A81="","",Residents!H81&amp;"")</f>
        <v/>
      </c>
      <c r="C81" s="28" t="str">
        <f>IF($A81="","",IF(N(Residents!I81)&gt;0,Residents!I81,IFERROR(INDEX(Beds!$F$7:$F$206,MATCH(Residents!H81,Beds!$A$7:$A$206,0)),0)))</f>
        <v/>
      </c>
      <c r="D81" s="29" t="str">
        <f>IF(OR($A81="",Residents!J81=""),"",Residents!J81)</f>
        <v/>
      </c>
      <c r="E81" s="30" t="str">
        <f>IF($A81="","",IF(Residents!J81="","No check-in date",IF(Residents!J81&gt;Settings!$B$5,"Booked",IF(AND(Residents!K81&lt;&gt;"",Residents!K81&lt;Settings!$B$5),"Left","Staying"))))</f>
        <v/>
      </c>
      <c r="F81" s="30" t="str">
        <f>IF($A81="","",IF(OR(L81="",Residents!$J81&gt;Settings!$B$5),0,(YEAR(M81)-YEAR(L81))*12+MONTH(M81)-MONTH(L81)+1))</f>
        <v/>
      </c>
      <c r="G81" s="28" t="str">
        <f>IF($A81="","",F81*C81+IF(F81&gt;0,N(Residents!O81),0))</f>
        <v/>
      </c>
      <c r="H81" s="28" t="str">
        <f>IF($A81="","",SUMIF(Payments!$B$4:$B$1003,$A81,Payments!$D$4:$D$1003))</f>
        <v/>
      </c>
      <c r="I81" s="31" t="str">
        <f t="shared" si="1"/>
        <v/>
      </c>
      <c r="J81" s="26" t="str">
        <f>IF($A81="","",Residents!B81&amp;"")</f>
        <v/>
      </c>
      <c r="K81" s="32" t="str">
        <f>IF(OR($A81="",N(I81)&lt;=0.005),"","Hi "&amp;A81&amp;", your rent balance at "&amp;Settings!$B$3&amp;" is "&amp;Settings!$B$4&amp;" "&amp;TEXT(I81,"#,##0")&amp;" as on "&amp;TEXT(Settings!$B$5,"dd-mmm-yyyy")&amp;". Please pay at the earliest. Thank you.")</f>
        <v/>
      </c>
      <c r="L81" s="33" t="str">
        <f>IF(OR($A81="",Residents!$J81=""),"",DATE(YEAR(Residents!$J81),MONTH(Residents!$J81),1))</f>
        <v/>
      </c>
      <c r="M81" s="33" t="str">
        <f>IF(L81="","",MAX(L81,IF(Residents!$K81&lt;&gt;"",MIN(DATE(YEAR(Residents!$K81),MONTH(Residents!$K81),1),DATE(YEAR(Settings!$B$5),MONTH(Settings!$B$5),1)),IF(DAY(Settings!$B$5)&gt;=MAX(1,N(Settings!$B$6)),DATE(YEAR(Settings!$B$5),MONTH(Settings!$B$5),1),EDATE(DATE(YEAR(Settings!$B$5),MONTH(Settings!$B$5),1),-1)))))</f>
        <v/>
      </c>
    </row>
    <row r="82" spans="1:13" x14ac:dyDescent="0.3">
      <c r="A82" s="26" t="str">
        <f>IF(Residents!A82="","",Residents!A82)</f>
        <v/>
      </c>
      <c r="B82" s="27" t="str">
        <f>IF($A82="","",Residents!H82&amp;"")</f>
        <v/>
      </c>
      <c r="C82" s="28" t="str">
        <f>IF($A82="","",IF(N(Residents!I82)&gt;0,Residents!I82,IFERROR(INDEX(Beds!$F$7:$F$206,MATCH(Residents!H82,Beds!$A$7:$A$206,0)),0)))</f>
        <v/>
      </c>
      <c r="D82" s="29" t="str">
        <f>IF(OR($A82="",Residents!J82=""),"",Residents!J82)</f>
        <v/>
      </c>
      <c r="E82" s="30" t="str">
        <f>IF($A82="","",IF(Residents!J82="","No check-in date",IF(Residents!J82&gt;Settings!$B$5,"Booked",IF(AND(Residents!K82&lt;&gt;"",Residents!K82&lt;Settings!$B$5),"Left","Staying"))))</f>
        <v/>
      </c>
      <c r="F82" s="30" t="str">
        <f>IF($A82="","",IF(OR(L82="",Residents!$J82&gt;Settings!$B$5),0,(YEAR(M82)-YEAR(L82))*12+MONTH(M82)-MONTH(L82)+1))</f>
        <v/>
      </c>
      <c r="G82" s="28" t="str">
        <f>IF($A82="","",F82*C82+IF(F82&gt;0,N(Residents!O82),0))</f>
        <v/>
      </c>
      <c r="H82" s="28" t="str">
        <f>IF($A82="","",SUMIF(Payments!$B$4:$B$1003,$A82,Payments!$D$4:$D$1003))</f>
        <v/>
      </c>
      <c r="I82" s="31" t="str">
        <f t="shared" si="1"/>
        <v/>
      </c>
      <c r="J82" s="26" t="str">
        <f>IF($A82="","",Residents!B82&amp;"")</f>
        <v/>
      </c>
      <c r="K82" s="32" t="str">
        <f>IF(OR($A82="",N(I82)&lt;=0.005),"","Hi "&amp;A82&amp;", your rent balance at "&amp;Settings!$B$3&amp;" is "&amp;Settings!$B$4&amp;" "&amp;TEXT(I82,"#,##0")&amp;" as on "&amp;TEXT(Settings!$B$5,"dd-mmm-yyyy")&amp;". Please pay at the earliest. Thank you.")</f>
        <v/>
      </c>
      <c r="L82" s="33" t="str">
        <f>IF(OR($A82="",Residents!$J82=""),"",DATE(YEAR(Residents!$J82),MONTH(Residents!$J82),1))</f>
        <v/>
      </c>
      <c r="M82" s="33" t="str">
        <f>IF(L82="","",MAX(L82,IF(Residents!$K82&lt;&gt;"",MIN(DATE(YEAR(Residents!$K82),MONTH(Residents!$K82),1),DATE(YEAR(Settings!$B$5),MONTH(Settings!$B$5),1)),IF(DAY(Settings!$B$5)&gt;=MAX(1,N(Settings!$B$6)),DATE(YEAR(Settings!$B$5),MONTH(Settings!$B$5),1),EDATE(DATE(YEAR(Settings!$B$5),MONTH(Settings!$B$5),1),-1)))))</f>
        <v/>
      </c>
    </row>
    <row r="83" spans="1:13" x14ac:dyDescent="0.3">
      <c r="A83" s="26" t="str">
        <f>IF(Residents!A83="","",Residents!A83)</f>
        <v/>
      </c>
      <c r="B83" s="27" t="str">
        <f>IF($A83="","",Residents!H83&amp;"")</f>
        <v/>
      </c>
      <c r="C83" s="28" t="str">
        <f>IF($A83="","",IF(N(Residents!I83)&gt;0,Residents!I83,IFERROR(INDEX(Beds!$F$7:$F$206,MATCH(Residents!H83,Beds!$A$7:$A$206,0)),0)))</f>
        <v/>
      </c>
      <c r="D83" s="29" t="str">
        <f>IF(OR($A83="",Residents!J83=""),"",Residents!J83)</f>
        <v/>
      </c>
      <c r="E83" s="30" t="str">
        <f>IF($A83="","",IF(Residents!J83="","No check-in date",IF(Residents!J83&gt;Settings!$B$5,"Booked",IF(AND(Residents!K83&lt;&gt;"",Residents!K83&lt;Settings!$B$5),"Left","Staying"))))</f>
        <v/>
      </c>
      <c r="F83" s="30" t="str">
        <f>IF($A83="","",IF(OR(L83="",Residents!$J83&gt;Settings!$B$5),0,(YEAR(M83)-YEAR(L83))*12+MONTH(M83)-MONTH(L83)+1))</f>
        <v/>
      </c>
      <c r="G83" s="28" t="str">
        <f>IF($A83="","",F83*C83+IF(F83&gt;0,N(Residents!O83),0))</f>
        <v/>
      </c>
      <c r="H83" s="28" t="str">
        <f>IF($A83="","",SUMIF(Payments!$B$4:$B$1003,$A83,Payments!$D$4:$D$1003))</f>
        <v/>
      </c>
      <c r="I83" s="31" t="str">
        <f t="shared" si="1"/>
        <v/>
      </c>
      <c r="J83" s="26" t="str">
        <f>IF($A83="","",Residents!B83&amp;"")</f>
        <v/>
      </c>
      <c r="K83" s="32" t="str">
        <f>IF(OR($A83="",N(I83)&lt;=0.005),"","Hi "&amp;A83&amp;", your rent balance at "&amp;Settings!$B$3&amp;" is "&amp;Settings!$B$4&amp;" "&amp;TEXT(I83,"#,##0")&amp;" as on "&amp;TEXT(Settings!$B$5,"dd-mmm-yyyy")&amp;". Please pay at the earliest. Thank you.")</f>
        <v/>
      </c>
      <c r="L83" s="33" t="str">
        <f>IF(OR($A83="",Residents!$J83=""),"",DATE(YEAR(Residents!$J83),MONTH(Residents!$J83),1))</f>
        <v/>
      </c>
      <c r="M83" s="33" t="str">
        <f>IF(L83="","",MAX(L83,IF(Residents!$K83&lt;&gt;"",MIN(DATE(YEAR(Residents!$K83),MONTH(Residents!$K83),1),DATE(YEAR(Settings!$B$5),MONTH(Settings!$B$5),1)),IF(DAY(Settings!$B$5)&gt;=MAX(1,N(Settings!$B$6)),DATE(YEAR(Settings!$B$5),MONTH(Settings!$B$5),1),EDATE(DATE(YEAR(Settings!$B$5),MONTH(Settings!$B$5),1),-1)))))</f>
        <v/>
      </c>
    </row>
    <row r="84" spans="1:13" x14ac:dyDescent="0.3">
      <c r="A84" s="26" t="str">
        <f>IF(Residents!A84="","",Residents!A84)</f>
        <v/>
      </c>
      <c r="B84" s="27" t="str">
        <f>IF($A84="","",Residents!H84&amp;"")</f>
        <v/>
      </c>
      <c r="C84" s="28" t="str">
        <f>IF($A84="","",IF(N(Residents!I84)&gt;0,Residents!I84,IFERROR(INDEX(Beds!$F$7:$F$206,MATCH(Residents!H84,Beds!$A$7:$A$206,0)),0)))</f>
        <v/>
      </c>
      <c r="D84" s="29" t="str">
        <f>IF(OR($A84="",Residents!J84=""),"",Residents!J84)</f>
        <v/>
      </c>
      <c r="E84" s="30" t="str">
        <f>IF($A84="","",IF(Residents!J84="","No check-in date",IF(Residents!J84&gt;Settings!$B$5,"Booked",IF(AND(Residents!K84&lt;&gt;"",Residents!K84&lt;Settings!$B$5),"Left","Staying"))))</f>
        <v/>
      </c>
      <c r="F84" s="30" t="str">
        <f>IF($A84="","",IF(OR(L84="",Residents!$J84&gt;Settings!$B$5),0,(YEAR(M84)-YEAR(L84))*12+MONTH(M84)-MONTH(L84)+1))</f>
        <v/>
      </c>
      <c r="G84" s="28" t="str">
        <f>IF($A84="","",F84*C84+IF(F84&gt;0,N(Residents!O84),0))</f>
        <v/>
      </c>
      <c r="H84" s="28" t="str">
        <f>IF($A84="","",SUMIF(Payments!$B$4:$B$1003,$A84,Payments!$D$4:$D$1003))</f>
        <v/>
      </c>
      <c r="I84" s="31" t="str">
        <f t="shared" si="1"/>
        <v/>
      </c>
      <c r="J84" s="26" t="str">
        <f>IF($A84="","",Residents!B84&amp;"")</f>
        <v/>
      </c>
      <c r="K84" s="32" t="str">
        <f>IF(OR($A84="",N(I84)&lt;=0.005),"","Hi "&amp;A84&amp;", your rent balance at "&amp;Settings!$B$3&amp;" is "&amp;Settings!$B$4&amp;" "&amp;TEXT(I84,"#,##0")&amp;" as on "&amp;TEXT(Settings!$B$5,"dd-mmm-yyyy")&amp;". Please pay at the earliest. Thank you.")</f>
        <v/>
      </c>
      <c r="L84" s="33" t="str">
        <f>IF(OR($A84="",Residents!$J84=""),"",DATE(YEAR(Residents!$J84),MONTH(Residents!$J84),1))</f>
        <v/>
      </c>
      <c r="M84" s="33" t="str">
        <f>IF(L84="","",MAX(L84,IF(Residents!$K84&lt;&gt;"",MIN(DATE(YEAR(Residents!$K84),MONTH(Residents!$K84),1),DATE(YEAR(Settings!$B$5),MONTH(Settings!$B$5),1)),IF(DAY(Settings!$B$5)&gt;=MAX(1,N(Settings!$B$6)),DATE(YEAR(Settings!$B$5),MONTH(Settings!$B$5),1),EDATE(DATE(YEAR(Settings!$B$5),MONTH(Settings!$B$5),1),-1)))))</f>
        <v/>
      </c>
    </row>
    <row r="85" spans="1:13" x14ac:dyDescent="0.3">
      <c r="A85" s="26" t="str">
        <f>IF(Residents!A85="","",Residents!A85)</f>
        <v/>
      </c>
      <c r="B85" s="27" t="str">
        <f>IF($A85="","",Residents!H85&amp;"")</f>
        <v/>
      </c>
      <c r="C85" s="28" t="str">
        <f>IF($A85="","",IF(N(Residents!I85)&gt;0,Residents!I85,IFERROR(INDEX(Beds!$F$7:$F$206,MATCH(Residents!H85,Beds!$A$7:$A$206,0)),0)))</f>
        <v/>
      </c>
      <c r="D85" s="29" t="str">
        <f>IF(OR($A85="",Residents!J85=""),"",Residents!J85)</f>
        <v/>
      </c>
      <c r="E85" s="30" t="str">
        <f>IF($A85="","",IF(Residents!J85="","No check-in date",IF(Residents!J85&gt;Settings!$B$5,"Booked",IF(AND(Residents!K85&lt;&gt;"",Residents!K85&lt;Settings!$B$5),"Left","Staying"))))</f>
        <v/>
      </c>
      <c r="F85" s="30" t="str">
        <f>IF($A85="","",IF(OR(L85="",Residents!$J85&gt;Settings!$B$5),0,(YEAR(M85)-YEAR(L85))*12+MONTH(M85)-MONTH(L85)+1))</f>
        <v/>
      </c>
      <c r="G85" s="28" t="str">
        <f>IF($A85="","",F85*C85+IF(F85&gt;0,N(Residents!O85),0))</f>
        <v/>
      </c>
      <c r="H85" s="28" t="str">
        <f>IF($A85="","",SUMIF(Payments!$B$4:$B$1003,$A85,Payments!$D$4:$D$1003))</f>
        <v/>
      </c>
      <c r="I85" s="31" t="str">
        <f t="shared" si="1"/>
        <v/>
      </c>
      <c r="J85" s="26" t="str">
        <f>IF($A85="","",Residents!B85&amp;"")</f>
        <v/>
      </c>
      <c r="K85" s="32" t="str">
        <f>IF(OR($A85="",N(I85)&lt;=0.005),"","Hi "&amp;A85&amp;", your rent balance at "&amp;Settings!$B$3&amp;" is "&amp;Settings!$B$4&amp;" "&amp;TEXT(I85,"#,##0")&amp;" as on "&amp;TEXT(Settings!$B$5,"dd-mmm-yyyy")&amp;". Please pay at the earliest. Thank you.")</f>
        <v/>
      </c>
      <c r="L85" s="33" t="str">
        <f>IF(OR($A85="",Residents!$J85=""),"",DATE(YEAR(Residents!$J85),MONTH(Residents!$J85),1))</f>
        <v/>
      </c>
      <c r="M85" s="33" t="str">
        <f>IF(L85="","",MAX(L85,IF(Residents!$K85&lt;&gt;"",MIN(DATE(YEAR(Residents!$K85),MONTH(Residents!$K85),1),DATE(YEAR(Settings!$B$5),MONTH(Settings!$B$5),1)),IF(DAY(Settings!$B$5)&gt;=MAX(1,N(Settings!$B$6)),DATE(YEAR(Settings!$B$5),MONTH(Settings!$B$5),1),EDATE(DATE(YEAR(Settings!$B$5),MONTH(Settings!$B$5),1),-1)))))</f>
        <v/>
      </c>
    </row>
    <row r="86" spans="1:13" x14ac:dyDescent="0.3">
      <c r="A86" s="26" t="str">
        <f>IF(Residents!A86="","",Residents!A86)</f>
        <v/>
      </c>
      <c r="B86" s="27" t="str">
        <f>IF($A86="","",Residents!H86&amp;"")</f>
        <v/>
      </c>
      <c r="C86" s="28" t="str">
        <f>IF($A86="","",IF(N(Residents!I86)&gt;0,Residents!I86,IFERROR(INDEX(Beds!$F$7:$F$206,MATCH(Residents!H86,Beds!$A$7:$A$206,0)),0)))</f>
        <v/>
      </c>
      <c r="D86" s="29" t="str">
        <f>IF(OR($A86="",Residents!J86=""),"",Residents!J86)</f>
        <v/>
      </c>
      <c r="E86" s="30" t="str">
        <f>IF($A86="","",IF(Residents!J86="","No check-in date",IF(Residents!J86&gt;Settings!$B$5,"Booked",IF(AND(Residents!K86&lt;&gt;"",Residents!K86&lt;Settings!$B$5),"Left","Staying"))))</f>
        <v/>
      </c>
      <c r="F86" s="30" t="str">
        <f>IF($A86="","",IF(OR(L86="",Residents!$J86&gt;Settings!$B$5),0,(YEAR(M86)-YEAR(L86))*12+MONTH(M86)-MONTH(L86)+1))</f>
        <v/>
      </c>
      <c r="G86" s="28" t="str">
        <f>IF($A86="","",F86*C86+IF(F86&gt;0,N(Residents!O86),0))</f>
        <v/>
      </c>
      <c r="H86" s="28" t="str">
        <f>IF($A86="","",SUMIF(Payments!$B$4:$B$1003,$A86,Payments!$D$4:$D$1003))</f>
        <v/>
      </c>
      <c r="I86" s="31" t="str">
        <f t="shared" si="1"/>
        <v/>
      </c>
      <c r="J86" s="26" t="str">
        <f>IF($A86="","",Residents!B86&amp;"")</f>
        <v/>
      </c>
      <c r="K86" s="32" t="str">
        <f>IF(OR($A86="",N(I86)&lt;=0.005),"","Hi "&amp;A86&amp;", your rent balance at "&amp;Settings!$B$3&amp;" is "&amp;Settings!$B$4&amp;" "&amp;TEXT(I86,"#,##0")&amp;" as on "&amp;TEXT(Settings!$B$5,"dd-mmm-yyyy")&amp;". Please pay at the earliest. Thank you.")</f>
        <v/>
      </c>
      <c r="L86" s="33" t="str">
        <f>IF(OR($A86="",Residents!$J86=""),"",DATE(YEAR(Residents!$J86),MONTH(Residents!$J86),1))</f>
        <v/>
      </c>
      <c r="M86" s="33" t="str">
        <f>IF(L86="","",MAX(L86,IF(Residents!$K86&lt;&gt;"",MIN(DATE(YEAR(Residents!$K86),MONTH(Residents!$K86),1),DATE(YEAR(Settings!$B$5),MONTH(Settings!$B$5),1)),IF(DAY(Settings!$B$5)&gt;=MAX(1,N(Settings!$B$6)),DATE(YEAR(Settings!$B$5),MONTH(Settings!$B$5),1),EDATE(DATE(YEAR(Settings!$B$5),MONTH(Settings!$B$5),1),-1)))))</f>
        <v/>
      </c>
    </row>
    <row r="87" spans="1:13" x14ac:dyDescent="0.3">
      <c r="A87" s="26" t="str">
        <f>IF(Residents!A87="","",Residents!A87)</f>
        <v/>
      </c>
      <c r="B87" s="27" t="str">
        <f>IF($A87="","",Residents!H87&amp;"")</f>
        <v/>
      </c>
      <c r="C87" s="28" t="str">
        <f>IF($A87="","",IF(N(Residents!I87)&gt;0,Residents!I87,IFERROR(INDEX(Beds!$F$7:$F$206,MATCH(Residents!H87,Beds!$A$7:$A$206,0)),0)))</f>
        <v/>
      </c>
      <c r="D87" s="29" t="str">
        <f>IF(OR($A87="",Residents!J87=""),"",Residents!J87)</f>
        <v/>
      </c>
      <c r="E87" s="30" t="str">
        <f>IF($A87="","",IF(Residents!J87="","No check-in date",IF(Residents!J87&gt;Settings!$B$5,"Booked",IF(AND(Residents!K87&lt;&gt;"",Residents!K87&lt;Settings!$B$5),"Left","Staying"))))</f>
        <v/>
      </c>
      <c r="F87" s="30" t="str">
        <f>IF($A87="","",IF(OR(L87="",Residents!$J87&gt;Settings!$B$5),0,(YEAR(M87)-YEAR(L87))*12+MONTH(M87)-MONTH(L87)+1))</f>
        <v/>
      </c>
      <c r="G87" s="28" t="str">
        <f>IF($A87="","",F87*C87+IF(F87&gt;0,N(Residents!O87),0))</f>
        <v/>
      </c>
      <c r="H87" s="28" t="str">
        <f>IF($A87="","",SUMIF(Payments!$B$4:$B$1003,$A87,Payments!$D$4:$D$1003))</f>
        <v/>
      </c>
      <c r="I87" s="31" t="str">
        <f t="shared" si="1"/>
        <v/>
      </c>
      <c r="J87" s="26" t="str">
        <f>IF($A87="","",Residents!B87&amp;"")</f>
        <v/>
      </c>
      <c r="K87" s="32" t="str">
        <f>IF(OR($A87="",N(I87)&lt;=0.005),"","Hi "&amp;A87&amp;", your rent balance at "&amp;Settings!$B$3&amp;" is "&amp;Settings!$B$4&amp;" "&amp;TEXT(I87,"#,##0")&amp;" as on "&amp;TEXT(Settings!$B$5,"dd-mmm-yyyy")&amp;". Please pay at the earliest. Thank you.")</f>
        <v/>
      </c>
      <c r="L87" s="33" t="str">
        <f>IF(OR($A87="",Residents!$J87=""),"",DATE(YEAR(Residents!$J87),MONTH(Residents!$J87),1))</f>
        <v/>
      </c>
      <c r="M87" s="33" t="str">
        <f>IF(L87="","",MAX(L87,IF(Residents!$K87&lt;&gt;"",MIN(DATE(YEAR(Residents!$K87),MONTH(Residents!$K87),1),DATE(YEAR(Settings!$B$5),MONTH(Settings!$B$5),1)),IF(DAY(Settings!$B$5)&gt;=MAX(1,N(Settings!$B$6)),DATE(YEAR(Settings!$B$5),MONTH(Settings!$B$5),1),EDATE(DATE(YEAR(Settings!$B$5),MONTH(Settings!$B$5),1),-1)))))</f>
        <v/>
      </c>
    </row>
    <row r="88" spans="1:13" x14ac:dyDescent="0.3">
      <c r="A88" s="26" t="str">
        <f>IF(Residents!A88="","",Residents!A88)</f>
        <v/>
      </c>
      <c r="B88" s="27" t="str">
        <f>IF($A88="","",Residents!H88&amp;"")</f>
        <v/>
      </c>
      <c r="C88" s="28" t="str">
        <f>IF($A88="","",IF(N(Residents!I88)&gt;0,Residents!I88,IFERROR(INDEX(Beds!$F$7:$F$206,MATCH(Residents!H88,Beds!$A$7:$A$206,0)),0)))</f>
        <v/>
      </c>
      <c r="D88" s="29" t="str">
        <f>IF(OR($A88="",Residents!J88=""),"",Residents!J88)</f>
        <v/>
      </c>
      <c r="E88" s="30" t="str">
        <f>IF($A88="","",IF(Residents!J88="","No check-in date",IF(Residents!J88&gt;Settings!$B$5,"Booked",IF(AND(Residents!K88&lt;&gt;"",Residents!K88&lt;Settings!$B$5),"Left","Staying"))))</f>
        <v/>
      </c>
      <c r="F88" s="30" t="str">
        <f>IF($A88="","",IF(OR(L88="",Residents!$J88&gt;Settings!$B$5),0,(YEAR(M88)-YEAR(L88))*12+MONTH(M88)-MONTH(L88)+1))</f>
        <v/>
      </c>
      <c r="G88" s="28" t="str">
        <f>IF($A88="","",F88*C88+IF(F88&gt;0,N(Residents!O88),0))</f>
        <v/>
      </c>
      <c r="H88" s="28" t="str">
        <f>IF($A88="","",SUMIF(Payments!$B$4:$B$1003,$A88,Payments!$D$4:$D$1003))</f>
        <v/>
      </c>
      <c r="I88" s="31" t="str">
        <f t="shared" si="1"/>
        <v/>
      </c>
      <c r="J88" s="26" t="str">
        <f>IF($A88="","",Residents!B88&amp;"")</f>
        <v/>
      </c>
      <c r="K88" s="32" t="str">
        <f>IF(OR($A88="",N(I88)&lt;=0.005),"","Hi "&amp;A88&amp;", your rent balance at "&amp;Settings!$B$3&amp;" is "&amp;Settings!$B$4&amp;" "&amp;TEXT(I88,"#,##0")&amp;" as on "&amp;TEXT(Settings!$B$5,"dd-mmm-yyyy")&amp;". Please pay at the earliest. Thank you.")</f>
        <v/>
      </c>
      <c r="L88" s="33" t="str">
        <f>IF(OR($A88="",Residents!$J88=""),"",DATE(YEAR(Residents!$J88),MONTH(Residents!$J88),1))</f>
        <v/>
      </c>
      <c r="M88" s="33" t="str">
        <f>IF(L88="","",MAX(L88,IF(Residents!$K88&lt;&gt;"",MIN(DATE(YEAR(Residents!$K88),MONTH(Residents!$K88),1),DATE(YEAR(Settings!$B$5),MONTH(Settings!$B$5),1)),IF(DAY(Settings!$B$5)&gt;=MAX(1,N(Settings!$B$6)),DATE(YEAR(Settings!$B$5),MONTH(Settings!$B$5),1),EDATE(DATE(YEAR(Settings!$B$5),MONTH(Settings!$B$5),1),-1)))))</f>
        <v/>
      </c>
    </row>
    <row r="89" spans="1:13" x14ac:dyDescent="0.3">
      <c r="A89" s="26" t="str">
        <f>IF(Residents!A89="","",Residents!A89)</f>
        <v/>
      </c>
      <c r="B89" s="27" t="str">
        <f>IF($A89="","",Residents!H89&amp;"")</f>
        <v/>
      </c>
      <c r="C89" s="28" t="str">
        <f>IF($A89="","",IF(N(Residents!I89)&gt;0,Residents!I89,IFERROR(INDEX(Beds!$F$7:$F$206,MATCH(Residents!H89,Beds!$A$7:$A$206,0)),0)))</f>
        <v/>
      </c>
      <c r="D89" s="29" t="str">
        <f>IF(OR($A89="",Residents!J89=""),"",Residents!J89)</f>
        <v/>
      </c>
      <c r="E89" s="30" t="str">
        <f>IF($A89="","",IF(Residents!J89="","No check-in date",IF(Residents!J89&gt;Settings!$B$5,"Booked",IF(AND(Residents!K89&lt;&gt;"",Residents!K89&lt;Settings!$B$5),"Left","Staying"))))</f>
        <v/>
      </c>
      <c r="F89" s="30" t="str">
        <f>IF($A89="","",IF(OR(L89="",Residents!$J89&gt;Settings!$B$5),0,(YEAR(M89)-YEAR(L89))*12+MONTH(M89)-MONTH(L89)+1))</f>
        <v/>
      </c>
      <c r="G89" s="28" t="str">
        <f>IF($A89="","",F89*C89+IF(F89&gt;0,N(Residents!O89),0))</f>
        <v/>
      </c>
      <c r="H89" s="28" t="str">
        <f>IF($A89="","",SUMIF(Payments!$B$4:$B$1003,$A89,Payments!$D$4:$D$1003))</f>
        <v/>
      </c>
      <c r="I89" s="31" t="str">
        <f t="shared" si="1"/>
        <v/>
      </c>
      <c r="J89" s="26" t="str">
        <f>IF($A89="","",Residents!B89&amp;"")</f>
        <v/>
      </c>
      <c r="K89" s="32" t="str">
        <f>IF(OR($A89="",N(I89)&lt;=0.005),"","Hi "&amp;A89&amp;", your rent balance at "&amp;Settings!$B$3&amp;" is "&amp;Settings!$B$4&amp;" "&amp;TEXT(I89,"#,##0")&amp;" as on "&amp;TEXT(Settings!$B$5,"dd-mmm-yyyy")&amp;". Please pay at the earliest. Thank you.")</f>
        <v/>
      </c>
      <c r="L89" s="33" t="str">
        <f>IF(OR($A89="",Residents!$J89=""),"",DATE(YEAR(Residents!$J89),MONTH(Residents!$J89),1))</f>
        <v/>
      </c>
      <c r="M89" s="33" t="str">
        <f>IF(L89="","",MAX(L89,IF(Residents!$K89&lt;&gt;"",MIN(DATE(YEAR(Residents!$K89),MONTH(Residents!$K89),1),DATE(YEAR(Settings!$B$5),MONTH(Settings!$B$5),1)),IF(DAY(Settings!$B$5)&gt;=MAX(1,N(Settings!$B$6)),DATE(YEAR(Settings!$B$5),MONTH(Settings!$B$5),1),EDATE(DATE(YEAR(Settings!$B$5),MONTH(Settings!$B$5),1),-1)))))</f>
        <v/>
      </c>
    </row>
    <row r="90" spans="1:13" x14ac:dyDescent="0.3">
      <c r="A90" s="26" t="str">
        <f>IF(Residents!A90="","",Residents!A90)</f>
        <v/>
      </c>
      <c r="B90" s="27" t="str">
        <f>IF($A90="","",Residents!H90&amp;"")</f>
        <v/>
      </c>
      <c r="C90" s="28" t="str">
        <f>IF($A90="","",IF(N(Residents!I90)&gt;0,Residents!I90,IFERROR(INDEX(Beds!$F$7:$F$206,MATCH(Residents!H90,Beds!$A$7:$A$206,0)),0)))</f>
        <v/>
      </c>
      <c r="D90" s="29" t="str">
        <f>IF(OR($A90="",Residents!J90=""),"",Residents!J90)</f>
        <v/>
      </c>
      <c r="E90" s="30" t="str">
        <f>IF($A90="","",IF(Residents!J90="","No check-in date",IF(Residents!J90&gt;Settings!$B$5,"Booked",IF(AND(Residents!K90&lt;&gt;"",Residents!K90&lt;Settings!$B$5),"Left","Staying"))))</f>
        <v/>
      </c>
      <c r="F90" s="30" t="str">
        <f>IF($A90="","",IF(OR(L90="",Residents!$J90&gt;Settings!$B$5),0,(YEAR(M90)-YEAR(L90))*12+MONTH(M90)-MONTH(L90)+1))</f>
        <v/>
      </c>
      <c r="G90" s="28" t="str">
        <f>IF($A90="","",F90*C90+IF(F90&gt;0,N(Residents!O90),0))</f>
        <v/>
      </c>
      <c r="H90" s="28" t="str">
        <f>IF($A90="","",SUMIF(Payments!$B$4:$B$1003,$A90,Payments!$D$4:$D$1003))</f>
        <v/>
      </c>
      <c r="I90" s="31" t="str">
        <f t="shared" si="1"/>
        <v/>
      </c>
      <c r="J90" s="26" t="str">
        <f>IF($A90="","",Residents!B90&amp;"")</f>
        <v/>
      </c>
      <c r="K90" s="32" t="str">
        <f>IF(OR($A90="",N(I90)&lt;=0.005),"","Hi "&amp;A90&amp;", your rent balance at "&amp;Settings!$B$3&amp;" is "&amp;Settings!$B$4&amp;" "&amp;TEXT(I90,"#,##0")&amp;" as on "&amp;TEXT(Settings!$B$5,"dd-mmm-yyyy")&amp;". Please pay at the earliest. Thank you.")</f>
        <v/>
      </c>
      <c r="L90" s="33" t="str">
        <f>IF(OR($A90="",Residents!$J90=""),"",DATE(YEAR(Residents!$J90),MONTH(Residents!$J90),1))</f>
        <v/>
      </c>
      <c r="M90" s="33" t="str">
        <f>IF(L90="","",MAX(L90,IF(Residents!$K90&lt;&gt;"",MIN(DATE(YEAR(Residents!$K90),MONTH(Residents!$K90),1),DATE(YEAR(Settings!$B$5),MONTH(Settings!$B$5),1)),IF(DAY(Settings!$B$5)&gt;=MAX(1,N(Settings!$B$6)),DATE(YEAR(Settings!$B$5),MONTH(Settings!$B$5),1),EDATE(DATE(YEAR(Settings!$B$5),MONTH(Settings!$B$5),1),-1)))))</f>
        <v/>
      </c>
    </row>
    <row r="91" spans="1:13" x14ac:dyDescent="0.3">
      <c r="A91" s="26" t="str">
        <f>IF(Residents!A91="","",Residents!A91)</f>
        <v/>
      </c>
      <c r="B91" s="27" t="str">
        <f>IF($A91="","",Residents!H91&amp;"")</f>
        <v/>
      </c>
      <c r="C91" s="28" t="str">
        <f>IF($A91="","",IF(N(Residents!I91)&gt;0,Residents!I91,IFERROR(INDEX(Beds!$F$7:$F$206,MATCH(Residents!H91,Beds!$A$7:$A$206,0)),0)))</f>
        <v/>
      </c>
      <c r="D91" s="29" t="str">
        <f>IF(OR($A91="",Residents!J91=""),"",Residents!J91)</f>
        <v/>
      </c>
      <c r="E91" s="30" t="str">
        <f>IF($A91="","",IF(Residents!J91="","No check-in date",IF(Residents!J91&gt;Settings!$B$5,"Booked",IF(AND(Residents!K91&lt;&gt;"",Residents!K91&lt;Settings!$B$5),"Left","Staying"))))</f>
        <v/>
      </c>
      <c r="F91" s="30" t="str">
        <f>IF($A91="","",IF(OR(L91="",Residents!$J91&gt;Settings!$B$5),0,(YEAR(M91)-YEAR(L91))*12+MONTH(M91)-MONTH(L91)+1))</f>
        <v/>
      </c>
      <c r="G91" s="28" t="str">
        <f>IF($A91="","",F91*C91+IF(F91&gt;0,N(Residents!O91),0))</f>
        <v/>
      </c>
      <c r="H91" s="28" t="str">
        <f>IF($A91="","",SUMIF(Payments!$B$4:$B$1003,$A91,Payments!$D$4:$D$1003))</f>
        <v/>
      </c>
      <c r="I91" s="31" t="str">
        <f t="shared" si="1"/>
        <v/>
      </c>
      <c r="J91" s="26" t="str">
        <f>IF($A91="","",Residents!B91&amp;"")</f>
        <v/>
      </c>
      <c r="K91" s="32" t="str">
        <f>IF(OR($A91="",N(I91)&lt;=0.005),"","Hi "&amp;A91&amp;", your rent balance at "&amp;Settings!$B$3&amp;" is "&amp;Settings!$B$4&amp;" "&amp;TEXT(I91,"#,##0")&amp;" as on "&amp;TEXT(Settings!$B$5,"dd-mmm-yyyy")&amp;". Please pay at the earliest. Thank you.")</f>
        <v/>
      </c>
      <c r="L91" s="33" t="str">
        <f>IF(OR($A91="",Residents!$J91=""),"",DATE(YEAR(Residents!$J91),MONTH(Residents!$J91),1))</f>
        <v/>
      </c>
      <c r="M91" s="33" t="str">
        <f>IF(L91="","",MAX(L91,IF(Residents!$K91&lt;&gt;"",MIN(DATE(YEAR(Residents!$K91),MONTH(Residents!$K91),1),DATE(YEAR(Settings!$B$5),MONTH(Settings!$B$5),1)),IF(DAY(Settings!$B$5)&gt;=MAX(1,N(Settings!$B$6)),DATE(YEAR(Settings!$B$5),MONTH(Settings!$B$5),1),EDATE(DATE(YEAR(Settings!$B$5),MONTH(Settings!$B$5),1),-1)))))</f>
        <v/>
      </c>
    </row>
    <row r="92" spans="1:13" x14ac:dyDescent="0.3">
      <c r="A92" s="26" t="str">
        <f>IF(Residents!A92="","",Residents!A92)</f>
        <v/>
      </c>
      <c r="B92" s="27" t="str">
        <f>IF($A92="","",Residents!H92&amp;"")</f>
        <v/>
      </c>
      <c r="C92" s="28" t="str">
        <f>IF($A92="","",IF(N(Residents!I92)&gt;0,Residents!I92,IFERROR(INDEX(Beds!$F$7:$F$206,MATCH(Residents!H92,Beds!$A$7:$A$206,0)),0)))</f>
        <v/>
      </c>
      <c r="D92" s="29" t="str">
        <f>IF(OR($A92="",Residents!J92=""),"",Residents!J92)</f>
        <v/>
      </c>
      <c r="E92" s="30" t="str">
        <f>IF($A92="","",IF(Residents!J92="","No check-in date",IF(Residents!J92&gt;Settings!$B$5,"Booked",IF(AND(Residents!K92&lt;&gt;"",Residents!K92&lt;Settings!$B$5),"Left","Staying"))))</f>
        <v/>
      </c>
      <c r="F92" s="30" t="str">
        <f>IF($A92="","",IF(OR(L92="",Residents!$J92&gt;Settings!$B$5),0,(YEAR(M92)-YEAR(L92))*12+MONTH(M92)-MONTH(L92)+1))</f>
        <v/>
      </c>
      <c r="G92" s="28" t="str">
        <f>IF($A92="","",F92*C92+IF(F92&gt;0,N(Residents!O92),0))</f>
        <v/>
      </c>
      <c r="H92" s="28" t="str">
        <f>IF($A92="","",SUMIF(Payments!$B$4:$B$1003,$A92,Payments!$D$4:$D$1003))</f>
        <v/>
      </c>
      <c r="I92" s="31" t="str">
        <f t="shared" si="1"/>
        <v/>
      </c>
      <c r="J92" s="26" t="str">
        <f>IF($A92="","",Residents!B92&amp;"")</f>
        <v/>
      </c>
      <c r="K92" s="32" t="str">
        <f>IF(OR($A92="",N(I92)&lt;=0.005),"","Hi "&amp;A92&amp;", your rent balance at "&amp;Settings!$B$3&amp;" is "&amp;Settings!$B$4&amp;" "&amp;TEXT(I92,"#,##0")&amp;" as on "&amp;TEXT(Settings!$B$5,"dd-mmm-yyyy")&amp;". Please pay at the earliest. Thank you.")</f>
        <v/>
      </c>
      <c r="L92" s="33" t="str">
        <f>IF(OR($A92="",Residents!$J92=""),"",DATE(YEAR(Residents!$J92),MONTH(Residents!$J92),1))</f>
        <v/>
      </c>
      <c r="M92" s="33" t="str">
        <f>IF(L92="","",MAX(L92,IF(Residents!$K92&lt;&gt;"",MIN(DATE(YEAR(Residents!$K92),MONTH(Residents!$K92),1),DATE(YEAR(Settings!$B$5),MONTH(Settings!$B$5),1)),IF(DAY(Settings!$B$5)&gt;=MAX(1,N(Settings!$B$6)),DATE(YEAR(Settings!$B$5),MONTH(Settings!$B$5),1),EDATE(DATE(YEAR(Settings!$B$5),MONTH(Settings!$B$5),1),-1)))))</f>
        <v/>
      </c>
    </row>
    <row r="93" spans="1:13" x14ac:dyDescent="0.3">
      <c r="A93" s="26" t="str">
        <f>IF(Residents!A93="","",Residents!A93)</f>
        <v/>
      </c>
      <c r="B93" s="27" t="str">
        <f>IF($A93="","",Residents!H93&amp;"")</f>
        <v/>
      </c>
      <c r="C93" s="28" t="str">
        <f>IF($A93="","",IF(N(Residents!I93)&gt;0,Residents!I93,IFERROR(INDEX(Beds!$F$7:$F$206,MATCH(Residents!H93,Beds!$A$7:$A$206,0)),0)))</f>
        <v/>
      </c>
      <c r="D93" s="29" t="str">
        <f>IF(OR($A93="",Residents!J93=""),"",Residents!J93)</f>
        <v/>
      </c>
      <c r="E93" s="30" t="str">
        <f>IF($A93="","",IF(Residents!J93="","No check-in date",IF(Residents!J93&gt;Settings!$B$5,"Booked",IF(AND(Residents!K93&lt;&gt;"",Residents!K93&lt;Settings!$B$5),"Left","Staying"))))</f>
        <v/>
      </c>
      <c r="F93" s="30" t="str">
        <f>IF($A93="","",IF(OR(L93="",Residents!$J93&gt;Settings!$B$5),0,(YEAR(M93)-YEAR(L93))*12+MONTH(M93)-MONTH(L93)+1))</f>
        <v/>
      </c>
      <c r="G93" s="28" t="str">
        <f>IF($A93="","",F93*C93+IF(F93&gt;0,N(Residents!O93),0))</f>
        <v/>
      </c>
      <c r="H93" s="28" t="str">
        <f>IF($A93="","",SUMIF(Payments!$B$4:$B$1003,$A93,Payments!$D$4:$D$1003))</f>
        <v/>
      </c>
      <c r="I93" s="31" t="str">
        <f t="shared" si="1"/>
        <v/>
      </c>
      <c r="J93" s="26" t="str">
        <f>IF($A93="","",Residents!B93&amp;"")</f>
        <v/>
      </c>
      <c r="K93" s="32" t="str">
        <f>IF(OR($A93="",N(I93)&lt;=0.005),"","Hi "&amp;A93&amp;", your rent balance at "&amp;Settings!$B$3&amp;" is "&amp;Settings!$B$4&amp;" "&amp;TEXT(I93,"#,##0")&amp;" as on "&amp;TEXT(Settings!$B$5,"dd-mmm-yyyy")&amp;". Please pay at the earliest. Thank you.")</f>
        <v/>
      </c>
      <c r="L93" s="33" t="str">
        <f>IF(OR($A93="",Residents!$J93=""),"",DATE(YEAR(Residents!$J93),MONTH(Residents!$J93),1))</f>
        <v/>
      </c>
      <c r="M93" s="33" t="str">
        <f>IF(L93="","",MAX(L93,IF(Residents!$K93&lt;&gt;"",MIN(DATE(YEAR(Residents!$K93),MONTH(Residents!$K93),1),DATE(YEAR(Settings!$B$5),MONTH(Settings!$B$5),1)),IF(DAY(Settings!$B$5)&gt;=MAX(1,N(Settings!$B$6)),DATE(YEAR(Settings!$B$5),MONTH(Settings!$B$5),1),EDATE(DATE(YEAR(Settings!$B$5),MONTH(Settings!$B$5),1),-1)))))</f>
        <v/>
      </c>
    </row>
    <row r="94" spans="1:13" x14ac:dyDescent="0.3">
      <c r="A94" s="26" t="str">
        <f>IF(Residents!A94="","",Residents!A94)</f>
        <v/>
      </c>
      <c r="B94" s="27" t="str">
        <f>IF($A94="","",Residents!H94&amp;"")</f>
        <v/>
      </c>
      <c r="C94" s="28" t="str">
        <f>IF($A94="","",IF(N(Residents!I94)&gt;0,Residents!I94,IFERROR(INDEX(Beds!$F$7:$F$206,MATCH(Residents!H94,Beds!$A$7:$A$206,0)),0)))</f>
        <v/>
      </c>
      <c r="D94" s="29" t="str">
        <f>IF(OR($A94="",Residents!J94=""),"",Residents!J94)</f>
        <v/>
      </c>
      <c r="E94" s="30" t="str">
        <f>IF($A94="","",IF(Residents!J94="","No check-in date",IF(Residents!J94&gt;Settings!$B$5,"Booked",IF(AND(Residents!K94&lt;&gt;"",Residents!K94&lt;Settings!$B$5),"Left","Staying"))))</f>
        <v/>
      </c>
      <c r="F94" s="30" t="str">
        <f>IF($A94="","",IF(OR(L94="",Residents!$J94&gt;Settings!$B$5),0,(YEAR(M94)-YEAR(L94))*12+MONTH(M94)-MONTH(L94)+1))</f>
        <v/>
      </c>
      <c r="G94" s="28" t="str">
        <f>IF($A94="","",F94*C94+IF(F94&gt;0,N(Residents!O94),0))</f>
        <v/>
      </c>
      <c r="H94" s="28" t="str">
        <f>IF($A94="","",SUMIF(Payments!$B$4:$B$1003,$A94,Payments!$D$4:$D$1003))</f>
        <v/>
      </c>
      <c r="I94" s="31" t="str">
        <f t="shared" si="1"/>
        <v/>
      </c>
      <c r="J94" s="26" t="str">
        <f>IF($A94="","",Residents!B94&amp;"")</f>
        <v/>
      </c>
      <c r="K94" s="32" t="str">
        <f>IF(OR($A94="",N(I94)&lt;=0.005),"","Hi "&amp;A94&amp;", your rent balance at "&amp;Settings!$B$3&amp;" is "&amp;Settings!$B$4&amp;" "&amp;TEXT(I94,"#,##0")&amp;" as on "&amp;TEXT(Settings!$B$5,"dd-mmm-yyyy")&amp;". Please pay at the earliest. Thank you.")</f>
        <v/>
      </c>
      <c r="L94" s="33" t="str">
        <f>IF(OR($A94="",Residents!$J94=""),"",DATE(YEAR(Residents!$J94),MONTH(Residents!$J94),1))</f>
        <v/>
      </c>
      <c r="M94" s="33" t="str">
        <f>IF(L94="","",MAX(L94,IF(Residents!$K94&lt;&gt;"",MIN(DATE(YEAR(Residents!$K94),MONTH(Residents!$K94),1),DATE(YEAR(Settings!$B$5),MONTH(Settings!$B$5),1)),IF(DAY(Settings!$B$5)&gt;=MAX(1,N(Settings!$B$6)),DATE(YEAR(Settings!$B$5),MONTH(Settings!$B$5),1),EDATE(DATE(YEAR(Settings!$B$5),MONTH(Settings!$B$5),1),-1)))))</f>
        <v/>
      </c>
    </row>
    <row r="95" spans="1:13" x14ac:dyDescent="0.3">
      <c r="A95" s="26" t="str">
        <f>IF(Residents!A95="","",Residents!A95)</f>
        <v/>
      </c>
      <c r="B95" s="27" t="str">
        <f>IF($A95="","",Residents!H95&amp;"")</f>
        <v/>
      </c>
      <c r="C95" s="28" t="str">
        <f>IF($A95="","",IF(N(Residents!I95)&gt;0,Residents!I95,IFERROR(INDEX(Beds!$F$7:$F$206,MATCH(Residents!H95,Beds!$A$7:$A$206,0)),0)))</f>
        <v/>
      </c>
      <c r="D95" s="29" t="str">
        <f>IF(OR($A95="",Residents!J95=""),"",Residents!J95)</f>
        <v/>
      </c>
      <c r="E95" s="30" t="str">
        <f>IF($A95="","",IF(Residents!J95="","No check-in date",IF(Residents!J95&gt;Settings!$B$5,"Booked",IF(AND(Residents!K95&lt;&gt;"",Residents!K95&lt;Settings!$B$5),"Left","Staying"))))</f>
        <v/>
      </c>
      <c r="F95" s="30" t="str">
        <f>IF($A95="","",IF(OR(L95="",Residents!$J95&gt;Settings!$B$5),0,(YEAR(M95)-YEAR(L95))*12+MONTH(M95)-MONTH(L95)+1))</f>
        <v/>
      </c>
      <c r="G95" s="28" t="str">
        <f>IF($A95="","",F95*C95+IF(F95&gt;0,N(Residents!O95),0))</f>
        <v/>
      </c>
      <c r="H95" s="28" t="str">
        <f>IF($A95="","",SUMIF(Payments!$B$4:$B$1003,$A95,Payments!$D$4:$D$1003))</f>
        <v/>
      </c>
      <c r="I95" s="31" t="str">
        <f t="shared" si="1"/>
        <v/>
      </c>
      <c r="J95" s="26" t="str">
        <f>IF($A95="","",Residents!B95&amp;"")</f>
        <v/>
      </c>
      <c r="K95" s="32" t="str">
        <f>IF(OR($A95="",N(I95)&lt;=0.005),"","Hi "&amp;A95&amp;", your rent balance at "&amp;Settings!$B$3&amp;" is "&amp;Settings!$B$4&amp;" "&amp;TEXT(I95,"#,##0")&amp;" as on "&amp;TEXT(Settings!$B$5,"dd-mmm-yyyy")&amp;". Please pay at the earliest. Thank you.")</f>
        <v/>
      </c>
      <c r="L95" s="33" t="str">
        <f>IF(OR($A95="",Residents!$J95=""),"",DATE(YEAR(Residents!$J95),MONTH(Residents!$J95),1))</f>
        <v/>
      </c>
      <c r="M95" s="33" t="str">
        <f>IF(L95="","",MAX(L95,IF(Residents!$K95&lt;&gt;"",MIN(DATE(YEAR(Residents!$K95),MONTH(Residents!$K95),1),DATE(YEAR(Settings!$B$5),MONTH(Settings!$B$5),1)),IF(DAY(Settings!$B$5)&gt;=MAX(1,N(Settings!$B$6)),DATE(YEAR(Settings!$B$5),MONTH(Settings!$B$5),1),EDATE(DATE(YEAR(Settings!$B$5),MONTH(Settings!$B$5),1),-1)))))</f>
        <v/>
      </c>
    </row>
    <row r="96" spans="1:13" x14ac:dyDescent="0.3">
      <c r="A96" s="26" t="str">
        <f>IF(Residents!A96="","",Residents!A96)</f>
        <v/>
      </c>
      <c r="B96" s="27" t="str">
        <f>IF($A96="","",Residents!H96&amp;"")</f>
        <v/>
      </c>
      <c r="C96" s="28" t="str">
        <f>IF($A96="","",IF(N(Residents!I96)&gt;0,Residents!I96,IFERROR(INDEX(Beds!$F$7:$F$206,MATCH(Residents!H96,Beds!$A$7:$A$206,0)),0)))</f>
        <v/>
      </c>
      <c r="D96" s="29" t="str">
        <f>IF(OR($A96="",Residents!J96=""),"",Residents!J96)</f>
        <v/>
      </c>
      <c r="E96" s="30" t="str">
        <f>IF($A96="","",IF(Residents!J96="","No check-in date",IF(Residents!J96&gt;Settings!$B$5,"Booked",IF(AND(Residents!K96&lt;&gt;"",Residents!K96&lt;Settings!$B$5),"Left","Staying"))))</f>
        <v/>
      </c>
      <c r="F96" s="30" t="str">
        <f>IF($A96="","",IF(OR(L96="",Residents!$J96&gt;Settings!$B$5),0,(YEAR(M96)-YEAR(L96))*12+MONTH(M96)-MONTH(L96)+1))</f>
        <v/>
      </c>
      <c r="G96" s="28" t="str">
        <f>IF($A96="","",F96*C96+IF(F96&gt;0,N(Residents!O96),0))</f>
        <v/>
      </c>
      <c r="H96" s="28" t="str">
        <f>IF($A96="","",SUMIF(Payments!$B$4:$B$1003,$A96,Payments!$D$4:$D$1003))</f>
        <v/>
      </c>
      <c r="I96" s="31" t="str">
        <f t="shared" si="1"/>
        <v/>
      </c>
      <c r="J96" s="26" t="str">
        <f>IF($A96="","",Residents!B96&amp;"")</f>
        <v/>
      </c>
      <c r="K96" s="32" t="str">
        <f>IF(OR($A96="",N(I96)&lt;=0.005),"","Hi "&amp;A96&amp;", your rent balance at "&amp;Settings!$B$3&amp;" is "&amp;Settings!$B$4&amp;" "&amp;TEXT(I96,"#,##0")&amp;" as on "&amp;TEXT(Settings!$B$5,"dd-mmm-yyyy")&amp;". Please pay at the earliest. Thank you.")</f>
        <v/>
      </c>
      <c r="L96" s="33" t="str">
        <f>IF(OR($A96="",Residents!$J96=""),"",DATE(YEAR(Residents!$J96),MONTH(Residents!$J96),1))</f>
        <v/>
      </c>
      <c r="M96" s="33" t="str">
        <f>IF(L96="","",MAX(L96,IF(Residents!$K96&lt;&gt;"",MIN(DATE(YEAR(Residents!$K96),MONTH(Residents!$K96),1),DATE(YEAR(Settings!$B$5),MONTH(Settings!$B$5),1)),IF(DAY(Settings!$B$5)&gt;=MAX(1,N(Settings!$B$6)),DATE(YEAR(Settings!$B$5),MONTH(Settings!$B$5),1),EDATE(DATE(YEAR(Settings!$B$5),MONTH(Settings!$B$5),1),-1)))))</f>
        <v/>
      </c>
    </row>
    <row r="97" spans="1:13" x14ac:dyDescent="0.3">
      <c r="A97" s="26" t="str">
        <f>IF(Residents!A97="","",Residents!A97)</f>
        <v/>
      </c>
      <c r="B97" s="27" t="str">
        <f>IF($A97="","",Residents!H97&amp;"")</f>
        <v/>
      </c>
      <c r="C97" s="28" t="str">
        <f>IF($A97="","",IF(N(Residents!I97)&gt;0,Residents!I97,IFERROR(INDEX(Beds!$F$7:$F$206,MATCH(Residents!H97,Beds!$A$7:$A$206,0)),0)))</f>
        <v/>
      </c>
      <c r="D97" s="29" t="str">
        <f>IF(OR($A97="",Residents!J97=""),"",Residents!J97)</f>
        <v/>
      </c>
      <c r="E97" s="30" t="str">
        <f>IF($A97="","",IF(Residents!J97="","No check-in date",IF(Residents!J97&gt;Settings!$B$5,"Booked",IF(AND(Residents!K97&lt;&gt;"",Residents!K97&lt;Settings!$B$5),"Left","Staying"))))</f>
        <v/>
      </c>
      <c r="F97" s="30" t="str">
        <f>IF($A97="","",IF(OR(L97="",Residents!$J97&gt;Settings!$B$5),0,(YEAR(M97)-YEAR(L97))*12+MONTH(M97)-MONTH(L97)+1))</f>
        <v/>
      </c>
      <c r="G97" s="28" t="str">
        <f>IF($A97="","",F97*C97+IF(F97&gt;0,N(Residents!O97),0))</f>
        <v/>
      </c>
      <c r="H97" s="28" t="str">
        <f>IF($A97="","",SUMIF(Payments!$B$4:$B$1003,$A97,Payments!$D$4:$D$1003))</f>
        <v/>
      </c>
      <c r="I97" s="31" t="str">
        <f t="shared" si="1"/>
        <v/>
      </c>
      <c r="J97" s="26" t="str">
        <f>IF($A97="","",Residents!B97&amp;"")</f>
        <v/>
      </c>
      <c r="K97" s="32" t="str">
        <f>IF(OR($A97="",N(I97)&lt;=0.005),"","Hi "&amp;A97&amp;", your rent balance at "&amp;Settings!$B$3&amp;" is "&amp;Settings!$B$4&amp;" "&amp;TEXT(I97,"#,##0")&amp;" as on "&amp;TEXT(Settings!$B$5,"dd-mmm-yyyy")&amp;". Please pay at the earliest. Thank you.")</f>
        <v/>
      </c>
      <c r="L97" s="33" t="str">
        <f>IF(OR($A97="",Residents!$J97=""),"",DATE(YEAR(Residents!$J97),MONTH(Residents!$J97),1))</f>
        <v/>
      </c>
      <c r="M97" s="33" t="str">
        <f>IF(L97="","",MAX(L97,IF(Residents!$K97&lt;&gt;"",MIN(DATE(YEAR(Residents!$K97),MONTH(Residents!$K97),1),DATE(YEAR(Settings!$B$5),MONTH(Settings!$B$5),1)),IF(DAY(Settings!$B$5)&gt;=MAX(1,N(Settings!$B$6)),DATE(YEAR(Settings!$B$5),MONTH(Settings!$B$5),1),EDATE(DATE(YEAR(Settings!$B$5),MONTH(Settings!$B$5),1),-1)))))</f>
        <v/>
      </c>
    </row>
    <row r="98" spans="1:13" x14ac:dyDescent="0.3">
      <c r="A98" s="26" t="str">
        <f>IF(Residents!A98="","",Residents!A98)</f>
        <v/>
      </c>
      <c r="B98" s="27" t="str">
        <f>IF($A98="","",Residents!H98&amp;"")</f>
        <v/>
      </c>
      <c r="C98" s="28" t="str">
        <f>IF($A98="","",IF(N(Residents!I98)&gt;0,Residents!I98,IFERROR(INDEX(Beds!$F$7:$F$206,MATCH(Residents!H98,Beds!$A$7:$A$206,0)),0)))</f>
        <v/>
      </c>
      <c r="D98" s="29" t="str">
        <f>IF(OR($A98="",Residents!J98=""),"",Residents!J98)</f>
        <v/>
      </c>
      <c r="E98" s="30" t="str">
        <f>IF($A98="","",IF(Residents!J98="","No check-in date",IF(Residents!J98&gt;Settings!$B$5,"Booked",IF(AND(Residents!K98&lt;&gt;"",Residents!K98&lt;Settings!$B$5),"Left","Staying"))))</f>
        <v/>
      </c>
      <c r="F98" s="30" t="str">
        <f>IF($A98="","",IF(OR(L98="",Residents!$J98&gt;Settings!$B$5),0,(YEAR(M98)-YEAR(L98))*12+MONTH(M98)-MONTH(L98)+1))</f>
        <v/>
      </c>
      <c r="G98" s="28" t="str">
        <f>IF($A98="","",F98*C98+IF(F98&gt;0,N(Residents!O98),0))</f>
        <v/>
      </c>
      <c r="H98" s="28" t="str">
        <f>IF($A98="","",SUMIF(Payments!$B$4:$B$1003,$A98,Payments!$D$4:$D$1003))</f>
        <v/>
      </c>
      <c r="I98" s="31" t="str">
        <f t="shared" si="1"/>
        <v/>
      </c>
      <c r="J98" s="26" t="str">
        <f>IF($A98="","",Residents!B98&amp;"")</f>
        <v/>
      </c>
      <c r="K98" s="32" t="str">
        <f>IF(OR($A98="",N(I98)&lt;=0.005),"","Hi "&amp;A98&amp;", your rent balance at "&amp;Settings!$B$3&amp;" is "&amp;Settings!$B$4&amp;" "&amp;TEXT(I98,"#,##0")&amp;" as on "&amp;TEXT(Settings!$B$5,"dd-mmm-yyyy")&amp;". Please pay at the earliest. Thank you.")</f>
        <v/>
      </c>
      <c r="L98" s="33" t="str">
        <f>IF(OR($A98="",Residents!$J98=""),"",DATE(YEAR(Residents!$J98),MONTH(Residents!$J98),1))</f>
        <v/>
      </c>
      <c r="M98" s="33" t="str">
        <f>IF(L98="","",MAX(L98,IF(Residents!$K98&lt;&gt;"",MIN(DATE(YEAR(Residents!$K98),MONTH(Residents!$K98),1),DATE(YEAR(Settings!$B$5),MONTH(Settings!$B$5),1)),IF(DAY(Settings!$B$5)&gt;=MAX(1,N(Settings!$B$6)),DATE(YEAR(Settings!$B$5),MONTH(Settings!$B$5),1),EDATE(DATE(YEAR(Settings!$B$5),MONTH(Settings!$B$5),1),-1)))))</f>
        <v/>
      </c>
    </row>
    <row r="99" spans="1:13" x14ac:dyDescent="0.3">
      <c r="A99" s="26" t="str">
        <f>IF(Residents!A99="","",Residents!A99)</f>
        <v/>
      </c>
      <c r="B99" s="27" t="str">
        <f>IF($A99="","",Residents!H99&amp;"")</f>
        <v/>
      </c>
      <c r="C99" s="28" t="str">
        <f>IF($A99="","",IF(N(Residents!I99)&gt;0,Residents!I99,IFERROR(INDEX(Beds!$F$7:$F$206,MATCH(Residents!H99,Beds!$A$7:$A$206,0)),0)))</f>
        <v/>
      </c>
      <c r="D99" s="29" t="str">
        <f>IF(OR($A99="",Residents!J99=""),"",Residents!J99)</f>
        <v/>
      </c>
      <c r="E99" s="30" t="str">
        <f>IF($A99="","",IF(Residents!J99="","No check-in date",IF(Residents!J99&gt;Settings!$B$5,"Booked",IF(AND(Residents!K99&lt;&gt;"",Residents!K99&lt;Settings!$B$5),"Left","Staying"))))</f>
        <v/>
      </c>
      <c r="F99" s="30" t="str">
        <f>IF($A99="","",IF(OR(L99="",Residents!$J99&gt;Settings!$B$5),0,(YEAR(M99)-YEAR(L99))*12+MONTH(M99)-MONTH(L99)+1))</f>
        <v/>
      </c>
      <c r="G99" s="28" t="str">
        <f>IF($A99="","",F99*C99+IF(F99&gt;0,N(Residents!O99),0))</f>
        <v/>
      </c>
      <c r="H99" s="28" t="str">
        <f>IF($A99="","",SUMIF(Payments!$B$4:$B$1003,$A99,Payments!$D$4:$D$1003))</f>
        <v/>
      </c>
      <c r="I99" s="31" t="str">
        <f t="shared" si="1"/>
        <v/>
      </c>
      <c r="J99" s="26" t="str">
        <f>IF($A99="","",Residents!B99&amp;"")</f>
        <v/>
      </c>
      <c r="K99" s="32" t="str">
        <f>IF(OR($A99="",N(I99)&lt;=0.005),"","Hi "&amp;A99&amp;", your rent balance at "&amp;Settings!$B$3&amp;" is "&amp;Settings!$B$4&amp;" "&amp;TEXT(I99,"#,##0")&amp;" as on "&amp;TEXT(Settings!$B$5,"dd-mmm-yyyy")&amp;". Please pay at the earliest. Thank you.")</f>
        <v/>
      </c>
      <c r="L99" s="33" t="str">
        <f>IF(OR($A99="",Residents!$J99=""),"",DATE(YEAR(Residents!$J99),MONTH(Residents!$J99),1))</f>
        <v/>
      </c>
      <c r="M99" s="33" t="str">
        <f>IF(L99="","",MAX(L99,IF(Residents!$K99&lt;&gt;"",MIN(DATE(YEAR(Residents!$K99),MONTH(Residents!$K99),1),DATE(YEAR(Settings!$B$5),MONTH(Settings!$B$5),1)),IF(DAY(Settings!$B$5)&gt;=MAX(1,N(Settings!$B$6)),DATE(YEAR(Settings!$B$5),MONTH(Settings!$B$5),1),EDATE(DATE(YEAR(Settings!$B$5),MONTH(Settings!$B$5),1),-1)))))</f>
        <v/>
      </c>
    </row>
    <row r="100" spans="1:13" x14ac:dyDescent="0.3">
      <c r="A100" s="26" t="str">
        <f>IF(Residents!A100="","",Residents!A100)</f>
        <v/>
      </c>
      <c r="B100" s="27" t="str">
        <f>IF($A100="","",Residents!H100&amp;"")</f>
        <v/>
      </c>
      <c r="C100" s="28" t="str">
        <f>IF($A100="","",IF(N(Residents!I100)&gt;0,Residents!I100,IFERROR(INDEX(Beds!$F$7:$F$206,MATCH(Residents!H100,Beds!$A$7:$A$206,0)),0)))</f>
        <v/>
      </c>
      <c r="D100" s="29" t="str">
        <f>IF(OR($A100="",Residents!J100=""),"",Residents!J100)</f>
        <v/>
      </c>
      <c r="E100" s="30" t="str">
        <f>IF($A100="","",IF(Residents!J100="","No check-in date",IF(Residents!J100&gt;Settings!$B$5,"Booked",IF(AND(Residents!K100&lt;&gt;"",Residents!K100&lt;Settings!$B$5),"Left","Staying"))))</f>
        <v/>
      </c>
      <c r="F100" s="30" t="str">
        <f>IF($A100="","",IF(OR(L100="",Residents!$J100&gt;Settings!$B$5),0,(YEAR(M100)-YEAR(L100))*12+MONTH(M100)-MONTH(L100)+1))</f>
        <v/>
      </c>
      <c r="G100" s="28" t="str">
        <f>IF($A100="","",F100*C100+IF(F100&gt;0,N(Residents!O100),0))</f>
        <v/>
      </c>
      <c r="H100" s="28" t="str">
        <f>IF($A100="","",SUMIF(Payments!$B$4:$B$1003,$A100,Payments!$D$4:$D$1003))</f>
        <v/>
      </c>
      <c r="I100" s="31" t="str">
        <f t="shared" si="1"/>
        <v/>
      </c>
      <c r="J100" s="26" t="str">
        <f>IF($A100="","",Residents!B100&amp;"")</f>
        <v/>
      </c>
      <c r="K100" s="32" t="str">
        <f>IF(OR($A100="",N(I100)&lt;=0.005),"","Hi "&amp;A100&amp;", your rent balance at "&amp;Settings!$B$3&amp;" is "&amp;Settings!$B$4&amp;" "&amp;TEXT(I100,"#,##0")&amp;" as on "&amp;TEXT(Settings!$B$5,"dd-mmm-yyyy")&amp;". Please pay at the earliest. Thank you.")</f>
        <v/>
      </c>
      <c r="L100" s="33" t="str">
        <f>IF(OR($A100="",Residents!$J100=""),"",DATE(YEAR(Residents!$J100),MONTH(Residents!$J100),1))</f>
        <v/>
      </c>
      <c r="M100" s="33" t="str">
        <f>IF(L100="","",MAX(L100,IF(Residents!$K100&lt;&gt;"",MIN(DATE(YEAR(Residents!$K100),MONTH(Residents!$K100),1),DATE(YEAR(Settings!$B$5),MONTH(Settings!$B$5),1)),IF(DAY(Settings!$B$5)&gt;=MAX(1,N(Settings!$B$6)),DATE(YEAR(Settings!$B$5),MONTH(Settings!$B$5),1),EDATE(DATE(YEAR(Settings!$B$5),MONTH(Settings!$B$5),1),-1)))))</f>
        <v/>
      </c>
    </row>
    <row r="101" spans="1:13" x14ac:dyDescent="0.3">
      <c r="A101" s="26" t="str">
        <f>IF(Residents!A101="","",Residents!A101)</f>
        <v/>
      </c>
      <c r="B101" s="27" t="str">
        <f>IF($A101="","",Residents!H101&amp;"")</f>
        <v/>
      </c>
      <c r="C101" s="28" t="str">
        <f>IF($A101="","",IF(N(Residents!I101)&gt;0,Residents!I101,IFERROR(INDEX(Beds!$F$7:$F$206,MATCH(Residents!H101,Beds!$A$7:$A$206,0)),0)))</f>
        <v/>
      </c>
      <c r="D101" s="29" t="str">
        <f>IF(OR($A101="",Residents!J101=""),"",Residents!J101)</f>
        <v/>
      </c>
      <c r="E101" s="30" t="str">
        <f>IF($A101="","",IF(Residents!J101="","No check-in date",IF(Residents!J101&gt;Settings!$B$5,"Booked",IF(AND(Residents!K101&lt;&gt;"",Residents!K101&lt;Settings!$B$5),"Left","Staying"))))</f>
        <v/>
      </c>
      <c r="F101" s="30" t="str">
        <f>IF($A101="","",IF(OR(L101="",Residents!$J101&gt;Settings!$B$5),0,(YEAR(M101)-YEAR(L101))*12+MONTH(M101)-MONTH(L101)+1))</f>
        <v/>
      </c>
      <c r="G101" s="28" t="str">
        <f>IF($A101="","",F101*C101+IF(F101&gt;0,N(Residents!O101),0))</f>
        <v/>
      </c>
      <c r="H101" s="28" t="str">
        <f>IF($A101="","",SUMIF(Payments!$B$4:$B$1003,$A101,Payments!$D$4:$D$1003))</f>
        <v/>
      </c>
      <c r="I101" s="31" t="str">
        <f t="shared" si="1"/>
        <v/>
      </c>
      <c r="J101" s="26" t="str">
        <f>IF($A101="","",Residents!B101&amp;"")</f>
        <v/>
      </c>
      <c r="K101" s="32" t="str">
        <f>IF(OR($A101="",N(I101)&lt;=0.005),"","Hi "&amp;A101&amp;", your rent balance at "&amp;Settings!$B$3&amp;" is "&amp;Settings!$B$4&amp;" "&amp;TEXT(I101,"#,##0")&amp;" as on "&amp;TEXT(Settings!$B$5,"dd-mmm-yyyy")&amp;". Please pay at the earliest. Thank you.")</f>
        <v/>
      </c>
      <c r="L101" s="33" t="str">
        <f>IF(OR($A101="",Residents!$J101=""),"",DATE(YEAR(Residents!$J101),MONTH(Residents!$J101),1))</f>
        <v/>
      </c>
      <c r="M101" s="33" t="str">
        <f>IF(L101="","",MAX(L101,IF(Residents!$K101&lt;&gt;"",MIN(DATE(YEAR(Residents!$K101),MONTH(Residents!$K101),1),DATE(YEAR(Settings!$B$5),MONTH(Settings!$B$5),1)),IF(DAY(Settings!$B$5)&gt;=MAX(1,N(Settings!$B$6)),DATE(YEAR(Settings!$B$5),MONTH(Settings!$B$5),1),EDATE(DATE(YEAR(Settings!$B$5),MONTH(Settings!$B$5),1),-1)))))</f>
        <v/>
      </c>
    </row>
    <row r="102" spans="1:13" x14ac:dyDescent="0.3">
      <c r="A102" s="26" t="str">
        <f>IF(Residents!A102="","",Residents!A102)</f>
        <v/>
      </c>
      <c r="B102" s="27" t="str">
        <f>IF($A102="","",Residents!H102&amp;"")</f>
        <v/>
      </c>
      <c r="C102" s="28" t="str">
        <f>IF($A102="","",IF(N(Residents!I102)&gt;0,Residents!I102,IFERROR(INDEX(Beds!$F$7:$F$206,MATCH(Residents!H102,Beds!$A$7:$A$206,0)),0)))</f>
        <v/>
      </c>
      <c r="D102" s="29" t="str">
        <f>IF(OR($A102="",Residents!J102=""),"",Residents!J102)</f>
        <v/>
      </c>
      <c r="E102" s="30" t="str">
        <f>IF($A102="","",IF(Residents!J102="","No check-in date",IF(Residents!J102&gt;Settings!$B$5,"Booked",IF(AND(Residents!K102&lt;&gt;"",Residents!K102&lt;Settings!$B$5),"Left","Staying"))))</f>
        <v/>
      </c>
      <c r="F102" s="30" t="str">
        <f>IF($A102="","",IF(OR(L102="",Residents!$J102&gt;Settings!$B$5),0,(YEAR(M102)-YEAR(L102))*12+MONTH(M102)-MONTH(L102)+1))</f>
        <v/>
      </c>
      <c r="G102" s="28" t="str">
        <f>IF($A102="","",F102*C102+IF(F102&gt;0,N(Residents!O102),0))</f>
        <v/>
      </c>
      <c r="H102" s="28" t="str">
        <f>IF($A102="","",SUMIF(Payments!$B$4:$B$1003,$A102,Payments!$D$4:$D$1003))</f>
        <v/>
      </c>
      <c r="I102" s="31" t="str">
        <f t="shared" si="1"/>
        <v/>
      </c>
      <c r="J102" s="26" t="str">
        <f>IF($A102="","",Residents!B102&amp;"")</f>
        <v/>
      </c>
      <c r="K102" s="32" t="str">
        <f>IF(OR($A102="",N(I102)&lt;=0.005),"","Hi "&amp;A102&amp;", your rent balance at "&amp;Settings!$B$3&amp;" is "&amp;Settings!$B$4&amp;" "&amp;TEXT(I102,"#,##0")&amp;" as on "&amp;TEXT(Settings!$B$5,"dd-mmm-yyyy")&amp;". Please pay at the earliest. Thank you.")</f>
        <v/>
      </c>
      <c r="L102" s="33" t="str">
        <f>IF(OR($A102="",Residents!$J102=""),"",DATE(YEAR(Residents!$J102),MONTH(Residents!$J102),1))</f>
        <v/>
      </c>
      <c r="M102" s="33" t="str">
        <f>IF(L102="","",MAX(L102,IF(Residents!$K102&lt;&gt;"",MIN(DATE(YEAR(Residents!$K102),MONTH(Residents!$K102),1),DATE(YEAR(Settings!$B$5),MONTH(Settings!$B$5),1)),IF(DAY(Settings!$B$5)&gt;=MAX(1,N(Settings!$B$6)),DATE(YEAR(Settings!$B$5),MONTH(Settings!$B$5),1),EDATE(DATE(YEAR(Settings!$B$5),MONTH(Settings!$B$5),1),-1)))))</f>
        <v/>
      </c>
    </row>
    <row r="103" spans="1:13" x14ac:dyDescent="0.3">
      <c r="A103" s="26" t="str">
        <f>IF(Residents!A103="","",Residents!A103)</f>
        <v/>
      </c>
      <c r="B103" s="27" t="str">
        <f>IF($A103="","",Residents!H103&amp;"")</f>
        <v/>
      </c>
      <c r="C103" s="28" t="str">
        <f>IF($A103="","",IF(N(Residents!I103)&gt;0,Residents!I103,IFERROR(INDEX(Beds!$F$7:$F$206,MATCH(Residents!H103,Beds!$A$7:$A$206,0)),0)))</f>
        <v/>
      </c>
      <c r="D103" s="29" t="str">
        <f>IF(OR($A103="",Residents!J103=""),"",Residents!J103)</f>
        <v/>
      </c>
      <c r="E103" s="30" t="str">
        <f>IF($A103="","",IF(Residents!J103="","No check-in date",IF(Residents!J103&gt;Settings!$B$5,"Booked",IF(AND(Residents!K103&lt;&gt;"",Residents!K103&lt;Settings!$B$5),"Left","Staying"))))</f>
        <v/>
      </c>
      <c r="F103" s="30" t="str">
        <f>IF($A103="","",IF(OR(L103="",Residents!$J103&gt;Settings!$B$5),0,(YEAR(M103)-YEAR(L103))*12+MONTH(M103)-MONTH(L103)+1))</f>
        <v/>
      </c>
      <c r="G103" s="28" t="str">
        <f>IF($A103="","",F103*C103+IF(F103&gt;0,N(Residents!O103),0))</f>
        <v/>
      </c>
      <c r="H103" s="28" t="str">
        <f>IF($A103="","",SUMIF(Payments!$B$4:$B$1003,$A103,Payments!$D$4:$D$1003))</f>
        <v/>
      </c>
      <c r="I103" s="31" t="str">
        <f t="shared" si="1"/>
        <v/>
      </c>
      <c r="J103" s="26" t="str">
        <f>IF($A103="","",Residents!B103&amp;"")</f>
        <v/>
      </c>
      <c r="K103" s="32" t="str">
        <f>IF(OR($A103="",N(I103)&lt;=0.005),"","Hi "&amp;A103&amp;", your rent balance at "&amp;Settings!$B$3&amp;" is "&amp;Settings!$B$4&amp;" "&amp;TEXT(I103,"#,##0")&amp;" as on "&amp;TEXT(Settings!$B$5,"dd-mmm-yyyy")&amp;". Please pay at the earliest. Thank you.")</f>
        <v/>
      </c>
      <c r="L103" s="33" t="str">
        <f>IF(OR($A103="",Residents!$J103=""),"",DATE(YEAR(Residents!$J103),MONTH(Residents!$J103),1))</f>
        <v/>
      </c>
      <c r="M103" s="33" t="str">
        <f>IF(L103="","",MAX(L103,IF(Residents!$K103&lt;&gt;"",MIN(DATE(YEAR(Residents!$K103),MONTH(Residents!$K103),1),DATE(YEAR(Settings!$B$5),MONTH(Settings!$B$5),1)),IF(DAY(Settings!$B$5)&gt;=MAX(1,N(Settings!$B$6)),DATE(YEAR(Settings!$B$5),MONTH(Settings!$B$5),1),EDATE(DATE(YEAR(Settings!$B$5),MONTH(Settings!$B$5),1),-1)))))</f>
        <v/>
      </c>
    </row>
    <row r="104" spans="1:13" x14ac:dyDescent="0.3">
      <c r="A104" s="26" t="str">
        <f>IF(Residents!A104="","",Residents!A104)</f>
        <v/>
      </c>
      <c r="B104" s="27" t="str">
        <f>IF($A104="","",Residents!H104&amp;"")</f>
        <v/>
      </c>
      <c r="C104" s="28" t="str">
        <f>IF($A104="","",IF(N(Residents!I104)&gt;0,Residents!I104,IFERROR(INDEX(Beds!$F$7:$F$206,MATCH(Residents!H104,Beds!$A$7:$A$206,0)),0)))</f>
        <v/>
      </c>
      <c r="D104" s="29" t="str">
        <f>IF(OR($A104="",Residents!J104=""),"",Residents!J104)</f>
        <v/>
      </c>
      <c r="E104" s="30" t="str">
        <f>IF($A104="","",IF(Residents!J104="","No check-in date",IF(Residents!J104&gt;Settings!$B$5,"Booked",IF(AND(Residents!K104&lt;&gt;"",Residents!K104&lt;Settings!$B$5),"Left","Staying"))))</f>
        <v/>
      </c>
      <c r="F104" s="30" t="str">
        <f>IF($A104="","",IF(OR(L104="",Residents!$J104&gt;Settings!$B$5),0,(YEAR(M104)-YEAR(L104))*12+MONTH(M104)-MONTH(L104)+1))</f>
        <v/>
      </c>
      <c r="G104" s="28" t="str">
        <f>IF($A104="","",F104*C104+IF(F104&gt;0,N(Residents!O104),0))</f>
        <v/>
      </c>
      <c r="H104" s="28" t="str">
        <f>IF($A104="","",SUMIF(Payments!$B$4:$B$1003,$A104,Payments!$D$4:$D$1003))</f>
        <v/>
      </c>
      <c r="I104" s="31" t="str">
        <f t="shared" si="1"/>
        <v/>
      </c>
      <c r="J104" s="26" t="str">
        <f>IF($A104="","",Residents!B104&amp;"")</f>
        <v/>
      </c>
      <c r="K104" s="32" t="str">
        <f>IF(OR($A104="",N(I104)&lt;=0.005),"","Hi "&amp;A104&amp;", your rent balance at "&amp;Settings!$B$3&amp;" is "&amp;Settings!$B$4&amp;" "&amp;TEXT(I104,"#,##0")&amp;" as on "&amp;TEXT(Settings!$B$5,"dd-mmm-yyyy")&amp;". Please pay at the earliest. Thank you.")</f>
        <v/>
      </c>
      <c r="L104" s="33" t="str">
        <f>IF(OR($A104="",Residents!$J104=""),"",DATE(YEAR(Residents!$J104),MONTH(Residents!$J104),1))</f>
        <v/>
      </c>
      <c r="M104" s="33" t="str">
        <f>IF(L104="","",MAX(L104,IF(Residents!$K104&lt;&gt;"",MIN(DATE(YEAR(Residents!$K104),MONTH(Residents!$K104),1),DATE(YEAR(Settings!$B$5),MONTH(Settings!$B$5),1)),IF(DAY(Settings!$B$5)&gt;=MAX(1,N(Settings!$B$6)),DATE(YEAR(Settings!$B$5),MONTH(Settings!$B$5),1),EDATE(DATE(YEAR(Settings!$B$5),MONTH(Settings!$B$5),1),-1)))))</f>
        <v/>
      </c>
    </row>
    <row r="105" spans="1:13" x14ac:dyDescent="0.3">
      <c r="A105" s="26" t="str">
        <f>IF(Residents!A105="","",Residents!A105)</f>
        <v/>
      </c>
      <c r="B105" s="27" t="str">
        <f>IF($A105="","",Residents!H105&amp;"")</f>
        <v/>
      </c>
      <c r="C105" s="28" t="str">
        <f>IF($A105="","",IF(N(Residents!I105)&gt;0,Residents!I105,IFERROR(INDEX(Beds!$F$7:$F$206,MATCH(Residents!H105,Beds!$A$7:$A$206,0)),0)))</f>
        <v/>
      </c>
      <c r="D105" s="29" t="str">
        <f>IF(OR($A105="",Residents!J105=""),"",Residents!J105)</f>
        <v/>
      </c>
      <c r="E105" s="30" t="str">
        <f>IF($A105="","",IF(Residents!J105="","No check-in date",IF(Residents!J105&gt;Settings!$B$5,"Booked",IF(AND(Residents!K105&lt;&gt;"",Residents!K105&lt;Settings!$B$5),"Left","Staying"))))</f>
        <v/>
      </c>
      <c r="F105" s="30" t="str">
        <f>IF($A105="","",IF(OR(L105="",Residents!$J105&gt;Settings!$B$5),0,(YEAR(M105)-YEAR(L105))*12+MONTH(M105)-MONTH(L105)+1))</f>
        <v/>
      </c>
      <c r="G105" s="28" t="str">
        <f>IF($A105="","",F105*C105+IF(F105&gt;0,N(Residents!O105),0))</f>
        <v/>
      </c>
      <c r="H105" s="28" t="str">
        <f>IF($A105="","",SUMIF(Payments!$B$4:$B$1003,$A105,Payments!$D$4:$D$1003))</f>
        <v/>
      </c>
      <c r="I105" s="31" t="str">
        <f t="shared" si="1"/>
        <v/>
      </c>
      <c r="J105" s="26" t="str">
        <f>IF($A105="","",Residents!B105&amp;"")</f>
        <v/>
      </c>
      <c r="K105" s="32" t="str">
        <f>IF(OR($A105="",N(I105)&lt;=0.005),"","Hi "&amp;A105&amp;", your rent balance at "&amp;Settings!$B$3&amp;" is "&amp;Settings!$B$4&amp;" "&amp;TEXT(I105,"#,##0")&amp;" as on "&amp;TEXT(Settings!$B$5,"dd-mmm-yyyy")&amp;". Please pay at the earliest. Thank you.")</f>
        <v/>
      </c>
      <c r="L105" s="33" t="str">
        <f>IF(OR($A105="",Residents!$J105=""),"",DATE(YEAR(Residents!$J105),MONTH(Residents!$J105),1))</f>
        <v/>
      </c>
      <c r="M105" s="33" t="str">
        <f>IF(L105="","",MAX(L105,IF(Residents!$K105&lt;&gt;"",MIN(DATE(YEAR(Residents!$K105),MONTH(Residents!$K105),1),DATE(YEAR(Settings!$B$5),MONTH(Settings!$B$5),1)),IF(DAY(Settings!$B$5)&gt;=MAX(1,N(Settings!$B$6)),DATE(YEAR(Settings!$B$5),MONTH(Settings!$B$5),1),EDATE(DATE(YEAR(Settings!$B$5),MONTH(Settings!$B$5),1),-1)))))</f>
        <v/>
      </c>
    </row>
    <row r="106" spans="1:13" x14ac:dyDescent="0.3">
      <c r="A106" s="26" t="str">
        <f>IF(Residents!A106="","",Residents!A106)</f>
        <v/>
      </c>
      <c r="B106" s="27" t="str">
        <f>IF($A106="","",Residents!H106&amp;"")</f>
        <v/>
      </c>
      <c r="C106" s="28" t="str">
        <f>IF($A106="","",IF(N(Residents!I106)&gt;0,Residents!I106,IFERROR(INDEX(Beds!$F$7:$F$206,MATCH(Residents!H106,Beds!$A$7:$A$206,0)),0)))</f>
        <v/>
      </c>
      <c r="D106" s="29" t="str">
        <f>IF(OR($A106="",Residents!J106=""),"",Residents!J106)</f>
        <v/>
      </c>
      <c r="E106" s="30" t="str">
        <f>IF($A106="","",IF(Residents!J106="","No check-in date",IF(Residents!J106&gt;Settings!$B$5,"Booked",IF(AND(Residents!K106&lt;&gt;"",Residents!K106&lt;Settings!$B$5),"Left","Staying"))))</f>
        <v/>
      </c>
      <c r="F106" s="30" t="str">
        <f>IF($A106="","",IF(OR(L106="",Residents!$J106&gt;Settings!$B$5),0,(YEAR(M106)-YEAR(L106))*12+MONTH(M106)-MONTH(L106)+1))</f>
        <v/>
      </c>
      <c r="G106" s="28" t="str">
        <f>IF($A106="","",F106*C106+IF(F106&gt;0,N(Residents!O106),0))</f>
        <v/>
      </c>
      <c r="H106" s="28" t="str">
        <f>IF($A106="","",SUMIF(Payments!$B$4:$B$1003,$A106,Payments!$D$4:$D$1003))</f>
        <v/>
      </c>
      <c r="I106" s="31" t="str">
        <f t="shared" si="1"/>
        <v/>
      </c>
      <c r="J106" s="26" t="str">
        <f>IF($A106="","",Residents!B106&amp;"")</f>
        <v/>
      </c>
      <c r="K106" s="32" t="str">
        <f>IF(OR($A106="",N(I106)&lt;=0.005),"","Hi "&amp;A106&amp;", your rent balance at "&amp;Settings!$B$3&amp;" is "&amp;Settings!$B$4&amp;" "&amp;TEXT(I106,"#,##0")&amp;" as on "&amp;TEXT(Settings!$B$5,"dd-mmm-yyyy")&amp;". Please pay at the earliest. Thank you.")</f>
        <v/>
      </c>
      <c r="L106" s="33" t="str">
        <f>IF(OR($A106="",Residents!$J106=""),"",DATE(YEAR(Residents!$J106),MONTH(Residents!$J106),1))</f>
        <v/>
      </c>
      <c r="M106" s="33" t="str">
        <f>IF(L106="","",MAX(L106,IF(Residents!$K106&lt;&gt;"",MIN(DATE(YEAR(Residents!$K106),MONTH(Residents!$K106),1),DATE(YEAR(Settings!$B$5),MONTH(Settings!$B$5),1)),IF(DAY(Settings!$B$5)&gt;=MAX(1,N(Settings!$B$6)),DATE(YEAR(Settings!$B$5),MONTH(Settings!$B$5),1),EDATE(DATE(YEAR(Settings!$B$5),MONTH(Settings!$B$5),1),-1)))))</f>
        <v/>
      </c>
    </row>
    <row r="107" spans="1:13" x14ac:dyDescent="0.3">
      <c r="A107" s="26" t="str">
        <f>IF(Residents!A107="","",Residents!A107)</f>
        <v/>
      </c>
      <c r="B107" s="27" t="str">
        <f>IF($A107="","",Residents!H107&amp;"")</f>
        <v/>
      </c>
      <c r="C107" s="28" t="str">
        <f>IF($A107="","",IF(N(Residents!I107)&gt;0,Residents!I107,IFERROR(INDEX(Beds!$F$7:$F$206,MATCH(Residents!H107,Beds!$A$7:$A$206,0)),0)))</f>
        <v/>
      </c>
      <c r="D107" s="29" t="str">
        <f>IF(OR($A107="",Residents!J107=""),"",Residents!J107)</f>
        <v/>
      </c>
      <c r="E107" s="30" t="str">
        <f>IF($A107="","",IF(Residents!J107="","No check-in date",IF(Residents!J107&gt;Settings!$B$5,"Booked",IF(AND(Residents!K107&lt;&gt;"",Residents!K107&lt;Settings!$B$5),"Left","Staying"))))</f>
        <v/>
      </c>
      <c r="F107" s="30" t="str">
        <f>IF($A107="","",IF(OR(L107="",Residents!$J107&gt;Settings!$B$5),0,(YEAR(M107)-YEAR(L107))*12+MONTH(M107)-MONTH(L107)+1))</f>
        <v/>
      </c>
      <c r="G107" s="28" t="str">
        <f>IF($A107="","",F107*C107+IF(F107&gt;0,N(Residents!O107),0))</f>
        <v/>
      </c>
      <c r="H107" s="28" t="str">
        <f>IF($A107="","",SUMIF(Payments!$B$4:$B$1003,$A107,Payments!$D$4:$D$1003))</f>
        <v/>
      </c>
      <c r="I107" s="31" t="str">
        <f t="shared" si="1"/>
        <v/>
      </c>
      <c r="J107" s="26" t="str">
        <f>IF($A107="","",Residents!B107&amp;"")</f>
        <v/>
      </c>
      <c r="K107" s="32" t="str">
        <f>IF(OR($A107="",N(I107)&lt;=0.005),"","Hi "&amp;A107&amp;", your rent balance at "&amp;Settings!$B$3&amp;" is "&amp;Settings!$B$4&amp;" "&amp;TEXT(I107,"#,##0")&amp;" as on "&amp;TEXT(Settings!$B$5,"dd-mmm-yyyy")&amp;". Please pay at the earliest. Thank you.")</f>
        <v/>
      </c>
      <c r="L107" s="33" t="str">
        <f>IF(OR($A107="",Residents!$J107=""),"",DATE(YEAR(Residents!$J107),MONTH(Residents!$J107),1))</f>
        <v/>
      </c>
      <c r="M107" s="33" t="str">
        <f>IF(L107="","",MAX(L107,IF(Residents!$K107&lt;&gt;"",MIN(DATE(YEAR(Residents!$K107),MONTH(Residents!$K107),1),DATE(YEAR(Settings!$B$5),MONTH(Settings!$B$5),1)),IF(DAY(Settings!$B$5)&gt;=MAX(1,N(Settings!$B$6)),DATE(YEAR(Settings!$B$5),MONTH(Settings!$B$5),1),EDATE(DATE(YEAR(Settings!$B$5),MONTH(Settings!$B$5),1),-1)))))</f>
        <v/>
      </c>
    </row>
    <row r="108" spans="1:13" x14ac:dyDescent="0.3">
      <c r="A108" s="26" t="str">
        <f>IF(Residents!A108="","",Residents!A108)</f>
        <v/>
      </c>
      <c r="B108" s="27" t="str">
        <f>IF($A108="","",Residents!H108&amp;"")</f>
        <v/>
      </c>
      <c r="C108" s="28" t="str">
        <f>IF($A108="","",IF(N(Residents!I108)&gt;0,Residents!I108,IFERROR(INDEX(Beds!$F$7:$F$206,MATCH(Residents!H108,Beds!$A$7:$A$206,0)),0)))</f>
        <v/>
      </c>
      <c r="D108" s="29" t="str">
        <f>IF(OR($A108="",Residents!J108=""),"",Residents!J108)</f>
        <v/>
      </c>
      <c r="E108" s="30" t="str">
        <f>IF($A108="","",IF(Residents!J108="","No check-in date",IF(Residents!J108&gt;Settings!$B$5,"Booked",IF(AND(Residents!K108&lt;&gt;"",Residents!K108&lt;Settings!$B$5),"Left","Staying"))))</f>
        <v/>
      </c>
      <c r="F108" s="30" t="str">
        <f>IF($A108="","",IF(OR(L108="",Residents!$J108&gt;Settings!$B$5),0,(YEAR(M108)-YEAR(L108))*12+MONTH(M108)-MONTH(L108)+1))</f>
        <v/>
      </c>
      <c r="G108" s="28" t="str">
        <f>IF($A108="","",F108*C108+IF(F108&gt;0,N(Residents!O108),0))</f>
        <v/>
      </c>
      <c r="H108" s="28" t="str">
        <f>IF($A108="","",SUMIF(Payments!$B$4:$B$1003,$A108,Payments!$D$4:$D$1003))</f>
        <v/>
      </c>
      <c r="I108" s="31" t="str">
        <f t="shared" si="1"/>
        <v/>
      </c>
      <c r="J108" s="26" t="str">
        <f>IF($A108="","",Residents!B108&amp;"")</f>
        <v/>
      </c>
      <c r="K108" s="32" t="str">
        <f>IF(OR($A108="",N(I108)&lt;=0.005),"","Hi "&amp;A108&amp;", your rent balance at "&amp;Settings!$B$3&amp;" is "&amp;Settings!$B$4&amp;" "&amp;TEXT(I108,"#,##0")&amp;" as on "&amp;TEXT(Settings!$B$5,"dd-mmm-yyyy")&amp;". Please pay at the earliest. Thank you.")</f>
        <v/>
      </c>
      <c r="L108" s="33" t="str">
        <f>IF(OR($A108="",Residents!$J108=""),"",DATE(YEAR(Residents!$J108),MONTH(Residents!$J108),1))</f>
        <v/>
      </c>
      <c r="M108" s="33" t="str">
        <f>IF(L108="","",MAX(L108,IF(Residents!$K108&lt;&gt;"",MIN(DATE(YEAR(Residents!$K108),MONTH(Residents!$K108),1),DATE(YEAR(Settings!$B$5),MONTH(Settings!$B$5),1)),IF(DAY(Settings!$B$5)&gt;=MAX(1,N(Settings!$B$6)),DATE(YEAR(Settings!$B$5),MONTH(Settings!$B$5),1),EDATE(DATE(YEAR(Settings!$B$5),MONTH(Settings!$B$5),1),-1)))))</f>
        <v/>
      </c>
    </row>
    <row r="109" spans="1:13" x14ac:dyDescent="0.3">
      <c r="A109" s="26" t="str">
        <f>IF(Residents!A109="","",Residents!A109)</f>
        <v/>
      </c>
      <c r="B109" s="27" t="str">
        <f>IF($A109="","",Residents!H109&amp;"")</f>
        <v/>
      </c>
      <c r="C109" s="28" t="str">
        <f>IF($A109="","",IF(N(Residents!I109)&gt;0,Residents!I109,IFERROR(INDEX(Beds!$F$7:$F$206,MATCH(Residents!H109,Beds!$A$7:$A$206,0)),0)))</f>
        <v/>
      </c>
      <c r="D109" s="29" t="str">
        <f>IF(OR($A109="",Residents!J109=""),"",Residents!J109)</f>
        <v/>
      </c>
      <c r="E109" s="30" t="str">
        <f>IF($A109="","",IF(Residents!J109="","No check-in date",IF(Residents!J109&gt;Settings!$B$5,"Booked",IF(AND(Residents!K109&lt;&gt;"",Residents!K109&lt;Settings!$B$5),"Left","Staying"))))</f>
        <v/>
      </c>
      <c r="F109" s="30" t="str">
        <f>IF($A109="","",IF(OR(L109="",Residents!$J109&gt;Settings!$B$5),0,(YEAR(M109)-YEAR(L109))*12+MONTH(M109)-MONTH(L109)+1))</f>
        <v/>
      </c>
      <c r="G109" s="28" t="str">
        <f>IF($A109="","",F109*C109+IF(F109&gt;0,N(Residents!O109),0))</f>
        <v/>
      </c>
      <c r="H109" s="28" t="str">
        <f>IF($A109="","",SUMIF(Payments!$B$4:$B$1003,$A109,Payments!$D$4:$D$1003))</f>
        <v/>
      </c>
      <c r="I109" s="31" t="str">
        <f t="shared" si="1"/>
        <v/>
      </c>
      <c r="J109" s="26" t="str">
        <f>IF($A109="","",Residents!B109&amp;"")</f>
        <v/>
      </c>
      <c r="K109" s="32" t="str">
        <f>IF(OR($A109="",N(I109)&lt;=0.005),"","Hi "&amp;A109&amp;", your rent balance at "&amp;Settings!$B$3&amp;" is "&amp;Settings!$B$4&amp;" "&amp;TEXT(I109,"#,##0")&amp;" as on "&amp;TEXT(Settings!$B$5,"dd-mmm-yyyy")&amp;". Please pay at the earliest. Thank you.")</f>
        <v/>
      </c>
      <c r="L109" s="33" t="str">
        <f>IF(OR($A109="",Residents!$J109=""),"",DATE(YEAR(Residents!$J109),MONTH(Residents!$J109),1))</f>
        <v/>
      </c>
      <c r="M109" s="33" t="str">
        <f>IF(L109="","",MAX(L109,IF(Residents!$K109&lt;&gt;"",MIN(DATE(YEAR(Residents!$K109),MONTH(Residents!$K109),1),DATE(YEAR(Settings!$B$5),MONTH(Settings!$B$5),1)),IF(DAY(Settings!$B$5)&gt;=MAX(1,N(Settings!$B$6)),DATE(YEAR(Settings!$B$5),MONTH(Settings!$B$5),1),EDATE(DATE(YEAR(Settings!$B$5),MONTH(Settings!$B$5),1),-1)))))</f>
        <v/>
      </c>
    </row>
    <row r="110" spans="1:13" x14ac:dyDescent="0.3">
      <c r="A110" s="26" t="str">
        <f>IF(Residents!A110="","",Residents!A110)</f>
        <v/>
      </c>
      <c r="B110" s="27" t="str">
        <f>IF($A110="","",Residents!H110&amp;"")</f>
        <v/>
      </c>
      <c r="C110" s="28" t="str">
        <f>IF($A110="","",IF(N(Residents!I110)&gt;0,Residents!I110,IFERROR(INDEX(Beds!$F$7:$F$206,MATCH(Residents!H110,Beds!$A$7:$A$206,0)),0)))</f>
        <v/>
      </c>
      <c r="D110" s="29" t="str">
        <f>IF(OR($A110="",Residents!J110=""),"",Residents!J110)</f>
        <v/>
      </c>
      <c r="E110" s="30" t="str">
        <f>IF($A110="","",IF(Residents!J110="","No check-in date",IF(Residents!J110&gt;Settings!$B$5,"Booked",IF(AND(Residents!K110&lt;&gt;"",Residents!K110&lt;Settings!$B$5),"Left","Staying"))))</f>
        <v/>
      </c>
      <c r="F110" s="30" t="str">
        <f>IF($A110="","",IF(OR(L110="",Residents!$J110&gt;Settings!$B$5),0,(YEAR(M110)-YEAR(L110))*12+MONTH(M110)-MONTH(L110)+1))</f>
        <v/>
      </c>
      <c r="G110" s="28" t="str">
        <f>IF($A110="","",F110*C110+IF(F110&gt;0,N(Residents!O110),0))</f>
        <v/>
      </c>
      <c r="H110" s="28" t="str">
        <f>IF($A110="","",SUMIF(Payments!$B$4:$B$1003,$A110,Payments!$D$4:$D$1003))</f>
        <v/>
      </c>
      <c r="I110" s="31" t="str">
        <f t="shared" si="1"/>
        <v/>
      </c>
      <c r="J110" s="26" t="str">
        <f>IF($A110="","",Residents!B110&amp;"")</f>
        <v/>
      </c>
      <c r="K110" s="32" t="str">
        <f>IF(OR($A110="",N(I110)&lt;=0.005),"","Hi "&amp;A110&amp;", your rent balance at "&amp;Settings!$B$3&amp;" is "&amp;Settings!$B$4&amp;" "&amp;TEXT(I110,"#,##0")&amp;" as on "&amp;TEXT(Settings!$B$5,"dd-mmm-yyyy")&amp;". Please pay at the earliest. Thank you.")</f>
        <v/>
      </c>
      <c r="L110" s="33" t="str">
        <f>IF(OR($A110="",Residents!$J110=""),"",DATE(YEAR(Residents!$J110),MONTH(Residents!$J110),1))</f>
        <v/>
      </c>
      <c r="M110" s="33" t="str">
        <f>IF(L110="","",MAX(L110,IF(Residents!$K110&lt;&gt;"",MIN(DATE(YEAR(Residents!$K110),MONTH(Residents!$K110),1),DATE(YEAR(Settings!$B$5),MONTH(Settings!$B$5),1)),IF(DAY(Settings!$B$5)&gt;=MAX(1,N(Settings!$B$6)),DATE(YEAR(Settings!$B$5),MONTH(Settings!$B$5),1),EDATE(DATE(YEAR(Settings!$B$5),MONTH(Settings!$B$5),1),-1)))))</f>
        <v/>
      </c>
    </row>
    <row r="111" spans="1:13" x14ac:dyDescent="0.3">
      <c r="A111" s="26" t="str">
        <f>IF(Residents!A111="","",Residents!A111)</f>
        <v/>
      </c>
      <c r="B111" s="27" t="str">
        <f>IF($A111="","",Residents!H111&amp;"")</f>
        <v/>
      </c>
      <c r="C111" s="28" t="str">
        <f>IF($A111="","",IF(N(Residents!I111)&gt;0,Residents!I111,IFERROR(INDEX(Beds!$F$7:$F$206,MATCH(Residents!H111,Beds!$A$7:$A$206,0)),0)))</f>
        <v/>
      </c>
      <c r="D111" s="29" t="str">
        <f>IF(OR($A111="",Residents!J111=""),"",Residents!J111)</f>
        <v/>
      </c>
      <c r="E111" s="30" t="str">
        <f>IF($A111="","",IF(Residents!J111="","No check-in date",IF(Residents!J111&gt;Settings!$B$5,"Booked",IF(AND(Residents!K111&lt;&gt;"",Residents!K111&lt;Settings!$B$5),"Left","Staying"))))</f>
        <v/>
      </c>
      <c r="F111" s="30" t="str">
        <f>IF($A111="","",IF(OR(L111="",Residents!$J111&gt;Settings!$B$5),0,(YEAR(M111)-YEAR(L111))*12+MONTH(M111)-MONTH(L111)+1))</f>
        <v/>
      </c>
      <c r="G111" s="28" t="str">
        <f>IF($A111="","",F111*C111+IF(F111&gt;0,N(Residents!O111),0))</f>
        <v/>
      </c>
      <c r="H111" s="28" t="str">
        <f>IF($A111="","",SUMIF(Payments!$B$4:$B$1003,$A111,Payments!$D$4:$D$1003))</f>
        <v/>
      </c>
      <c r="I111" s="31" t="str">
        <f t="shared" si="1"/>
        <v/>
      </c>
      <c r="J111" s="26" t="str">
        <f>IF($A111="","",Residents!B111&amp;"")</f>
        <v/>
      </c>
      <c r="K111" s="32" t="str">
        <f>IF(OR($A111="",N(I111)&lt;=0.005),"","Hi "&amp;A111&amp;", your rent balance at "&amp;Settings!$B$3&amp;" is "&amp;Settings!$B$4&amp;" "&amp;TEXT(I111,"#,##0")&amp;" as on "&amp;TEXT(Settings!$B$5,"dd-mmm-yyyy")&amp;". Please pay at the earliest. Thank you.")</f>
        <v/>
      </c>
      <c r="L111" s="33" t="str">
        <f>IF(OR($A111="",Residents!$J111=""),"",DATE(YEAR(Residents!$J111),MONTH(Residents!$J111),1))</f>
        <v/>
      </c>
      <c r="M111" s="33" t="str">
        <f>IF(L111="","",MAX(L111,IF(Residents!$K111&lt;&gt;"",MIN(DATE(YEAR(Residents!$K111),MONTH(Residents!$K111),1),DATE(YEAR(Settings!$B$5),MONTH(Settings!$B$5),1)),IF(DAY(Settings!$B$5)&gt;=MAX(1,N(Settings!$B$6)),DATE(YEAR(Settings!$B$5),MONTH(Settings!$B$5),1),EDATE(DATE(YEAR(Settings!$B$5),MONTH(Settings!$B$5),1),-1)))))</f>
        <v/>
      </c>
    </row>
    <row r="112" spans="1:13" x14ac:dyDescent="0.3">
      <c r="A112" s="26" t="str">
        <f>IF(Residents!A112="","",Residents!A112)</f>
        <v/>
      </c>
      <c r="B112" s="27" t="str">
        <f>IF($A112="","",Residents!H112&amp;"")</f>
        <v/>
      </c>
      <c r="C112" s="28" t="str">
        <f>IF($A112="","",IF(N(Residents!I112)&gt;0,Residents!I112,IFERROR(INDEX(Beds!$F$7:$F$206,MATCH(Residents!H112,Beds!$A$7:$A$206,0)),0)))</f>
        <v/>
      </c>
      <c r="D112" s="29" t="str">
        <f>IF(OR($A112="",Residents!J112=""),"",Residents!J112)</f>
        <v/>
      </c>
      <c r="E112" s="30" t="str">
        <f>IF($A112="","",IF(Residents!J112="","No check-in date",IF(Residents!J112&gt;Settings!$B$5,"Booked",IF(AND(Residents!K112&lt;&gt;"",Residents!K112&lt;Settings!$B$5),"Left","Staying"))))</f>
        <v/>
      </c>
      <c r="F112" s="30" t="str">
        <f>IF($A112="","",IF(OR(L112="",Residents!$J112&gt;Settings!$B$5),0,(YEAR(M112)-YEAR(L112))*12+MONTH(M112)-MONTH(L112)+1))</f>
        <v/>
      </c>
      <c r="G112" s="28" t="str">
        <f>IF($A112="","",F112*C112+IF(F112&gt;0,N(Residents!O112),0))</f>
        <v/>
      </c>
      <c r="H112" s="28" t="str">
        <f>IF($A112="","",SUMIF(Payments!$B$4:$B$1003,$A112,Payments!$D$4:$D$1003))</f>
        <v/>
      </c>
      <c r="I112" s="31" t="str">
        <f t="shared" si="1"/>
        <v/>
      </c>
      <c r="J112" s="26" t="str">
        <f>IF($A112="","",Residents!B112&amp;"")</f>
        <v/>
      </c>
      <c r="K112" s="32" t="str">
        <f>IF(OR($A112="",N(I112)&lt;=0.005),"","Hi "&amp;A112&amp;", your rent balance at "&amp;Settings!$B$3&amp;" is "&amp;Settings!$B$4&amp;" "&amp;TEXT(I112,"#,##0")&amp;" as on "&amp;TEXT(Settings!$B$5,"dd-mmm-yyyy")&amp;". Please pay at the earliest. Thank you.")</f>
        <v/>
      </c>
      <c r="L112" s="33" t="str">
        <f>IF(OR($A112="",Residents!$J112=""),"",DATE(YEAR(Residents!$J112),MONTH(Residents!$J112),1))</f>
        <v/>
      </c>
      <c r="M112" s="33" t="str">
        <f>IF(L112="","",MAX(L112,IF(Residents!$K112&lt;&gt;"",MIN(DATE(YEAR(Residents!$K112),MONTH(Residents!$K112),1),DATE(YEAR(Settings!$B$5),MONTH(Settings!$B$5),1)),IF(DAY(Settings!$B$5)&gt;=MAX(1,N(Settings!$B$6)),DATE(YEAR(Settings!$B$5),MONTH(Settings!$B$5),1),EDATE(DATE(YEAR(Settings!$B$5),MONTH(Settings!$B$5),1),-1)))))</f>
        <v/>
      </c>
    </row>
    <row r="113" spans="1:13" x14ac:dyDescent="0.3">
      <c r="A113" s="26" t="str">
        <f>IF(Residents!A113="","",Residents!A113)</f>
        <v/>
      </c>
      <c r="B113" s="27" t="str">
        <f>IF($A113="","",Residents!H113&amp;"")</f>
        <v/>
      </c>
      <c r="C113" s="28" t="str">
        <f>IF($A113="","",IF(N(Residents!I113)&gt;0,Residents!I113,IFERROR(INDEX(Beds!$F$7:$F$206,MATCH(Residents!H113,Beds!$A$7:$A$206,0)),0)))</f>
        <v/>
      </c>
      <c r="D113" s="29" t="str">
        <f>IF(OR($A113="",Residents!J113=""),"",Residents!J113)</f>
        <v/>
      </c>
      <c r="E113" s="30" t="str">
        <f>IF($A113="","",IF(Residents!J113="","No check-in date",IF(Residents!J113&gt;Settings!$B$5,"Booked",IF(AND(Residents!K113&lt;&gt;"",Residents!K113&lt;Settings!$B$5),"Left","Staying"))))</f>
        <v/>
      </c>
      <c r="F113" s="30" t="str">
        <f>IF($A113="","",IF(OR(L113="",Residents!$J113&gt;Settings!$B$5),0,(YEAR(M113)-YEAR(L113))*12+MONTH(M113)-MONTH(L113)+1))</f>
        <v/>
      </c>
      <c r="G113" s="28" t="str">
        <f>IF($A113="","",F113*C113+IF(F113&gt;0,N(Residents!O113),0))</f>
        <v/>
      </c>
      <c r="H113" s="28" t="str">
        <f>IF($A113="","",SUMIF(Payments!$B$4:$B$1003,$A113,Payments!$D$4:$D$1003))</f>
        <v/>
      </c>
      <c r="I113" s="31" t="str">
        <f t="shared" si="1"/>
        <v/>
      </c>
      <c r="J113" s="26" t="str">
        <f>IF($A113="","",Residents!B113&amp;"")</f>
        <v/>
      </c>
      <c r="K113" s="32" t="str">
        <f>IF(OR($A113="",N(I113)&lt;=0.005),"","Hi "&amp;A113&amp;", your rent balance at "&amp;Settings!$B$3&amp;" is "&amp;Settings!$B$4&amp;" "&amp;TEXT(I113,"#,##0")&amp;" as on "&amp;TEXT(Settings!$B$5,"dd-mmm-yyyy")&amp;". Please pay at the earliest. Thank you.")</f>
        <v/>
      </c>
      <c r="L113" s="33" t="str">
        <f>IF(OR($A113="",Residents!$J113=""),"",DATE(YEAR(Residents!$J113),MONTH(Residents!$J113),1))</f>
        <v/>
      </c>
      <c r="M113" s="33" t="str">
        <f>IF(L113="","",MAX(L113,IF(Residents!$K113&lt;&gt;"",MIN(DATE(YEAR(Residents!$K113),MONTH(Residents!$K113),1),DATE(YEAR(Settings!$B$5),MONTH(Settings!$B$5),1)),IF(DAY(Settings!$B$5)&gt;=MAX(1,N(Settings!$B$6)),DATE(YEAR(Settings!$B$5),MONTH(Settings!$B$5),1),EDATE(DATE(YEAR(Settings!$B$5),MONTH(Settings!$B$5),1),-1)))))</f>
        <v/>
      </c>
    </row>
    <row r="114" spans="1:13" x14ac:dyDescent="0.3">
      <c r="A114" s="26" t="str">
        <f>IF(Residents!A114="","",Residents!A114)</f>
        <v/>
      </c>
      <c r="B114" s="27" t="str">
        <f>IF($A114="","",Residents!H114&amp;"")</f>
        <v/>
      </c>
      <c r="C114" s="28" t="str">
        <f>IF($A114="","",IF(N(Residents!I114)&gt;0,Residents!I114,IFERROR(INDEX(Beds!$F$7:$F$206,MATCH(Residents!H114,Beds!$A$7:$A$206,0)),0)))</f>
        <v/>
      </c>
      <c r="D114" s="29" t="str">
        <f>IF(OR($A114="",Residents!J114=""),"",Residents!J114)</f>
        <v/>
      </c>
      <c r="E114" s="30" t="str">
        <f>IF($A114="","",IF(Residents!J114="","No check-in date",IF(Residents!J114&gt;Settings!$B$5,"Booked",IF(AND(Residents!K114&lt;&gt;"",Residents!K114&lt;Settings!$B$5),"Left","Staying"))))</f>
        <v/>
      </c>
      <c r="F114" s="30" t="str">
        <f>IF($A114="","",IF(OR(L114="",Residents!$J114&gt;Settings!$B$5),0,(YEAR(M114)-YEAR(L114))*12+MONTH(M114)-MONTH(L114)+1))</f>
        <v/>
      </c>
      <c r="G114" s="28" t="str">
        <f>IF($A114="","",F114*C114+IF(F114&gt;0,N(Residents!O114),0))</f>
        <v/>
      </c>
      <c r="H114" s="28" t="str">
        <f>IF($A114="","",SUMIF(Payments!$B$4:$B$1003,$A114,Payments!$D$4:$D$1003))</f>
        <v/>
      </c>
      <c r="I114" s="31" t="str">
        <f t="shared" si="1"/>
        <v/>
      </c>
      <c r="J114" s="26" t="str">
        <f>IF($A114="","",Residents!B114&amp;"")</f>
        <v/>
      </c>
      <c r="K114" s="32" t="str">
        <f>IF(OR($A114="",N(I114)&lt;=0.005),"","Hi "&amp;A114&amp;", your rent balance at "&amp;Settings!$B$3&amp;" is "&amp;Settings!$B$4&amp;" "&amp;TEXT(I114,"#,##0")&amp;" as on "&amp;TEXT(Settings!$B$5,"dd-mmm-yyyy")&amp;". Please pay at the earliest. Thank you.")</f>
        <v/>
      </c>
      <c r="L114" s="33" t="str">
        <f>IF(OR($A114="",Residents!$J114=""),"",DATE(YEAR(Residents!$J114),MONTH(Residents!$J114),1))</f>
        <v/>
      </c>
      <c r="M114" s="33" t="str">
        <f>IF(L114="","",MAX(L114,IF(Residents!$K114&lt;&gt;"",MIN(DATE(YEAR(Residents!$K114),MONTH(Residents!$K114),1),DATE(YEAR(Settings!$B$5),MONTH(Settings!$B$5),1)),IF(DAY(Settings!$B$5)&gt;=MAX(1,N(Settings!$B$6)),DATE(YEAR(Settings!$B$5),MONTH(Settings!$B$5),1),EDATE(DATE(YEAR(Settings!$B$5),MONTH(Settings!$B$5),1),-1)))))</f>
        <v/>
      </c>
    </row>
    <row r="115" spans="1:13" x14ac:dyDescent="0.3">
      <c r="A115" s="26" t="str">
        <f>IF(Residents!A115="","",Residents!A115)</f>
        <v/>
      </c>
      <c r="B115" s="27" t="str">
        <f>IF($A115="","",Residents!H115&amp;"")</f>
        <v/>
      </c>
      <c r="C115" s="28" t="str">
        <f>IF($A115="","",IF(N(Residents!I115)&gt;0,Residents!I115,IFERROR(INDEX(Beds!$F$7:$F$206,MATCH(Residents!H115,Beds!$A$7:$A$206,0)),0)))</f>
        <v/>
      </c>
      <c r="D115" s="29" t="str">
        <f>IF(OR($A115="",Residents!J115=""),"",Residents!J115)</f>
        <v/>
      </c>
      <c r="E115" s="30" t="str">
        <f>IF($A115="","",IF(Residents!J115="","No check-in date",IF(Residents!J115&gt;Settings!$B$5,"Booked",IF(AND(Residents!K115&lt;&gt;"",Residents!K115&lt;Settings!$B$5),"Left","Staying"))))</f>
        <v/>
      </c>
      <c r="F115" s="30" t="str">
        <f>IF($A115="","",IF(OR(L115="",Residents!$J115&gt;Settings!$B$5),0,(YEAR(M115)-YEAR(L115))*12+MONTH(M115)-MONTH(L115)+1))</f>
        <v/>
      </c>
      <c r="G115" s="28" t="str">
        <f>IF($A115="","",F115*C115+IF(F115&gt;0,N(Residents!O115),0))</f>
        <v/>
      </c>
      <c r="H115" s="28" t="str">
        <f>IF($A115="","",SUMIF(Payments!$B$4:$B$1003,$A115,Payments!$D$4:$D$1003))</f>
        <v/>
      </c>
      <c r="I115" s="31" t="str">
        <f t="shared" si="1"/>
        <v/>
      </c>
      <c r="J115" s="26" t="str">
        <f>IF($A115="","",Residents!B115&amp;"")</f>
        <v/>
      </c>
      <c r="K115" s="32" t="str">
        <f>IF(OR($A115="",N(I115)&lt;=0.005),"","Hi "&amp;A115&amp;", your rent balance at "&amp;Settings!$B$3&amp;" is "&amp;Settings!$B$4&amp;" "&amp;TEXT(I115,"#,##0")&amp;" as on "&amp;TEXT(Settings!$B$5,"dd-mmm-yyyy")&amp;". Please pay at the earliest. Thank you.")</f>
        <v/>
      </c>
      <c r="L115" s="33" t="str">
        <f>IF(OR($A115="",Residents!$J115=""),"",DATE(YEAR(Residents!$J115),MONTH(Residents!$J115),1))</f>
        <v/>
      </c>
      <c r="M115" s="33" t="str">
        <f>IF(L115="","",MAX(L115,IF(Residents!$K115&lt;&gt;"",MIN(DATE(YEAR(Residents!$K115),MONTH(Residents!$K115),1),DATE(YEAR(Settings!$B$5),MONTH(Settings!$B$5),1)),IF(DAY(Settings!$B$5)&gt;=MAX(1,N(Settings!$B$6)),DATE(YEAR(Settings!$B$5),MONTH(Settings!$B$5),1),EDATE(DATE(YEAR(Settings!$B$5),MONTH(Settings!$B$5),1),-1)))))</f>
        <v/>
      </c>
    </row>
    <row r="116" spans="1:13" x14ac:dyDescent="0.3">
      <c r="A116" s="26" t="str">
        <f>IF(Residents!A116="","",Residents!A116)</f>
        <v/>
      </c>
      <c r="B116" s="27" t="str">
        <f>IF($A116="","",Residents!H116&amp;"")</f>
        <v/>
      </c>
      <c r="C116" s="28" t="str">
        <f>IF($A116="","",IF(N(Residents!I116)&gt;0,Residents!I116,IFERROR(INDEX(Beds!$F$7:$F$206,MATCH(Residents!H116,Beds!$A$7:$A$206,0)),0)))</f>
        <v/>
      </c>
      <c r="D116" s="29" t="str">
        <f>IF(OR($A116="",Residents!J116=""),"",Residents!J116)</f>
        <v/>
      </c>
      <c r="E116" s="30" t="str">
        <f>IF($A116="","",IF(Residents!J116="","No check-in date",IF(Residents!J116&gt;Settings!$B$5,"Booked",IF(AND(Residents!K116&lt;&gt;"",Residents!K116&lt;Settings!$B$5),"Left","Staying"))))</f>
        <v/>
      </c>
      <c r="F116" s="30" t="str">
        <f>IF($A116="","",IF(OR(L116="",Residents!$J116&gt;Settings!$B$5),0,(YEAR(M116)-YEAR(L116))*12+MONTH(M116)-MONTH(L116)+1))</f>
        <v/>
      </c>
      <c r="G116" s="28" t="str">
        <f>IF($A116="","",F116*C116+IF(F116&gt;0,N(Residents!O116),0))</f>
        <v/>
      </c>
      <c r="H116" s="28" t="str">
        <f>IF($A116="","",SUMIF(Payments!$B$4:$B$1003,$A116,Payments!$D$4:$D$1003))</f>
        <v/>
      </c>
      <c r="I116" s="31" t="str">
        <f t="shared" si="1"/>
        <v/>
      </c>
      <c r="J116" s="26" t="str">
        <f>IF($A116="","",Residents!B116&amp;"")</f>
        <v/>
      </c>
      <c r="K116" s="32" t="str">
        <f>IF(OR($A116="",N(I116)&lt;=0.005),"","Hi "&amp;A116&amp;", your rent balance at "&amp;Settings!$B$3&amp;" is "&amp;Settings!$B$4&amp;" "&amp;TEXT(I116,"#,##0")&amp;" as on "&amp;TEXT(Settings!$B$5,"dd-mmm-yyyy")&amp;". Please pay at the earliest. Thank you.")</f>
        <v/>
      </c>
      <c r="L116" s="33" t="str">
        <f>IF(OR($A116="",Residents!$J116=""),"",DATE(YEAR(Residents!$J116),MONTH(Residents!$J116),1))</f>
        <v/>
      </c>
      <c r="M116" s="33" t="str">
        <f>IF(L116="","",MAX(L116,IF(Residents!$K116&lt;&gt;"",MIN(DATE(YEAR(Residents!$K116),MONTH(Residents!$K116),1),DATE(YEAR(Settings!$B$5),MONTH(Settings!$B$5),1)),IF(DAY(Settings!$B$5)&gt;=MAX(1,N(Settings!$B$6)),DATE(YEAR(Settings!$B$5),MONTH(Settings!$B$5),1),EDATE(DATE(YEAR(Settings!$B$5),MONTH(Settings!$B$5),1),-1)))))</f>
        <v/>
      </c>
    </row>
    <row r="117" spans="1:13" x14ac:dyDescent="0.3">
      <c r="A117" s="26" t="str">
        <f>IF(Residents!A117="","",Residents!A117)</f>
        <v/>
      </c>
      <c r="B117" s="27" t="str">
        <f>IF($A117="","",Residents!H117&amp;"")</f>
        <v/>
      </c>
      <c r="C117" s="28" t="str">
        <f>IF($A117="","",IF(N(Residents!I117)&gt;0,Residents!I117,IFERROR(INDEX(Beds!$F$7:$F$206,MATCH(Residents!H117,Beds!$A$7:$A$206,0)),0)))</f>
        <v/>
      </c>
      <c r="D117" s="29" t="str">
        <f>IF(OR($A117="",Residents!J117=""),"",Residents!J117)</f>
        <v/>
      </c>
      <c r="E117" s="30" t="str">
        <f>IF($A117="","",IF(Residents!J117="","No check-in date",IF(Residents!J117&gt;Settings!$B$5,"Booked",IF(AND(Residents!K117&lt;&gt;"",Residents!K117&lt;Settings!$B$5),"Left","Staying"))))</f>
        <v/>
      </c>
      <c r="F117" s="30" t="str">
        <f>IF($A117="","",IF(OR(L117="",Residents!$J117&gt;Settings!$B$5),0,(YEAR(M117)-YEAR(L117))*12+MONTH(M117)-MONTH(L117)+1))</f>
        <v/>
      </c>
      <c r="G117" s="28" t="str">
        <f>IF($A117="","",F117*C117+IF(F117&gt;0,N(Residents!O117),0))</f>
        <v/>
      </c>
      <c r="H117" s="28" t="str">
        <f>IF($A117="","",SUMIF(Payments!$B$4:$B$1003,$A117,Payments!$D$4:$D$1003))</f>
        <v/>
      </c>
      <c r="I117" s="31" t="str">
        <f t="shared" si="1"/>
        <v/>
      </c>
      <c r="J117" s="26" t="str">
        <f>IF($A117="","",Residents!B117&amp;"")</f>
        <v/>
      </c>
      <c r="K117" s="32" t="str">
        <f>IF(OR($A117="",N(I117)&lt;=0.005),"","Hi "&amp;A117&amp;", your rent balance at "&amp;Settings!$B$3&amp;" is "&amp;Settings!$B$4&amp;" "&amp;TEXT(I117,"#,##0")&amp;" as on "&amp;TEXT(Settings!$B$5,"dd-mmm-yyyy")&amp;". Please pay at the earliest. Thank you.")</f>
        <v/>
      </c>
      <c r="L117" s="33" t="str">
        <f>IF(OR($A117="",Residents!$J117=""),"",DATE(YEAR(Residents!$J117),MONTH(Residents!$J117),1))</f>
        <v/>
      </c>
      <c r="M117" s="33" t="str">
        <f>IF(L117="","",MAX(L117,IF(Residents!$K117&lt;&gt;"",MIN(DATE(YEAR(Residents!$K117),MONTH(Residents!$K117),1),DATE(YEAR(Settings!$B$5),MONTH(Settings!$B$5),1)),IF(DAY(Settings!$B$5)&gt;=MAX(1,N(Settings!$B$6)),DATE(YEAR(Settings!$B$5),MONTH(Settings!$B$5),1),EDATE(DATE(YEAR(Settings!$B$5),MONTH(Settings!$B$5),1),-1)))))</f>
        <v/>
      </c>
    </row>
    <row r="118" spans="1:13" x14ac:dyDescent="0.3">
      <c r="A118" s="26" t="str">
        <f>IF(Residents!A118="","",Residents!A118)</f>
        <v/>
      </c>
      <c r="B118" s="27" t="str">
        <f>IF($A118="","",Residents!H118&amp;"")</f>
        <v/>
      </c>
      <c r="C118" s="28" t="str">
        <f>IF($A118="","",IF(N(Residents!I118)&gt;0,Residents!I118,IFERROR(INDEX(Beds!$F$7:$F$206,MATCH(Residents!H118,Beds!$A$7:$A$206,0)),0)))</f>
        <v/>
      </c>
      <c r="D118" s="29" t="str">
        <f>IF(OR($A118="",Residents!J118=""),"",Residents!J118)</f>
        <v/>
      </c>
      <c r="E118" s="30" t="str">
        <f>IF($A118="","",IF(Residents!J118="","No check-in date",IF(Residents!J118&gt;Settings!$B$5,"Booked",IF(AND(Residents!K118&lt;&gt;"",Residents!K118&lt;Settings!$B$5),"Left","Staying"))))</f>
        <v/>
      </c>
      <c r="F118" s="30" t="str">
        <f>IF($A118="","",IF(OR(L118="",Residents!$J118&gt;Settings!$B$5),0,(YEAR(M118)-YEAR(L118))*12+MONTH(M118)-MONTH(L118)+1))</f>
        <v/>
      </c>
      <c r="G118" s="28" t="str">
        <f>IF($A118="","",F118*C118+IF(F118&gt;0,N(Residents!O118),0))</f>
        <v/>
      </c>
      <c r="H118" s="28" t="str">
        <f>IF($A118="","",SUMIF(Payments!$B$4:$B$1003,$A118,Payments!$D$4:$D$1003))</f>
        <v/>
      </c>
      <c r="I118" s="31" t="str">
        <f t="shared" si="1"/>
        <v/>
      </c>
      <c r="J118" s="26" t="str">
        <f>IF($A118="","",Residents!B118&amp;"")</f>
        <v/>
      </c>
      <c r="K118" s="32" t="str">
        <f>IF(OR($A118="",N(I118)&lt;=0.005),"","Hi "&amp;A118&amp;", your rent balance at "&amp;Settings!$B$3&amp;" is "&amp;Settings!$B$4&amp;" "&amp;TEXT(I118,"#,##0")&amp;" as on "&amp;TEXT(Settings!$B$5,"dd-mmm-yyyy")&amp;". Please pay at the earliest. Thank you.")</f>
        <v/>
      </c>
      <c r="L118" s="33" t="str">
        <f>IF(OR($A118="",Residents!$J118=""),"",DATE(YEAR(Residents!$J118),MONTH(Residents!$J118),1))</f>
        <v/>
      </c>
      <c r="M118" s="33" t="str">
        <f>IF(L118="","",MAX(L118,IF(Residents!$K118&lt;&gt;"",MIN(DATE(YEAR(Residents!$K118),MONTH(Residents!$K118),1),DATE(YEAR(Settings!$B$5),MONTH(Settings!$B$5),1)),IF(DAY(Settings!$B$5)&gt;=MAX(1,N(Settings!$B$6)),DATE(YEAR(Settings!$B$5),MONTH(Settings!$B$5),1),EDATE(DATE(YEAR(Settings!$B$5),MONTH(Settings!$B$5),1),-1)))))</f>
        <v/>
      </c>
    </row>
    <row r="119" spans="1:13" x14ac:dyDescent="0.3">
      <c r="A119" s="26" t="str">
        <f>IF(Residents!A119="","",Residents!A119)</f>
        <v/>
      </c>
      <c r="B119" s="27" t="str">
        <f>IF($A119="","",Residents!H119&amp;"")</f>
        <v/>
      </c>
      <c r="C119" s="28" t="str">
        <f>IF($A119="","",IF(N(Residents!I119)&gt;0,Residents!I119,IFERROR(INDEX(Beds!$F$7:$F$206,MATCH(Residents!H119,Beds!$A$7:$A$206,0)),0)))</f>
        <v/>
      </c>
      <c r="D119" s="29" t="str">
        <f>IF(OR($A119="",Residents!J119=""),"",Residents!J119)</f>
        <v/>
      </c>
      <c r="E119" s="30" t="str">
        <f>IF($A119="","",IF(Residents!J119="","No check-in date",IF(Residents!J119&gt;Settings!$B$5,"Booked",IF(AND(Residents!K119&lt;&gt;"",Residents!K119&lt;Settings!$B$5),"Left","Staying"))))</f>
        <v/>
      </c>
      <c r="F119" s="30" t="str">
        <f>IF($A119="","",IF(OR(L119="",Residents!$J119&gt;Settings!$B$5),0,(YEAR(M119)-YEAR(L119))*12+MONTH(M119)-MONTH(L119)+1))</f>
        <v/>
      </c>
      <c r="G119" s="28" t="str">
        <f>IF($A119="","",F119*C119+IF(F119&gt;0,N(Residents!O119),0))</f>
        <v/>
      </c>
      <c r="H119" s="28" t="str">
        <f>IF($A119="","",SUMIF(Payments!$B$4:$B$1003,$A119,Payments!$D$4:$D$1003))</f>
        <v/>
      </c>
      <c r="I119" s="31" t="str">
        <f t="shared" si="1"/>
        <v/>
      </c>
      <c r="J119" s="26" t="str">
        <f>IF($A119="","",Residents!B119&amp;"")</f>
        <v/>
      </c>
      <c r="K119" s="32" t="str">
        <f>IF(OR($A119="",N(I119)&lt;=0.005),"","Hi "&amp;A119&amp;", your rent balance at "&amp;Settings!$B$3&amp;" is "&amp;Settings!$B$4&amp;" "&amp;TEXT(I119,"#,##0")&amp;" as on "&amp;TEXT(Settings!$B$5,"dd-mmm-yyyy")&amp;". Please pay at the earliest. Thank you.")</f>
        <v/>
      </c>
      <c r="L119" s="33" t="str">
        <f>IF(OR($A119="",Residents!$J119=""),"",DATE(YEAR(Residents!$J119),MONTH(Residents!$J119),1))</f>
        <v/>
      </c>
      <c r="M119" s="33" t="str">
        <f>IF(L119="","",MAX(L119,IF(Residents!$K119&lt;&gt;"",MIN(DATE(YEAR(Residents!$K119),MONTH(Residents!$K119),1),DATE(YEAR(Settings!$B$5),MONTH(Settings!$B$5),1)),IF(DAY(Settings!$B$5)&gt;=MAX(1,N(Settings!$B$6)),DATE(YEAR(Settings!$B$5),MONTH(Settings!$B$5),1),EDATE(DATE(YEAR(Settings!$B$5),MONTH(Settings!$B$5),1),-1)))))</f>
        <v/>
      </c>
    </row>
    <row r="120" spans="1:13" x14ac:dyDescent="0.3">
      <c r="A120" s="26" t="str">
        <f>IF(Residents!A120="","",Residents!A120)</f>
        <v/>
      </c>
      <c r="B120" s="27" t="str">
        <f>IF($A120="","",Residents!H120&amp;"")</f>
        <v/>
      </c>
      <c r="C120" s="28" t="str">
        <f>IF($A120="","",IF(N(Residents!I120)&gt;0,Residents!I120,IFERROR(INDEX(Beds!$F$7:$F$206,MATCH(Residents!H120,Beds!$A$7:$A$206,0)),0)))</f>
        <v/>
      </c>
      <c r="D120" s="29" t="str">
        <f>IF(OR($A120="",Residents!J120=""),"",Residents!J120)</f>
        <v/>
      </c>
      <c r="E120" s="30" t="str">
        <f>IF($A120="","",IF(Residents!J120="","No check-in date",IF(Residents!J120&gt;Settings!$B$5,"Booked",IF(AND(Residents!K120&lt;&gt;"",Residents!K120&lt;Settings!$B$5),"Left","Staying"))))</f>
        <v/>
      </c>
      <c r="F120" s="30" t="str">
        <f>IF($A120="","",IF(OR(L120="",Residents!$J120&gt;Settings!$B$5),0,(YEAR(M120)-YEAR(L120))*12+MONTH(M120)-MONTH(L120)+1))</f>
        <v/>
      </c>
      <c r="G120" s="28" t="str">
        <f>IF($A120="","",F120*C120+IF(F120&gt;0,N(Residents!O120),0))</f>
        <v/>
      </c>
      <c r="H120" s="28" t="str">
        <f>IF($A120="","",SUMIF(Payments!$B$4:$B$1003,$A120,Payments!$D$4:$D$1003))</f>
        <v/>
      </c>
      <c r="I120" s="31" t="str">
        <f t="shared" si="1"/>
        <v/>
      </c>
      <c r="J120" s="26" t="str">
        <f>IF($A120="","",Residents!B120&amp;"")</f>
        <v/>
      </c>
      <c r="K120" s="32" t="str">
        <f>IF(OR($A120="",N(I120)&lt;=0.005),"","Hi "&amp;A120&amp;", your rent balance at "&amp;Settings!$B$3&amp;" is "&amp;Settings!$B$4&amp;" "&amp;TEXT(I120,"#,##0")&amp;" as on "&amp;TEXT(Settings!$B$5,"dd-mmm-yyyy")&amp;". Please pay at the earliest. Thank you.")</f>
        <v/>
      </c>
      <c r="L120" s="33" t="str">
        <f>IF(OR($A120="",Residents!$J120=""),"",DATE(YEAR(Residents!$J120),MONTH(Residents!$J120),1))</f>
        <v/>
      </c>
      <c r="M120" s="33" t="str">
        <f>IF(L120="","",MAX(L120,IF(Residents!$K120&lt;&gt;"",MIN(DATE(YEAR(Residents!$K120),MONTH(Residents!$K120),1),DATE(YEAR(Settings!$B$5),MONTH(Settings!$B$5),1)),IF(DAY(Settings!$B$5)&gt;=MAX(1,N(Settings!$B$6)),DATE(YEAR(Settings!$B$5),MONTH(Settings!$B$5),1),EDATE(DATE(YEAR(Settings!$B$5),MONTH(Settings!$B$5),1),-1)))))</f>
        <v/>
      </c>
    </row>
    <row r="121" spans="1:13" x14ac:dyDescent="0.3">
      <c r="A121" s="26" t="str">
        <f>IF(Residents!A121="","",Residents!A121)</f>
        <v/>
      </c>
      <c r="B121" s="27" t="str">
        <f>IF($A121="","",Residents!H121&amp;"")</f>
        <v/>
      </c>
      <c r="C121" s="28" t="str">
        <f>IF($A121="","",IF(N(Residents!I121)&gt;0,Residents!I121,IFERROR(INDEX(Beds!$F$7:$F$206,MATCH(Residents!H121,Beds!$A$7:$A$206,0)),0)))</f>
        <v/>
      </c>
      <c r="D121" s="29" t="str">
        <f>IF(OR($A121="",Residents!J121=""),"",Residents!J121)</f>
        <v/>
      </c>
      <c r="E121" s="30" t="str">
        <f>IF($A121="","",IF(Residents!J121="","No check-in date",IF(Residents!J121&gt;Settings!$B$5,"Booked",IF(AND(Residents!K121&lt;&gt;"",Residents!K121&lt;Settings!$B$5),"Left","Staying"))))</f>
        <v/>
      </c>
      <c r="F121" s="30" t="str">
        <f>IF($A121="","",IF(OR(L121="",Residents!$J121&gt;Settings!$B$5),0,(YEAR(M121)-YEAR(L121))*12+MONTH(M121)-MONTH(L121)+1))</f>
        <v/>
      </c>
      <c r="G121" s="28" t="str">
        <f>IF($A121="","",F121*C121+IF(F121&gt;0,N(Residents!O121),0))</f>
        <v/>
      </c>
      <c r="H121" s="28" t="str">
        <f>IF($A121="","",SUMIF(Payments!$B$4:$B$1003,$A121,Payments!$D$4:$D$1003))</f>
        <v/>
      </c>
      <c r="I121" s="31" t="str">
        <f t="shared" si="1"/>
        <v/>
      </c>
      <c r="J121" s="26" t="str">
        <f>IF($A121="","",Residents!B121&amp;"")</f>
        <v/>
      </c>
      <c r="K121" s="32" t="str">
        <f>IF(OR($A121="",N(I121)&lt;=0.005),"","Hi "&amp;A121&amp;", your rent balance at "&amp;Settings!$B$3&amp;" is "&amp;Settings!$B$4&amp;" "&amp;TEXT(I121,"#,##0")&amp;" as on "&amp;TEXT(Settings!$B$5,"dd-mmm-yyyy")&amp;". Please pay at the earliest. Thank you.")</f>
        <v/>
      </c>
      <c r="L121" s="33" t="str">
        <f>IF(OR($A121="",Residents!$J121=""),"",DATE(YEAR(Residents!$J121),MONTH(Residents!$J121),1))</f>
        <v/>
      </c>
      <c r="M121" s="33" t="str">
        <f>IF(L121="","",MAX(L121,IF(Residents!$K121&lt;&gt;"",MIN(DATE(YEAR(Residents!$K121),MONTH(Residents!$K121),1),DATE(YEAR(Settings!$B$5),MONTH(Settings!$B$5),1)),IF(DAY(Settings!$B$5)&gt;=MAX(1,N(Settings!$B$6)),DATE(YEAR(Settings!$B$5),MONTH(Settings!$B$5),1),EDATE(DATE(YEAR(Settings!$B$5),MONTH(Settings!$B$5),1),-1)))))</f>
        <v/>
      </c>
    </row>
    <row r="122" spans="1:13" x14ac:dyDescent="0.3">
      <c r="A122" s="26" t="str">
        <f>IF(Residents!A122="","",Residents!A122)</f>
        <v/>
      </c>
      <c r="B122" s="27" t="str">
        <f>IF($A122="","",Residents!H122&amp;"")</f>
        <v/>
      </c>
      <c r="C122" s="28" t="str">
        <f>IF($A122="","",IF(N(Residents!I122)&gt;0,Residents!I122,IFERROR(INDEX(Beds!$F$7:$F$206,MATCH(Residents!H122,Beds!$A$7:$A$206,0)),0)))</f>
        <v/>
      </c>
      <c r="D122" s="29" t="str">
        <f>IF(OR($A122="",Residents!J122=""),"",Residents!J122)</f>
        <v/>
      </c>
      <c r="E122" s="30" t="str">
        <f>IF($A122="","",IF(Residents!J122="","No check-in date",IF(Residents!J122&gt;Settings!$B$5,"Booked",IF(AND(Residents!K122&lt;&gt;"",Residents!K122&lt;Settings!$B$5),"Left","Staying"))))</f>
        <v/>
      </c>
      <c r="F122" s="30" t="str">
        <f>IF($A122="","",IF(OR(L122="",Residents!$J122&gt;Settings!$B$5),0,(YEAR(M122)-YEAR(L122))*12+MONTH(M122)-MONTH(L122)+1))</f>
        <v/>
      </c>
      <c r="G122" s="28" t="str">
        <f>IF($A122="","",F122*C122+IF(F122&gt;0,N(Residents!O122),0))</f>
        <v/>
      </c>
      <c r="H122" s="28" t="str">
        <f>IF($A122="","",SUMIF(Payments!$B$4:$B$1003,$A122,Payments!$D$4:$D$1003))</f>
        <v/>
      </c>
      <c r="I122" s="31" t="str">
        <f t="shared" si="1"/>
        <v/>
      </c>
      <c r="J122" s="26" t="str">
        <f>IF($A122="","",Residents!B122&amp;"")</f>
        <v/>
      </c>
      <c r="K122" s="32" t="str">
        <f>IF(OR($A122="",N(I122)&lt;=0.005),"","Hi "&amp;A122&amp;", your rent balance at "&amp;Settings!$B$3&amp;" is "&amp;Settings!$B$4&amp;" "&amp;TEXT(I122,"#,##0")&amp;" as on "&amp;TEXT(Settings!$B$5,"dd-mmm-yyyy")&amp;". Please pay at the earliest. Thank you.")</f>
        <v/>
      </c>
      <c r="L122" s="33" t="str">
        <f>IF(OR($A122="",Residents!$J122=""),"",DATE(YEAR(Residents!$J122),MONTH(Residents!$J122),1))</f>
        <v/>
      </c>
      <c r="M122" s="33" t="str">
        <f>IF(L122="","",MAX(L122,IF(Residents!$K122&lt;&gt;"",MIN(DATE(YEAR(Residents!$K122),MONTH(Residents!$K122),1),DATE(YEAR(Settings!$B$5),MONTH(Settings!$B$5),1)),IF(DAY(Settings!$B$5)&gt;=MAX(1,N(Settings!$B$6)),DATE(YEAR(Settings!$B$5),MONTH(Settings!$B$5),1),EDATE(DATE(YEAR(Settings!$B$5),MONTH(Settings!$B$5),1),-1)))))</f>
        <v/>
      </c>
    </row>
    <row r="123" spans="1:13" x14ac:dyDescent="0.3">
      <c r="A123" s="26" t="str">
        <f>IF(Residents!A123="","",Residents!A123)</f>
        <v/>
      </c>
      <c r="B123" s="27" t="str">
        <f>IF($A123="","",Residents!H123&amp;"")</f>
        <v/>
      </c>
      <c r="C123" s="28" t="str">
        <f>IF($A123="","",IF(N(Residents!I123)&gt;0,Residents!I123,IFERROR(INDEX(Beds!$F$7:$F$206,MATCH(Residents!H123,Beds!$A$7:$A$206,0)),0)))</f>
        <v/>
      </c>
      <c r="D123" s="29" t="str">
        <f>IF(OR($A123="",Residents!J123=""),"",Residents!J123)</f>
        <v/>
      </c>
      <c r="E123" s="30" t="str">
        <f>IF($A123="","",IF(Residents!J123="","No check-in date",IF(Residents!J123&gt;Settings!$B$5,"Booked",IF(AND(Residents!K123&lt;&gt;"",Residents!K123&lt;Settings!$B$5),"Left","Staying"))))</f>
        <v/>
      </c>
      <c r="F123" s="30" t="str">
        <f>IF($A123="","",IF(OR(L123="",Residents!$J123&gt;Settings!$B$5),0,(YEAR(M123)-YEAR(L123))*12+MONTH(M123)-MONTH(L123)+1))</f>
        <v/>
      </c>
      <c r="G123" s="28" t="str">
        <f>IF($A123="","",F123*C123+IF(F123&gt;0,N(Residents!O123),0))</f>
        <v/>
      </c>
      <c r="H123" s="28" t="str">
        <f>IF($A123="","",SUMIF(Payments!$B$4:$B$1003,$A123,Payments!$D$4:$D$1003))</f>
        <v/>
      </c>
      <c r="I123" s="31" t="str">
        <f t="shared" si="1"/>
        <v/>
      </c>
      <c r="J123" s="26" t="str">
        <f>IF($A123="","",Residents!B123&amp;"")</f>
        <v/>
      </c>
      <c r="K123" s="32" t="str">
        <f>IF(OR($A123="",N(I123)&lt;=0.005),"","Hi "&amp;A123&amp;", your rent balance at "&amp;Settings!$B$3&amp;" is "&amp;Settings!$B$4&amp;" "&amp;TEXT(I123,"#,##0")&amp;" as on "&amp;TEXT(Settings!$B$5,"dd-mmm-yyyy")&amp;". Please pay at the earliest. Thank you.")</f>
        <v/>
      </c>
      <c r="L123" s="33" t="str">
        <f>IF(OR($A123="",Residents!$J123=""),"",DATE(YEAR(Residents!$J123),MONTH(Residents!$J123),1))</f>
        <v/>
      </c>
      <c r="M123" s="33" t="str">
        <f>IF(L123="","",MAX(L123,IF(Residents!$K123&lt;&gt;"",MIN(DATE(YEAR(Residents!$K123),MONTH(Residents!$K123),1),DATE(YEAR(Settings!$B$5),MONTH(Settings!$B$5),1)),IF(DAY(Settings!$B$5)&gt;=MAX(1,N(Settings!$B$6)),DATE(YEAR(Settings!$B$5),MONTH(Settings!$B$5),1),EDATE(DATE(YEAR(Settings!$B$5),MONTH(Settings!$B$5),1),-1)))))</f>
        <v/>
      </c>
    </row>
    <row r="124" spans="1:13" x14ac:dyDescent="0.3">
      <c r="A124" s="26" t="str">
        <f>IF(Residents!A124="","",Residents!A124)</f>
        <v/>
      </c>
      <c r="B124" s="27" t="str">
        <f>IF($A124="","",Residents!H124&amp;"")</f>
        <v/>
      </c>
      <c r="C124" s="28" t="str">
        <f>IF($A124="","",IF(N(Residents!I124)&gt;0,Residents!I124,IFERROR(INDEX(Beds!$F$7:$F$206,MATCH(Residents!H124,Beds!$A$7:$A$206,0)),0)))</f>
        <v/>
      </c>
      <c r="D124" s="29" t="str">
        <f>IF(OR($A124="",Residents!J124=""),"",Residents!J124)</f>
        <v/>
      </c>
      <c r="E124" s="30" t="str">
        <f>IF($A124="","",IF(Residents!J124="","No check-in date",IF(Residents!J124&gt;Settings!$B$5,"Booked",IF(AND(Residents!K124&lt;&gt;"",Residents!K124&lt;Settings!$B$5),"Left","Staying"))))</f>
        <v/>
      </c>
      <c r="F124" s="30" t="str">
        <f>IF($A124="","",IF(OR(L124="",Residents!$J124&gt;Settings!$B$5),0,(YEAR(M124)-YEAR(L124))*12+MONTH(M124)-MONTH(L124)+1))</f>
        <v/>
      </c>
      <c r="G124" s="28" t="str">
        <f>IF($A124="","",F124*C124+IF(F124&gt;0,N(Residents!O124),0))</f>
        <v/>
      </c>
      <c r="H124" s="28" t="str">
        <f>IF($A124="","",SUMIF(Payments!$B$4:$B$1003,$A124,Payments!$D$4:$D$1003))</f>
        <v/>
      </c>
      <c r="I124" s="31" t="str">
        <f t="shared" si="1"/>
        <v/>
      </c>
      <c r="J124" s="26" t="str">
        <f>IF($A124="","",Residents!B124&amp;"")</f>
        <v/>
      </c>
      <c r="K124" s="32" t="str">
        <f>IF(OR($A124="",N(I124)&lt;=0.005),"","Hi "&amp;A124&amp;", your rent balance at "&amp;Settings!$B$3&amp;" is "&amp;Settings!$B$4&amp;" "&amp;TEXT(I124,"#,##0")&amp;" as on "&amp;TEXT(Settings!$B$5,"dd-mmm-yyyy")&amp;". Please pay at the earliest. Thank you.")</f>
        <v/>
      </c>
      <c r="L124" s="33" t="str">
        <f>IF(OR($A124="",Residents!$J124=""),"",DATE(YEAR(Residents!$J124),MONTH(Residents!$J124),1))</f>
        <v/>
      </c>
      <c r="M124" s="33" t="str">
        <f>IF(L124="","",MAX(L124,IF(Residents!$K124&lt;&gt;"",MIN(DATE(YEAR(Residents!$K124),MONTH(Residents!$K124),1),DATE(YEAR(Settings!$B$5),MONTH(Settings!$B$5),1)),IF(DAY(Settings!$B$5)&gt;=MAX(1,N(Settings!$B$6)),DATE(YEAR(Settings!$B$5),MONTH(Settings!$B$5),1),EDATE(DATE(YEAR(Settings!$B$5),MONTH(Settings!$B$5),1),-1)))))</f>
        <v/>
      </c>
    </row>
    <row r="125" spans="1:13" x14ac:dyDescent="0.3">
      <c r="A125" s="26" t="str">
        <f>IF(Residents!A125="","",Residents!A125)</f>
        <v/>
      </c>
      <c r="B125" s="27" t="str">
        <f>IF($A125="","",Residents!H125&amp;"")</f>
        <v/>
      </c>
      <c r="C125" s="28" t="str">
        <f>IF($A125="","",IF(N(Residents!I125)&gt;0,Residents!I125,IFERROR(INDEX(Beds!$F$7:$F$206,MATCH(Residents!H125,Beds!$A$7:$A$206,0)),0)))</f>
        <v/>
      </c>
      <c r="D125" s="29" t="str">
        <f>IF(OR($A125="",Residents!J125=""),"",Residents!J125)</f>
        <v/>
      </c>
      <c r="E125" s="30" t="str">
        <f>IF($A125="","",IF(Residents!J125="","No check-in date",IF(Residents!J125&gt;Settings!$B$5,"Booked",IF(AND(Residents!K125&lt;&gt;"",Residents!K125&lt;Settings!$B$5),"Left","Staying"))))</f>
        <v/>
      </c>
      <c r="F125" s="30" t="str">
        <f>IF($A125="","",IF(OR(L125="",Residents!$J125&gt;Settings!$B$5),0,(YEAR(M125)-YEAR(L125))*12+MONTH(M125)-MONTH(L125)+1))</f>
        <v/>
      </c>
      <c r="G125" s="28" t="str">
        <f>IF($A125="","",F125*C125+IF(F125&gt;0,N(Residents!O125),0))</f>
        <v/>
      </c>
      <c r="H125" s="28" t="str">
        <f>IF($A125="","",SUMIF(Payments!$B$4:$B$1003,$A125,Payments!$D$4:$D$1003))</f>
        <v/>
      </c>
      <c r="I125" s="31" t="str">
        <f t="shared" si="1"/>
        <v/>
      </c>
      <c r="J125" s="26" t="str">
        <f>IF($A125="","",Residents!B125&amp;"")</f>
        <v/>
      </c>
      <c r="K125" s="32" t="str">
        <f>IF(OR($A125="",N(I125)&lt;=0.005),"","Hi "&amp;A125&amp;", your rent balance at "&amp;Settings!$B$3&amp;" is "&amp;Settings!$B$4&amp;" "&amp;TEXT(I125,"#,##0")&amp;" as on "&amp;TEXT(Settings!$B$5,"dd-mmm-yyyy")&amp;". Please pay at the earliest. Thank you.")</f>
        <v/>
      </c>
      <c r="L125" s="33" t="str">
        <f>IF(OR($A125="",Residents!$J125=""),"",DATE(YEAR(Residents!$J125),MONTH(Residents!$J125),1))</f>
        <v/>
      </c>
      <c r="M125" s="33" t="str">
        <f>IF(L125="","",MAX(L125,IF(Residents!$K125&lt;&gt;"",MIN(DATE(YEAR(Residents!$K125),MONTH(Residents!$K125),1),DATE(YEAR(Settings!$B$5),MONTH(Settings!$B$5),1)),IF(DAY(Settings!$B$5)&gt;=MAX(1,N(Settings!$B$6)),DATE(YEAR(Settings!$B$5),MONTH(Settings!$B$5),1),EDATE(DATE(YEAR(Settings!$B$5),MONTH(Settings!$B$5),1),-1)))))</f>
        <v/>
      </c>
    </row>
    <row r="126" spans="1:13" x14ac:dyDescent="0.3">
      <c r="A126" s="26" t="str">
        <f>IF(Residents!A126="","",Residents!A126)</f>
        <v/>
      </c>
      <c r="B126" s="27" t="str">
        <f>IF($A126="","",Residents!H126&amp;"")</f>
        <v/>
      </c>
      <c r="C126" s="28" t="str">
        <f>IF($A126="","",IF(N(Residents!I126)&gt;0,Residents!I126,IFERROR(INDEX(Beds!$F$7:$F$206,MATCH(Residents!H126,Beds!$A$7:$A$206,0)),0)))</f>
        <v/>
      </c>
      <c r="D126" s="29" t="str">
        <f>IF(OR($A126="",Residents!J126=""),"",Residents!J126)</f>
        <v/>
      </c>
      <c r="E126" s="30" t="str">
        <f>IF($A126="","",IF(Residents!J126="","No check-in date",IF(Residents!J126&gt;Settings!$B$5,"Booked",IF(AND(Residents!K126&lt;&gt;"",Residents!K126&lt;Settings!$B$5),"Left","Staying"))))</f>
        <v/>
      </c>
      <c r="F126" s="30" t="str">
        <f>IF($A126="","",IF(OR(L126="",Residents!$J126&gt;Settings!$B$5),0,(YEAR(M126)-YEAR(L126))*12+MONTH(M126)-MONTH(L126)+1))</f>
        <v/>
      </c>
      <c r="G126" s="28" t="str">
        <f>IF($A126="","",F126*C126+IF(F126&gt;0,N(Residents!O126),0))</f>
        <v/>
      </c>
      <c r="H126" s="28" t="str">
        <f>IF($A126="","",SUMIF(Payments!$B$4:$B$1003,$A126,Payments!$D$4:$D$1003))</f>
        <v/>
      </c>
      <c r="I126" s="31" t="str">
        <f t="shared" si="1"/>
        <v/>
      </c>
      <c r="J126" s="26" t="str">
        <f>IF($A126="","",Residents!B126&amp;"")</f>
        <v/>
      </c>
      <c r="K126" s="32" t="str">
        <f>IF(OR($A126="",N(I126)&lt;=0.005),"","Hi "&amp;A126&amp;", your rent balance at "&amp;Settings!$B$3&amp;" is "&amp;Settings!$B$4&amp;" "&amp;TEXT(I126,"#,##0")&amp;" as on "&amp;TEXT(Settings!$B$5,"dd-mmm-yyyy")&amp;". Please pay at the earliest. Thank you.")</f>
        <v/>
      </c>
      <c r="L126" s="33" t="str">
        <f>IF(OR($A126="",Residents!$J126=""),"",DATE(YEAR(Residents!$J126),MONTH(Residents!$J126),1))</f>
        <v/>
      </c>
      <c r="M126" s="33" t="str">
        <f>IF(L126="","",MAX(L126,IF(Residents!$K126&lt;&gt;"",MIN(DATE(YEAR(Residents!$K126),MONTH(Residents!$K126),1),DATE(YEAR(Settings!$B$5),MONTH(Settings!$B$5),1)),IF(DAY(Settings!$B$5)&gt;=MAX(1,N(Settings!$B$6)),DATE(YEAR(Settings!$B$5),MONTH(Settings!$B$5),1),EDATE(DATE(YEAR(Settings!$B$5),MONTH(Settings!$B$5),1),-1)))))</f>
        <v/>
      </c>
    </row>
    <row r="127" spans="1:13" x14ac:dyDescent="0.3">
      <c r="A127" s="26" t="str">
        <f>IF(Residents!A127="","",Residents!A127)</f>
        <v/>
      </c>
      <c r="B127" s="27" t="str">
        <f>IF($A127="","",Residents!H127&amp;"")</f>
        <v/>
      </c>
      <c r="C127" s="28" t="str">
        <f>IF($A127="","",IF(N(Residents!I127)&gt;0,Residents!I127,IFERROR(INDEX(Beds!$F$7:$F$206,MATCH(Residents!H127,Beds!$A$7:$A$206,0)),0)))</f>
        <v/>
      </c>
      <c r="D127" s="29" t="str">
        <f>IF(OR($A127="",Residents!J127=""),"",Residents!J127)</f>
        <v/>
      </c>
      <c r="E127" s="30" t="str">
        <f>IF($A127="","",IF(Residents!J127="","No check-in date",IF(Residents!J127&gt;Settings!$B$5,"Booked",IF(AND(Residents!K127&lt;&gt;"",Residents!K127&lt;Settings!$B$5),"Left","Staying"))))</f>
        <v/>
      </c>
      <c r="F127" s="30" t="str">
        <f>IF($A127="","",IF(OR(L127="",Residents!$J127&gt;Settings!$B$5),0,(YEAR(M127)-YEAR(L127))*12+MONTH(M127)-MONTH(L127)+1))</f>
        <v/>
      </c>
      <c r="G127" s="28" t="str">
        <f>IF($A127="","",F127*C127+IF(F127&gt;0,N(Residents!O127),0))</f>
        <v/>
      </c>
      <c r="H127" s="28" t="str">
        <f>IF($A127="","",SUMIF(Payments!$B$4:$B$1003,$A127,Payments!$D$4:$D$1003))</f>
        <v/>
      </c>
      <c r="I127" s="31" t="str">
        <f t="shared" si="1"/>
        <v/>
      </c>
      <c r="J127" s="26" t="str">
        <f>IF($A127="","",Residents!B127&amp;"")</f>
        <v/>
      </c>
      <c r="K127" s="32" t="str">
        <f>IF(OR($A127="",N(I127)&lt;=0.005),"","Hi "&amp;A127&amp;", your rent balance at "&amp;Settings!$B$3&amp;" is "&amp;Settings!$B$4&amp;" "&amp;TEXT(I127,"#,##0")&amp;" as on "&amp;TEXT(Settings!$B$5,"dd-mmm-yyyy")&amp;". Please pay at the earliest. Thank you.")</f>
        <v/>
      </c>
      <c r="L127" s="33" t="str">
        <f>IF(OR($A127="",Residents!$J127=""),"",DATE(YEAR(Residents!$J127),MONTH(Residents!$J127),1))</f>
        <v/>
      </c>
      <c r="M127" s="33" t="str">
        <f>IF(L127="","",MAX(L127,IF(Residents!$K127&lt;&gt;"",MIN(DATE(YEAR(Residents!$K127),MONTH(Residents!$K127),1),DATE(YEAR(Settings!$B$5),MONTH(Settings!$B$5),1)),IF(DAY(Settings!$B$5)&gt;=MAX(1,N(Settings!$B$6)),DATE(YEAR(Settings!$B$5),MONTH(Settings!$B$5),1),EDATE(DATE(YEAR(Settings!$B$5),MONTH(Settings!$B$5),1),-1)))))</f>
        <v/>
      </c>
    </row>
    <row r="128" spans="1:13" x14ac:dyDescent="0.3">
      <c r="A128" s="26" t="str">
        <f>IF(Residents!A128="","",Residents!A128)</f>
        <v/>
      </c>
      <c r="B128" s="27" t="str">
        <f>IF($A128="","",Residents!H128&amp;"")</f>
        <v/>
      </c>
      <c r="C128" s="28" t="str">
        <f>IF($A128="","",IF(N(Residents!I128)&gt;0,Residents!I128,IFERROR(INDEX(Beds!$F$7:$F$206,MATCH(Residents!H128,Beds!$A$7:$A$206,0)),0)))</f>
        <v/>
      </c>
      <c r="D128" s="29" t="str">
        <f>IF(OR($A128="",Residents!J128=""),"",Residents!J128)</f>
        <v/>
      </c>
      <c r="E128" s="30" t="str">
        <f>IF($A128="","",IF(Residents!J128="","No check-in date",IF(Residents!J128&gt;Settings!$B$5,"Booked",IF(AND(Residents!K128&lt;&gt;"",Residents!K128&lt;Settings!$B$5),"Left","Staying"))))</f>
        <v/>
      </c>
      <c r="F128" s="30" t="str">
        <f>IF($A128="","",IF(OR(L128="",Residents!$J128&gt;Settings!$B$5),0,(YEAR(M128)-YEAR(L128))*12+MONTH(M128)-MONTH(L128)+1))</f>
        <v/>
      </c>
      <c r="G128" s="28" t="str">
        <f>IF($A128="","",F128*C128+IF(F128&gt;0,N(Residents!O128),0))</f>
        <v/>
      </c>
      <c r="H128" s="28" t="str">
        <f>IF($A128="","",SUMIF(Payments!$B$4:$B$1003,$A128,Payments!$D$4:$D$1003))</f>
        <v/>
      </c>
      <c r="I128" s="31" t="str">
        <f t="shared" si="1"/>
        <v/>
      </c>
      <c r="J128" s="26" t="str">
        <f>IF($A128="","",Residents!B128&amp;"")</f>
        <v/>
      </c>
      <c r="K128" s="32" t="str">
        <f>IF(OR($A128="",N(I128)&lt;=0.005),"","Hi "&amp;A128&amp;", your rent balance at "&amp;Settings!$B$3&amp;" is "&amp;Settings!$B$4&amp;" "&amp;TEXT(I128,"#,##0")&amp;" as on "&amp;TEXT(Settings!$B$5,"dd-mmm-yyyy")&amp;". Please pay at the earliest. Thank you.")</f>
        <v/>
      </c>
      <c r="L128" s="33" t="str">
        <f>IF(OR($A128="",Residents!$J128=""),"",DATE(YEAR(Residents!$J128),MONTH(Residents!$J128),1))</f>
        <v/>
      </c>
      <c r="M128" s="33" t="str">
        <f>IF(L128="","",MAX(L128,IF(Residents!$K128&lt;&gt;"",MIN(DATE(YEAR(Residents!$K128),MONTH(Residents!$K128),1),DATE(YEAR(Settings!$B$5),MONTH(Settings!$B$5),1)),IF(DAY(Settings!$B$5)&gt;=MAX(1,N(Settings!$B$6)),DATE(YEAR(Settings!$B$5),MONTH(Settings!$B$5),1),EDATE(DATE(YEAR(Settings!$B$5),MONTH(Settings!$B$5),1),-1)))))</f>
        <v/>
      </c>
    </row>
    <row r="129" spans="1:13" x14ac:dyDescent="0.3">
      <c r="A129" s="26" t="str">
        <f>IF(Residents!A129="","",Residents!A129)</f>
        <v/>
      </c>
      <c r="B129" s="27" t="str">
        <f>IF($A129="","",Residents!H129&amp;"")</f>
        <v/>
      </c>
      <c r="C129" s="28" t="str">
        <f>IF($A129="","",IF(N(Residents!I129)&gt;0,Residents!I129,IFERROR(INDEX(Beds!$F$7:$F$206,MATCH(Residents!H129,Beds!$A$7:$A$206,0)),0)))</f>
        <v/>
      </c>
      <c r="D129" s="29" t="str">
        <f>IF(OR($A129="",Residents!J129=""),"",Residents!J129)</f>
        <v/>
      </c>
      <c r="E129" s="30" t="str">
        <f>IF($A129="","",IF(Residents!J129="","No check-in date",IF(Residents!J129&gt;Settings!$B$5,"Booked",IF(AND(Residents!K129&lt;&gt;"",Residents!K129&lt;Settings!$B$5),"Left","Staying"))))</f>
        <v/>
      </c>
      <c r="F129" s="30" t="str">
        <f>IF($A129="","",IF(OR(L129="",Residents!$J129&gt;Settings!$B$5),0,(YEAR(M129)-YEAR(L129))*12+MONTH(M129)-MONTH(L129)+1))</f>
        <v/>
      </c>
      <c r="G129" s="28" t="str">
        <f>IF($A129="","",F129*C129+IF(F129&gt;0,N(Residents!O129),0))</f>
        <v/>
      </c>
      <c r="H129" s="28" t="str">
        <f>IF($A129="","",SUMIF(Payments!$B$4:$B$1003,$A129,Payments!$D$4:$D$1003))</f>
        <v/>
      </c>
      <c r="I129" s="31" t="str">
        <f t="shared" si="1"/>
        <v/>
      </c>
      <c r="J129" s="26" t="str">
        <f>IF($A129="","",Residents!B129&amp;"")</f>
        <v/>
      </c>
      <c r="K129" s="32" t="str">
        <f>IF(OR($A129="",N(I129)&lt;=0.005),"","Hi "&amp;A129&amp;", your rent balance at "&amp;Settings!$B$3&amp;" is "&amp;Settings!$B$4&amp;" "&amp;TEXT(I129,"#,##0")&amp;" as on "&amp;TEXT(Settings!$B$5,"dd-mmm-yyyy")&amp;". Please pay at the earliest. Thank you.")</f>
        <v/>
      </c>
      <c r="L129" s="33" t="str">
        <f>IF(OR($A129="",Residents!$J129=""),"",DATE(YEAR(Residents!$J129),MONTH(Residents!$J129),1))</f>
        <v/>
      </c>
      <c r="M129" s="33" t="str">
        <f>IF(L129="","",MAX(L129,IF(Residents!$K129&lt;&gt;"",MIN(DATE(YEAR(Residents!$K129),MONTH(Residents!$K129),1),DATE(YEAR(Settings!$B$5),MONTH(Settings!$B$5),1)),IF(DAY(Settings!$B$5)&gt;=MAX(1,N(Settings!$B$6)),DATE(YEAR(Settings!$B$5),MONTH(Settings!$B$5),1),EDATE(DATE(YEAR(Settings!$B$5),MONTH(Settings!$B$5),1),-1)))))</f>
        <v/>
      </c>
    </row>
    <row r="130" spans="1:13" x14ac:dyDescent="0.3">
      <c r="A130" s="26" t="str">
        <f>IF(Residents!A130="","",Residents!A130)</f>
        <v/>
      </c>
      <c r="B130" s="27" t="str">
        <f>IF($A130="","",Residents!H130&amp;"")</f>
        <v/>
      </c>
      <c r="C130" s="28" t="str">
        <f>IF($A130="","",IF(N(Residents!I130)&gt;0,Residents!I130,IFERROR(INDEX(Beds!$F$7:$F$206,MATCH(Residents!H130,Beds!$A$7:$A$206,0)),0)))</f>
        <v/>
      </c>
      <c r="D130" s="29" t="str">
        <f>IF(OR($A130="",Residents!J130=""),"",Residents!J130)</f>
        <v/>
      </c>
      <c r="E130" s="30" t="str">
        <f>IF($A130="","",IF(Residents!J130="","No check-in date",IF(Residents!J130&gt;Settings!$B$5,"Booked",IF(AND(Residents!K130&lt;&gt;"",Residents!K130&lt;Settings!$B$5),"Left","Staying"))))</f>
        <v/>
      </c>
      <c r="F130" s="30" t="str">
        <f>IF($A130="","",IF(OR(L130="",Residents!$J130&gt;Settings!$B$5),0,(YEAR(M130)-YEAR(L130))*12+MONTH(M130)-MONTH(L130)+1))</f>
        <v/>
      </c>
      <c r="G130" s="28" t="str">
        <f>IF($A130="","",F130*C130+IF(F130&gt;0,N(Residents!O130),0))</f>
        <v/>
      </c>
      <c r="H130" s="28" t="str">
        <f>IF($A130="","",SUMIF(Payments!$B$4:$B$1003,$A130,Payments!$D$4:$D$1003))</f>
        <v/>
      </c>
      <c r="I130" s="31" t="str">
        <f t="shared" si="1"/>
        <v/>
      </c>
      <c r="J130" s="26" t="str">
        <f>IF($A130="","",Residents!B130&amp;"")</f>
        <v/>
      </c>
      <c r="K130" s="32" t="str">
        <f>IF(OR($A130="",N(I130)&lt;=0.005),"","Hi "&amp;A130&amp;", your rent balance at "&amp;Settings!$B$3&amp;" is "&amp;Settings!$B$4&amp;" "&amp;TEXT(I130,"#,##0")&amp;" as on "&amp;TEXT(Settings!$B$5,"dd-mmm-yyyy")&amp;". Please pay at the earliest. Thank you.")</f>
        <v/>
      </c>
      <c r="L130" s="33" t="str">
        <f>IF(OR($A130="",Residents!$J130=""),"",DATE(YEAR(Residents!$J130),MONTH(Residents!$J130),1))</f>
        <v/>
      </c>
      <c r="M130" s="33" t="str">
        <f>IF(L130="","",MAX(L130,IF(Residents!$K130&lt;&gt;"",MIN(DATE(YEAR(Residents!$K130),MONTH(Residents!$K130),1),DATE(YEAR(Settings!$B$5),MONTH(Settings!$B$5),1)),IF(DAY(Settings!$B$5)&gt;=MAX(1,N(Settings!$B$6)),DATE(YEAR(Settings!$B$5),MONTH(Settings!$B$5),1),EDATE(DATE(YEAR(Settings!$B$5),MONTH(Settings!$B$5),1),-1)))))</f>
        <v/>
      </c>
    </row>
    <row r="131" spans="1:13" x14ac:dyDescent="0.3">
      <c r="A131" s="26" t="str">
        <f>IF(Residents!A131="","",Residents!A131)</f>
        <v/>
      </c>
      <c r="B131" s="27" t="str">
        <f>IF($A131="","",Residents!H131&amp;"")</f>
        <v/>
      </c>
      <c r="C131" s="28" t="str">
        <f>IF($A131="","",IF(N(Residents!I131)&gt;0,Residents!I131,IFERROR(INDEX(Beds!$F$7:$F$206,MATCH(Residents!H131,Beds!$A$7:$A$206,0)),0)))</f>
        <v/>
      </c>
      <c r="D131" s="29" t="str">
        <f>IF(OR($A131="",Residents!J131=""),"",Residents!J131)</f>
        <v/>
      </c>
      <c r="E131" s="30" t="str">
        <f>IF($A131="","",IF(Residents!J131="","No check-in date",IF(Residents!J131&gt;Settings!$B$5,"Booked",IF(AND(Residents!K131&lt;&gt;"",Residents!K131&lt;Settings!$B$5),"Left","Staying"))))</f>
        <v/>
      </c>
      <c r="F131" s="30" t="str">
        <f>IF($A131="","",IF(OR(L131="",Residents!$J131&gt;Settings!$B$5),0,(YEAR(M131)-YEAR(L131))*12+MONTH(M131)-MONTH(L131)+1))</f>
        <v/>
      </c>
      <c r="G131" s="28" t="str">
        <f>IF($A131="","",F131*C131+IF(F131&gt;0,N(Residents!O131),0))</f>
        <v/>
      </c>
      <c r="H131" s="28" t="str">
        <f>IF($A131="","",SUMIF(Payments!$B$4:$B$1003,$A131,Payments!$D$4:$D$1003))</f>
        <v/>
      </c>
      <c r="I131" s="31" t="str">
        <f t="shared" si="1"/>
        <v/>
      </c>
      <c r="J131" s="26" t="str">
        <f>IF($A131="","",Residents!B131&amp;"")</f>
        <v/>
      </c>
      <c r="K131" s="32" t="str">
        <f>IF(OR($A131="",N(I131)&lt;=0.005),"","Hi "&amp;A131&amp;", your rent balance at "&amp;Settings!$B$3&amp;" is "&amp;Settings!$B$4&amp;" "&amp;TEXT(I131,"#,##0")&amp;" as on "&amp;TEXT(Settings!$B$5,"dd-mmm-yyyy")&amp;". Please pay at the earliest. Thank you.")</f>
        <v/>
      </c>
      <c r="L131" s="33" t="str">
        <f>IF(OR($A131="",Residents!$J131=""),"",DATE(YEAR(Residents!$J131),MONTH(Residents!$J131),1))</f>
        <v/>
      </c>
      <c r="M131" s="33" t="str">
        <f>IF(L131="","",MAX(L131,IF(Residents!$K131&lt;&gt;"",MIN(DATE(YEAR(Residents!$K131),MONTH(Residents!$K131),1),DATE(YEAR(Settings!$B$5),MONTH(Settings!$B$5),1)),IF(DAY(Settings!$B$5)&gt;=MAX(1,N(Settings!$B$6)),DATE(YEAR(Settings!$B$5),MONTH(Settings!$B$5),1),EDATE(DATE(YEAR(Settings!$B$5),MONTH(Settings!$B$5),1),-1)))))</f>
        <v/>
      </c>
    </row>
    <row r="132" spans="1:13" x14ac:dyDescent="0.3">
      <c r="A132" s="26" t="str">
        <f>IF(Residents!A132="","",Residents!A132)</f>
        <v/>
      </c>
      <c r="B132" s="27" t="str">
        <f>IF($A132="","",Residents!H132&amp;"")</f>
        <v/>
      </c>
      <c r="C132" s="28" t="str">
        <f>IF($A132="","",IF(N(Residents!I132)&gt;0,Residents!I132,IFERROR(INDEX(Beds!$F$7:$F$206,MATCH(Residents!H132,Beds!$A$7:$A$206,0)),0)))</f>
        <v/>
      </c>
      <c r="D132" s="29" t="str">
        <f>IF(OR($A132="",Residents!J132=""),"",Residents!J132)</f>
        <v/>
      </c>
      <c r="E132" s="30" t="str">
        <f>IF($A132="","",IF(Residents!J132="","No check-in date",IF(Residents!J132&gt;Settings!$B$5,"Booked",IF(AND(Residents!K132&lt;&gt;"",Residents!K132&lt;Settings!$B$5),"Left","Staying"))))</f>
        <v/>
      </c>
      <c r="F132" s="30" t="str">
        <f>IF($A132="","",IF(OR(L132="",Residents!$J132&gt;Settings!$B$5),0,(YEAR(M132)-YEAR(L132))*12+MONTH(M132)-MONTH(L132)+1))</f>
        <v/>
      </c>
      <c r="G132" s="28" t="str">
        <f>IF($A132="","",F132*C132+IF(F132&gt;0,N(Residents!O132),0))</f>
        <v/>
      </c>
      <c r="H132" s="28" t="str">
        <f>IF($A132="","",SUMIF(Payments!$B$4:$B$1003,$A132,Payments!$D$4:$D$1003))</f>
        <v/>
      </c>
      <c r="I132" s="31" t="str">
        <f t="shared" ref="I132:I195" si="2">IF($A132="","",G132-H132)</f>
        <v/>
      </c>
      <c r="J132" s="26" t="str">
        <f>IF($A132="","",Residents!B132&amp;"")</f>
        <v/>
      </c>
      <c r="K132" s="32" t="str">
        <f>IF(OR($A132="",N(I132)&lt;=0.005),"","Hi "&amp;A132&amp;", your rent balance at "&amp;Settings!$B$3&amp;" is "&amp;Settings!$B$4&amp;" "&amp;TEXT(I132,"#,##0")&amp;" as on "&amp;TEXT(Settings!$B$5,"dd-mmm-yyyy")&amp;". Please pay at the earliest. Thank you.")</f>
        <v/>
      </c>
      <c r="L132" s="33" t="str">
        <f>IF(OR($A132="",Residents!$J132=""),"",DATE(YEAR(Residents!$J132),MONTH(Residents!$J132),1))</f>
        <v/>
      </c>
      <c r="M132" s="33" t="str">
        <f>IF(L132="","",MAX(L132,IF(Residents!$K132&lt;&gt;"",MIN(DATE(YEAR(Residents!$K132),MONTH(Residents!$K132),1),DATE(YEAR(Settings!$B$5),MONTH(Settings!$B$5),1)),IF(DAY(Settings!$B$5)&gt;=MAX(1,N(Settings!$B$6)),DATE(YEAR(Settings!$B$5),MONTH(Settings!$B$5),1),EDATE(DATE(YEAR(Settings!$B$5),MONTH(Settings!$B$5),1),-1)))))</f>
        <v/>
      </c>
    </row>
    <row r="133" spans="1:13" x14ac:dyDescent="0.3">
      <c r="A133" s="26" t="str">
        <f>IF(Residents!A133="","",Residents!A133)</f>
        <v/>
      </c>
      <c r="B133" s="27" t="str">
        <f>IF($A133="","",Residents!H133&amp;"")</f>
        <v/>
      </c>
      <c r="C133" s="28" t="str">
        <f>IF($A133="","",IF(N(Residents!I133)&gt;0,Residents!I133,IFERROR(INDEX(Beds!$F$7:$F$206,MATCH(Residents!H133,Beds!$A$7:$A$206,0)),0)))</f>
        <v/>
      </c>
      <c r="D133" s="29" t="str">
        <f>IF(OR($A133="",Residents!J133=""),"",Residents!J133)</f>
        <v/>
      </c>
      <c r="E133" s="30" t="str">
        <f>IF($A133="","",IF(Residents!J133="","No check-in date",IF(Residents!J133&gt;Settings!$B$5,"Booked",IF(AND(Residents!K133&lt;&gt;"",Residents!K133&lt;Settings!$B$5),"Left","Staying"))))</f>
        <v/>
      </c>
      <c r="F133" s="30" t="str">
        <f>IF($A133="","",IF(OR(L133="",Residents!$J133&gt;Settings!$B$5),0,(YEAR(M133)-YEAR(L133))*12+MONTH(M133)-MONTH(L133)+1))</f>
        <v/>
      </c>
      <c r="G133" s="28" t="str">
        <f>IF($A133="","",F133*C133+IF(F133&gt;0,N(Residents!O133),0))</f>
        <v/>
      </c>
      <c r="H133" s="28" t="str">
        <f>IF($A133="","",SUMIF(Payments!$B$4:$B$1003,$A133,Payments!$D$4:$D$1003))</f>
        <v/>
      </c>
      <c r="I133" s="31" t="str">
        <f t="shared" si="2"/>
        <v/>
      </c>
      <c r="J133" s="26" t="str">
        <f>IF($A133="","",Residents!B133&amp;"")</f>
        <v/>
      </c>
      <c r="K133" s="32" t="str">
        <f>IF(OR($A133="",N(I133)&lt;=0.005),"","Hi "&amp;A133&amp;", your rent balance at "&amp;Settings!$B$3&amp;" is "&amp;Settings!$B$4&amp;" "&amp;TEXT(I133,"#,##0")&amp;" as on "&amp;TEXT(Settings!$B$5,"dd-mmm-yyyy")&amp;". Please pay at the earliest. Thank you.")</f>
        <v/>
      </c>
      <c r="L133" s="33" t="str">
        <f>IF(OR($A133="",Residents!$J133=""),"",DATE(YEAR(Residents!$J133),MONTH(Residents!$J133),1))</f>
        <v/>
      </c>
      <c r="M133" s="33" t="str">
        <f>IF(L133="","",MAX(L133,IF(Residents!$K133&lt;&gt;"",MIN(DATE(YEAR(Residents!$K133),MONTH(Residents!$K133),1),DATE(YEAR(Settings!$B$5),MONTH(Settings!$B$5),1)),IF(DAY(Settings!$B$5)&gt;=MAX(1,N(Settings!$B$6)),DATE(YEAR(Settings!$B$5),MONTH(Settings!$B$5),1),EDATE(DATE(YEAR(Settings!$B$5),MONTH(Settings!$B$5),1),-1)))))</f>
        <v/>
      </c>
    </row>
    <row r="134" spans="1:13" x14ac:dyDescent="0.3">
      <c r="A134" s="26" t="str">
        <f>IF(Residents!A134="","",Residents!A134)</f>
        <v/>
      </c>
      <c r="B134" s="27" t="str">
        <f>IF($A134="","",Residents!H134&amp;"")</f>
        <v/>
      </c>
      <c r="C134" s="28" t="str">
        <f>IF($A134="","",IF(N(Residents!I134)&gt;0,Residents!I134,IFERROR(INDEX(Beds!$F$7:$F$206,MATCH(Residents!H134,Beds!$A$7:$A$206,0)),0)))</f>
        <v/>
      </c>
      <c r="D134" s="29" t="str">
        <f>IF(OR($A134="",Residents!J134=""),"",Residents!J134)</f>
        <v/>
      </c>
      <c r="E134" s="30" t="str">
        <f>IF($A134="","",IF(Residents!J134="","No check-in date",IF(Residents!J134&gt;Settings!$B$5,"Booked",IF(AND(Residents!K134&lt;&gt;"",Residents!K134&lt;Settings!$B$5),"Left","Staying"))))</f>
        <v/>
      </c>
      <c r="F134" s="30" t="str">
        <f>IF($A134="","",IF(OR(L134="",Residents!$J134&gt;Settings!$B$5),0,(YEAR(M134)-YEAR(L134))*12+MONTH(M134)-MONTH(L134)+1))</f>
        <v/>
      </c>
      <c r="G134" s="28" t="str">
        <f>IF($A134="","",F134*C134+IF(F134&gt;0,N(Residents!O134),0))</f>
        <v/>
      </c>
      <c r="H134" s="28" t="str">
        <f>IF($A134="","",SUMIF(Payments!$B$4:$B$1003,$A134,Payments!$D$4:$D$1003))</f>
        <v/>
      </c>
      <c r="I134" s="31" t="str">
        <f t="shared" si="2"/>
        <v/>
      </c>
      <c r="J134" s="26" t="str">
        <f>IF($A134="","",Residents!B134&amp;"")</f>
        <v/>
      </c>
      <c r="K134" s="32" t="str">
        <f>IF(OR($A134="",N(I134)&lt;=0.005),"","Hi "&amp;A134&amp;", your rent balance at "&amp;Settings!$B$3&amp;" is "&amp;Settings!$B$4&amp;" "&amp;TEXT(I134,"#,##0")&amp;" as on "&amp;TEXT(Settings!$B$5,"dd-mmm-yyyy")&amp;". Please pay at the earliest. Thank you.")</f>
        <v/>
      </c>
      <c r="L134" s="33" t="str">
        <f>IF(OR($A134="",Residents!$J134=""),"",DATE(YEAR(Residents!$J134),MONTH(Residents!$J134),1))</f>
        <v/>
      </c>
      <c r="M134" s="33" t="str">
        <f>IF(L134="","",MAX(L134,IF(Residents!$K134&lt;&gt;"",MIN(DATE(YEAR(Residents!$K134),MONTH(Residents!$K134),1),DATE(YEAR(Settings!$B$5),MONTH(Settings!$B$5),1)),IF(DAY(Settings!$B$5)&gt;=MAX(1,N(Settings!$B$6)),DATE(YEAR(Settings!$B$5),MONTH(Settings!$B$5),1),EDATE(DATE(YEAR(Settings!$B$5),MONTH(Settings!$B$5),1),-1)))))</f>
        <v/>
      </c>
    </row>
    <row r="135" spans="1:13" x14ac:dyDescent="0.3">
      <c r="A135" s="26" t="str">
        <f>IF(Residents!A135="","",Residents!A135)</f>
        <v/>
      </c>
      <c r="B135" s="27" t="str">
        <f>IF($A135="","",Residents!H135&amp;"")</f>
        <v/>
      </c>
      <c r="C135" s="28" t="str">
        <f>IF($A135="","",IF(N(Residents!I135)&gt;0,Residents!I135,IFERROR(INDEX(Beds!$F$7:$F$206,MATCH(Residents!H135,Beds!$A$7:$A$206,0)),0)))</f>
        <v/>
      </c>
      <c r="D135" s="29" t="str">
        <f>IF(OR($A135="",Residents!J135=""),"",Residents!J135)</f>
        <v/>
      </c>
      <c r="E135" s="30" t="str">
        <f>IF($A135="","",IF(Residents!J135="","No check-in date",IF(Residents!J135&gt;Settings!$B$5,"Booked",IF(AND(Residents!K135&lt;&gt;"",Residents!K135&lt;Settings!$B$5),"Left","Staying"))))</f>
        <v/>
      </c>
      <c r="F135" s="30" t="str">
        <f>IF($A135="","",IF(OR(L135="",Residents!$J135&gt;Settings!$B$5),0,(YEAR(M135)-YEAR(L135))*12+MONTH(M135)-MONTH(L135)+1))</f>
        <v/>
      </c>
      <c r="G135" s="28" t="str">
        <f>IF($A135="","",F135*C135+IF(F135&gt;0,N(Residents!O135),0))</f>
        <v/>
      </c>
      <c r="H135" s="28" t="str">
        <f>IF($A135="","",SUMIF(Payments!$B$4:$B$1003,$A135,Payments!$D$4:$D$1003))</f>
        <v/>
      </c>
      <c r="I135" s="31" t="str">
        <f t="shared" si="2"/>
        <v/>
      </c>
      <c r="J135" s="26" t="str">
        <f>IF($A135="","",Residents!B135&amp;"")</f>
        <v/>
      </c>
      <c r="K135" s="32" t="str">
        <f>IF(OR($A135="",N(I135)&lt;=0.005),"","Hi "&amp;A135&amp;", your rent balance at "&amp;Settings!$B$3&amp;" is "&amp;Settings!$B$4&amp;" "&amp;TEXT(I135,"#,##0")&amp;" as on "&amp;TEXT(Settings!$B$5,"dd-mmm-yyyy")&amp;". Please pay at the earliest. Thank you.")</f>
        <v/>
      </c>
      <c r="L135" s="33" t="str">
        <f>IF(OR($A135="",Residents!$J135=""),"",DATE(YEAR(Residents!$J135),MONTH(Residents!$J135),1))</f>
        <v/>
      </c>
      <c r="M135" s="33" t="str">
        <f>IF(L135="","",MAX(L135,IF(Residents!$K135&lt;&gt;"",MIN(DATE(YEAR(Residents!$K135),MONTH(Residents!$K135),1),DATE(YEAR(Settings!$B$5),MONTH(Settings!$B$5),1)),IF(DAY(Settings!$B$5)&gt;=MAX(1,N(Settings!$B$6)),DATE(YEAR(Settings!$B$5),MONTH(Settings!$B$5),1),EDATE(DATE(YEAR(Settings!$B$5),MONTH(Settings!$B$5),1),-1)))))</f>
        <v/>
      </c>
    </row>
    <row r="136" spans="1:13" x14ac:dyDescent="0.3">
      <c r="A136" s="26" t="str">
        <f>IF(Residents!A136="","",Residents!A136)</f>
        <v/>
      </c>
      <c r="B136" s="27" t="str">
        <f>IF($A136="","",Residents!H136&amp;"")</f>
        <v/>
      </c>
      <c r="C136" s="28" t="str">
        <f>IF($A136="","",IF(N(Residents!I136)&gt;0,Residents!I136,IFERROR(INDEX(Beds!$F$7:$F$206,MATCH(Residents!H136,Beds!$A$7:$A$206,0)),0)))</f>
        <v/>
      </c>
      <c r="D136" s="29" t="str">
        <f>IF(OR($A136="",Residents!J136=""),"",Residents!J136)</f>
        <v/>
      </c>
      <c r="E136" s="30" t="str">
        <f>IF($A136="","",IF(Residents!J136="","No check-in date",IF(Residents!J136&gt;Settings!$B$5,"Booked",IF(AND(Residents!K136&lt;&gt;"",Residents!K136&lt;Settings!$B$5),"Left","Staying"))))</f>
        <v/>
      </c>
      <c r="F136" s="30" t="str">
        <f>IF($A136="","",IF(OR(L136="",Residents!$J136&gt;Settings!$B$5),0,(YEAR(M136)-YEAR(L136))*12+MONTH(M136)-MONTH(L136)+1))</f>
        <v/>
      </c>
      <c r="G136" s="28" t="str">
        <f>IF($A136="","",F136*C136+IF(F136&gt;0,N(Residents!O136),0))</f>
        <v/>
      </c>
      <c r="H136" s="28" t="str">
        <f>IF($A136="","",SUMIF(Payments!$B$4:$B$1003,$A136,Payments!$D$4:$D$1003))</f>
        <v/>
      </c>
      <c r="I136" s="31" t="str">
        <f t="shared" si="2"/>
        <v/>
      </c>
      <c r="J136" s="26" t="str">
        <f>IF($A136="","",Residents!B136&amp;"")</f>
        <v/>
      </c>
      <c r="K136" s="32" t="str">
        <f>IF(OR($A136="",N(I136)&lt;=0.005),"","Hi "&amp;A136&amp;", your rent balance at "&amp;Settings!$B$3&amp;" is "&amp;Settings!$B$4&amp;" "&amp;TEXT(I136,"#,##0")&amp;" as on "&amp;TEXT(Settings!$B$5,"dd-mmm-yyyy")&amp;". Please pay at the earliest. Thank you.")</f>
        <v/>
      </c>
      <c r="L136" s="33" t="str">
        <f>IF(OR($A136="",Residents!$J136=""),"",DATE(YEAR(Residents!$J136),MONTH(Residents!$J136),1))</f>
        <v/>
      </c>
      <c r="M136" s="33" t="str">
        <f>IF(L136="","",MAX(L136,IF(Residents!$K136&lt;&gt;"",MIN(DATE(YEAR(Residents!$K136),MONTH(Residents!$K136),1),DATE(YEAR(Settings!$B$5),MONTH(Settings!$B$5),1)),IF(DAY(Settings!$B$5)&gt;=MAX(1,N(Settings!$B$6)),DATE(YEAR(Settings!$B$5),MONTH(Settings!$B$5),1),EDATE(DATE(YEAR(Settings!$B$5),MONTH(Settings!$B$5),1),-1)))))</f>
        <v/>
      </c>
    </row>
    <row r="137" spans="1:13" x14ac:dyDescent="0.3">
      <c r="A137" s="26" t="str">
        <f>IF(Residents!A137="","",Residents!A137)</f>
        <v/>
      </c>
      <c r="B137" s="27" t="str">
        <f>IF($A137="","",Residents!H137&amp;"")</f>
        <v/>
      </c>
      <c r="C137" s="28" t="str">
        <f>IF($A137="","",IF(N(Residents!I137)&gt;0,Residents!I137,IFERROR(INDEX(Beds!$F$7:$F$206,MATCH(Residents!H137,Beds!$A$7:$A$206,0)),0)))</f>
        <v/>
      </c>
      <c r="D137" s="29" t="str">
        <f>IF(OR($A137="",Residents!J137=""),"",Residents!J137)</f>
        <v/>
      </c>
      <c r="E137" s="30" t="str">
        <f>IF($A137="","",IF(Residents!J137="","No check-in date",IF(Residents!J137&gt;Settings!$B$5,"Booked",IF(AND(Residents!K137&lt;&gt;"",Residents!K137&lt;Settings!$B$5),"Left","Staying"))))</f>
        <v/>
      </c>
      <c r="F137" s="30" t="str">
        <f>IF($A137="","",IF(OR(L137="",Residents!$J137&gt;Settings!$B$5),0,(YEAR(M137)-YEAR(L137))*12+MONTH(M137)-MONTH(L137)+1))</f>
        <v/>
      </c>
      <c r="G137" s="28" t="str">
        <f>IF($A137="","",F137*C137+IF(F137&gt;0,N(Residents!O137),0))</f>
        <v/>
      </c>
      <c r="H137" s="28" t="str">
        <f>IF($A137="","",SUMIF(Payments!$B$4:$B$1003,$A137,Payments!$D$4:$D$1003))</f>
        <v/>
      </c>
      <c r="I137" s="31" t="str">
        <f t="shared" si="2"/>
        <v/>
      </c>
      <c r="J137" s="26" t="str">
        <f>IF($A137="","",Residents!B137&amp;"")</f>
        <v/>
      </c>
      <c r="K137" s="32" t="str">
        <f>IF(OR($A137="",N(I137)&lt;=0.005),"","Hi "&amp;A137&amp;", your rent balance at "&amp;Settings!$B$3&amp;" is "&amp;Settings!$B$4&amp;" "&amp;TEXT(I137,"#,##0")&amp;" as on "&amp;TEXT(Settings!$B$5,"dd-mmm-yyyy")&amp;". Please pay at the earliest. Thank you.")</f>
        <v/>
      </c>
      <c r="L137" s="33" t="str">
        <f>IF(OR($A137="",Residents!$J137=""),"",DATE(YEAR(Residents!$J137),MONTH(Residents!$J137),1))</f>
        <v/>
      </c>
      <c r="M137" s="33" t="str">
        <f>IF(L137="","",MAX(L137,IF(Residents!$K137&lt;&gt;"",MIN(DATE(YEAR(Residents!$K137),MONTH(Residents!$K137),1),DATE(YEAR(Settings!$B$5),MONTH(Settings!$B$5),1)),IF(DAY(Settings!$B$5)&gt;=MAX(1,N(Settings!$B$6)),DATE(YEAR(Settings!$B$5),MONTH(Settings!$B$5),1),EDATE(DATE(YEAR(Settings!$B$5),MONTH(Settings!$B$5),1),-1)))))</f>
        <v/>
      </c>
    </row>
    <row r="138" spans="1:13" x14ac:dyDescent="0.3">
      <c r="A138" s="26" t="str">
        <f>IF(Residents!A138="","",Residents!A138)</f>
        <v/>
      </c>
      <c r="B138" s="27" t="str">
        <f>IF($A138="","",Residents!H138&amp;"")</f>
        <v/>
      </c>
      <c r="C138" s="28" t="str">
        <f>IF($A138="","",IF(N(Residents!I138)&gt;0,Residents!I138,IFERROR(INDEX(Beds!$F$7:$F$206,MATCH(Residents!H138,Beds!$A$7:$A$206,0)),0)))</f>
        <v/>
      </c>
      <c r="D138" s="29" t="str">
        <f>IF(OR($A138="",Residents!J138=""),"",Residents!J138)</f>
        <v/>
      </c>
      <c r="E138" s="30" t="str">
        <f>IF($A138="","",IF(Residents!J138="","No check-in date",IF(Residents!J138&gt;Settings!$B$5,"Booked",IF(AND(Residents!K138&lt;&gt;"",Residents!K138&lt;Settings!$B$5),"Left","Staying"))))</f>
        <v/>
      </c>
      <c r="F138" s="30" t="str">
        <f>IF($A138="","",IF(OR(L138="",Residents!$J138&gt;Settings!$B$5),0,(YEAR(M138)-YEAR(L138))*12+MONTH(M138)-MONTH(L138)+1))</f>
        <v/>
      </c>
      <c r="G138" s="28" t="str">
        <f>IF($A138="","",F138*C138+IF(F138&gt;0,N(Residents!O138),0))</f>
        <v/>
      </c>
      <c r="H138" s="28" t="str">
        <f>IF($A138="","",SUMIF(Payments!$B$4:$B$1003,$A138,Payments!$D$4:$D$1003))</f>
        <v/>
      </c>
      <c r="I138" s="31" t="str">
        <f t="shared" si="2"/>
        <v/>
      </c>
      <c r="J138" s="26" t="str">
        <f>IF($A138="","",Residents!B138&amp;"")</f>
        <v/>
      </c>
      <c r="K138" s="32" t="str">
        <f>IF(OR($A138="",N(I138)&lt;=0.005),"","Hi "&amp;A138&amp;", your rent balance at "&amp;Settings!$B$3&amp;" is "&amp;Settings!$B$4&amp;" "&amp;TEXT(I138,"#,##0")&amp;" as on "&amp;TEXT(Settings!$B$5,"dd-mmm-yyyy")&amp;". Please pay at the earliest. Thank you.")</f>
        <v/>
      </c>
      <c r="L138" s="33" t="str">
        <f>IF(OR($A138="",Residents!$J138=""),"",DATE(YEAR(Residents!$J138),MONTH(Residents!$J138),1))</f>
        <v/>
      </c>
      <c r="M138" s="33" t="str">
        <f>IF(L138="","",MAX(L138,IF(Residents!$K138&lt;&gt;"",MIN(DATE(YEAR(Residents!$K138),MONTH(Residents!$K138),1),DATE(YEAR(Settings!$B$5),MONTH(Settings!$B$5),1)),IF(DAY(Settings!$B$5)&gt;=MAX(1,N(Settings!$B$6)),DATE(YEAR(Settings!$B$5),MONTH(Settings!$B$5),1),EDATE(DATE(YEAR(Settings!$B$5),MONTH(Settings!$B$5),1),-1)))))</f>
        <v/>
      </c>
    </row>
    <row r="139" spans="1:13" x14ac:dyDescent="0.3">
      <c r="A139" s="26" t="str">
        <f>IF(Residents!A139="","",Residents!A139)</f>
        <v/>
      </c>
      <c r="B139" s="27" t="str">
        <f>IF($A139="","",Residents!H139&amp;"")</f>
        <v/>
      </c>
      <c r="C139" s="28" t="str">
        <f>IF($A139="","",IF(N(Residents!I139)&gt;0,Residents!I139,IFERROR(INDEX(Beds!$F$7:$F$206,MATCH(Residents!H139,Beds!$A$7:$A$206,0)),0)))</f>
        <v/>
      </c>
      <c r="D139" s="29" t="str">
        <f>IF(OR($A139="",Residents!J139=""),"",Residents!J139)</f>
        <v/>
      </c>
      <c r="E139" s="30" t="str">
        <f>IF($A139="","",IF(Residents!J139="","No check-in date",IF(Residents!J139&gt;Settings!$B$5,"Booked",IF(AND(Residents!K139&lt;&gt;"",Residents!K139&lt;Settings!$B$5),"Left","Staying"))))</f>
        <v/>
      </c>
      <c r="F139" s="30" t="str">
        <f>IF($A139="","",IF(OR(L139="",Residents!$J139&gt;Settings!$B$5),0,(YEAR(M139)-YEAR(L139))*12+MONTH(M139)-MONTH(L139)+1))</f>
        <v/>
      </c>
      <c r="G139" s="28" t="str">
        <f>IF($A139="","",F139*C139+IF(F139&gt;0,N(Residents!O139),0))</f>
        <v/>
      </c>
      <c r="H139" s="28" t="str">
        <f>IF($A139="","",SUMIF(Payments!$B$4:$B$1003,$A139,Payments!$D$4:$D$1003))</f>
        <v/>
      </c>
      <c r="I139" s="31" t="str">
        <f t="shared" si="2"/>
        <v/>
      </c>
      <c r="J139" s="26" t="str">
        <f>IF($A139="","",Residents!B139&amp;"")</f>
        <v/>
      </c>
      <c r="K139" s="32" t="str">
        <f>IF(OR($A139="",N(I139)&lt;=0.005),"","Hi "&amp;A139&amp;", your rent balance at "&amp;Settings!$B$3&amp;" is "&amp;Settings!$B$4&amp;" "&amp;TEXT(I139,"#,##0")&amp;" as on "&amp;TEXT(Settings!$B$5,"dd-mmm-yyyy")&amp;". Please pay at the earliest. Thank you.")</f>
        <v/>
      </c>
      <c r="L139" s="33" t="str">
        <f>IF(OR($A139="",Residents!$J139=""),"",DATE(YEAR(Residents!$J139),MONTH(Residents!$J139),1))</f>
        <v/>
      </c>
      <c r="M139" s="33" t="str">
        <f>IF(L139="","",MAX(L139,IF(Residents!$K139&lt;&gt;"",MIN(DATE(YEAR(Residents!$K139),MONTH(Residents!$K139),1),DATE(YEAR(Settings!$B$5),MONTH(Settings!$B$5),1)),IF(DAY(Settings!$B$5)&gt;=MAX(1,N(Settings!$B$6)),DATE(YEAR(Settings!$B$5),MONTH(Settings!$B$5),1),EDATE(DATE(YEAR(Settings!$B$5),MONTH(Settings!$B$5),1),-1)))))</f>
        <v/>
      </c>
    </row>
    <row r="140" spans="1:13" x14ac:dyDescent="0.3">
      <c r="A140" s="26" t="str">
        <f>IF(Residents!A140="","",Residents!A140)</f>
        <v/>
      </c>
      <c r="B140" s="27" t="str">
        <f>IF($A140="","",Residents!H140&amp;"")</f>
        <v/>
      </c>
      <c r="C140" s="28" t="str">
        <f>IF($A140="","",IF(N(Residents!I140)&gt;0,Residents!I140,IFERROR(INDEX(Beds!$F$7:$F$206,MATCH(Residents!H140,Beds!$A$7:$A$206,0)),0)))</f>
        <v/>
      </c>
      <c r="D140" s="29" t="str">
        <f>IF(OR($A140="",Residents!J140=""),"",Residents!J140)</f>
        <v/>
      </c>
      <c r="E140" s="30" t="str">
        <f>IF($A140="","",IF(Residents!J140="","No check-in date",IF(Residents!J140&gt;Settings!$B$5,"Booked",IF(AND(Residents!K140&lt;&gt;"",Residents!K140&lt;Settings!$B$5),"Left","Staying"))))</f>
        <v/>
      </c>
      <c r="F140" s="30" t="str">
        <f>IF($A140="","",IF(OR(L140="",Residents!$J140&gt;Settings!$B$5),0,(YEAR(M140)-YEAR(L140))*12+MONTH(M140)-MONTH(L140)+1))</f>
        <v/>
      </c>
      <c r="G140" s="28" t="str">
        <f>IF($A140="","",F140*C140+IF(F140&gt;0,N(Residents!O140),0))</f>
        <v/>
      </c>
      <c r="H140" s="28" t="str">
        <f>IF($A140="","",SUMIF(Payments!$B$4:$B$1003,$A140,Payments!$D$4:$D$1003))</f>
        <v/>
      </c>
      <c r="I140" s="31" t="str">
        <f t="shared" si="2"/>
        <v/>
      </c>
      <c r="J140" s="26" t="str">
        <f>IF($A140="","",Residents!B140&amp;"")</f>
        <v/>
      </c>
      <c r="K140" s="32" t="str">
        <f>IF(OR($A140="",N(I140)&lt;=0.005),"","Hi "&amp;A140&amp;", your rent balance at "&amp;Settings!$B$3&amp;" is "&amp;Settings!$B$4&amp;" "&amp;TEXT(I140,"#,##0")&amp;" as on "&amp;TEXT(Settings!$B$5,"dd-mmm-yyyy")&amp;". Please pay at the earliest. Thank you.")</f>
        <v/>
      </c>
      <c r="L140" s="33" t="str">
        <f>IF(OR($A140="",Residents!$J140=""),"",DATE(YEAR(Residents!$J140),MONTH(Residents!$J140),1))</f>
        <v/>
      </c>
      <c r="M140" s="33" t="str">
        <f>IF(L140="","",MAX(L140,IF(Residents!$K140&lt;&gt;"",MIN(DATE(YEAR(Residents!$K140),MONTH(Residents!$K140),1),DATE(YEAR(Settings!$B$5),MONTH(Settings!$B$5),1)),IF(DAY(Settings!$B$5)&gt;=MAX(1,N(Settings!$B$6)),DATE(YEAR(Settings!$B$5),MONTH(Settings!$B$5),1),EDATE(DATE(YEAR(Settings!$B$5),MONTH(Settings!$B$5),1),-1)))))</f>
        <v/>
      </c>
    </row>
    <row r="141" spans="1:13" x14ac:dyDescent="0.3">
      <c r="A141" s="26" t="str">
        <f>IF(Residents!A141="","",Residents!A141)</f>
        <v/>
      </c>
      <c r="B141" s="27" t="str">
        <f>IF($A141="","",Residents!H141&amp;"")</f>
        <v/>
      </c>
      <c r="C141" s="28" t="str">
        <f>IF($A141="","",IF(N(Residents!I141)&gt;0,Residents!I141,IFERROR(INDEX(Beds!$F$7:$F$206,MATCH(Residents!H141,Beds!$A$7:$A$206,0)),0)))</f>
        <v/>
      </c>
      <c r="D141" s="29" t="str">
        <f>IF(OR($A141="",Residents!J141=""),"",Residents!J141)</f>
        <v/>
      </c>
      <c r="E141" s="30" t="str">
        <f>IF($A141="","",IF(Residents!J141="","No check-in date",IF(Residents!J141&gt;Settings!$B$5,"Booked",IF(AND(Residents!K141&lt;&gt;"",Residents!K141&lt;Settings!$B$5),"Left","Staying"))))</f>
        <v/>
      </c>
      <c r="F141" s="30" t="str">
        <f>IF($A141="","",IF(OR(L141="",Residents!$J141&gt;Settings!$B$5),0,(YEAR(M141)-YEAR(L141))*12+MONTH(M141)-MONTH(L141)+1))</f>
        <v/>
      </c>
      <c r="G141" s="28" t="str">
        <f>IF($A141="","",F141*C141+IF(F141&gt;0,N(Residents!O141),0))</f>
        <v/>
      </c>
      <c r="H141" s="28" t="str">
        <f>IF($A141="","",SUMIF(Payments!$B$4:$B$1003,$A141,Payments!$D$4:$D$1003))</f>
        <v/>
      </c>
      <c r="I141" s="31" t="str">
        <f t="shared" si="2"/>
        <v/>
      </c>
      <c r="J141" s="26" t="str">
        <f>IF($A141="","",Residents!B141&amp;"")</f>
        <v/>
      </c>
      <c r="K141" s="32" t="str">
        <f>IF(OR($A141="",N(I141)&lt;=0.005),"","Hi "&amp;A141&amp;", your rent balance at "&amp;Settings!$B$3&amp;" is "&amp;Settings!$B$4&amp;" "&amp;TEXT(I141,"#,##0")&amp;" as on "&amp;TEXT(Settings!$B$5,"dd-mmm-yyyy")&amp;". Please pay at the earliest. Thank you.")</f>
        <v/>
      </c>
      <c r="L141" s="33" t="str">
        <f>IF(OR($A141="",Residents!$J141=""),"",DATE(YEAR(Residents!$J141),MONTH(Residents!$J141),1))</f>
        <v/>
      </c>
      <c r="M141" s="33" t="str">
        <f>IF(L141="","",MAX(L141,IF(Residents!$K141&lt;&gt;"",MIN(DATE(YEAR(Residents!$K141),MONTH(Residents!$K141),1),DATE(YEAR(Settings!$B$5),MONTH(Settings!$B$5),1)),IF(DAY(Settings!$B$5)&gt;=MAX(1,N(Settings!$B$6)),DATE(YEAR(Settings!$B$5),MONTH(Settings!$B$5),1),EDATE(DATE(YEAR(Settings!$B$5),MONTH(Settings!$B$5),1),-1)))))</f>
        <v/>
      </c>
    </row>
    <row r="142" spans="1:13" x14ac:dyDescent="0.3">
      <c r="A142" s="26" t="str">
        <f>IF(Residents!A142="","",Residents!A142)</f>
        <v/>
      </c>
      <c r="B142" s="27" t="str">
        <f>IF($A142="","",Residents!H142&amp;"")</f>
        <v/>
      </c>
      <c r="C142" s="28" t="str">
        <f>IF($A142="","",IF(N(Residents!I142)&gt;0,Residents!I142,IFERROR(INDEX(Beds!$F$7:$F$206,MATCH(Residents!H142,Beds!$A$7:$A$206,0)),0)))</f>
        <v/>
      </c>
      <c r="D142" s="29" t="str">
        <f>IF(OR($A142="",Residents!J142=""),"",Residents!J142)</f>
        <v/>
      </c>
      <c r="E142" s="30" t="str">
        <f>IF($A142="","",IF(Residents!J142="","No check-in date",IF(Residents!J142&gt;Settings!$B$5,"Booked",IF(AND(Residents!K142&lt;&gt;"",Residents!K142&lt;Settings!$B$5),"Left","Staying"))))</f>
        <v/>
      </c>
      <c r="F142" s="30" t="str">
        <f>IF($A142="","",IF(OR(L142="",Residents!$J142&gt;Settings!$B$5),0,(YEAR(M142)-YEAR(L142))*12+MONTH(M142)-MONTH(L142)+1))</f>
        <v/>
      </c>
      <c r="G142" s="28" t="str">
        <f>IF($A142="","",F142*C142+IF(F142&gt;0,N(Residents!O142),0))</f>
        <v/>
      </c>
      <c r="H142" s="28" t="str">
        <f>IF($A142="","",SUMIF(Payments!$B$4:$B$1003,$A142,Payments!$D$4:$D$1003))</f>
        <v/>
      </c>
      <c r="I142" s="31" t="str">
        <f t="shared" si="2"/>
        <v/>
      </c>
      <c r="J142" s="26" t="str">
        <f>IF($A142="","",Residents!B142&amp;"")</f>
        <v/>
      </c>
      <c r="K142" s="32" t="str">
        <f>IF(OR($A142="",N(I142)&lt;=0.005),"","Hi "&amp;A142&amp;", your rent balance at "&amp;Settings!$B$3&amp;" is "&amp;Settings!$B$4&amp;" "&amp;TEXT(I142,"#,##0")&amp;" as on "&amp;TEXT(Settings!$B$5,"dd-mmm-yyyy")&amp;". Please pay at the earliest. Thank you.")</f>
        <v/>
      </c>
      <c r="L142" s="33" t="str">
        <f>IF(OR($A142="",Residents!$J142=""),"",DATE(YEAR(Residents!$J142),MONTH(Residents!$J142),1))</f>
        <v/>
      </c>
      <c r="M142" s="33" t="str">
        <f>IF(L142="","",MAX(L142,IF(Residents!$K142&lt;&gt;"",MIN(DATE(YEAR(Residents!$K142),MONTH(Residents!$K142),1),DATE(YEAR(Settings!$B$5),MONTH(Settings!$B$5),1)),IF(DAY(Settings!$B$5)&gt;=MAX(1,N(Settings!$B$6)),DATE(YEAR(Settings!$B$5),MONTH(Settings!$B$5),1),EDATE(DATE(YEAR(Settings!$B$5),MONTH(Settings!$B$5),1),-1)))))</f>
        <v/>
      </c>
    </row>
    <row r="143" spans="1:13" x14ac:dyDescent="0.3">
      <c r="A143" s="26" t="str">
        <f>IF(Residents!A143="","",Residents!A143)</f>
        <v/>
      </c>
      <c r="B143" s="27" t="str">
        <f>IF($A143="","",Residents!H143&amp;"")</f>
        <v/>
      </c>
      <c r="C143" s="28" t="str">
        <f>IF($A143="","",IF(N(Residents!I143)&gt;0,Residents!I143,IFERROR(INDEX(Beds!$F$7:$F$206,MATCH(Residents!H143,Beds!$A$7:$A$206,0)),0)))</f>
        <v/>
      </c>
      <c r="D143" s="29" t="str">
        <f>IF(OR($A143="",Residents!J143=""),"",Residents!J143)</f>
        <v/>
      </c>
      <c r="E143" s="30" t="str">
        <f>IF($A143="","",IF(Residents!J143="","No check-in date",IF(Residents!J143&gt;Settings!$B$5,"Booked",IF(AND(Residents!K143&lt;&gt;"",Residents!K143&lt;Settings!$B$5),"Left","Staying"))))</f>
        <v/>
      </c>
      <c r="F143" s="30" t="str">
        <f>IF($A143="","",IF(OR(L143="",Residents!$J143&gt;Settings!$B$5),0,(YEAR(M143)-YEAR(L143))*12+MONTH(M143)-MONTH(L143)+1))</f>
        <v/>
      </c>
      <c r="G143" s="28" t="str">
        <f>IF($A143="","",F143*C143+IF(F143&gt;0,N(Residents!O143),0))</f>
        <v/>
      </c>
      <c r="H143" s="28" t="str">
        <f>IF($A143="","",SUMIF(Payments!$B$4:$B$1003,$A143,Payments!$D$4:$D$1003))</f>
        <v/>
      </c>
      <c r="I143" s="31" t="str">
        <f t="shared" si="2"/>
        <v/>
      </c>
      <c r="J143" s="26" t="str">
        <f>IF($A143="","",Residents!B143&amp;"")</f>
        <v/>
      </c>
      <c r="K143" s="32" t="str">
        <f>IF(OR($A143="",N(I143)&lt;=0.005),"","Hi "&amp;A143&amp;", your rent balance at "&amp;Settings!$B$3&amp;" is "&amp;Settings!$B$4&amp;" "&amp;TEXT(I143,"#,##0")&amp;" as on "&amp;TEXT(Settings!$B$5,"dd-mmm-yyyy")&amp;". Please pay at the earliest. Thank you.")</f>
        <v/>
      </c>
      <c r="L143" s="33" t="str">
        <f>IF(OR($A143="",Residents!$J143=""),"",DATE(YEAR(Residents!$J143),MONTH(Residents!$J143),1))</f>
        <v/>
      </c>
      <c r="M143" s="33" t="str">
        <f>IF(L143="","",MAX(L143,IF(Residents!$K143&lt;&gt;"",MIN(DATE(YEAR(Residents!$K143),MONTH(Residents!$K143),1),DATE(YEAR(Settings!$B$5),MONTH(Settings!$B$5),1)),IF(DAY(Settings!$B$5)&gt;=MAX(1,N(Settings!$B$6)),DATE(YEAR(Settings!$B$5),MONTH(Settings!$B$5),1),EDATE(DATE(YEAR(Settings!$B$5),MONTH(Settings!$B$5),1),-1)))))</f>
        <v/>
      </c>
    </row>
    <row r="144" spans="1:13" x14ac:dyDescent="0.3">
      <c r="A144" s="26" t="str">
        <f>IF(Residents!A144="","",Residents!A144)</f>
        <v/>
      </c>
      <c r="B144" s="27" t="str">
        <f>IF($A144="","",Residents!H144&amp;"")</f>
        <v/>
      </c>
      <c r="C144" s="28" t="str">
        <f>IF($A144="","",IF(N(Residents!I144)&gt;0,Residents!I144,IFERROR(INDEX(Beds!$F$7:$F$206,MATCH(Residents!H144,Beds!$A$7:$A$206,0)),0)))</f>
        <v/>
      </c>
      <c r="D144" s="29" t="str">
        <f>IF(OR($A144="",Residents!J144=""),"",Residents!J144)</f>
        <v/>
      </c>
      <c r="E144" s="30" t="str">
        <f>IF($A144="","",IF(Residents!J144="","No check-in date",IF(Residents!J144&gt;Settings!$B$5,"Booked",IF(AND(Residents!K144&lt;&gt;"",Residents!K144&lt;Settings!$B$5),"Left","Staying"))))</f>
        <v/>
      </c>
      <c r="F144" s="30" t="str">
        <f>IF($A144="","",IF(OR(L144="",Residents!$J144&gt;Settings!$B$5),0,(YEAR(M144)-YEAR(L144))*12+MONTH(M144)-MONTH(L144)+1))</f>
        <v/>
      </c>
      <c r="G144" s="28" t="str">
        <f>IF($A144="","",F144*C144+IF(F144&gt;0,N(Residents!O144),0))</f>
        <v/>
      </c>
      <c r="H144" s="28" t="str">
        <f>IF($A144="","",SUMIF(Payments!$B$4:$B$1003,$A144,Payments!$D$4:$D$1003))</f>
        <v/>
      </c>
      <c r="I144" s="31" t="str">
        <f t="shared" si="2"/>
        <v/>
      </c>
      <c r="J144" s="26" t="str">
        <f>IF($A144="","",Residents!B144&amp;"")</f>
        <v/>
      </c>
      <c r="K144" s="32" t="str">
        <f>IF(OR($A144="",N(I144)&lt;=0.005),"","Hi "&amp;A144&amp;", your rent balance at "&amp;Settings!$B$3&amp;" is "&amp;Settings!$B$4&amp;" "&amp;TEXT(I144,"#,##0")&amp;" as on "&amp;TEXT(Settings!$B$5,"dd-mmm-yyyy")&amp;". Please pay at the earliest. Thank you.")</f>
        <v/>
      </c>
      <c r="L144" s="33" t="str">
        <f>IF(OR($A144="",Residents!$J144=""),"",DATE(YEAR(Residents!$J144),MONTH(Residents!$J144),1))</f>
        <v/>
      </c>
      <c r="M144" s="33" t="str">
        <f>IF(L144="","",MAX(L144,IF(Residents!$K144&lt;&gt;"",MIN(DATE(YEAR(Residents!$K144),MONTH(Residents!$K144),1),DATE(YEAR(Settings!$B$5),MONTH(Settings!$B$5),1)),IF(DAY(Settings!$B$5)&gt;=MAX(1,N(Settings!$B$6)),DATE(YEAR(Settings!$B$5),MONTH(Settings!$B$5),1),EDATE(DATE(YEAR(Settings!$B$5),MONTH(Settings!$B$5),1),-1)))))</f>
        <v/>
      </c>
    </row>
    <row r="145" spans="1:13" x14ac:dyDescent="0.3">
      <c r="A145" s="26" t="str">
        <f>IF(Residents!A145="","",Residents!A145)</f>
        <v/>
      </c>
      <c r="B145" s="27" t="str">
        <f>IF($A145="","",Residents!H145&amp;"")</f>
        <v/>
      </c>
      <c r="C145" s="28" t="str">
        <f>IF($A145="","",IF(N(Residents!I145)&gt;0,Residents!I145,IFERROR(INDEX(Beds!$F$7:$F$206,MATCH(Residents!H145,Beds!$A$7:$A$206,0)),0)))</f>
        <v/>
      </c>
      <c r="D145" s="29" t="str">
        <f>IF(OR($A145="",Residents!J145=""),"",Residents!J145)</f>
        <v/>
      </c>
      <c r="E145" s="30" t="str">
        <f>IF($A145="","",IF(Residents!J145="","No check-in date",IF(Residents!J145&gt;Settings!$B$5,"Booked",IF(AND(Residents!K145&lt;&gt;"",Residents!K145&lt;Settings!$B$5),"Left","Staying"))))</f>
        <v/>
      </c>
      <c r="F145" s="30" t="str">
        <f>IF($A145="","",IF(OR(L145="",Residents!$J145&gt;Settings!$B$5),0,(YEAR(M145)-YEAR(L145))*12+MONTH(M145)-MONTH(L145)+1))</f>
        <v/>
      </c>
      <c r="G145" s="28" t="str">
        <f>IF($A145="","",F145*C145+IF(F145&gt;0,N(Residents!O145),0))</f>
        <v/>
      </c>
      <c r="H145" s="28" t="str">
        <f>IF($A145="","",SUMIF(Payments!$B$4:$B$1003,$A145,Payments!$D$4:$D$1003))</f>
        <v/>
      </c>
      <c r="I145" s="31" t="str">
        <f t="shared" si="2"/>
        <v/>
      </c>
      <c r="J145" s="26" t="str">
        <f>IF($A145="","",Residents!B145&amp;"")</f>
        <v/>
      </c>
      <c r="K145" s="32" t="str">
        <f>IF(OR($A145="",N(I145)&lt;=0.005),"","Hi "&amp;A145&amp;", your rent balance at "&amp;Settings!$B$3&amp;" is "&amp;Settings!$B$4&amp;" "&amp;TEXT(I145,"#,##0")&amp;" as on "&amp;TEXT(Settings!$B$5,"dd-mmm-yyyy")&amp;". Please pay at the earliest. Thank you.")</f>
        <v/>
      </c>
      <c r="L145" s="33" t="str">
        <f>IF(OR($A145="",Residents!$J145=""),"",DATE(YEAR(Residents!$J145),MONTH(Residents!$J145),1))</f>
        <v/>
      </c>
      <c r="M145" s="33" t="str">
        <f>IF(L145="","",MAX(L145,IF(Residents!$K145&lt;&gt;"",MIN(DATE(YEAR(Residents!$K145),MONTH(Residents!$K145),1),DATE(YEAR(Settings!$B$5),MONTH(Settings!$B$5),1)),IF(DAY(Settings!$B$5)&gt;=MAX(1,N(Settings!$B$6)),DATE(YEAR(Settings!$B$5),MONTH(Settings!$B$5),1),EDATE(DATE(YEAR(Settings!$B$5),MONTH(Settings!$B$5),1),-1)))))</f>
        <v/>
      </c>
    </row>
    <row r="146" spans="1:13" x14ac:dyDescent="0.3">
      <c r="A146" s="26" t="str">
        <f>IF(Residents!A146="","",Residents!A146)</f>
        <v/>
      </c>
      <c r="B146" s="27" t="str">
        <f>IF($A146="","",Residents!H146&amp;"")</f>
        <v/>
      </c>
      <c r="C146" s="28" t="str">
        <f>IF($A146="","",IF(N(Residents!I146)&gt;0,Residents!I146,IFERROR(INDEX(Beds!$F$7:$F$206,MATCH(Residents!H146,Beds!$A$7:$A$206,0)),0)))</f>
        <v/>
      </c>
      <c r="D146" s="29" t="str">
        <f>IF(OR($A146="",Residents!J146=""),"",Residents!J146)</f>
        <v/>
      </c>
      <c r="E146" s="30" t="str">
        <f>IF($A146="","",IF(Residents!J146="","No check-in date",IF(Residents!J146&gt;Settings!$B$5,"Booked",IF(AND(Residents!K146&lt;&gt;"",Residents!K146&lt;Settings!$B$5),"Left","Staying"))))</f>
        <v/>
      </c>
      <c r="F146" s="30" t="str">
        <f>IF($A146="","",IF(OR(L146="",Residents!$J146&gt;Settings!$B$5),0,(YEAR(M146)-YEAR(L146))*12+MONTH(M146)-MONTH(L146)+1))</f>
        <v/>
      </c>
      <c r="G146" s="28" t="str">
        <f>IF($A146="","",F146*C146+IF(F146&gt;0,N(Residents!O146),0))</f>
        <v/>
      </c>
      <c r="H146" s="28" t="str">
        <f>IF($A146="","",SUMIF(Payments!$B$4:$B$1003,$A146,Payments!$D$4:$D$1003))</f>
        <v/>
      </c>
      <c r="I146" s="31" t="str">
        <f t="shared" si="2"/>
        <v/>
      </c>
      <c r="J146" s="26" t="str">
        <f>IF($A146="","",Residents!B146&amp;"")</f>
        <v/>
      </c>
      <c r="K146" s="32" t="str">
        <f>IF(OR($A146="",N(I146)&lt;=0.005),"","Hi "&amp;A146&amp;", your rent balance at "&amp;Settings!$B$3&amp;" is "&amp;Settings!$B$4&amp;" "&amp;TEXT(I146,"#,##0")&amp;" as on "&amp;TEXT(Settings!$B$5,"dd-mmm-yyyy")&amp;". Please pay at the earliest. Thank you.")</f>
        <v/>
      </c>
      <c r="L146" s="33" t="str">
        <f>IF(OR($A146="",Residents!$J146=""),"",DATE(YEAR(Residents!$J146),MONTH(Residents!$J146),1))</f>
        <v/>
      </c>
      <c r="M146" s="33" t="str">
        <f>IF(L146="","",MAX(L146,IF(Residents!$K146&lt;&gt;"",MIN(DATE(YEAR(Residents!$K146),MONTH(Residents!$K146),1),DATE(YEAR(Settings!$B$5),MONTH(Settings!$B$5),1)),IF(DAY(Settings!$B$5)&gt;=MAX(1,N(Settings!$B$6)),DATE(YEAR(Settings!$B$5),MONTH(Settings!$B$5),1),EDATE(DATE(YEAR(Settings!$B$5),MONTH(Settings!$B$5),1),-1)))))</f>
        <v/>
      </c>
    </row>
    <row r="147" spans="1:13" x14ac:dyDescent="0.3">
      <c r="A147" s="26" t="str">
        <f>IF(Residents!A147="","",Residents!A147)</f>
        <v/>
      </c>
      <c r="B147" s="27" t="str">
        <f>IF($A147="","",Residents!H147&amp;"")</f>
        <v/>
      </c>
      <c r="C147" s="28" t="str">
        <f>IF($A147="","",IF(N(Residents!I147)&gt;0,Residents!I147,IFERROR(INDEX(Beds!$F$7:$F$206,MATCH(Residents!H147,Beds!$A$7:$A$206,0)),0)))</f>
        <v/>
      </c>
      <c r="D147" s="29" t="str">
        <f>IF(OR($A147="",Residents!J147=""),"",Residents!J147)</f>
        <v/>
      </c>
      <c r="E147" s="30" t="str">
        <f>IF($A147="","",IF(Residents!J147="","No check-in date",IF(Residents!J147&gt;Settings!$B$5,"Booked",IF(AND(Residents!K147&lt;&gt;"",Residents!K147&lt;Settings!$B$5),"Left","Staying"))))</f>
        <v/>
      </c>
      <c r="F147" s="30" t="str">
        <f>IF($A147="","",IF(OR(L147="",Residents!$J147&gt;Settings!$B$5),0,(YEAR(M147)-YEAR(L147))*12+MONTH(M147)-MONTH(L147)+1))</f>
        <v/>
      </c>
      <c r="G147" s="28" t="str">
        <f>IF($A147="","",F147*C147+IF(F147&gt;0,N(Residents!O147),0))</f>
        <v/>
      </c>
      <c r="H147" s="28" t="str">
        <f>IF($A147="","",SUMIF(Payments!$B$4:$B$1003,$A147,Payments!$D$4:$D$1003))</f>
        <v/>
      </c>
      <c r="I147" s="31" t="str">
        <f t="shared" si="2"/>
        <v/>
      </c>
      <c r="J147" s="26" t="str">
        <f>IF($A147="","",Residents!B147&amp;"")</f>
        <v/>
      </c>
      <c r="K147" s="32" t="str">
        <f>IF(OR($A147="",N(I147)&lt;=0.005),"","Hi "&amp;A147&amp;", your rent balance at "&amp;Settings!$B$3&amp;" is "&amp;Settings!$B$4&amp;" "&amp;TEXT(I147,"#,##0")&amp;" as on "&amp;TEXT(Settings!$B$5,"dd-mmm-yyyy")&amp;". Please pay at the earliest. Thank you.")</f>
        <v/>
      </c>
      <c r="L147" s="33" t="str">
        <f>IF(OR($A147="",Residents!$J147=""),"",DATE(YEAR(Residents!$J147),MONTH(Residents!$J147),1))</f>
        <v/>
      </c>
      <c r="M147" s="33" t="str">
        <f>IF(L147="","",MAX(L147,IF(Residents!$K147&lt;&gt;"",MIN(DATE(YEAR(Residents!$K147),MONTH(Residents!$K147),1),DATE(YEAR(Settings!$B$5),MONTH(Settings!$B$5),1)),IF(DAY(Settings!$B$5)&gt;=MAX(1,N(Settings!$B$6)),DATE(YEAR(Settings!$B$5),MONTH(Settings!$B$5),1),EDATE(DATE(YEAR(Settings!$B$5),MONTH(Settings!$B$5),1),-1)))))</f>
        <v/>
      </c>
    </row>
    <row r="148" spans="1:13" x14ac:dyDescent="0.3">
      <c r="A148" s="26" t="str">
        <f>IF(Residents!A148="","",Residents!A148)</f>
        <v/>
      </c>
      <c r="B148" s="27" t="str">
        <f>IF($A148="","",Residents!H148&amp;"")</f>
        <v/>
      </c>
      <c r="C148" s="28" t="str">
        <f>IF($A148="","",IF(N(Residents!I148)&gt;0,Residents!I148,IFERROR(INDEX(Beds!$F$7:$F$206,MATCH(Residents!H148,Beds!$A$7:$A$206,0)),0)))</f>
        <v/>
      </c>
      <c r="D148" s="29" t="str">
        <f>IF(OR($A148="",Residents!J148=""),"",Residents!J148)</f>
        <v/>
      </c>
      <c r="E148" s="30" t="str">
        <f>IF($A148="","",IF(Residents!J148="","No check-in date",IF(Residents!J148&gt;Settings!$B$5,"Booked",IF(AND(Residents!K148&lt;&gt;"",Residents!K148&lt;Settings!$B$5),"Left","Staying"))))</f>
        <v/>
      </c>
      <c r="F148" s="30" t="str">
        <f>IF($A148="","",IF(OR(L148="",Residents!$J148&gt;Settings!$B$5),0,(YEAR(M148)-YEAR(L148))*12+MONTH(M148)-MONTH(L148)+1))</f>
        <v/>
      </c>
      <c r="G148" s="28" t="str">
        <f>IF($A148="","",F148*C148+IF(F148&gt;0,N(Residents!O148),0))</f>
        <v/>
      </c>
      <c r="H148" s="28" t="str">
        <f>IF($A148="","",SUMIF(Payments!$B$4:$B$1003,$A148,Payments!$D$4:$D$1003))</f>
        <v/>
      </c>
      <c r="I148" s="31" t="str">
        <f t="shared" si="2"/>
        <v/>
      </c>
      <c r="J148" s="26" t="str">
        <f>IF($A148="","",Residents!B148&amp;"")</f>
        <v/>
      </c>
      <c r="K148" s="32" t="str">
        <f>IF(OR($A148="",N(I148)&lt;=0.005),"","Hi "&amp;A148&amp;", your rent balance at "&amp;Settings!$B$3&amp;" is "&amp;Settings!$B$4&amp;" "&amp;TEXT(I148,"#,##0")&amp;" as on "&amp;TEXT(Settings!$B$5,"dd-mmm-yyyy")&amp;". Please pay at the earliest. Thank you.")</f>
        <v/>
      </c>
      <c r="L148" s="33" t="str">
        <f>IF(OR($A148="",Residents!$J148=""),"",DATE(YEAR(Residents!$J148),MONTH(Residents!$J148),1))</f>
        <v/>
      </c>
      <c r="M148" s="33" t="str">
        <f>IF(L148="","",MAX(L148,IF(Residents!$K148&lt;&gt;"",MIN(DATE(YEAR(Residents!$K148),MONTH(Residents!$K148),1),DATE(YEAR(Settings!$B$5),MONTH(Settings!$B$5),1)),IF(DAY(Settings!$B$5)&gt;=MAX(1,N(Settings!$B$6)),DATE(YEAR(Settings!$B$5),MONTH(Settings!$B$5),1),EDATE(DATE(YEAR(Settings!$B$5),MONTH(Settings!$B$5),1),-1)))))</f>
        <v/>
      </c>
    </row>
    <row r="149" spans="1:13" x14ac:dyDescent="0.3">
      <c r="A149" s="26" t="str">
        <f>IF(Residents!A149="","",Residents!A149)</f>
        <v/>
      </c>
      <c r="B149" s="27" t="str">
        <f>IF($A149="","",Residents!H149&amp;"")</f>
        <v/>
      </c>
      <c r="C149" s="28" t="str">
        <f>IF($A149="","",IF(N(Residents!I149)&gt;0,Residents!I149,IFERROR(INDEX(Beds!$F$7:$F$206,MATCH(Residents!H149,Beds!$A$7:$A$206,0)),0)))</f>
        <v/>
      </c>
      <c r="D149" s="29" t="str">
        <f>IF(OR($A149="",Residents!J149=""),"",Residents!J149)</f>
        <v/>
      </c>
      <c r="E149" s="30" t="str">
        <f>IF($A149="","",IF(Residents!J149="","No check-in date",IF(Residents!J149&gt;Settings!$B$5,"Booked",IF(AND(Residents!K149&lt;&gt;"",Residents!K149&lt;Settings!$B$5),"Left","Staying"))))</f>
        <v/>
      </c>
      <c r="F149" s="30" t="str">
        <f>IF($A149="","",IF(OR(L149="",Residents!$J149&gt;Settings!$B$5),0,(YEAR(M149)-YEAR(L149))*12+MONTH(M149)-MONTH(L149)+1))</f>
        <v/>
      </c>
      <c r="G149" s="28" t="str">
        <f>IF($A149="","",F149*C149+IF(F149&gt;0,N(Residents!O149),0))</f>
        <v/>
      </c>
      <c r="H149" s="28" t="str">
        <f>IF($A149="","",SUMIF(Payments!$B$4:$B$1003,$A149,Payments!$D$4:$D$1003))</f>
        <v/>
      </c>
      <c r="I149" s="31" t="str">
        <f t="shared" si="2"/>
        <v/>
      </c>
      <c r="J149" s="26" t="str">
        <f>IF($A149="","",Residents!B149&amp;"")</f>
        <v/>
      </c>
      <c r="K149" s="32" t="str">
        <f>IF(OR($A149="",N(I149)&lt;=0.005),"","Hi "&amp;A149&amp;", your rent balance at "&amp;Settings!$B$3&amp;" is "&amp;Settings!$B$4&amp;" "&amp;TEXT(I149,"#,##0")&amp;" as on "&amp;TEXT(Settings!$B$5,"dd-mmm-yyyy")&amp;". Please pay at the earliest. Thank you.")</f>
        <v/>
      </c>
      <c r="L149" s="33" t="str">
        <f>IF(OR($A149="",Residents!$J149=""),"",DATE(YEAR(Residents!$J149),MONTH(Residents!$J149),1))</f>
        <v/>
      </c>
      <c r="M149" s="33" t="str">
        <f>IF(L149="","",MAX(L149,IF(Residents!$K149&lt;&gt;"",MIN(DATE(YEAR(Residents!$K149),MONTH(Residents!$K149),1),DATE(YEAR(Settings!$B$5),MONTH(Settings!$B$5),1)),IF(DAY(Settings!$B$5)&gt;=MAX(1,N(Settings!$B$6)),DATE(YEAR(Settings!$B$5),MONTH(Settings!$B$5),1),EDATE(DATE(YEAR(Settings!$B$5),MONTH(Settings!$B$5),1),-1)))))</f>
        <v/>
      </c>
    </row>
    <row r="150" spans="1:13" x14ac:dyDescent="0.3">
      <c r="A150" s="26" t="str">
        <f>IF(Residents!A150="","",Residents!A150)</f>
        <v/>
      </c>
      <c r="B150" s="27" t="str">
        <f>IF($A150="","",Residents!H150&amp;"")</f>
        <v/>
      </c>
      <c r="C150" s="28" t="str">
        <f>IF($A150="","",IF(N(Residents!I150)&gt;0,Residents!I150,IFERROR(INDEX(Beds!$F$7:$F$206,MATCH(Residents!H150,Beds!$A$7:$A$206,0)),0)))</f>
        <v/>
      </c>
      <c r="D150" s="29" t="str">
        <f>IF(OR($A150="",Residents!J150=""),"",Residents!J150)</f>
        <v/>
      </c>
      <c r="E150" s="30" t="str">
        <f>IF($A150="","",IF(Residents!J150="","No check-in date",IF(Residents!J150&gt;Settings!$B$5,"Booked",IF(AND(Residents!K150&lt;&gt;"",Residents!K150&lt;Settings!$B$5),"Left","Staying"))))</f>
        <v/>
      </c>
      <c r="F150" s="30" t="str">
        <f>IF($A150="","",IF(OR(L150="",Residents!$J150&gt;Settings!$B$5),0,(YEAR(M150)-YEAR(L150))*12+MONTH(M150)-MONTH(L150)+1))</f>
        <v/>
      </c>
      <c r="G150" s="28" t="str">
        <f>IF($A150="","",F150*C150+IF(F150&gt;0,N(Residents!O150),0))</f>
        <v/>
      </c>
      <c r="H150" s="28" t="str">
        <f>IF($A150="","",SUMIF(Payments!$B$4:$B$1003,$A150,Payments!$D$4:$D$1003))</f>
        <v/>
      </c>
      <c r="I150" s="31" t="str">
        <f t="shared" si="2"/>
        <v/>
      </c>
      <c r="J150" s="26" t="str">
        <f>IF($A150="","",Residents!B150&amp;"")</f>
        <v/>
      </c>
      <c r="K150" s="32" t="str">
        <f>IF(OR($A150="",N(I150)&lt;=0.005),"","Hi "&amp;A150&amp;", your rent balance at "&amp;Settings!$B$3&amp;" is "&amp;Settings!$B$4&amp;" "&amp;TEXT(I150,"#,##0")&amp;" as on "&amp;TEXT(Settings!$B$5,"dd-mmm-yyyy")&amp;". Please pay at the earliest. Thank you.")</f>
        <v/>
      </c>
      <c r="L150" s="33" t="str">
        <f>IF(OR($A150="",Residents!$J150=""),"",DATE(YEAR(Residents!$J150),MONTH(Residents!$J150),1))</f>
        <v/>
      </c>
      <c r="M150" s="33" t="str">
        <f>IF(L150="","",MAX(L150,IF(Residents!$K150&lt;&gt;"",MIN(DATE(YEAR(Residents!$K150),MONTH(Residents!$K150),1),DATE(YEAR(Settings!$B$5),MONTH(Settings!$B$5),1)),IF(DAY(Settings!$B$5)&gt;=MAX(1,N(Settings!$B$6)),DATE(YEAR(Settings!$B$5),MONTH(Settings!$B$5),1),EDATE(DATE(YEAR(Settings!$B$5),MONTH(Settings!$B$5),1),-1)))))</f>
        <v/>
      </c>
    </row>
    <row r="151" spans="1:13" x14ac:dyDescent="0.3">
      <c r="A151" s="26" t="str">
        <f>IF(Residents!A151="","",Residents!A151)</f>
        <v/>
      </c>
      <c r="B151" s="27" t="str">
        <f>IF($A151="","",Residents!H151&amp;"")</f>
        <v/>
      </c>
      <c r="C151" s="28" t="str">
        <f>IF($A151="","",IF(N(Residents!I151)&gt;0,Residents!I151,IFERROR(INDEX(Beds!$F$7:$F$206,MATCH(Residents!H151,Beds!$A$7:$A$206,0)),0)))</f>
        <v/>
      </c>
      <c r="D151" s="29" t="str">
        <f>IF(OR($A151="",Residents!J151=""),"",Residents!J151)</f>
        <v/>
      </c>
      <c r="E151" s="30" t="str">
        <f>IF($A151="","",IF(Residents!J151="","No check-in date",IF(Residents!J151&gt;Settings!$B$5,"Booked",IF(AND(Residents!K151&lt;&gt;"",Residents!K151&lt;Settings!$B$5),"Left","Staying"))))</f>
        <v/>
      </c>
      <c r="F151" s="30" t="str">
        <f>IF($A151="","",IF(OR(L151="",Residents!$J151&gt;Settings!$B$5),0,(YEAR(M151)-YEAR(L151))*12+MONTH(M151)-MONTH(L151)+1))</f>
        <v/>
      </c>
      <c r="G151" s="28" t="str">
        <f>IF($A151="","",F151*C151+IF(F151&gt;0,N(Residents!O151),0))</f>
        <v/>
      </c>
      <c r="H151" s="28" t="str">
        <f>IF($A151="","",SUMIF(Payments!$B$4:$B$1003,$A151,Payments!$D$4:$D$1003))</f>
        <v/>
      </c>
      <c r="I151" s="31" t="str">
        <f t="shared" si="2"/>
        <v/>
      </c>
      <c r="J151" s="26" t="str">
        <f>IF($A151="","",Residents!B151&amp;"")</f>
        <v/>
      </c>
      <c r="K151" s="32" t="str">
        <f>IF(OR($A151="",N(I151)&lt;=0.005),"","Hi "&amp;A151&amp;", your rent balance at "&amp;Settings!$B$3&amp;" is "&amp;Settings!$B$4&amp;" "&amp;TEXT(I151,"#,##0")&amp;" as on "&amp;TEXT(Settings!$B$5,"dd-mmm-yyyy")&amp;". Please pay at the earliest. Thank you.")</f>
        <v/>
      </c>
      <c r="L151" s="33" t="str">
        <f>IF(OR($A151="",Residents!$J151=""),"",DATE(YEAR(Residents!$J151),MONTH(Residents!$J151),1))</f>
        <v/>
      </c>
      <c r="M151" s="33" t="str">
        <f>IF(L151="","",MAX(L151,IF(Residents!$K151&lt;&gt;"",MIN(DATE(YEAR(Residents!$K151),MONTH(Residents!$K151),1),DATE(YEAR(Settings!$B$5),MONTH(Settings!$B$5),1)),IF(DAY(Settings!$B$5)&gt;=MAX(1,N(Settings!$B$6)),DATE(YEAR(Settings!$B$5),MONTH(Settings!$B$5),1),EDATE(DATE(YEAR(Settings!$B$5),MONTH(Settings!$B$5),1),-1)))))</f>
        <v/>
      </c>
    </row>
    <row r="152" spans="1:13" x14ac:dyDescent="0.3">
      <c r="A152" s="26" t="str">
        <f>IF(Residents!A152="","",Residents!A152)</f>
        <v/>
      </c>
      <c r="B152" s="27" t="str">
        <f>IF($A152="","",Residents!H152&amp;"")</f>
        <v/>
      </c>
      <c r="C152" s="28" t="str">
        <f>IF($A152="","",IF(N(Residents!I152)&gt;0,Residents!I152,IFERROR(INDEX(Beds!$F$7:$F$206,MATCH(Residents!H152,Beds!$A$7:$A$206,0)),0)))</f>
        <v/>
      </c>
      <c r="D152" s="29" t="str">
        <f>IF(OR($A152="",Residents!J152=""),"",Residents!J152)</f>
        <v/>
      </c>
      <c r="E152" s="30" t="str">
        <f>IF($A152="","",IF(Residents!J152="","No check-in date",IF(Residents!J152&gt;Settings!$B$5,"Booked",IF(AND(Residents!K152&lt;&gt;"",Residents!K152&lt;Settings!$B$5),"Left","Staying"))))</f>
        <v/>
      </c>
      <c r="F152" s="30" t="str">
        <f>IF($A152="","",IF(OR(L152="",Residents!$J152&gt;Settings!$B$5),0,(YEAR(M152)-YEAR(L152))*12+MONTH(M152)-MONTH(L152)+1))</f>
        <v/>
      </c>
      <c r="G152" s="28" t="str">
        <f>IF($A152="","",F152*C152+IF(F152&gt;0,N(Residents!O152),0))</f>
        <v/>
      </c>
      <c r="H152" s="28" t="str">
        <f>IF($A152="","",SUMIF(Payments!$B$4:$B$1003,$A152,Payments!$D$4:$D$1003))</f>
        <v/>
      </c>
      <c r="I152" s="31" t="str">
        <f t="shared" si="2"/>
        <v/>
      </c>
      <c r="J152" s="26" t="str">
        <f>IF($A152="","",Residents!B152&amp;"")</f>
        <v/>
      </c>
      <c r="K152" s="32" t="str">
        <f>IF(OR($A152="",N(I152)&lt;=0.005),"","Hi "&amp;A152&amp;", your rent balance at "&amp;Settings!$B$3&amp;" is "&amp;Settings!$B$4&amp;" "&amp;TEXT(I152,"#,##0")&amp;" as on "&amp;TEXT(Settings!$B$5,"dd-mmm-yyyy")&amp;". Please pay at the earliest. Thank you.")</f>
        <v/>
      </c>
      <c r="L152" s="33" t="str">
        <f>IF(OR($A152="",Residents!$J152=""),"",DATE(YEAR(Residents!$J152),MONTH(Residents!$J152),1))</f>
        <v/>
      </c>
      <c r="M152" s="33" t="str">
        <f>IF(L152="","",MAX(L152,IF(Residents!$K152&lt;&gt;"",MIN(DATE(YEAR(Residents!$K152),MONTH(Residents!$K152),1),DATE(YEAR(Settings!$B$5),MONTH(Settings!$B$5),1)),IF(DAY(Settings!$B$5)&gt;=MAX(1,N(Settings!$B$6)),DATE(YEAR(Settings!$B$5),MONTH(Settings!$B$5),1),EDATE(DATE(YEAR(Settings!$B$5),MONTH(Settings!$B$5),1),-1)))))</f>
        <v/>
      </c>
    </row>
    <row r="153" spans="1:13" x14ac:dyDescent="0.3">
      <c r="A153" s="26" t="str">
        <f>IF(Residents!A153="","",Residents!A153)</f>
        <v/>
      </c>
      <c r="B153" s="27" t="str">
        <f>IF($A153="","",Residents!H153&amp;"")</f>
        <v/>
      </c>
      <c r="C153" s="28" t="str">
        <f>IF($A153="","",IF(N(Residents!I153)&gt;0,Residents!I153,IFERROR(INDEX(Beds!$F$7:$F$206,MATCH(Residents!H153,Beds!$A$7:$A$206,0)),0)))</f>
        <v/>
      </c>
      <c r="D153" s="29" t="str">
        <f>IF(OR($A153="",Residents!J153=""),"",Residents!J153)</f>
        <v/>
      </c>
      <c r="E153" s="30" t="str">
        <f>IF($A153="","",IF(Residents!J153="","No check-in date",IF(Residents!J153&gt;Settings!$B$5,"Booked",IF(AND(Residents!K153&lt;&gt;"",Residents!K153&lt;Settings!$B$5),"Left","Staying"))))</f>
        <v/>
      </c>
      <c r="F153" s="30" t="str">
        <f>IF($A153="","",IF(OR(L153="",Residents!$J153&gt;Settings!$B$5),0,(YEAR(M153)-YEAR(L153))*12+MONTH(M153)-MONTH(L153)+1))</f>
        <v/>
      </c>
      <c r="G153" s="28" t="str">
        <f>IF($A153="","",F153*C153+IF(F153&gt;0,N(Residents!O153),0))</f>
        <v/>
      </c>
      <c r="H153" s="28" t="str">
        <f>IF($A153="","",SUMIF(Payments!$B$4:$B$1003,$A153,Payments!$D$4:$D$1003))</f>
        <v/>
      </c>
      <c r="I153" s="31" t="str">
        <f t="shared" si="2"/>
        <v/>
      </c>
      <c r="J153" s="26" t="str">
        <f>IF($A153="","",Residents!B153&amp;"")</f>
        <v/>
      </c>
      <c r="K153" s="32" t="str">
        <f>IF(OR($A153="",N(I153)&lt;=0.005),"","Hi "&amp;A153&amp;", your rent balance at "&amp;Settings!$B$3&amp;" is "&amp;Settings!$B$4&amp;" "&amp;TEXT(I153,"#,##0")&amp;" as on "&amp;TEXT(Settings!$B$5,"dd-mmm-yyyy")&amp;". Please pay at the earliest. Thank you.")</f>
        <v/>
      </c>
      <c r="L153" s="33" t="str">
        <f>IF(OR($A153="",Residents!$J153=""),"",DATE(YEAR(Residents!$J153),MONTH(Residents!$J153),1))</f>
        <v/>
      </c>
      <c r="M153" s="33" t="str">
        <f>IF(L153="","",MAX(L153,IF(Residents!$K153&lt;&gt;"",MIN(DATE(YEAR(Residents!$K153),MONTH(Residents!$K153),1),DATE(YEAR(Settings!$B$5),MONTH(Settings!$B$5),1)),IF(DAY(Settings!$B$5)&gt;=MAX(1,N(Settings!$B$6)),DATE(YEAR(Settings!$B$5),MONTH(Settings!$B$5),1),EDATE(DATE(YEAR(Settings!$B$5),MONTH(Settings!$B$5),1),-1)))))</f>
        <v/>
      </c>
    </row>
    <row r="154" spans="1:13" x14ac:dyDescent="0.3">
      <c r="A154" s="26" t="str">
        <f>IF(Residents!A154="","",Residents!A154)</f>
        <v/>
      </c>
      <c r="B154" s="27" t="str">
        <f>IF($A154="","",Residents!H154&amp;"")</f>
        <v/>
      </c>
      <c r="C154" s="28" t="str">
        <f>IF($A154="","",IF(N(Residents!I154)&gt;0,Residents!I154,IFERROR(INDEX(Beds!$F$7:$F$206,MATCH(Residents!H154,Beds!$A$7:$A$206,0)),0)))</f>
        <v/>
      </c>
      <c r="D154" s="29" t="str">
        <f>IF(OR($A154="",Residents!J154=""),"",Residents!J154)</f>
        <v/>
      </c>
      <c r="E154" s="30" t="str">
        <f>IF($A154="","",IF(Residents!J154="","No check-in date",IF(Residents!J154&gt;Settings!$B$5,"Booked",IF(AND(Residents!K154&lt;&gt;"",Residents!K154&lt;Settings!$B$5),"Left","Staying"))))</f>
        <v/>
      </c>
      <c r="F154" s="30" t="str">
        <f>IF($A154="","",IF(OR(L154="",Residents!$J154&gt;Settings!$B$5),0,(YEAR(M154)-YEAR(L154))*12+MONTH(M154)-MONTH(L154)+1))</f>
        <v/>
      </c>
      <c r="G154" s="28" t="str">
        <f>IF($A154="","",F154*C154+IF(F154&gt;0,N(Residents!O154),0))</f>
        <v/>
      </c>
      <c r="H154" s="28" t="str">
        <f>IF($A154="","",SUMIF(Payments!$B$4:$B$1003,$A154,Payments!$D$4:$D$1003))</f>
        <v/>
      </c>
      <c r="I154" s="31" t="str">
        <f t="shared" si="2"/>
        <v/>
      </c>
      <c r="J154" s="26" t="str">
        <f>IF($A154="","",Residents!B154&amp;"")</f>
        <v/>
      </c>
      <c r="K154" s="32" t="str">
        <f>IF(OR($A154="",N(I154)&lt;=0.005),"","Hi "&amp;A154&amp;", your rent balance at "&amp;Settings!$B$3&amp;" is "&amp;Settings!$B$4&amp;" "&amp;TEXT(I154,"#,##0")&amp;" as on "&amp;TEXT(Settings!$B$5,"dd-mmm-yyyy")&amp;". Please pay at the earliest. Thank you.")</f>
        <v/>
      </c>
      <c r="L154" s="33" t="str">
        <f>IF(OR($A154="",Residents!$J154=""),"",DATE(YEAR(Residents!$J154),MONTH(Residents!$J154),1))</f>
        <v/>
      </c>
      <c r="M154" s="33" t="str">
        <f>IF(L154="","",MAX(L154,IF(Residents!$K154&lt;&gt;"",MIN(DATE(YEAR(Residents!$K154),MONTH(Residents!$K154),1),DATE(YEAR(Settings!$B$5),MONTH(Settings!$B$5),1)),IF(DAY(Settings!$B$5)&gt;=MAX(1,N(Settings!$B$6)),DATE(YEAR(Settings!$B$5),MONTH(Settings!$B$5),1),EDATE(DATE(YEAR(Settings!$B$5),MONTH(Settings!$B$5),1),-1)))))</f>
        <v/>
      </c>
    </row>
    <row r="155" spans="1:13" x14ac:dyDescent="0.3">
      <c r="A155" s="26" t="str">
        <f>IF(Residents!A155="","",Residents!A155)</f>
        <v/>
      </c>
      <c r="B155" s="27" t="str">
        <f>IF($A155="","",Residents!H155&amp;"")</f>
        <v/>
      </c>
      <c r="C155" s="28" t="str">
        <f>IF($A155="","",IF(N(Residents!I155)&gt;0,Residents!I155,IFERROR(INDEX(Beds!$F$7:$F$206,MATCH(Residents!H155,Beds!$A$7:$A$206,0)),0)))</f>
        <v/>
      </c>
      <c r="D155" s="29" t="str">
        <f>IF(OR($A155="",Residents!J155=""),"",Residents!J155)</f>
        <v/>
      </c>
      <c r="E155" s="30" t="str">
        <f>IF($A155="","",IF(Residents!J155="","No check-in date",IF(Residents!J155&gt;Settings!$B$5,"Booked",IF(AND(Residents!K155&lt;&gt;"",Residents!K155&lt;Settings!$B$5),"Left","Staying"))))</f>
        <v/>
      </c>
      <c r="F155" s="30" t="str">
        <f>IF($A155="","",IF(OR(L155="",Residents!$J155&gt;Settings!$B$5),0,(YEAR(M155)-YEAR(L155))*12+MONTH(M155)-MONTH(L155)+1))</f>
        <v/>
      </c>
      <c r="G155" s="28" t="str">
        <f>IF($A155="","",F155*C155+IF(F155&gt;0,N(Residents!O155),0))</f>
        <v/>
      </c>
      <c r="H155" s="28" t="str">
        <f>IF($A155="","",SUMIF(Payments!$B$4:$B$1003,$A155,Payments!$D$4:$D$1003))</f>
        <v/>
      </c>
      <c r="I155" s="31" t="str">
        <f t="shared" si="2"/>
        <v/>
      </c>
      <c r="J155" s="26" t="str">
        <f>IF($A155="","",Residents!B155&amp;"")</f>
        <v/>
      </c>
      <c r="K155" s="32" t="str">
        <f>IF(OR($A155="",N(I155)&lt;=0.005),"","Hi "&amp;A155&amp;", your rent balance at "&amp;Settings!$B$3&amp;" is "&amp;Settings!$B$4&amp;" "&amp;TEXT(I155,"#,##0")&amp;" as on "&amp;TEXT(Settings!$B$5,"dd-mmm-yyyy")&amp;". Please pay at the earliest. Thank you.")</f>
        <v/>
      </c>
      <c r="L155" s="33" t="str">
        <f>IF(OR($A155="",Residents!$J155=""),"",DATE(YEAR(Residents!$J155),MONTH(Residents!$J155),1))</f>
        <v/>
      </c>
      <c r="M155" s="33" t="str">
        <f>IF(L155="","",MAX(L155,IF(Residents!$K155&lt;&gt;"",MIN(DATE(YEAR(Residents!$K155),MONTH(Residents!$K155),1),DATE(YEAR(Settings!$B$5),MONTH(Settings!$B$5),1)),IF(DAY(Settings!$B$5)&gt;=MAX(1,N(Settings!$B$6)),DATE(YEAR(Settings!$B$5),MONTH(Settings!$B$5),1),EDATE(DATE(YEAR(Settings!$B$5),MONTH(Settings!$B$5),1),-1)))))</f>
        <v/>
      </c>
    </row>
    <row r="156" spans="1:13" x14ac:dyDescent="0.3">
      <c r="A156" s="26" t="str">
        <f>IF(Residents!A156="","",Residents!A156)</f>
        <v/>
      </c>
      <c r="B156" s="27" t="str">
        <f>IF($A156="","",Residents!H156&amp;"")</f>
        <v/>
      </c>
      <c r="C156" s="28" t="str">
        <f>IF($A156="","",IF(N(Residents!I156)&gt;0,Residents!I156,IFERROR(INDEX(Beds!$F$7:$F$206,MATCH(Residents!H156,Beds!$A$7:$A$206,0)),0)))</f>
        <v/>
      </c>
      <c r="D156" s="29" t="str">
        <f>IF(OR($A156="",Residents!J156=""),"",Residents!J156)</f>
        <v/>
      </c>
      <c r="E156" s="30" t="str">
        <f>IF($A156="","",IF(Residents!J156="","No check-in date",IF(Residents!J156&gt;Settings!$B$5,"Booked",IF(AND(Residents!K156&lt;&gt;"",Residents!K156&lt;Settings!$B$5),"Left","Staying"))))</f>
        <v/>
      </c>
      <c r="F156" s="30" t="str">
        <f>IF($A156="","",IF(OR(L156="",Residents!$J156&gt;Settings!$B$5),0,(YEAR(M156)-YEAR(L156))*12+MONTH(M156)-MONTH(L156)+1))</f>
        <v/>
      </c>
      <c r="G156" s="28" t="str">
        <f>IF($A156="","",F156*C156+IF(F156&gt;0,N(Residents!O156),0))</f>
        <v/>
      </c>
      <c r="H156" s="28" t="str">
        <f>IF($A156="","",SUMIF(Payments!$B$4:$B$1003,$A156,Payments!$D$4:$D$1003))</f>
        <v/>
      </c>
      <c r="I156" s="31" t="str">
        <f t="shared" si="2"/>
        <v/>
      </c>
      <c r="J156" s="26" t="str">
        <f>IF($A156="","",Residents!B156&amp;"")</f>
        <v/>
      </c>
      <c r="K156" s="32" t="str">
        <f>IF(OR($A156="",N(I156)&lt;=0.005),"","Hi "&amp;A156&amp;", your rent balance at "&amp;Settings!$B$3&amp;" is "&amp;Settings!$B$4&amp;" "&amp;TEXT(I156,"#,##0")&amp;" as on "&amp;TEXT(Settings!$B$5,"dd-mmm-yyyy")&amp;". Please pay at the earliest. Thank you.")</f>
        <v/>
      </c>
      <c r="L156" s="33" t="str">
        <f>IF(OR($A156="",Residents!$J156=""),"",DATE(YEAR(Residents!$J156),MONTH(Residents!$J156),1))</f>
        <v/>
      </c>
      <c r="M156" s="33" t="str">
        <f>IF(L156="","",MAX(L156,IF(Residents!$K156&lt;&gt;"",MIN(DATE(YEAR(Residents!$K156),MONTH(Residents!$K156),1),DATE(YEAR(Settings!$B$5),MONTH(Settings!$B$5),1)),IF(DAY(Settings!$B$5)&gt;=MAX(1,N(Settings!$B$6)),DATE(YEAR(Settings!$B$5),MONTH(Settings!$B$5),1),EDATE(DATE(YEAR(Settings!$B$5),MONTH(Settings!$B$5),1),-1)))))</f>
        <v/>
      </c>
    </row>
    <row r="157" spans="1:13" x14ac:dyDescent="0.3">
      <c r="A157" s="26" t="str">
        <f>IF(Residents!A157="","",Residents!A157)</f>
        <v/>
      </c>
      <c r="B157" s="27" t="str">
        <f>IF($A157="","",Residents!H157&amp;"")</f>
        <v/>
      </c>
      <c r="C157" s="28" t="str">
        <f>IF($A157="","",IF(N(Residents!I157)&gt;0,Residents!I157,IFERROR(INDEX(Beds!$F$7:$F$206,MATCH(Residents!H157,Beds!$A$7:$A$206,0)),0)))</f>
        <v/>
      </c>
      <c r="D157" s="29" t="str">
        <f>IF(OR($A157="",Residents!J157=""),"",Residents!J157)</f>
        <v/>
      </c>
      <c r="E157" s="30" t="str">
        <f>IF($A157="","",IF(Residents!J157="","No check-in date",IF(Residents!J157&gt;Settings!$B$5,"Booked",IF(AND(Residents!K157&lt;&gt;"",Residents!K157&lt;Settings!$B$5),"Left","Staying"))))</f>
        <v/>
      </c>
      <c r="F157" s="30" t="str">
        <f>IF($A157="","",IF(OR(L157="",Residents!$J157&gt;Settings!$B$5),0,(YEAR(M157)-YEAR(L157))*12+MONTH(M157)-MONTH(L157)+1))</f>
        <v/>
      </c>
      <c r="G157" s="28" t="str">
        <f>IF($A157="","",F157*C157+IF(F157&gt;0,N(Residents!O157),0))</f>
        <v/>
      </c>
      <c r="H157" s="28" t="str">
        <f>IF($A157="","",SUMIF(Payments!$B$4:$B$1003,$A157,Payments!$D$4:$D$1003))</f>
        <v/>
      </c>
      <c r="I157" s="31" t="str">
        <f t="shared" si="2"/>
        <v/>
      </c>
      <c r="J157" s="26" t="str">
        <f>IF($A157="","",Residents!B157&amp;"")</f>
        <v/>
      </c>
      <c r="K157" s="32" t="str">
        <f>IF(OR($A157="",N(I157)&lt;=0.005),"","Hi "&amp;A157&amp;", your rent balance at "&amp;Settings!$B$3&amp;" is "&amp;Settings!$B$4&amp;" "&amp;TEXT(I157,"#,##0")&amp;" as on "&amp;TEXT(Settings!$B$5,"dd-mmm-yyyy")&amp;". Please pay at the earliest. Thank you.")</f>
        <v/>
      </c>
      <c r="L157" s="33" t="str">
        <f>IF(OR($A157="",Residents!$J157=""),"",DATE(YEAR(Residents!$J157),MONTH(Residents!$J157),1))</f>
        <v/>
      </c>
      <c r="M157" s="33" t="str">
        <f>IF(L157="","",MAX(L157,IF(Residents!$K157&lt;&gt;"",MIN(DATE(YEAR(Residents!$K157),MONTH(Residents!$K157),1),DATE(YEAR(Settings!$B$5),MONTH(Settings!$B$5),1)),IF(DAY(Settings!$B$5)&gt;=MAX(1,N(Settings!$B$6)),DATE(YEAR(Settings!$B$5),MONTH(Settings!$B$5),1),EDATE(DATE(YEAR(Settings!$B$5),MONTH(Settings!$B$5),1),-1)))))</f>
        <v/>
      </c>
    </row>
    <row r="158" spans="1:13" x14ac:dyDescent="0.3">
      <c r="A158" s="26" t="str">
        <f>IF(Residents!A158="","",Residents!A158)</f>
        <v/>
      </c>
      <c r="B158" s="27" t="str">
        <f>IF($A158="","",Residents!H158&amp;"")</f>
        <v/>
      </c>
      <c r="C158" s="28" t="str">
        <f>IF($A158="","",IF(N(Residents!I158)&gt;0,Residents!I158,IFERROR(INDEX(Beds!$F$7:$F$206,MATCH(Residents!H158,Beds!$A$7:$A$206,0)),0)))</f>
        <v/>
      </c>
      <c r="D158" s="29" t="str">
        <f>IF(OR($A158="",Residents!J158=""),"",Residents!J158)</f>
        <v/>
      </c>
      <c r="E158" s="30" t="str">
        <f>IF($A158="","",IF(Residents!J158="","No check-in date",IF(Residents!J158&gt;Settings!$B$5,"Booked",IF(AND(Residents!K158&lt;&gt;"",Residents!K158&lt;Settings!$B$5),"Left","Staying"))))</f>
        <v/>
      </c>
      <c r="F158" s="30" t="str">
        <f>IF($A158="","",IF(OR(L158="",Residents!$J158&gt;Settings!$B$5),0,(YEAR(M158)-YEAR(L158))*12+MONTH(M158)-MONTH(L158)+1))</f>
        <v/>
      </c>
      <c r="G158" s="28" t="str">
        <f>IF($A158="","",F158*C158+IF(F158&gt;0,N(Residents!O158),0))</f>
        <v/>
      </c>
      <c r="H158" s="28" t="str">
        <f>IF($A158="","",SUMIF(Payments!$B$4:$B$1003,$A158,Payments!$D$4:$D$1003))</f>
        <v/>
      </c>
      <c r="I158" s="31" t="str">
        <f t="shared" si="2"/>
        <v/>
      </c>
      <c r="J158" s="26" t="str">
        <f>IF($A158="","",Residents!B158&amp;"")</f>
        <v/>
      </c>
      <c r="K158" s="32" t="str">
        <f>IF(OR($A158="",N(I158)&lt;=0.005),"","Hi "&amp;A158&amp;", your rent balance at "&amp;Settings!$B$3&amp;" is "&amp;Settings!$B$4&amp;" "&amp;TEXT(I158,"#,##0")&amp;" as on "&amp;TEXT(Settings!$B$5,"dd-mmm-yyyy")&amp;". Please pay at the earliest. Thank you.")</f>
        <v/>
      </c>
      <c r="L158" s="33" t="str">
        <f>IF(OR($A158="",Residents!$J158=""),"",DATE(YEAR(Residents!$J158),MONTH(Residents!$J158),1))</f>
        <v/>
      </c>
      <c r="M158" s="33" t="str">
        <f>IF(L158="","",MAX(L158,IF(Residents!$K158&lt;&gt;"",MIN(DATE(YEAR(Residents!$K158),MONTH(Residents!$K158),1),DATE(YEAR(Settings!$B$5),MONTH(Settings!$B$5),1)),IF(DAY(Settings!$B$5)&gt;=MAX(1,N(Settings!$B$6)),DATE(YEAR(Settings!$B$5),MONTH(Settings!$B$5),1),EDATE(DATE(YEAR(Settings!$B$5),MONTH(Settings!$B$5),1),-1)))))</f>
        <v/>
      </c>
    </row>
    <row r="159" spans="1:13" x14ac:dyDescent="0.3">
      <c r="A159" s="26" t="str">
        <f>IF(Residents!A159="","",Residents!A159)</f>
        <v/>
      </c>
      <c r="B159" s="27" t="str">
        <f>IF($A159="","",Residents!H159&amp;"")</f>
        <v/>
      </c>
      <c r="C159" s="28" t="str">
        <f>IF($A159="","",IF(N(Residents!I159)&gt;0,Residents!I159,IFERROR(INDEX(Beds!$F$7:$F$206,MATCH(Residents!H159,Beds!$A$7:$A$206,0)),0)))</f>
        <v/>
      </c>
      <c r="D159" s="29" t="str">
        <f>IF(OR($A159="",Residents!J159=""),"",Residents!J159)</f>
        <v/>
      </c>
      <c r="E159" s="30" t="str">
        <f>IF($A159="","",IF(Residents!J159="","No check-in date",IF(Residents!J159&gt;Settings!$B$5,"Booked",IF(AND(Residents!K159&lt;&gt;"",Residents!K159&lt;Settings!$B$5),"Left","Staying"))))</f>
        <v/>
      </c>
      <c r="F159" s="30" t="str">
        <f>IF($A159="","",IF(OR(L159="",Residents!$J159&gt;Settings!$B$5),0,(YEAR(M159)-YEAR(L159))*12+MONTH(M159)-MONTH(L159)+1))</f>
        <v/>
      </c>
      <c r="G159" s="28" t="str">
        <f>IF($A159="","",F159*C159+IF(F159&gt;0,N(Residents!O159),0))</f>
        <v/>
      </c>
      <c r="H159" s="28" t="str">
        <f>IF($A159="","",SUMIF(Payments!$B$4:$B$1003,$A159,Payments!$D$4:$D$1003))</f>
        <v/>
      </c>
      <c r="I159" s="31" t="str">
        <f t="shared" si="2"/>
        <v/>
      </c>
      <c r="J159" s="26" t="str">
        <f>IF($A159="","",Residents!B159&amp;"")</f>
        <v/>
      </c>
      <c r="K159" s="32" t="str">
        <f>IF(OR($A159="",N(I159)&lt;=0.005),"","Hi "&amp;A159&amp;", your rent balance at "&amp;Settings!$B$3&amp;" is "&amp;Settings!$B$4&amp;" "&amp;TEXT(I159,"#,##0")&amp;" as on "&amp;TEXT(Settings!$B$5,"dd-mmm-yyyy")&amp;". Please pay at the earliest. Thank you.")</f>
        <v/>
      </c>
      <c r="L159" s="33" t="str">
        <f>IF(OR($A159="",Residents!$J159=""),"",DATE(YEAR(Residents!$J159),MONTH(Residents!$J159),1))</f>
        <v/>
      </c>
      <c r="M159" s="33" t="str">
        <f>IF(L159="","",MAX(L159,IF(Residents!$K159&lt;&gt;"",MIN(DATE(YEAR(Residents!$K159),MONTH(Residents!$K159),1),DATE(YEAR(Settings!$B$5),MONTH(Settings!$B$5),1)),IF(DAY(Settings!$B$5)&gt;=MAX(1,N(Settings!$B$6)),DATE(YEAR(Settings!$B$5),MONTH(Settings!$B$5),1),EDATE(DATE(YEAR(Settings!$B$5),MONTH(Settings!$B$5),1),-1)))))</f>
        <v/>
      </c>
    </row>
    <row r="160" spans="1:13" x14ac:dyDescent="0.3">
      <c r="A160" s="26" t="str">
        <f>IF(Residents!A160="","",Residents!A160)</f>
        <v/>
      </c>
      <c r="B160" s="27" t="str">
        <f>IF($A160="","",Residents!H160&amp;"")</f>
        <v/>
      </c>
      <c r="C160" s="28" t="str">
        <f>IF($A160="","",IF(N(Residents!I160)&gt;0,Residents!I160,IFERROR(INDEX(Beds!$F$7:$F$206,MATCH(Residents!H160,Beds!$A$7:$A$206,0)),0)))</f>
        <v/>
      </c>
      <c r="D160" s="29" t="str">
        <f>IF(OR($A160="",Residents!J160=""),"",Residents!J160)</f>
        <v/>
      </c>
      <c r="E160" s="30" t="str">
        <f>IF($A160="","",IF(Residents!J160="","No check-in date",IF(Residents!J160&gt;Settings!$B$5,"Booked",IF(AND(Residents!K160&lt;&gt;"",Residents!K160&lt;Settings!$B$5),"Left","Staying"))))</f>
        <v/>
      </c>
      <c r="F160" s="30" t="str">
        <f>IF($A160="","",IF(OR(L160="",Residents!$J160&gt;Settings!$B$5),0,(YEAR(M160)-YEAR(L160))*12+MONTH(M160)-MONTH(L160)+1))</f>
        <v/>
      </c>
      <c r="G160" s="28" t="str">
        <f>IF($A160="","",F160*C160+IF(F160&gt;0,N(Residents!O160),0))</f>
        <v/>
      </c>
      <c r="H160" s="28" t="str">
        <f>IF($A160="","",SUMIF(Payments!$B$4:$B$1003,$A160,Payments!$D$4:$D$1003))</f>
        <v/>
      </c>
      <c r="I160" s="31" t="str">
        <f t="shared" si="2"/>
        <v/>
      </c>
      <c r="J160" s="26" t="str">
        <f>IF($A160="","",Residents!B160&amp;"")</f>
        <v/>
      </c>
      <c r="K160" s="32" t="str">
        <f>IF(OR($A160="",N(I160)&lt;=0.005),"","Hi "&amp;A160&amp;", your rent balance at "&amp;Settings!$B$3&amp;" is "&amp;Settings!$B$4&amp;" "&amp;TEXT(I160,"#,##0")&amp;" as on "&amp;TEXT(Settings!$B$5,"dd-mmm-yyyy")&amp;". Please pay at the earliest. Thank you.")</f>
        <v/>
      </c>
      <c r="L160" s="33" t="str">
        <f>IF(OR($A160="",Residents!$J160=""),"",DATE(YEAR(Residents!$J160),MONTH(Residents!$J160),1))</f>
        <v/>
      </c>
      <c r="M160" s="33" t="str">
        <f>IF(L160="","",MAX(L160,IF(Residents!$K160&lt;&gt;"",MIN(DATE(YEAR(Residents!$K160),MONTH(Residents!$K160),1),DATE(YEAR(Settings!$B$5),MONTH(Settings!$B$5),1)),IF(DAY(Settings!$B$5)&gt;=MAX(1,N(Settings!$B$6)),DATE(YEAR(Settings!$B$5),MONTH(Settings!$B$5),1),EDATE(DATE(YEAR(Settings!$B$5),MONTH(Settings!$B$5),1),-1)))))</f>
        <v/>
      </c>
    </row>
    <row r="161" spans="1:13" x14ac:dyDescent="0.3">
      <c r="A161" s="26" t="str">
        <f>IF(Residents!A161="","",Residents!A161)</f>
        <v/>
      </c>
      <c r="B161" s="27" t="str">
        <f>IF($A161="","",Residents!H161&amp;"")</f>
        <v/>
      </c>
      <c r="C161" s="28" t="str">
        <f>IF($A161="","",IF(N(Residents!I161)&gt;0,Residents!I161,IFERROR(INDEX(Beds!$F$7:$F$206,MATCH(Residents!H161,Beds!$A$7:$A$206,0)),0)))</f>
        <v/>
      </c>
      <c r="D161" s="29" t="str">
        <f>IF(OR($A161="",Residents!J161=""),"",Residents!J161)</f>
        <v/>
      </c>
      <c r="E161" s="30" t="str">
        <f>IF($A161="","",IF(Residents!J161="","No check-in date",IF(Residents!J161&gt;Settings!$B$5,"Booked",IF(AND(Residents!K161&lt;&gt;"",Residents!K161&lt;Settings!$B$5),"Left","Staying"))))</f>
        <v/>
      </c>
      <c r="F161" s="30" t="str">
        <f>IF($A161="","",IF(OR(L161="",Residents!$J161&gt;Settings!$B$5),0,(YEAR(M161)-YEAR(L161))*12+MONTH(M161)-MONTH(L161)+1))</f>
        <v/>
      </c>
      <c r="G161" s="28" t="str">
        <f>IF($A161="","",F161*C161+IF(F161&gt;0,N(Residents!O161),0))</f>
        <v/>
      </c>
      <c r="H161" s="28" t="str">
        <f>IF($A161="","",SUMIF(Payments!$B$4:$B$1003,$A161,Payments!$D$4:$D$1003))</f>
        <v/>
      </c>
      <c r="I161" s="31" t="str">
        <f t="shared" si="2"/>
        <v/>
      </c>
      <c r="J161" s="26" t="str">
        <f>IF($A161="","",Residents!B161&amp;"")</f>
        <v/>
      </c>
      <c r="K161" s="32" t="str">
        <f>IF(OR($A161="",N(I161)&lt;=0.005),"","Hi "&amp;A161&amp;", your rent balance at "&amp;Settings!$B$3&amp;" is "&amp;Settings!$B$4&amp;" "&amp;TEXT(I161,"#,##0")&amp;" as on "&amp;TEXT(Settings!$B$5,"dd-mmm-yyyy")&amp;". Please pay at the earliest. Thank you.")</f>
        <v/>
      </c>
      <c r="L161" s="33" t="str">
        <f>IF(OR($A161="",Residents!$J161=""),"",DATE(YEAR(Residents!$J161),MONTH(Residents!$J161),1))</f>
        <v/>
      </c>
      <c r="M161" s="33" t="str">
        <f>IF(L161="","",MAX(L161,IF(Residents!$K161&lt;&gt;"",MIN(DATE(YEAR(Residents!$K161),MONTH(Residents!$K161),1),DATE(YEAR(Settings!$B$5),MONTH(Settings!$B$5),1)),IF(DAY(Settings!$B$5)&gt;=MAX(1,N(Settings!$B$6)),DATE(YEAR(Settings!$B$5),MONTH(Settings!$B$5),1),EDATE(DATE(YEAR(Settings!$B$5),MONTH(Settings!$B$5),1),-1)))))</f>
        <v/>
      </c>
    </row>
    <row r="162" spans="1:13" x14ac:dyDescent="0.3">
      <c r="A162" s="26" t="str">
        <f>IF(Residents!A162="","",Residents!A162)</f>
        <v/>
      </c>
      <c r="B162" s="27" t="str">
        <f>IF($A162="","",Residents!H162&amp;"")</f>
        <v/>
      </c>
      <c r="C162" s="28" t="str">
        <f>IF($A162="","",IF(N(Residents!I162)&gt;0,Residents!I162,IFERROR(INDEX(Beds!$F$7:$F$206,MATCH(Residents!H162,Beds!$A$7:$A$206,0)),0)))</f>
        <v/>
      </c>
      <c r="D162" s="29" t="str">
        <f>IF(OR($A162="",Residents!J162=""),"",Residents!J162)</f>
        <v/>
      </c>
      <c r="E162" s="30" t="str">
        <f>IF($A162="","",IF(Residents!J162="","No check-in date",IF(Residents!J162&gt;Settings!$B$5,"Booked",IF(AND(Residents!K162&lt;&gt;"",Residents!K162&lt;Settings!$B$5),"Left","Staying"))))</f>
        <v/>
      </c>
      <c r="F162" s="30" t="str">
        <f>IF($A162="","",IF(OR(L162="",Residents!$J162&gt;Settings!$B$5),0,(YEAR(M162)-YEAR(L162))*12+MONTH(M162)-MONTH(L162)+1))</f>
        <v/>
      </c>
      <c r="G162" s="28" t="str">
        <f>IF($A162="","",F162*C162+IF(F162&gt;0,N(Residents!O162),0))</f>
        <v/>
      </c>
      <c r="H162" s="28" t="str">
        <f>IF($A162="","",SUMIF(Payments!$B$4:$B$1003,$A162,Payments!$D$4:$D$1003))</f>
        <v/>
      </c>
      <c r="I162" s="31" t="str">
        <f t="shared" si="2"/>
        <v/>
      </c>
      <c r="J162" s="26" t="str">
        <f>IF($A162="","",Residents!B162&amp;"")</f>
        <v/>
      </c>
      <c r="K162" s="32" t="str">
        <f>IF(OR($A162="",N(I162)&lt;=0.005),"","Hi "&amp;A162&amp;", your rent balance at "&amp;Settings!$B$3&amp;" is "&amp;Settings!$B$4&amp;" "&amp;TEXT(I162,"#,##0")&amp;" as on "&amp;TEXT(Settings!$B$5,"dd-mmm-yyyy")&amp;". Please pay at the earliest. Thank you.")</f>
        <v/>
      </c>
      <c r="L162" s="33" t="str">
        <f>IF(OR($A162="",Residents!$J162=""),"",DATE(YEAR(Residents!$J162),MONTH(Residents!$J162),1))</f>
        <v/>
      </c>
      <c r="M162" s="33" t="str">
        <f>IF(L162="","",MAX(L162,IF(Residents!$K162&lt;&gt;"",MIN(DATE(YEAR(Residents!$K162),MONTH(Residents!$K162),1),DATE(YEAR(Settings!$B$5),MONTH(Settings!$B$5),1)),IF(DAY(Settings!$B$5)&gt;=MAX(1,N(Settings!$B$6)),DATE(YEAR(Settings!$B$5),MONTH(Settings!$B$5),1),EDATE(DATE(YEAR(Settings!$B$5),MONTH(Settings!$B$5),1),-1)))))</f>
        <v/>
      </c>
    </row>
    <row r="163" spans="1:13" x14ac:dyDescent="0.3">
      <c r="A163" s="26" t="str">
        <f>IF(Residents!A163="","",Residents!A163)</f>
        <v/>
      </c>
      <c r="B163" s="27" t="str">
        <f>IF($A163="","",Residents!H163&amp;"")</f>
        <v/>
      </c>
      <c r="C163" s="28" t="str">
        <f>IF($A163="","",IF(N(Residents!I163)&gt;0,Residents!I163,IFERROR(INDEX(Beds!$F$7:$F$206,MATCH(Residents!H163,Beds!$A$7:$A$206,0)),0)))</f>
        <v/>
      </c>
      <c r="D163" s="29" t="str">
        <f>IF(OR($A163="",Residents!J163=""),"",Residents!J163)</f>
        <v/>
      </c>
      <c r="E163" s="30" t="str">
        <f>IF($A163="","",IF(Residents!J163="","No check-in date",IF(Residents!J163&gt;Settings!$B$5,"Booked",IF(AND(Residents!K163&lt;&gt;"",Residents!K163&lt;Settings!$B$5),"Left","Staying"))))</f>
        <v/>
      </c>
      <c r="F163" s="30" t="str">
        <f>IF($A163="","",IF(OR(L163="",Residents!$J163&gt;Settings!$B$5),0,(YEAR(M163)-YEAR(L163))*12+MONTH(M163)-MONTH(L163)+1))</f>
        <v/>
      </c>
      <c r="G163" s="28" t="str">
        <f>IF($A163="","",F163*C163+IF(F163&gt;0,N(Residents!O163),0))</f>
        <v/>
      </c>
      <c r="H163" s="28" t="str">
        <f>IF($A163="","",SUMIF(Payments!$B$4:$B$1003,$A163,Payments!$D$4:$D$1003))</f>
        <v/>
      </c>
      <c r="I163" s="31" t="str">
        <f t="shared" si="2"/>
        <v/>
      </c>
      <c r="J163" s="26" t="str">
        <f>IF($A163="","",Residents!B163&amp;"")</f>
        <v/>
      </c>
      <c r="K163" s="32" t="str">
        <f>IF(OR($A163="",N(I163)&lt;=0.005),"","Hi "&amp;A163&amp;", your rent balance at "&amp;Settings!$B$3&amp;" is "&amp;Settings!$B$4&amp;" "&amp;TEXT(I163,"#,##0")&amp;" as on "&amp;TEXT(Settings!$B$5,"dd-mmm-yyyy")&amp;". Please pay at the earliest. Thank you.")</f>
        <v/>
      </c>
      <c r="L163" s="33" t="str">
        <f>IF(OR($A163="",Residents!$J163=""),"",DATE(YEAR(Residents!$J163),MONTH(Residents!$J163),1))</f>
        <v/>
      </c>
      <c r="M163" s="33" t="str">
        <f>IF(L163="","",MAX(L163,IF(Residents!$K163&lt;&gt;"",MIN(DATE(YEAR(Residents!$K163),MONTH(Residents!$K163),1),DATE(YEAR(Settings!$B$5),MONTH(Settings!$B$5),1)),IF(DAY(Settings!$B$5)&gt;=MAX(1,N(Settings!$B$6)),DATE(YEAR(Settings!$B$5),MONTH(Settings!$B$5),1),EDATE(DATE(YEAR(Settings!$B$5),MONTH(Settings!$B$5),1),-1)))))</f>
        <v/>
      </c>
    </row>
    <row r="164" spans="1:13" x14ac:dyDescent="0.3">
      <c r="A164" s="26" t="str">
        <f>IF(Residents!A164="","",Residents!A164)</f>
        <v/>
      </c>
      <c r="B164" s="27" t="str">
        <f>IF($A164="","",Residents!H164&amp;"")</f>
        <v/>
      </c>
      <c r="C164" s="28" t="str">
        <f>IF($A164="","",IF(N(Residents!I164)&gt;0,Residents!I164,IFERROR(INDEX(Beds!$F$7:$F$206,MATCH(Residents!H164,Beds!$A$7:$A$206,0)),0)))</f>
        <v/>
      </c>
      <c r="D164" s="29" t="str">
        <f>IF(OR($A164="",Residents!J164=""),"",Residents!J164)</f>
        <v/>
      </c>
      <c r="E164" s="30" t="str">
        <f>IF($A164="","",IF(Residents!J164="","No check-in date",IF(Residents!J164&gt;Settings!$B$5,"Booked",IF(AND(Residents!K164&lt;&gt;"",Residents!K164&lt;Settings!$B$5),"Left","Staying"))))</f>
        <v/>
      </c>
      <c r="F164" s="30" t="str">
        <f>IF($A164="","",IF(OR(L164="",Residents!$J164&gt;Settings!$B$5),0,(YEAR(M164)-YEAR(L164))*12+MONTH(M164)-MONTH(L164)+1))</f>
        <v/>
      </c>
      <c r="G164" s="28" t="str">
        <f>IF($A164="","",F164*C164+IF(F164&gt;0,N(Residents!O164),0))</f>
        <v/>
      </c>
      <c r="H164" s="28" t="str">
        <f>IF($A164="","",SUMIF(Payments!$B$4:$B$1003,$A164,Payments!$D$4:$D$1003))</f>
        <v/>
      </c>
      <c r="I164" s="31" t="str">
        <f t="shared" si="2"/>
        <v/>
      </c>
      <c r="J164" s="26" t="str">
        <f>IF($A164="","",Residents!B164&amp;"")</f>
        <v/>
      </c>
      <c r="K164" s="32" t="str">
        <f>IF(OR($A164="",N(I164)&lt;=0.005),"","Hi "&amp;A164&amp;", your rent balance at "&amp;Settings!$B$3&amp;" is "&amp;Settings!$B$4&amp;" "&amp;TEXT(I164,"#,##0")&amp;" as on "&amp;TEXT(Settings!$B$5,"dd-mmm-yyyy")&amp;". Please pay at the earliest. Thank you.")</f>
        <v/>
      </c>
      <c r="L164" s="33" t="str">
        <f>IF(OR($A164="",Residents!$J164=""),"",DATE(YEAR(Residents!$J164),MONTH(Residents!$J164),1))</f>
        <v/>
      </c>
      <c r="M164" s="33" t="str">
        <f>IF(L164="","",MAX(L164,IF(Residents!$K164&lt;&gt;"",MIN(DATE(YEAR(Residents!$K164),MONTH(Residents!$K164),1),DATE(YEAR(Settings!$B$5),MONTH(Settings!$B$5),1)),IF(DAY(Settings!$B$5)&gt;=MAX(1,N(Settings!$B$6)),DATE(YEAR(Settings!$B$5),MONTH(Settings!$B$5),1),EDATE(DATE(YEAR(Settings!$B$5),MONTH(Settings!$B$5),1),-1)))))</f>
        <v/>
      </c>
    </row>
    <row r="165" spans="1:13" x14ac:dyDescent="0.3">
      <c r="A165" s="26" t="str">
        <f>IF(Residents!A165="","",Residents!A165)</f>
        <v/>
      </c>
      <c r="B165" s="27" t="str">
        <f>IF($A165="","",Residents!H165&amp;"")</f>
        <v/>
      </c>
      <c r="C165" s="28" t="str">
        <f>IF($A165="","",IF(N(Residents!I165)&gt;0,Residents!I165,IFERROR(INDEX(Beds!$F$7:$F$206,MATCH(Residents!H165,Beds!$A$7:$A$206,0)),0)))</f>
        <v/>
      </c>
      <c r="D165" s="29" t="str">
        <f>IF(OR($A165="",Residents!J165=""),"",Residents!J165)</f>
        <v/>
      </c>
      <c r="E165" s="30" t="str">
        <f>IF($A165="","",IF(Residents!J165="","No check-in date",IF(Residents!J165&gt;Settings!$B$5,"Booked",IF(AND(Residents!K165&lt;&gt;"",Residents!K165&lt;Settings!$B$5),"Left","Staying"))))</f>
        <v/>
      </c>
      <c r="F165" s="30" t="str">
        <f>IF($A165="","",IF(OR(L165="",Residents!$J165&gt;Settings!$B$5),0,(YEAR(M165)-YEAR(L165))*12+MONTH(M165)-MONTH(L165)+1))</f>
        <v/>
      </c>
      <c r="G165" s="28" t="str">
        <f>IF($A165="","",F165*C165+IF(F165&gt;0,N(Residents!O165),0))</f>
        <v/>
      </c>
      <c r="H165" s="28" t="str">
        <f>IF($A165="","",SUMIF(Payments!$B$4:$B$1003,$A165,Payments!$D$4:$D$1003))</f>
        <v/>
      </c>
      <c r="I165" s="31" t="str">
        <f t="shared" si="2"/>
        <v/>
      </c>
      <c r="J165" s="26" t="str">
        <f>IF($A165="","",Residents!B165&amp;"")</f>
        <v/>
      </c>
      <c r="K165" s="32" t="str">
        <f>IF(OR($A165="",N(I165)&lt;=0.005),"","Hi "&amp;A165&amp;", your rent balance at "&amp;Settings!$B$3&amp;" is "&amp;Settings!$B$4&amp;" "&amp;TEXT(I165,"#,##0")&amp;" as on "&amp;TEXT(Settings!$B$5,"dd-mmm-yyyy")&amp;". Please pay at the earliest. Thank you.")</f>
        <v/>
      </c>
      <c r="L165" s="33" t="str">
        <f>IF(OR($A165="",Residents!$J165=""),"",DATE(YEAR(Residents!$J165),MONTH(Residents!$J165),1))</f>
        <v/>
      </c>
      <c r="M165" s="33" t="str">
        <f>IF(L165="","",MAX(L165,IF(Residents!$K165&lt;&gt;"",MIN(DATE(YEAR(Residents!$K165),MONTH(Residents!$K165),1),DATE(YEAR(Settings!$B$5),MONTH(Settings!$B$5),1)),IF(DAY(Settings!$B$5)&gt;=MAX(1,N(Settings!$B$6)),DATE(YEAR(Settings!$B$5),MONTH(Settings!$B$5),1),EDATE(DATE(YEAR(Settings!$B$5),MONTH(Settings!$B$5),1),-1)))))</f>
        <v/>
      </c>
    </row>
    <row r="166" spans="1:13" x14ac:dyDescent="0.3">
      <c r="A166" s="26" t="str">
        <f>IF(Residents!A166="","",Residents!A166)</f>
        <v/>
      </c>
      <c r="B166" s="27" t="str">
        <f>IF($A166="","",Residents!H166&amp;"")</f>
        <v/>
      </c>
      <c r="C166" s="28" t="str">
        <f>IF($A166="","",IF(N(Residents!I166)&gt;0,Residents!I166,IFERROR(INDEX(Beds!$F$7:$F$206,MATCH(Residents!H166,Beds!$A$7:$A$206,0)),0)))</f>
        <v/>
      </c>
      <c r="D166" s="29" t="str">
        <f>IF(OR($A166="",Residents!J166=""),"",Residents!J166)</f>
        <v/>
      </c>
      <c r="E166" s="30" t="str">
        <f>IF($A166="","",IF(Residents!J166="","No check-in date",IF(Residents!J166&gt;Settings!$B$5,"Booked",IF(AND(Residents!K166&lt;&gt;"",Residents!K166&lt;Settings!$B$5),"Left","Staying"))))</f>
        <v/>
      </c>
      <c r="F166" s="30" t="str">
        <f>IF($A166="","",IF(OR(L166="",Residents!$J166&gt;Settings!$B$5),0,(YEAR(M166)-YEAR(L166))*12+MONTH(M166)-MONTH(L166)+1))</f>
        <v/>
      </c>
      <c r="G166" s="28" t="str">
        <f>IF($A166="","",F166*C166+IF(F166&gt;0,N(Residents!O166),0))</f>
        <v/>
      </c>
      <c r="H166" s="28" t="str">
        <f>IF($A166="","",SUMIF(Payments!$B$4:$B$1003,$A166,Payments!$D$4:$D$1003))</f>
        <v/>
      </c>
      <c r="I166" s="31" t="str">
        <f t="shared" si="2"/>
        <v/>
      </c>
      <c r="J166" s="26" t="str">
        <f>IF($A166="","",Residents!B166&amp;"")</f>
        <v/>
      </c>
      <c r="K166" s="32" t="str">
        <f>IF(OR($A166="",N(I166)&lt;=0.005),"","Hi "&amp;A166&amp;", your rent balance at "&amp;Settings!$B$3&amp;" is "&amp;Settings!$B$4&amp;" "&amp;TEXT(I166,"#,##0")&amp;" as on "&amp;TEXT(Settings!$B$5,"dd-mmm-yyyy")&amp;". Please pay at the earliest. Thank you.")</f>
        <v/>
      </c>
      <c r="L166" s="33" t="str">
        <f>IF(OR($A166="",Residents!$J166=""),"",DATE(YEAR(Residents!$J166),MONTH(Residents!$J166),1))</f>
        <v/>
      </c>
      <c r="M166" s="33" t="str">
        <f>IF(L166="","",MAX(L166,IF(Residents!$K166&lt;&gt;"",MIN(DATE(YEAR(Residents!$K166),MONTH(Residents!$K166),1),DATE(YEAR(Settings!$B$5),MONTH(Settings!$B$5),1)),IF(DAY(Settings!$B$5)&gt;=MAX(1,N(Settings!$B$6)),DATE(YEAR(Settings!$B$5),MONTH(Settings!$B$5),1),EDATE(DATE(YEAR(Settings!$B$5),MONTH(Settings!$B$5),1),-1)))))</f>
        <v/>
      </c>
    </row>
    <row r="167" spans="1:13" x14ac:dyDescent="0.3">
      <c r="A167" s="26" t="str">
        <f>IF(Residents!A167="","",Residents!A167)</f>
        <v/>
      </c>
      <c r="B167" s="27" t="str">
        <f>IF($A167="","",Residents!H167&amp;"")</f>
        <v/>
      </c>
      <c r="C167" s="28" t="str">
        <f>IF($A167="","",IF(N(Residents!I167)&gt;0,Residents!I167,IFERROR(INDEX(Beds!$F$7:$F$206,MATCH(Residents!H167,Beds!$A$7:$A$206,0)),0)))</f>
        <v/>
      </c>
      <c r="D167" s="29" t="str">
        <f>IF(OR($A167="",Residents!J167=""),"",Residents!J167)</f>
        <v/>
      </c>
      <c r="E167" s="30" t="str">
        <f>IF($A167="","",IF(Residents!J167="","No check-in date",IF(Residents!J167&gt;Settings!$B$5,"Booked",IF(AND(Residents!K167&lt;&gt;"",Residents!K167&lt;Settings!$B$5),"Left","Staying"))))</f>
        <v/>
      </c>
      <c r="F167" s="30" t="str">
        <f>IF($A167="","",IF(OR(L167="",Residents!$J167&gt;Settings!$B$5),0,(YEAR(M167)-YEAR(L167))*12+MONTH(M167)-MONTH(L167)+1))</f>
        <v/>
      </c>
      <c r="G167" s="28" t="str">
        <f>IF($A167="","",F167*C167+IF(F167&gt;0,N(Residents!O167),0))</f>
        <v/>
      </c>
      <c r="H167" s="28" t="str">
        <f>IF($A167="","",SUMIF(Payments!$B$4:$B$1003,$A167,Payments!$D$4:$D$1003))</f>
        <v/>
      </c>
      <c r="I167" s="31" t="str">
        <f t="shared" si="2"/>
        <v/>
      </c>
      <c r="J167" s="26" t="str">
        <f>IF($A167="","",Residents!B167&amp;"")</f>
        <v/>
      </c>
      <c r="K167" s="32" t="str">
        <f>IF(OR($A167="",N(I167)&lt;=0.005),"","Hi "&amp;A167&amp;", your rent balance at "&amp;Settings!$B$3&amp;" is "&amp;Settings!$B$4&amp;" "&amp;TEXT(I167,"#,##0")&amp;" as on "&amp;TEXT(Settings!$B$5,"dd-mmm-yyyy")&amp;". Please pay at the earliest. Thank you.")</f>
        <v/>
      </c>
      <c r="L167" s="33" t="str">
        <f>IF(OR($A167="",Residents!$J167=""),"",DATE(YEAR(Residents!$J167),MONTH(Residents!$J167),1))</f>
        <v/>
      </c>
      <c r="M167" s="33" t="str">
        <f>IF(L167="","",MAX(L167,IF(Residents!$K167&lt;&gt;"",MIN(DATE(YEAR(Residents!$K167),MONTH(Residents!$K167),1),DATE(YEAR(Settings!$B$5),MONTH(Settings!$B$5),1)),IF(DAY(Settings!$B$5)&gt;=MAX(1,N(Settings!$B$6)),DATE(YEAR(Settings!$B$5),MONTH(Settings!$B$5),1),EDATE(DATE(YEAR(Settings!$B$5),MONTH(Settings!$B$5),1),-1)))))</f>
        <v/>
      </c>
    </row>
    <row r="168" spans="1:13" x14ac:dyDescent="0.3">
      <c r="A168" s="26" t="str">
        <f>IF(Residents!A168="","",Residents!A168)</f>
        <v/>
      </c>
      <c r="B168" s="27" t="str">
        <f>IF($A168="","",Residents!H168&amp;"")</f>
        <v/>
      </c>
      <c r="C168" s="28" t="str">
        <f>IF($A168="","",IF(N(Residents!I168)&gt;0,Residents!I168,IFERROR(INDEX(Beds!$F$7:$F$206,MATCH(Residents!H168,Beds!$A$7:$A$206,0)),0)))</f>
        <v/>
      </c>
      <c r="D168" s="29" t="str">
        <f>IF(OR($A168="",Residents!J168=""),"",Residents!J168)</f>
        <v/>
      </c>
      <c r="E168" s="30" t="str">
        <f>IF($A168="","",IF(Residents!J168="","No check-in date",IF(Residents!J168&gt;Settings!$B$5,"Booked",IF(AND(Residents!K168&lt;&gt;"",Residents!K168&lt;Settings!$B$5),"Left","Staying"))))</f>
        <v/>
      </c>
      <c r="F168" s="30" t="str">
        <f>IF($A168="","",IF(OR(L168="",Residents!$J168&gt;Settings!$B$5),0,(YEAR(M168)-YEAR(L168))*12+MONTH(M168)-MONTH(L168)+1))</f>
        <v/>
      </c>
      <c r="G168" s="28" t="str">
        <f>IF($A168="","",F168*C168+IF(F168&gt;0,N(Residents!O168),0))</f>
        <v/>
      </c>
      <c r="H168" s="28" t="str">
        <f>IF($A168="","",SUMIF(Payments!$B$4:$B$1003,$A168,Payments!$D$4:$D$1003))</f>
        <v/>
      </c>
      <c r="I168" s="31" t="str">
        <f t="shared" si="2"/>
        <v/>
      </c>
      <c r="J168" s="26" t="str">
        <f>IF($A168="","",Residents!B168&amp;"")</f>
        <v/>
      </c>
      <c r="K168" s="32" t="str">
        <f>IF(OR($A168="",N(I168)&lt;=0.005),"","Hi "&amp;A168&amp;", your rent balance at "&amp;Settings!$B$3&amp;" is "&amp;Settings!$B$4&amp;" "&amp;TEXT(I168,"#,##0")&amp;" as on "&amp;TEXT(Settings!$B$5,"dd-mmm-yyyy")&amp;". Please pay at the earliest. Thank you.")</f>
        <v/>
      </c>
      <c r="L168" s="33" t="str">
        <f>IF(OR($A168="",Residents!$J168=""),"",DATE(YEAR(Residents!$J168),MONTH(Residents!$J168),1))</f>
        <v/>
      </c>
      <c r="M168" s="33" t="str">
        <f>IF(L168="","",MAX(L168,IF(Residents!$K168&lt;&gt;"",MIN(DATE(YEAR(Residents!$K168),MONTH(Residents!$K168),1),DATE(YEAR(Settings!$B$5),MONTH(Settings!$B$5),1)),IF(DAY(Settings!$B$5)&gt;=MAX(1,N(Settings!$B$6)),DATE(YEAR(Settings!$B$5),MONTH(Settings!$B$5),1),EDATE(DATE(YEAR(Settings!$B$5),MONTH(Settings!$B$5),1),-1)))))</f>
        <v/>
      </c>
    </row>
    <row r="169" spans="1:13" x14ac:dyDescent="0.3">
      <c r="A169" s="26" t="str">
        <f>IF(Residents!A169="","",Residents!A169)</f>
        <v/>
      </c>
      <c r="B169" s="27" t="str">
        <f>IF($A169="","",Residents!H169&amp;"")</f>
        <v/>
      </c>
      <c r="C169" s="28" t="str">
        <f>IF($A169="","",IF(N(Residents!I169)&gt;0,Residents!I169,IFERROR(INDEX(Beds!$F$7:$F$206,MATCH(Residents!H169,Beds!$A$7:$A$206,0)),0)))</f>
        <v/>
      </c>
      <c r="D169" s="29" t="str">
        <f>IF(OR($A169="",Residents!J169=""),"",Residents!J169)</f>
        <v/>
      </c>
      <c r="E169" s="30" t="str">
        <f>IF($A169="","",IF(Residents!J169="","No check-in date",IF(Residents!J169&gt;Settings!$B$5,"Booked",IF(AND(Residents!K169&lt;&gt;"",Residents!K169&lt;Settings!$B$5),"Left","Staying"))))</f>
        <v/>
      </c>
      <c r="F169" s="30" t="str">
        <f>IF($A169="","",IF(OR(L169="",Residents!$J169&gt;Settings!$B$5),0,(YEAR(M169)-YEAR(L169))*12+MONTH(M169)-MONTH(L169)+1))</f>
        <v/>
      </c>
      <c r="G169" s="28" t="str">
        <f>IF($A169="","",F169*C169+IF(F169&gt;0,N(Residents!O169),0))</f>
        <v/>
      </c>
      <c r="H169" s="28" t="str">
        <f>IF($A169="","",SUMIF(Payments!$B$4:$B$1003,$A169,Payments!$D$4:$D$1003))</f>
        <v/>
      </c>
      <c r="I169" s="31" t="str">
        <f t="shared" si="2"/>
        <v/>
      </c>
      <c r="J169" s="26" t="str">
        <f>IF($A169="","",Residents!B169&amp;"")</f>
        <v/>
      </c>
      <c r="K169" s="32" t="str">
        <f>IF(OR($A169="",N(I169)&lt;=0.005),"","Hi "&amp;A169&amp;", your rent balance at "&amp;Settings!$B$3&amp;" is "&amp;Settings!$B$4&amp;" "&amp;TEXT(I169,"#,##0")&amp;" as on "&amp;TEXT(Settings!$B$5,"dd-mmm-yyyy")&amp;". Please pay at the earliest. Thank you.")</f>
        <v/>
      </c>
      <c r="L169" s="33" t="str">
        <f>IF(OR($A169="",Residents!$J169=""),"",DATE(YEAR(Residents!$J169),MONTH(Residents!$J169),1))</f>
        <v/>
      </c>
      <c r="M169" s="33" t="str">
        <f>IF(L169="","",MAX(L169,IF(Residents!$K169&lt;&gt;"",MIN(DATE(YEAR(Residents!$K169),MONTH(Residents!$K169),1),DATE(YEAR(Settings!$B$5),MONTH(Settings!$B$5),1)),IF(DAY(Settings!$B$5)&gt;=MAX(1,N(Settings!$B$6)),DATE(YEAR(Settings!$B$5),MONTH(Settings!$B$5),1),EDATE(DATE(YEAR(Settings!$B$5),MONTH(Settings!$B$5),1),-1)))))</f>
        <v/>
      </c>
    </row>
    <row r="170" spans="1:13" x14ac:dyDescent="0.3">
      <c r="A170" s="26" t="str">
        <f>IF(Residents!A170="","",Residents!A170)</f>
        <v/>
      </c>
      <c r="B170" s="27" t="str">
        <f>IF($A170="","",Residents!H170&amp;"")</f>
        <v/>
      </c>
      <c r="C170" s="28" t="str">
        <f>IF($A170="","",IF(N(Residents!I170)&gt;0,Residents!I170,IFERROR(INDEX(Beds!$F$7:$F$206,MATCH(Residents!H170,Beds!$A$7:$A$206,0)),0)))</f>
        <v/>
      </c>
      <c r="D170" s="29" t="str">
        <f>IF(OR($A170="",Residents!J170=""),"",Residents!J170)</f>
        <v/>
      </c>
      <c r="E170" s="30" t="str">
        <f>IF($A170="","",IF(Residents!J170="","No check-in date",IF(Residents!J170&gt;Settings!$B$5,"Booked",IF(AND(Residents!K170&lt;&gt;"",Residents!K170&lt;Settings!$B$5),"Left","Staying"))))</f>
        <v/>
      </c>
      <c r="F170" s="30" t="str">
        <f>IF($A170="","",IF(OR(L170="",Residents!$J170&gt;Settings!$B$5),0,(YEAR(M170)-YEAR(L170))*12+MONTH(M170)-MONTH(L170)+1))</f>
        <v/>
      </c>
      <c r="G170" s="28" t="str">
        <f>IF($A170="","",F170*C170+IF(F170&gt;0,N(Residents!O170),0))</f>
        <v/>
      </c>
      <c r="H170" s="28" t="str">
        <f>IF($A170="","",SUMIF(Payments!$B$4:$B$1003,$A170,Payments!$D$4:$D$1003))</f>
        <v/>
      </c>
      <c r="I170" s="31" t="str">
        <f t="shared" si="2"/>
        <v/>
      </c>
      <c r="J170" s="26" t="str">
        <f>IF($A170="","",Residents!B170&amp;"")</f>
        <v/>
      </c>
      <c r="K170" s="32" t="str">
        <f>IF(OR($A170="",N(I170)&lt;=0.005),"","Hi "&amp;A170&amp;", your rent balance at "&amp;Settings!$B$3&amp;" is "&amp;Settings!$B$4&amp;" "&amp;TEXT(I170,"#,##0")&amp;" as on "&amp;TEXT(Settings!$B$5,"dd-mmm-yyyy")&amp;". Please pay at the earliest. Thank you.")</f>
        <v/>
      </c>
      <c r="L170" s="33" t="str">
        <f>IF(OR($A170="",Residents!$J170=""),"",DATE(YEAR(Residents!$J170),MONTH(Residents!$J170),1))</f>
        <v/>
      </c>
      <c r="M170" s="33" t="str">
        <f>IF(L170="","",MAX(L170,IF(Residents!$K170&lt;&gt;"",MIN(DATE(YEAR(Residents!$K170),MONTH(Residents!$K170),1),DATE(YEAR(Settings!$B$5),MONTH(Settings!$B$5),1)),IF(DAY(Settings!$B$5)&gt;=MAX(1,N(Settings!$B$6)),DATE(YEAR(Settings!$B$5),MONTH(Settings!$B$5),1),EDATE(DATE(YEAR(Settings!$B$5),MONTH(Settings!$B$5),1),-1)))))</f>
        <v/>
      </c>
    </row>
    <row r="171" spans="1:13" x14ac:dyDescent="0.3">
      <c r="A171" s="26" t="str">
        <f>IF(Residents!A171="","",Residents!A171)</f>
        <v/>
      </c>
      <c r="B171" s="27" t="str">
        <f>IF($A171="","",Residents!H171&amp;"")</f>
        <v/>
      </c>
      <c r="C171" s="28" t="str">
        <f>IF($A171="","",IF(N(Residents!I171)&gt;0,Residents!I171,IFERROR(INDEX(Beds!$F$7:$F$206,MATCH(Residents!H171,Beds!$A$7:$A$206,0)),0)))</f>
        <v/>
      </c>
      <c r="D171" s="29" t="str">
        <f>IF(OR($A171="",Residents!J171=""),"",Residents!J171)</f>
        <v/>
      </c>
      <c r="E171" s="30" t="str">
        <f>IF($A171="","",IF(Residents!J171="","No check-in date",IF(Residents!J171&gt;Settings!$B$5,"Booked",IF(AND(Residents!K171&lt;&gt;"",Residents!K171&lt;Settings!$B$5),"Left","Staying"))))</f>
        <v/>
      </c>
      <c r="F171" s="30" t="str">
        <f>IF($A171="","",IF(OR(L171="",Residents!$J171&gt;Settings!$B$5),0,(YEAR(M171)-YEAR(L171))*12+MONTH(M171)-MONTH(L171)+1))</f>
        <v/>
      </c>
      <c r="G171" s="28" t="str">
        <f>IF($A171="","",F171*C171+IF(F171&gt;0,N(Residents!O171),0))</f>
        <v/>
      </c>
      <c r="H171" s="28" t="str">
        <f>IF($A171="","",SUMIF(Payments!$B$4:$B$1003,$A171,Payments!$D$4:$D$1003))</f>
        <v/>
      </c>
      <c r="I171" s="31" t="str">
        <f t="shared" si="2"/>
        <v/>
      </c>
      <c r="J171" s="26" t="str">
        <f>IF($A171="","",Residents!B171&amp;"")</f>
        <v/>
      </c>
      <c r="K171" s="32" t="str">
        <f>IF(OR($A171="",N(I171)&lt;=0.005),"","Hi "&amp;A171&amp;", your rent balance at "&amp;Settings!$B$3&amp;" is "&amp;Settings!$B$4&amp;" "&amp;TEXT(I171,"#,##0")&amp;" as on "&amp;TEXT(Settings!$B$5,"dd-mmm-yyyy")&amp;". Please pay at the earliest. Thank you.")</f>
        <v/>
      </c>
      <c r="L171" s="33" t="str">
        <f>IF(OR($A171="",Residents!$J171=""),"",DATE(YEAR(Residents!$J171),MONTH(Residents!$J171),1))</f>
        <v/>
      </c>
      <c r="M171" s="33" t="str">
        <f>IF(L171="","",MAX(L171,IF(Residents!$K171&lt;&gt;"",MIN(DATE(YEAR(Residents!$K171),MONTH(Residents!$K171),1),DATE(YEAR(Settings!$B$5),MONTH(Settings!$B$5),1)),IF(DAY(Settings!$B$5)&gt;=MAX(1,N(Settings!$B$6)),DATE(YEAR(Settings!$B$5),MONTH(Settings!$B$5),1),EDATE(DATE(YEAR(Settings!$B$5),MONTH(Settings!$B$5),1),-1)))))</f>
        <v/>
      </c>
    </row>
    <row r="172" spans="1:13" x14ac:dyDescent="0.3">
      <c r="A172" s="26" t="str">
        <f>IF(Residents!A172="","",Residents!A172)</f>
        <v/>
      </c>
      <c r="B172" s="27" t="str">
        <f>IF($A172="","",Residents!H172&amp;"")</f>
        <v/>
      </c>
      <c r="C172" s="28" t="str">
        <f>IF($A172="","",IF(N(Residents!I172)&gt;0,Residents!I172,IFERROR(INDEX(Beds!$F$7:$F$206,MATCH(Residents!H172,Beds!$A$7:$A$206,0)),0)))</f>
        <v/>
      </c>
      <c r="D172" s="29" t="str">
        <f>IF(OR($A172="",Residents!J172=""),"",Residents!J172)</f>
        <v/>
      </c>
      <c r="E172" s="30" t="str">
        <f>IF($A172="","",IF(Residents!J172="","No check-in date",IF(Residents!J172&gt;Settings!$B$5,"Booked",IF(AND(Residents!K172&lt;&gt;"",Residents!K172&lt;Settings!$B$5),"Left","Staying"))))</f>
        <v/>
      </c>
      <c r="F172" s="30" t="str">
        <f>IF($A172="","",IF(OR(L172="",Residents!$J172&gt;Settings!$B$5),0,(YEAR(M172)-YEAR(L172))*12+MONTH(M172)-MONTH(L172)+1))</f>
        <v/>
      </c>
      <c r="G172" s="28" t="str">
        <f>IF($A172="","",F172*C172+IF(F172&gt;0,N(Residents!O172),0))</f>
        <v/>
      </c>
      <c r="H172" s="28" t="str">
        <f>IF($A172="","",SUMIF(Payments!$B$4:$B$1003,$A172,Payments!$D$4:$D$1003))</f>
        <v/>
      </c>
      <c r="I172" s="31" t="str">
        <f t="shared" si="2"/>
        <v/>
      </c>
      <c r="J172" s="26" t="str">
        <f>IF($A172="","",Residents!B172&amp;"")</f>
        <v/>
      </c>
      <c r="K172" s="32" t="str">
        <f>IF(OR($A172="",N(I172)&lt;=0.005),"","Hi "&amp;A172&amp;", your rent balance at "&amp;Settings!$B$3&amp;" is "&amp;Settings!$B$4&amp;" "&amp;TEXT(I172,"#,##0")&amp;" as on "&amp;TEXT(Settings!$B$5,"dd-mmm-yyyy")&amp;". Please pay at the earliest. Thank you.")</f>
        <v/>
      </c>
      <c r="L172" s="33" t="str">
        <f>IF(OR($A172="",Residents!$J172=""),"",DATE(YEAR(Residents!$J172),MONTH(Residents!$J172),1))</f>
        <v/>
      </c>
      <c r="M172" s="33" t="str">
        <f>IF(L172="","",MAX(L172,IF(Residents!$K172&lt;&gt;"",MIN(DATE(YEAR(Residents!$K172),MONTH(Residents!$K172),1),DATE(YEAR(Settings!$B$5),MONTH(Settings!$B$5),1)),IF(DAY(Settings!$B$5)&gt;=MAX(1,N(Settings!$B$6)),DATE(YEAR(Settings!$B$5),MONTH(Settings!$B$5),1),EDATE(DATE(YEAR(Settings!$B$5),MONTH(Settings!$B$5),1),-1)))))</f>
        <v/>
      </c>
    </row>
    <row r="173" spans="1:13" x14ac:dyDescent="0.3">
      <c r="A173" s="26" t="str">
        <f>IF(Residents!A173="","",Residents!A173)</f>
        <v/>
      </c>
      <c r="B173" s="27" t="str">
        <f>IF($A173="","",Residents!H173&amp;"")</f>
        <v/>
      </c>
      <c r="C173" s="28" t="str">
        <f>IF($A173="","",IF(N(Residents!I173)&gt;0,Residents!I173,IFERROR(INDEX(Beds!$F$7:$F$206,MATCH(Residents!H173,Beds!$A$7:$A$206,0)),0)))</f>
        <v/>
      </c>
      <c r="D173" s="29" t="str">
        <f>IF(OR($A173="",Residents!J173=""),"",Residents!J173)</f>
        <v/>
      </c>
      <c r="E173" s="30" t="str">
        <f>IF($A173="","",IF(Residents!J173="","No check-in date",IF(Residents!J173&gt;Settings!$B$5,"Booked",IF(AND(Residents!K173&lt;&gt;"",Residents!K173&lt;Settings!$B$5),"Left","Staying"))))</f>
        <v/>
      </c>
      <c r="F173" s="30" t="str">
        <f>IF($A173="","",IF(OR(L173="",Residents!$J173&gt;Settings!$B$5),0,(YEAR(M173)-YEAR(L173))*12+MONTH(M173)-MONTH(L173)+1))</f>
        <v/>
      </c>
      <c r="G173" s="28" t="str">
        <f>IF($A173="","",F173*C173+IF(F173&gt;0,N(Residents!O173),0))</f>
        <v/>
      </c>
      <c r="H173" s="28" t="str">
        <f>IF($A173="","",SUMIF(Payments!$B$4:$B$1003,$A173,Payments!$D$4:$D$1003))</f>
        <v/>
      </c>
      <c r="I173" s="31" t="str">
        <f t="shared" si="2"/>
        <v/>
      </c>
      <c r="J173" s="26" t="str">
        <f>IF($A173="","",Residents!B173&amp;"")</f>
        <v/>
      </c>
      <c r="K173" s="32" t="str">
        <f>IF(OR($A173="",N(I173)&lt;=0.005),"","Hi "&amp;A173&amp;", your rent balance at "&amp;Settings!$B$3&amp;" is "&amp;Settings!$B$4&amp;" "&amp;TEXT(I173,"#,##0")&amp;" as on "&amp;TEXT(Settings!$B$5,"dd-mmm-yyyy")&amp;". Please pay at the earliest. Thank you.")</f>
        <v/>
      </c>
      <c r="L173" s="33" t="str">
        <f>IF(OR($A173="",Residents!$J173=""),"",DATE(YEAR(Residents!$J173),MONTH(Residents!$J173),1))</f>
        <v/>
      </c>
      <c r="M173" s="33" t="str">
        <f>IF(L173="","",MAX(L173,IF(Residents!$K173&lt;&gt;"",MIN(DATE(YEAR(Residents!$K173),MONTH(Residents!$K173),1),DATE(YEAR(Settings!$B$5),MONTH(Settings!$B$5),1)),IF(DAY(Settings!$B$5)&gt;=MAX(1,N(Settings!$B$6)),DATE(YEAR(Settings!$B$5),MONTH(Settings!$B$5),1),EDATE(DATE(YEAR(Settings!$B$5),MONTH(Settings!$B$5),1),-1)))))</f>
        <v/>
      </c>
    </row>
    <row r="174" spans="1:13" x14ac:dyDescent="0.3">
      <c r="A174" s="26" t="str">
        <f>IF(Residents!A174="","",Residents!A174)</f>
        <v/>
      </c>
      <c r="B174" s="27" t="str">
        <f>IF($A174="","",Residents!H174&amp;"")</f>
        <v/>
      </c>
      <c r="C174" s="28" t="str">
        <f>IF($A174="","",IF(N(Residents!I174)&gt;0,Residents!I174,IFERROR(INDEX(Beds!$F$7:$F$206,MATCH(Residents!H174,Beds!$A$7:$A$206,0)),0)))</f>
        <v/>
      </c>
      <c r="D174" s="29" t="str">
        <f>IF(OR($A174="",Residents!J174=""),"",Residents!J174)</f>
        <v/>
      </c>
      <c r="E174" s="30" t="str">
        <f>IF($A174="","",IF(Residents!J174="","No check-in date",IF(Residents!J174&gt;Settings!$B$5,"Booked",IF(AND(Residents!K174&lt;&gt;"",Residents!K174&lt;Settings!$B$5),"Left","Staying"))))</f>
        <v/>
      </c>
      <c r="F174" s="30" t="str">
        <f>IF($A174="","",IF(OR(L174="",Residents!$J174&gt;Settings!$B$5),0,(YEAR(M174)-YEAR(L174))*12+MONTH(M174)-MONTH(L174)+1))</f>
        <v/>
      </c>
      <c r="G174" s="28" t="str">
        <f>IF($A174="","",F174*C174+IF(F174&gt;0,N(Residents!O174),0))</f>
        <v/>
      </c>
      <c r="H174" s="28" t="str">
        <f>IF($A174="","",SUMIF(Payments!$B$4:$B$1003,$A174,Payments!$D$4:$D$1003))</f>
        <v/>
      </c>
      <c r="I174" s="31" t="str">
        <f t="shared" si="2"/>
        <v/>
      </c>
      <c r="J174" s="26" t="str">
        <f>IF($A174="","",Residents!B174&amp;"")</f>
        <v/>
      </c>
      <c r="K174" s="32" t="str">
        <f>IF(OR($A174="",N(I174)&lt;=0.005),"","Hi "&amp;A174&amp;", your rent balance at "&amp;Settings!$B$3&amp;" is "&amp;Settings!$B$4&amp;" "&amp;TEXT(I174,"#,##0")&amp;" as on "&amp;TEXT(Settings!$B$5,"dd-mmm-yyyy")&amp;". Please pay at the earliest. Thank you.")</f>
        <v/>
      </c>
      <c r="L174" s="33" t="str">
        <f>IF(OR($A174="",Residents!$J174=""),"",DATE(YEAR(Residents!$J174),MONTH(Residents!$J174),1))</f>
        <v/>
      </c>
      <c r="M174" s="33" t="str">
        <f>IF(L174="","",MAX(L174,IF(Residents!$K174&lt;&gt;"",MIN(DATE(YEAR(Residents!$K174),MONTH(Residents!$K174),1),DATE(YEAR(Settings!$B$5),MONTH(Settings!$B$5),1)),IF(DAY(Settings!$B$5)&gt;=MAX(1,N(Settings!$B$6)),DATE(YEAR(Settings!$B$5),MONTH(Settings!$B$5),1),EDATE(DATE(YEAR(Settings!$B$5),MONTH(Settings!$B$5),1),-1)))))</f>
        <v/>
      </c>
    </row>
    <row r="175" spans="1:13" x14ac:dyDescent="0.3">
      <c r="A175" s="26" t="str">
        <f>IF(Residents!A175="","",Residents!A175)</f>
        <v/>
      </c>
      <c r="B175" s="27" t="str">
        <f>IF($A175="","",Residents!H175&amp;"")</f>
        <v/>
      </c>
      <c r="C175" s="28" t="str">
        <f>IF($A175="","",IF(N(Residents!I175)&gt;0,Residents!I175,IFERROR(INDEX(Beds!$F$7:$F$206,MATCH(Residents!H175,Beds!$A$7:$A$206,0)),0)))</f>
        <v/>
      </c>
      <c r="D175" s="29" t="str">
        <f>IF(OR($A175="",Residents!J175=""),"",Residents!J175)</f>
        <v/>
      </c>
      <c r="E175" s="30" t="str">
        <f>IF($A175="","",IF(Residents!J175="","No check-in date",IF(Residents!J175&gt;Settings!$B$5,"Booked",IF(AND(Residents!K175&lt;&gt;"",Residents!K175&lt;Settings!$B$5),"Left","Staying"))))</f>
        <v/>
      </c>
      <c r="F175" s="30" t="str">
        <f>IF($A175="","",IF(OR(L175="",Residents!$J175&gt;Settings!$B$5),0,(YEAR(M175)-YEAR(L175))*12+MONTH(M175)-MONTH(L175)+1))</f>
        <v/>
      </c>
      <c r="G175" s="28" t="str">
        <f>IF($A175="","",F175*C175+IF(F175&gt;0,N(Residents!O175),0))</f>
        <v/>
      </c>
      <c r="H175" s="28" t="str">
        <f>IF($A175="","",SUMIF(Payments!$B$4:$B$1003,$A175,Payments!$D$4:$D$1003))</f>
        <v/>
      </c>
      <c r="I175" s="31" t="str">
        <f t="shared" si="2"/>
        <v/>
      </c>
      <c r="J175" s="26" t="str">
        <f>IF($A175="","",Residents!B175&amp;"")</f>
        <v/>
      </c>
      <c r="K175" s="32" t="str">
        <f>IF(OR($A175="",N(I175)&lt;=0.005),"","Hi "&amp;A175&amp;", your rent balance at "&amp;Settings!$B$3&amp;" is "&amp;Settings!$B$4&amp;" "&amp;TEXT(I175,"#,##0")&amp;" as on "&amp;TEXT(Settings!$B$5,"dd-mmm-yyyy")&amp;". Please pay at the earliest. Thank you.")</f>
        <v/>
      </c>
      <c r="L175" s="33" t="str">
        <f>IF(OR($A175="",Residents!$J175=""),"",DATE(YEAR(Residents!$J175),MONTH(Residents!$J175),1))</f>
        <v/>
      </c>
      <c r="M175" s="33" t="str">
        <f>IF(L175="","",MAX(L175,IF(Residents!$K175&lt;&gt;"",MIN(DATE(YEAR(Residents!$K175),MONTH(Residents!$K175),1),DATE(YEAR(Settings!$B$5),MONTH(Settings!$B$5),1)),IF(DAY(Settings!$B$5)&gt;=MAX(1,N(Settings!$B$6)),DATE(YEAR(Settings!$B$5),MONTH(Settings!$B$5),1),EDATE(DATE(YEAR(Settings!$B$5),MONTH(Settings!$B$5),1),-1)))))</f>
        <v/>
      </c>
    </row>
    <row r="176" spans="1:13" x14ac:dyDescent="0.3">
      <c r="A176" s="26" t="str">
        <f>IF(Residents!A176="","",Residents!A176)</f>
        <v/>
      </c>
      <c r="B176" s="27" t="str">
        <f>IF($A176="","",Residents!H176&amp;"")</f>
        <v/>
      </c>
      <c r="C176" s="28" t="str">
        <f>IF($A176="","",IF(N(Residents!I176)&gt;0,Residents!I176,IFERROR(INDEX(Beds!$F$7:$F$206,MATCH(Residents!H176,Beds!$A$7:$A$206,0)),0)))</f>
        <v/>
      </c>
      <c r="D176" s="29" t="str">
        <f>IF(OR($A176="",Residents!J176=""),"",Residents!J176)</f>
        <v/>
      </c>
      <c r="E176" s="30" t="str">
        <f>IF($A176="","",IF(Residents!J176="","No check-in date",IF(Residents!J176&gt;Settings!$B$5,"Booked",IF(AND(Residents!K176&lt;&gt;"",Residents!K176&lt;Settings!$B$5),"Left","Staying"))))</f>
        <v/>
      </c>
      <c r="F176" s="30" t="str">
        <f>IF($A176="","",IF(OR(L176="",Residents!$J176&gt;Settings!$B$5),0,(YEAR(M176)-YEAR(L176))*12+MONTH(M176)-MONTH(L176)+1))</f>
        <v/>
      </c>
      <c r="G176" s="28" t="str">
        <f>IF($A176="","",F176*C176+IF(F176&gt;0,N(Residents!O176),0))</f>
        <v/>
      </c>
      <c r="H176" s="28" t="str">
        <f>IF($A176="","",SUMIF(Payments!$B$4:$B$1003,$A176,Payments!$D$4:$D$1003))</f>
        <v/>
      </c>
      <c r="I176" s="31" t="str">
        <f t="shared" si="2"/>
        <v/>
      </c>
      <c r="J176" s="26" t="str">
        <f>IF($A176="","",Residents!B176&amp;"")</f>
        <v/>
      </c>
      <c r="K176" s="32" t="str">
        <f>IF(OR($A176="",N(I176)&lt;=0.005),"","Hi "&amp;A176&amp;", your rent balance at "&amp;Settings!$B$3&amp;" is "&amp;Settings!$B$4&amp;" "&amp;TEXT(I176,"#,##0")&amp;" as on "&amp;TEXT(Settings!$B$5,"dd-mmm-yyyy")&amp;". Please pay at the earliest. Thank you.")</f>
        <v/>
      </c>
      <c r="L176" s="33" t="str">
        <f>IF(OR($A176="",Residents!$J176=""),"",DATE(YEAR(Residents!$J176),MONTH(Residents!$J176),1))</f>
        <v/>
      </c>
      <c r="M176" s="33" t="str">
        <f>IF(L176="","",MAX(L176,IF(Residents!$K176&lt;&gt;"",MIN(DATE(YEAR(Residents!$K176),MONTH(Residents!$K176),1),DATE(YEAR(Settings!$B$5),MONTH(Settings!$B$5),1)),IF(DAY(Settings!$B$5)&gt;=MAX(1,N(Settings!$B$6)),DATE(YEAR(Settings!$B$5),MONTH(Settings!$B$5),1),EDATE(DATE(YEAR(Settings!$B$5),MONTH(Settings!$B$5),1),-1)))))</f>
        <v/>
      </c>
    </row>
    <row r="177" spans="1:13" x14ac:dyDescent="0.3">
      <c r="A177" s="26" t="str">
        <f>IF(Residents!A177="","",Residents!A177)</f>
        <v/>
      </c>
      <c r="B177" s="27" t="str">
        <f>IF($A177="","",Residents!H177&amp;"")</f>
        <v/>
      </c>
      <c r="C177" s="28" t="str">
        <f>IF($A177="","",IF(N(Residents!I177)&gt;0,Residents!I177,IFERROR(INDEX(Beds!$F$7:$F$206,MATCH(Residents!H177,Beds!$A$7:$A$206,0)),0)))</f>
        <v/>
      </c>
      <c r="D177" s="29" t="str">
        <f>IF(OR($A177="",Residents!J177=""),"",Residents!J177)</f>
        <v/>
      </c>
      <c r="E177" s="30" t="str">
        <f>IF($A177="","",IF(Residents!J177="","No check-in date",IF(Residents!J177&gt;Settings!$B$5,"Booked",IF(AND(Residents!K177&lt;&gt;"",Residents!K177&lt;Settings!$B$5),"Left","Staying"))))</f>
        <v/>
      </c>
      <c r="F177" s="30" t="str">
        <f>IF($A177="","",IF(OR(L177="",Residents!$J177&gt;Settings!$B$5),0,(YEAR(M177)-YEAR(L177))*12+MONTH(M177)-MONTH(L177)+1))</f>
        <v/>
      </c>
      <c r="G177" s="28" t="str">
        <f>IF($A177="","",F177*C177+IF(F177&gt;0,N(Residents!O177),0))</f>
        <v/>
      </c>
      <c r="H177" s="28" t="str">
        <f>IF($A177="","",SUMIF(Payments!$B$4:$B$1003,$A177,Payments!$D$4:$D$1003))</f>
        <v/>
      </c>
      <c r="I177" s="31" t="str">
        <f t="shared" si="2"/>
        <v/>
      </c>
      <c r="J177" s="26" t="str">
        <f>IF($A177="","",Residents!B177&amp;"")</f>
        <v/>
      </c>
      <c r="K177" s="32" t="str">
        <f>IF(OR($A177="",N(I177)&lt;=0.005),"","Hi "&amp;A177&amp;", your rent balance at "&amp;Settings!$B$3&amp;" is "&amp;Settings!$B$4&amp;" "&amp;TEXT(I177,"#,##0")&amp;" as on "&amp;TEXT(Settings!$B$5,"dd-mmm-yyyy")&amp;". Please pay at the earliest. Thank you.")</f>
        <v/>
      </c>
      <c r="L177" s="33" t="str">
        <f>IF(OR($A177="",Residents!$J177=""),"",DATE(YEAR(Residents!$J177),MONTH(Residents!$J177),1))</f>
        <v/>
      </c>
      <c r="M177" s="33" t="str">
        <f>IF(L177="","",MAX(L177,IF(Residents!$K177&lt;&gt;"",MIN(DATE(YEAR(Residents!$K177),MONTH(Residents!$K177),1),DATE(YEAR(Settings!$B$5),MONTH(Settings!$B$5),1)),IF(DAY(Settings!$B$5)&gt;=MAX(1,N(Settings!$B$6)),DATE(YEAR(Settings!$B$5),MONTH(Settings!$B$5),1),EDATE(DATE(YEAR(Settings!$B$5),MONTH(Settings!$B$5),1),-1)))))</f>
        <v/>
      </c>
    </row>
    <row r="178" spans="1:13" x14ac:dyDescent="0.3">
      <c r="A178" s="26" t="str">
        <f>IF(Residents!A178="","",Residents!A178)</f>
        <v/>
      </c>
      <c r="B178" s="27" t="str">
        <f>IF($A178="","",Residents!H178&amp;"")</f>
        <v/>
      </c>
      <c r="C178" s="28" t="str">
        <f>IF($A178="","",IF(N(Residents!I178)&gt;0,Residents!I178,IFERROR(INDEX(Beds!$F$7:$F$206,MATCH(Residents!H178,Beds!$A$7:$A$206,0)),0)))</f>
        <v/>
      </c>
      <c r="D178" s="29" t="str">
        <f>IF(OR($A178="",Residents!J178=""),"",Residents!J178)</f>
        <v/>
      </c>
      <c r="E178" s="30" t="str">
        <f>IF($A178="","",IF(Residents!J178="","No check-in date",IF(Residents!J178&gt;Settings!$B$5,"Booked",IF(AND(Residents!K178&lt;&gt;"",Residents!K178&lt;Settings!$B$5),"Left","Staying"))))</f>
        <v/>
      </c>
      <c r="F178" s="30" t="str">
        <f>IF($A178="","",IF(OR(L178="",Residents!$J178&gt;Settings!$B$5),0,(YEAR(M178)-YEAR(L178))*12+MONTH(M178)-MONTH(L178)+1))</f>
        <v/>
      </c>
      <c r="G178" s="28" t="str">
        <f>IF($A178="","",F178*C178+IF(F178&gt;0,N(Residents!O178),0))</f>
        <v/>
      </c>
      <c r="H178" s="28" t="str">
        <f>IF($A178="","",SUMIF(Payments!$B$4:$B$1003,$A178,Payments!$D$4:$D$1003))</f>
        <v/>
      </c>
      <c r="I178" s="31" t="str">
        <f t="shared" si="2"/>
        <v/>
      </c>
      <c r="J178" s="26" t="str">
        <f>IF($A178="","",Residents!B178&amp;"")</f>
        <v/>
      </c>
      <c r="K178" s="32" t="str">
        <f>IF(OR($A178="",N(I178)&lt;=0.005),"","Hi "&amp;A178&amp;", your rent balance at "&amp;Settings!$B$3&amp;" is "&amp;Settings!$B$4&amp;" "&amp;TEXT(I178,"#,##0")&amp;" as on "&amp;TEXT(Settings!$B$5,"dd-mmm-yyyy")&amp;". Please pay at the earliest. Thank you.")</f>
        <v/>
      </c>
      <c r="L178" s="33" t="str">
        <f>IF(OR($A178="",Residents!$J178=""),"",DATE(YEAR(Residents!$J178),MONTH(Residents!$J178),1))</f>
        <v/>
      </c>
      <c r="M178" s="33" t="str">
        <f>IF(L178="","",MAX(L178,IF(Residents!$K178&lt;&gt;"",MIN(DATE(YEAR(Residents!$K178),MONTH(Residents!$K178),1),DATE(YEAR(Settings!$B$5),MONTH(Settings!$B$5),1)),IF(DAY(Settings!$B$5)&gt;=MAX(1,N(Settings!$B$6)),DATE(YEAR(Settings!$B$5),MONTH(Settings!$B$5),1),EDATE(DATE(YEAR(Settings!$B$5),MONTH(Settings!$B$5),1),-1)))))</f>
        <v/>
      </c>
    </row>
    <row r="179" spans="1:13" x14ac:dyDescent="0.3">
      <c r="A179" s="26" t="str">
        <f>IF(Residents!A179="","",Residents!A179)</f>
        <v/>
      </c>
      <c r="B179" s="27" t="str">
        <f>IF($A179="","",Residents!H179&amp;"")</f>
        <v/>
      </c>
      <c r="C179" s="28" t="str">
        <f>IF($A179="","",IF(N(Residents!I179)&gt;0,Residents!I179,IFERROR(INDEX(Beds!$F$7:$F$206,MATCH(Residents!H179,Beds!$A$7:$A$206,0)),0)))</f>
        <v/>
      </c>
      <c r="D179" s="29" t="str">
        <f>IF(OR($A179="",Residents!J179=""),"",Residents!J179)</f>
        <v/>
      </c>
      <c r="E179" s="30" t="str">
        <f>IF($A179="","",IF(Residents!J179="","No check-in date",IF(Residents!J179&gt;Settings!$B$5,"Booked",IF(AND(Residents!K179&lt;&gt;"",Residents!K179&lt;Settings!$B$5),"Left","Staying"))))</f>
        <v/>
      </c>
      <c r="F179" s="30" t="str">
        <f>IF($A179="","",IF(OR(L179="",Residents!$J179&gt;Settings!$B$5),0,(YEAR(M179)-YEAR(L179))*12+MONTH(M179)-MONTH(L179)+1))</f>
        <v/>
      </c>
      <c r="G179" s="28" t="str">
        <f>IF($A179="","",F179*C179+IF(F179&gt;0,N(Residents!O179),0))</f>
        <v/>
      </c>
      <c r="H179" s="28" t="str">
        <f>IF($A179="","",SUMIF(Payments!$B$4:$B$1003,$A179,Payments!$D$4:$D$1003))</f>
        <v/>
      </c>
      <c r="I179" s="31" t="str">
        <f t="shared" si="2"/>
        <v/>
      </c>
      <c r="J179" s="26" t="str">
        <f>IF($A179="","",Residents!B179&amp;"")</f>
        <v/>
      </c>
      <c r="K179" s="32" t="str">
        <f>IF(OR($A179="",N(I179)&lt;=0.005),"","Hi "&amp;A179&amp;", your rent balance at "&amp;Settings!$B$3&amp;" is "&amp;Settings!$B$4&amp;" "&amp;TEXT(I179,"#,##0")&amp;" as on "&amp;TEXT(Settings!$B$5,"dd-mmm-yyyy")&amp;". Please pay at the earliest. Thank you.")</f>
        <v/>
      </c>
      <c r="L179" s="33" t="str">
        <f>IF(OR($A179="",Residents!$J179=""),"",DATE(YEAR(Residents!$J179),MONTH(Residents!$J179),1))</f>
        <v/>
      </c>
      <c r="M179" s="33" t="str">
        <f>IF(L179="","",MAX(L179,IF(Residents!$K179&lt;&gt;"",MIN(DATE(YEAR(Residents!$K179),MONTH(Residents!$K179),1),DATE(YEAR(Settings!$B$5),MONTH(Settings!$B$5),1)),IF(DAY(Settings!$B$5)&gt;=MAX(1,N(Settings!$B$6)),DATE(YEAR(Settings!$B$5),MONTH(Settings!$B$5),1),EDATE(DATE(YEAR(Settings!$B$5),MONTH(Settings!$B$5),1),-1)))))</f>
        <v/>
      </c>
    </row>
    <row r="180" spans="1:13" x14ac:dyDescent="0.3">
      <c r="A180" s="26" t="str">
        <f>IF(Residents!A180="","",Residents!A180)</f>
        <v/>
      </c>
      <c r="B180" s="27" t="str">
        <f>IF($A180="","",Residents!H180&amp;"")</f>
        <v/>
      </c>
      <c r="C180" s="28" t="str">
        <f>IF($A180="","",IF(N(Residents!I180)&gt;0,Residents!I180,IFERROR(INDEX(Beds!$F$7:$F$206,MATCH(Residents!H180,Beds!$A$7:$A$206,0)),0)))</f>
        <v/>
      </c>
      <c r="D180" s="29" t="str">
        <f>IF(OR($A180="",Residents!J180=""),"",Residents!J180)</f>
        <v/>
      </c>
      <c r="E180" s="30" t="str">
        <f>IF($A180="","",IF(Residents!J180="","No check-in date",IF(Residents!J180&gt;Settings!$B$5,"Booked",IF(AND(Residents!K180&lt;&gt;"",Residents!K180&lt;Settings!$B$5),"Left","Staying"))))</f>
        <v/>
      </c>
      <c r="F180" s="30" t="str">
        <f>IF($A180="","",IF(OR(L180="",Residents!$J180&gt;Settings!$B$5),0,(YEAR(M180)-YEAR(L180))*12+MONTH(M180)-MONTH(L180)+1))</f>
        <v/>
      </c>
      <c r="G180" s="28" t="str">
        <f>IF($A180="","",F180*C180+IF(F180&gt;0,N(Residents!O180),0))</f>
        <v/>
      </c>
      <c r="H180" s="28" t="str">
        <f>IF($A180="","",SUMIF(Payments!$B$4:$B$1003,$A180,Payments!$D$4:$D$1003))</f>
        <v/>
      </c>
      <c r="I180" s="31" t="str">
        <f t="shared" si="2"/>
        <v/>
      </c>
      <c r="J180" s="26" t="str">
        <f>IF($A180="","",Residents!B180&amp;"")</f>
        <v/>
      </c>
      <c r="K180" s="32" t="str">
        <f>IF(OR($A180="",N(I180)&lt;=0.005),"","Hi "&amp;A180&amp;", your rent balance at "&amp;Settings!$B$3&amp;" is "&amp;Settings!$B$4&amp;" "&amp;TEXT(I180,"#,##0")&amp;" as on "&amp;TEXT(Settings!$B$5,"dd-mmm-yyyy")&amp;". Please pay at the earliest. Thank you.")</f>
        <v/>
      </c>
      <c r="L180" s="33" t="str">
        <f>IF(OR($A180="",Residents!$J180=""),"",DATE(YEAR(Residents!$J180),MONTH(Residents!$J180),1))</f>
        <v/>
      </c>
      <c r="M180" s="33" t="str">
        <f>IF(L180="","",MAX(L180,IF(Residents!$K180&lt;&gt;"",MIN(DATE(YEAR(Residents!$K180),MONTH(Residents!$K180),1),DATE(YEAR(Settings!$B$5),MONTH(Settings!$B$5),1)),IF(DAY(Settings!$B$5)&gt;=MAX(1,N(Settings!$B$6)),DATE(YEAR(Settings!$B$5),MONTH(Settings!$B$5),1),EDATE(DATE(YEAR(Settings!$B$5),MONTH(Settings!$B$5),1),-1)))))</f>
        <v/>
      </c>
    </row>
    <row r="181" spans="1:13" x14ac:dyDescent="0.3">
      <c r="A181" s="26" t="str">
        <f>IF(Residents!A181="","",Residents!A181)</f>
        <v/>
      </c>
      <c r="B181" s="27" t="str">
        <f>IF($A181="","",Residents!H181&amp;"")</f>
        <v/>
      </c>
      <c r="C181" s="28" t="str">
        <f>IF($A181="","",IF(N(Residents!I181)&gt;0,Residents!I181,IFERROR(INDEX(Beds!$F$7:$F$206,MATCH(Residents!H181,Beds!$A$7:$A$206,0)),0)))</f>
        <v/>
      </c>
      <c r="D181" s="29" t="str">
        <f>IF(OR($A181="",Residents!J181=""),"",Residents!J181)</f>
        <v/>
      </c>
      <c r="E181" s="30" t="str">
        <f>IF($A181="","",IF(Residents!J181="","No check-in date",IF(Residents!J181&gt;Settings!$B$5,"Booked",IF(AND(Residents!K181&lt;&gt;"",Residents!K181&lt;Settings!$B$5),"Left","Staying"))))</f>
        <v/>
      </c>
      <c r="F181" s="30" t="str">
        <f>IF($A181="","",IF(OR(L181="",Residents!$J181&gt;Settings!$B$5),0,(YEAR(M181)-YEAR(L181))*12+MONTH(M181)-MONTH(L181)+1))</f>
        <v/>
      </c>
      <c r="G181" s="28" t="str">
        <f>IF($A181="","",F181*C181+IF(F181&gt;0,N(Residents!O181),0))</f>
        <v/>
      </c>
      <c r="H181" s="28" t="str">
        <f>IF($A181="","",SUMIF(Payments!$B$4:$B$1003,$A181,Payments!$D$4:$D$1003))</f>
        <v/>
      </c>
      <c r="I181" s="31" t="str">
        <f t="shared" si="2"/>
        <v/>
      </c>
      <c r="J181" s="26" t="str">
        <f>IF($A181="","",Residents!B181&amp;"")</f>
        <v/>
      </c>
      <c r="K181" s="32" t="str">
        <f>IF(OR($A181="",N(I181)&lt;=0.005),"","Hi "&amp;A181&amp;", your rent balance at "&amp;Settings!$B$3&amp;" is "&amp;Settings!$B$4&amp;" "&amp;TEXT(I181,"#,##0")&amp;" as on "&amp;TEXT(Settings!$B$5,"dd-mmm-yyyy")&amp;". Please pay at the earliest. Thank you.")</f>
        <v/>
      </c>
      <c r="L181" s="33" t="str">
        <f>IF(OR($A181="",Residents!$J181=""),"",DATE(YEAR(Residents!$J181),MONTH(Residents!$J181),1))</f>
        <v/>
      </c>
      <c r="M181" s="33" t="str">
        <f>IF(L181="","",MAX(L181,IF(Residents!$K181&lt;&gt;"",MIN(DATE(YEAR(Residents!$K181),MONTH(Residents!$K181),1),DATE(YEAR(Settings!$B$5),MONTH(Settings!$B$5),1)),IF(DAY(Settings!$B$5)&gt;=MAX(1,N(Settings!$B$6)),DATE(YEAR(Settings!$B$5),MONTH(Settings!$B$5),1),EDATE(DATE(YEAR(Settings!$B$5),MONTH(Settings!$B$5),1),-1)))))</f>
        <v/>
      </c>
    </row>
    <row r="182" spans="1:13" x14ac:dyDescent="0.3">
      <c r="A182" s="26" t="str">
        <f>IF(Residents!A182="","",Residents!A182)</f>
        <v/>
      </c>
      <c r="B182" s="27" t="str">
        <f>IF($A182="","",Residents!H182&amp;"")</f>
        <v/>
      </c>
      <c r="C182" s="28" t="str">
        <f>IF($A182="","",IF(N(Residents!I182)&gt;0,Residents!I182,IFERROR(INDEX(Beds!$F$7:$F$206,MATCH(Residents!H182,Beds!$A$7:$A$206,0)),0)))</f>
        <v/>
      </c>
      <c r="D182" s="29" t="str">
        <f>IF(OR($A182="",Residents!J182=""),"",Residents!J182)</f>
        <v/>
      </c>
      <c r="E182" s="30" t="str">
        <f>IF($A182="","",IF(Residents!J182="","No check-in date",IF(Residents!J182&gt;Settings!$B$5,"Booked",IF(AND(Residents!K182&lt;&gt;"",Residents!K182&lt;Settings!$B$5),"Left","Staying"))))</f>
        <v/>
      </c>
      <c r="F182" s="30" t="str">
        <f>IF($A182="","",IF(OR(L182="",Residents!$J182&gt;Settings!$B$5),0,(YEAR(M182)-YEAR(L182))*12+MONTH(M182)-MONTH(L182)+1))</f>
        <v/>
      </c>
      <c r="G182" s="28" t="str">
        <f>IF($A182="","",F182*C182+IF(F182&gt;0,N(Residents!O182),0))</f>
        <v/>
      </c>
      <c r="H182" s="28" t="str">
        <f>IF($A182="","",SUMIF(Payments!$B$4:$B$1003,$A182,Payments!$D$4:$D$1003))</f>
        <v/>
      </c>
      <c r="I182" s="31" t="str">
        <f t="shared" si="2"/>
        <v/>
      </c>
      <c r="J182" s="26" t="str">
        <f>IF($A182="","",Residents!B182&amp;"")</f>
        <v/>
      </c>
      <c r="K182" s="32" t="str">
        <f>IF(OR($A182="",N(I182)&lt;=0.005),"","Hi "&amp;A182&amp;", your rent balance at "&amp;Settings!$B$3&amp;" is "&amp;Settings!$B$4&amp;" "&amp;TEXT(I182,"#,##0")&amp;" as on "&amp;TEXT(Settings!$B$5,"dd-mmm-yyyy")&amp;". Please pay at the earliest. Thank you.")</f>
        <v/>
      </c>
      <c r="L182" s="33" t="str">
        <f>IF(OR($A182="",Residents!$J182=""),"",DATE(YEAR(Residents!$J182),MONTH(Residents!$J182),1))</f>
        <v/>
      </c>
      <c r="M182" s="33" t="str">
        <f>IF(L182="","",MAX(L182,IF(Residents!$K182&lt;&gt;"",MIN(DATE(YEAR(Residents!$K182),MONTH(Residents!$K182),1),DATE(YEAR(Settings!$B$5),MONTH(Settings!$B$5),1)),IF(DAY(Settings!$B$5)&gt;=MAX(1,N(Settings!$B$6)),DATE(YEAR(Settings!$B$5),MONTH(Settings!$B$5),1),EDATE(DATE(YEAR(Settings!$B$5),MONTH(Settings!$B$5),1),-1)))))</f>
        <v/>
      </c>
    </row>
    <row r="183" spans="1:13" x14ac:dyDescent="0.3">
      <c r="A183" s="26" t="str">
        <f>IF(Residents!A183="","",Residents!A183)</f>
        <v/>
      </c>
      <c r="B183" s="27" t="str">
        <f>IF($A183="","",Residents!H183&amp;"")</f>
        <v/>
      </c>
      <c r="C183" s="28" t="str">
        <f>IF($A183="","",IF(N(Residents!I183)&gt;0,Residents!I183,IFERROR(INDEX(Beds!$F$7:$F$206,MATCH(Residents!H183,Beds!$A$7:$A$206,0)),0)))</f>
        <v/>
      </c>
      <c r="D183" s="29" t="str">
        <f>IF(OR($A183="",Residents!J183=""),"",Residents!J183)</f>
        <v/>
      </c>
      <c r="E183" s="30" t="str">
        <f>IF($A183="","",IF(Residents!J183="","No check-in date",IF(Residents!J183&gt;Settings!$B$5,"Booked",IF(AND(Residents!K183&lt;&gt;"",Residents!K183&lt;Settings!$B$5),"Left","Staying"))))</f>
        <v/>
      </c>
      <c r="F183" s="30" t="str">
        <f>IF($A183="","",IF(OR(L183="",Residents!$J183&gt;Settings!$B$5),0,(YEAR(M183)-YEAR(L183))*12+MONTH(M183)-MONTH(L183)+1))</f>
        <v/>
      </c>
      <c r="G183" s="28" t="str">
        <f>IF($A183="","",F183*C183+IF(F183&gt;0,N(Residents!O183),0))</f>
        <v/>
      </c>
      <c r="H183" s="28" t="str">
        <f>IF($A183="","",SUMIF(Payments!$B$4:$B$1003,$A183,Payments!$D$4:$D$1003))</f>
        <v/>
      </c>
      <c r="I183" s="31" t="str">
        <f t="shared" si="2"/>
        <v/>
      </c>
      <c r="J183" s="26" t="str">
        <f>IF($A183="","",Residents!B183&amp;"")</f>
        <v/>
      </c>
      <c r="K183" s="32" t="str">
        <f>IF(OR($A183="",N(I183)&lt;=0.005),"","Hi "&amp;A183&amp;", your rent balance at "&amp;Settings!$B$3&amp;" is "&amp;Settings!$B$4&amp;" "&amp;TEXT(I183,"#,##0")&amp;" as on "&amp;TEXT(Settings!$B$5,"dd-mmm-yyyy")&amp;". Please pay at the earliest. Thank you.")</f>
        <v/>
      </c>
      <c r="L183" s="33" t="str">
        <f>IF(OR($A183="",Residents!$J183=""),"",DATE(YEAR(Residents!$J183),MONTH(Residents!$J183),1))</f>
        <v/>
      </c>
      <c r="M183" s="33" t="str">
        <f>IF(L183="","",MAX(L183,IF(Residents!$K183&lt;&gt;"",MIN(DATE(YEAR(Residents!$K183),MONTH(Residents!$K183),1),DATE(YEAR(Settings!$B$5),MONTH(Settings!$B$5),1)),IF(DAY(Settings!$B$5)&gt;=MAX(1,N(Settings!$B$6)),DATE(YEAR(Settings!$B$5),MONTH(Settings!$B$5),1),EDATE(DATE(YEAR(Settings!$B$5),MONTH(Settings!$B$5),1),-1)))))</f>
        <v/>
      </c>
    </row>
    <row r="184" spans="1:13" x14ac:dyDescent="0.3">
      <c r="A184" s="26" t="str">
        <f>IF(Residents!A184="","",Residents!A184)</f>
        <v/>
      </c>
      <c r="B184" s="27" t="str">
        <f>IF($A184="","",Residents!H184&amp;"")</f>
        <v/>
      </c>
      <c r="C184" s="28" t="str">
        <f>IF($A184="","",IF(N(Residents!I184)&gt;0,Residents!I184,IFERROR(INDEX(Beds!$F$7:$F$206,MATCH(Residents!H184,Beds!$A$7:$A$206,0)),0)))</f>
        <v/>
      </c>
      <c r="D184" s="29" t="str">
        <f>IF(OR($A184="",Residents!J184=""),"",Residents!J184)</f>
        <v/>
      </c>
      <c r="E184" s="30" t="str">
        <f>IF($A184="","",IF(Residents!J184="","No check-in date",IF(Residents!J184&gt;Settings!$B$5,"Booked",IF(AND(Residents!K184&lt;&gt;"",Residents!K184&lt;Settings!$B$5),"Left","Staying"))))</f>
        <v/>
      </c>
      <c r="F184" s="30" t="str">
        <f>IF($A184="","",IF(OR(L184="",Residents!$J184&gt;Settings!$B$5),0,(YEAR(M184)-YEAR(L184))*12+MONTH(M184)-MONTH(L184)+1))</f>
        <v/>
      </c>
      <c r="G184" s="28" t="str">
        <f>IF($A184="","",F184*C184+IF(F184&gt;0,N(Residents!O184),0))</f>
        <v/>
      </c>
      <c r="H184" s="28" t="str">
        <f>IF($A184="","",SUMIF(Payments!$B$4:$B$1003,$A184,Payments!$D$4:$D$1003))</f>
        <v/>
      </c>
      <c r="I184" s="31" t="str">
        <f t="shared" si="2"/>
        <v/>
      </c>
      <c r="J184" s="26" t="str">
        <f>IF($A184="","",Residents!B184&amp;"")</f>
        <v/>
      </c>
      <c r="K184" s="32" t="str">
        <f>IF(OR($A184="",N(I184)&lt;=0.005),"","Hi "&amp;A184&amp;", your rent balance at "&amp;Settings!$B$3&amp;" is "&amp;Settings!$B$4&amp;" "&amp;TEXT(I184,"#,##0")&amp;" as on "&amp;TEXT(Settings!$B$5,"dd-mmm-yyyy")&amp;". Please pay at the earliest. Thank you.")</f>
        <v/>
      </c>
      <c r="L184" s="33" t="str">
        <f>IF(OR($A184="",Residents!$J184=""),"",DATE(YEAR(Residents!$J184),MONTH(Residents!$J184),1))</f>
        <v/>
      </c>
      <c r="M184" s="33" t="str">
        <f>IF(L184="","",MAX(L184,IF(Residents!$K184&lt;&gt;"",MIN(DATE(YEAR(Residents!$K184),MONTH(Residents!$K184),1),DATE(YEAR(Settings!$B$5),MONTH(Settings!$B$5),1)),IF(DAY(Settings!$B$5)&gt;=MAX(1,N(Settings!$B$6)),DATE(YEAR(Settings!$B$5),MONTH(Settings!$B$5),1),EDATE(DATE(YEAR(Settings!$B$5),MONTH(Settings!$B$5),1),-1)))))</f>
        <v/>
      </c>
    </row>
    <row r="185" spans="1:13" x14ac:dyDescent="0.3">
      <c r="A185" s="26" t="str">
        <f>IF(Residents!A185="","",Residents!A185)</f>
        <v/>
      </c>
      <c r="B185" s="27" t="str">
        <f>IF($A185="","",Residents!H185&amp;"")</f>
        <v/>
      </c>
      <c r="C185" s="28" t="str">
        <f>IF($A185="","",IF(N(Residents!I185)&gt;0,Residents!I185,IFERROR(INDEX(Beds!$F$7:$F$206,MATCH(Residents!H185,Beds!$A$7:$A$206,0)),0)))</f>
        <v/>
      </c>
      <c r="D185" s="29" t="str">
        <f>IF(OR($A185="",Residents!J185=""),"",Residents!J185)</f>
        <v/>
      </c>
      <c r="E185" s="30" t="str">
        <f>IF($A185="","",IF(Residents!J185="","No check-in date",IF(Residents!J185&gt;Settings!$B$5,"Booked",IF(AND(Residents!K185&lt;&gt;"",Residents!K185&lt;Settings!$B$5),"Left","Staying"))))</f>
        <v/>
      </c>
      <c r="F185" s="30" t="str">
        <f>IF($A185="","",IF(OR(L185="",Residents!$J185&gt;Settings!$B$5),0,(YEAR(M185)-YEAR(L185))*12+MONTH(M185)-MONTH(L185)+1))</f>
        <v/>
      </c>
      <c r="G185" s="28" t="str">
        <f>IF($A185="","",F185*C185+IF(F185&gt;0,N(Residents!O185),0))</f>
        <v/>
      </c>
      <c r="H185" s="28" t="str">
        <f>IF($A185="","",SUMIF(Payments!$B$4:$B$1003,$A185,Payments!$D$4:$D$1003))</f>
        <v/>
      </c>
      <c r="I185" s="31" t="str">
        <f t="shared" si="2"/>
        <v/>
      </c>
      <c r="J185" s="26" t="str">
        <f>IF($A185="","",Residents!B185&amp;"")</f>
        <v/>
      </c>
      <c r="K185" s="32" t="str">
        <f>IF(OR($A185="",N(I185)&lt;=0.005),"","Hi "&amp;A185&amp;", your rent balance at "&amp;Settings!$B$3&amp;" is "&amp;Settings!$B$4&amp;" "&amp;TEXT(I185,"#,##0")&amp;" as on "&amp;TEXT(Settings!$B$5,"dd-mmm-yyyy")&amp;". Please pay at the earliest. Thank you.")</f>
        <v/>
      </c>
      <c r="L185" s="33" t="str">
        <f>IF(OR($A185="",Residents!$J185=""),"",DATE(YEAR(Residents!$J185),MONTH(Residents!$J185),1))</f>
        <v/>
      </c>
      <c r="M185" s="33" t="str">
        <f>IF(L185="","",MAX(L185,IF(Residents!$K185&lt;&gt;"",MIN(DATE(YEAR(Residents!$K185),MONTH(Residents!$K185),1),DATE(YEAR(Settings!$B$5),MONTH(Settings!$B$5),1)),IF(DAY(Settings!$B$5)&gt;=MAX(1,N(Settings!$B$6)),DATE(YEAR(Settings!$B$5),MONTH(Settings!$B$5),1),EDATE(DATE(YEAR(Settings!$B$5),MONTH(Settings!$B$5),1),-1)))))</f>
        <v/>
      </c>
    </row>
    <row r="186" spans="1:13" x14ac:dyDescent="0.3">
      <c r="A186" s="26" t="str">
        <f>IF(Residents!A186="","",Residents!A186)</f>
        <v/>
      </c>
      <c r="B186" s="27" t="str">
        <f>IF($A186="","",Residents!H186&amp;"")</f>
        <v/>
      </c>
      <c r="C186" s="28" t="str">
        <f>IF($A186="","",IF(N(Residents!I186)&gt;0,Residents!I186,IFERROR(INDEX(Beds!$F$7:$F$206,MATCH(Residents!H186,Beds!$A$7:$A$206,0)),0)))</f>
        <v/>
      </c>
      <c r="D186" s="29" t="str">
        <f>IF(OR($A186="",Residents!J186=""),"",Residents!J186)</f>
        <v/>
      </c>
      <c r="E186" s="30" t="str">
        <f>IF($A186="","",IF(Residents!J186="","No check-in date",IF(Residents!J186&gt;Settings!$B$5,"Booked",IF(AND(Residents!K186&lt;&gt;"",Residents!K186&lt;Settings!$B$5),"Left","Staying"))))</f>
        <v/>
      </c>
      <c r="F186" s="30" t="str">
        <f>IF($A186="","",IF(OR(L186="",Residents!$J186&gt;Settings!$B$5),0,(YEAR(M186)-YEAR(L186))*12+MONTH(M186)-MONTH(L186)+1))</f>
        <v/>
      </c>
      <c r="G186" s="28" t="str">
        <f>IF($A186="","",F186*C186+IF(F186&gt;0,N(Residents!O186),0))</f>
        <v/>
      </c>
      <c r="H186" s="28" t="str">
        <f>IF($A186="","",SUMIF(Payments!$B$4:$B$1003,$A186,Payments!$D$4:$D$1003))</f>
        <v/>
      </c>
      <c r="I186" s="31" t="str">
        <f t="shared" si="2"/>
        <v/>
      </c>
      <c r="J186" s="26" t="str">
        <f>IF($A186="","",Residents!B186&amp;"")</f>
        <v/>
      </c>
      <c r="K186" s="32" t="str">
        <f>IF(OR($A186="",N(I186)&lt;=0.005),"","Hi "&amp;A186&amp;", your rent balance at "&amp;Settings!$B$3&amp;" is "&amp;Settings!$B$4&amp;" "&amp;TEXT(I186,"#,##0")&amp;" as on "&amp;TEXT(Settings!$B$5,"dd-mmm-yyyy")&amp;". Please pay at the earliest. Thank you.")</f>
        <v/>
      </c>
      <c r="L186" s="33" t="str">
        <f>IF(OR($A186="",Residents!$J186=""),"",DATE(YEAR(Residents!$J186),MONTH(Residents!$J186),1))</f>
        <v/>
      </c>
      <c r="M186" s="33" t="str">
        <f>IF(L186="","",MAX(L186,IF(Residents!$K186&lt;&gt;"",MIN(DATE(YEAR(Residents!$K186),MONTH(Residents!$K186),1),DATE(YEAR(Settings!$B$5),MONTH(Settings!$B$5),1)),IF(DAY(Settings!$B$5)&gt;=MAX(1,N(Settings!$B$6)),DATE(YEAR(Settings!$B$5),MONTH(Settings!$B$5),1),EDATE(DATE(YEAR(Settings!$B$5),MONTH(Settings!$B$5),1),-1)))))</f>
        <v/>
      </c>
    </row>
    <row r="187" spans="1:13" x14ac:dyDescent="0.3">
      <c r="A187" s="26" t="str">
        <f>IF(Residents!A187="","",Residents!A187)</f>
        <v/>
      </c>
      <c r="B187" s="27" t="str">
        <f>IF($A187="","",Residents!H187&amp;"")</f>
        <v/>
      </c>
      <c r="C187" s="28" t="str">
        <f>IF($A187="","",IF(N(Residents!I187)&gt;0,Residents!I187,IFERROR(INDEX(Beds!$F$7:$F$206,MATCH(Residents!H187,Beds!$A$7:$A$206,0)),0)))</f>
        <v/>
      </c>
      <c r="D187" s="29" t="str">
        <f>IF(OR($A187="",Residents!J187=""),"",Residents!J187)</f>
        <v/>
      </c>
      <c r="E187" s="30" t="str">
        <f>IF($A187="","",IF(Residents!J187="","No check-in date",IF(Residents!J187&gt;Settings!$B$5,"Booked",IF(AND(Residents!K187&lt;&gt;"",Residents!K187&lt;Settings!$B$5),"Left","Staying"))))</f>
        <v/>
      </c>
      <c r="F187" s="30" t="str">
        <f>IF($A187="","",IF(OR(L187="",Residents!$J187&gt;Settings!$B$5),0,(YEAR(M187)-YEAR(L187))*12+MONTH(M187)-MONTH(L187)+1))</f>
        <v/>
      </c>
      <c r="G187" s="28" t="str">
        <f>IF($A187="","",F187*C187+IF(F187&gt;0,N(Residents!O187),0))</f>
        <v/>
      </c>
      <c r="H187" s="28" t="str">
        <f>IF($A187="","",SUMIF(Payments!$B$4:$B$1003,$A187,Payments!$D$4:$D$1003))</f>
        <v/>
      </c>
      <c r="I187" s="31" t="str">
        <f t="shared" si="2"/>
        <v/>
      </c>
      <c r="J187" s="26" t="str">
        <f>IF($A187="","",Residents!B187&amp;"")</f>
        <v/>
      </c>
      <c r="K187" s="32" t="str">
        <f>IF(OR($A187="",N(I187)&lt;=0.005),"","Hi "&amp;A187&amp;", your rent balance at "&amp;Settings!$B$3&amp;" is "&amp;Settings!$B$4&amp;" "&amp;TEXT(I187,"#,##0")&amp;" as on "&amp;TEXT(Settings!$B$5,"dd-mmm-yyyy")&amp;". Please pay at the earliest. Thank you.")</f>
        <v/>
      </c>
      <c r="L187" s="33" t="str">
        <f>IF(OR($A187="",Residents!$J187=""),"",DATE(YEAR(Residents!$J187),MONTH(Residents!$J187),1))</f>
        <v/>
      </c>
      <c r="M187" s="33" t="str">
        <f>IF(L187="","",MAX(L187,IF(Residents!$K187&lt;&gt;"",MIN(DATE(YEAR(Residents!$K187),MONTH(Residents!$K187),1),DATE(YEAR(Settings!$B$5),MONTH(Settings!$B$5),1)),IF(DAY(Settings!$B$5)&gt;=MAX(1,N(Settings!$B$6)),DATE(YEAR(Settings!$B$5),MONTH(Settings!$B$5),1),EDATE(DATE(YEAR(Settings!$B$5),MONTH(Settings!$B$5),1),-1)))))</f>
        <v/>
      </c>
    </row>
    <row r="188" spans="1:13" x14ac:dyDescent="0.3">
      <c r="A188" s="26" t="str">
        <f>IF(Residents!A188="","",Residents!A188)</f>
        <v/>
      </c>
      <c r="B188" s="27" t="str">
        <f>IF($A188="","",Residents!H188&amp;"")</f>
        <v/>
      </c>
      <c r="C188" s="28" t="str">
        <f>IF($A188="","",IF(N(Residents!I188)&gt;0,Residents!I188,IFERROR(INDEX(Beds!$F$7:$F$206,MATCH(Residents!H188,Beds!$A$7:$A$206,0)),0)))</f>
        <v/>
      </c>
      <c r="D188" s="29" t="str">
        <f>IF(OR($A188="",Residents!J188=""),"",Residents!J188)</f>
        <v/>
      </c>
      <c r="E188" s="30" t="str">
        <f>IF($A188="","",IF(Residents!J188="","No check-in date",IF(Residents!J188&gt;Settings!$B$5,"Booked",IF(AND(Residents!K188&lt;&gt;"",Residents!K188&lt;Settings!$B$5),"Left","Staying"))))</f>
        <v/>
      </c>
      <c r="F188" s="30" t="str">
        <f>IF($A188="","",IF(OR(L188="",Residents!$J188&gt;Settings!$B$5),0,(YEAR(M188)-YEAR(L188))*12+MONTH(M188)-MONTH(L188)+1))</f>
        <v/>
      </c>
      <c r="G188" s="28" t="str">
        <f>IF($A188="","",F188*C188+IF(F188&gt;0,N(Residents!O188),0))</f>
        <v/>
      </c>
      <c r="H188" s="28" t="str">
        <f>IF($A188="","",SUMIF(Payments!$B$4:$B$1003,$A188,Payments!$D$4:$D$1003))</f>
        <v/>
      </c>
      <c r="I188" s="31" t="str">
        <f t="shared" si="2"/>
        <v/>
      </c>
      <c r="J188" s="26" t="str">
        <f>IF($A188="","",Residents!B188&amp;"")</f>
        <v/>
      </c>
      <c r="K188" s="32" t="str">
        <f>IF(OR($A188="",N(I188)&lt;=0.005),"","Hi "&amp;A188&amp;", your rent balance at "&amp;Settings!$B$3&amp;" is "&amp;Settings!$B$4&amp;" "&amp;TEXT(I188,"#,##0")&amp;" as on "&amp;TEXT(Settings!$B$5,"dd-mmm-yyyy")&amp;". Please pay at the earliest. Thank you.")</f>
        <v/>
      </c>
      <c r="L188" s="33" t="str">
        <f>IF(OR($A188="",Residents!$J188=""),"",DATE(YEAR(Residents!$J188),MONTH(Residents!$J188),1))</f>
        <v/>
      </c>
      <c r="M188" s="33" t="str">
        <f>IF(L188="","",MAX(L188,IF(Residents!$K188&lt;&gt;"",MIN(DATE(YEAR(Residents!$K188),MONTH(Residents!$K188),1),DATE(YEAR(Settings!$B$5),MONTH(Settings!$B$5),1)),IF(DAY(Settings!$B$5)&gt;=MAX(1,N(Settings!$B$6)),DATE(YEAR(Settings!$B$5),MONTH(Settings!$B$5),1),EDATE(DATE(YEAR(Settings!$B$5),MONTH(Settings!$B$5),1),-1)))))</f>
        <v/>
      </c>
    </row>
    <row r="189" spans="1:13" x14ac:dyDescent="0.3">
      <c r="A189" s="26" t="str">
        <f>IF(Residents!A189="","",Residents!A189)</f>
        <v/>
      </c>
      <c r="B189" s="27" t="str">
        <f>IF($A189="","",Residents!H189&amp;"")</f>
        <v/>
      </c>
      <c r="C189" s="28" t="str">
        <f>IF($A189="","",IF(N(Residents!I189)&gt;0,Residents!I189,IFERROR(INDEX(Beds!$F$7:$F$206,MATCH(Residents!H189,Beds!$A$7:$A$206,0)),0)))</f>
        <v/>
      </c>
      <c r="D189" s="29" t="str">
        <f>IF(OR($A189="",Residents!J189=""),"",Residents!J189)</f>
        <v/>
      </c>
      <c r="E189" s="30" t="str">
        <f>IF($A189="","",IF(Residents!J189="","No check-in date",IF(Residents!J189&gt;Settings!$B$5,"Booked",IF(AND(Residents!K189&lt;&gt;"",Residents!K189&lt;Settings!$B$5),"Left","Staying"))))</f>
        <v/>
      </c>
      <c r="F189" s="30" t="str">
        <f>IF($A189="","",IF(OR(L189="",Residents!$J189&gt;Settings!$B$5),0,(YEAR(M189)-YEAR(L189))*12+MONTH(M189)-MONTH(L189)+1))</f>
        <v/>
      </c>
      <c r="G189" s="28" t="str">
        <f>IF($A189="","",F189*C189+IF(F189&gt;0,N(Residents!O189),0))</f>
        <v/>
      </c>
      <c r="H189" s="28" t="str">
        <f>IF($A189="","",SUMIF(Payments!$B$4:$B$1003,$A189,Payments!$D$4:$D$1003))</f>
        <v/>
      </c>
      <c r="I189" s="31" t="str">
        <f t="shared" si="2"/>
        <v/>
      </c>
      <c r="J189" s="26" t="str">
        <f>IF($A189="","",Residents!B189&amp;"")</f>
        <v/>
      </c>
      <c r="K189" s="32" t="str">
        <f>IF(OR($A189="",N(I189)&lt;=0.005),"","Hi "&amp;A189&amp;", your rent balance at "&amp;Settings!$B$3&amp;" is "&amp;Settings!$B$4&amp;" "&amp;TEXT(I189,"#,##0")&amp;" as on "&amp;TEXT(Settings!$B$5,"dd-mmm-yyyy")&amp;". Please pay at the earliest. Thank you.")</f>
        <v/>
      </c>
      <c r="L189" s="33" t="str">
        <f>IF(OR($A189="",Residents!$J189=""),"",DATE(YEAR(Residents!$J189),MONTH(Residents!$J189),1))</f>
        <v/>
      </c>
      <c r="M189" s="33" t="str">
        <f>IF(L189="","",MAX(L189,IF(Residents!$K189&lt;&gt;"",MIN(DATE(YEAR(Residents!$K189),MONTH(Residents!$K189),1),DATE(YEAR(Settings!$B$5),MONTH(Settings!$B$5),1)),IF(DAY(Settings!$B$5)&gt;=MAX(1,N(Settings!$B$6)),DATE(YEAR(Settings!$B$5),MONTH(Settings!$B$5),1),EDATE(DATE(YEAR(Settings!$B$5),MONTH(Settings!$B$5),1),-1)))))</f>
        <v/>
      </c>
    </row>
    <row r="190" spans="1:13" x14ac:dyDescent="0.3">
      <c r="A190" s="26" t="str">
        <f>IF(Residents!A190="","",Residents!A190)</f>
        <v/>
      </c>
      <c r="B190" s="27" t="str">
        <f>IF($A190="","",Residents!H190&amp;"")</f>
        <v/>
      </c>
      <c r="C190" s="28" t="str">
        <f>IF($A190="","",IF(N(Residents!I190)&gt;0,Residents!I190,IFERROR(INDEX(Beds!$F$7:$F$206,MATCH(Residents!H190,Beds!$A$7:$A$206,0)),0)))</f>
        <v/>
      </c>
      <c r="D190" s="29" t="str">
        <f>IF(OR($A190="",Residents!J190=""),"",Residents!J190)</f>
        <v/>
      </c>
      <c r="E190" s="30" t="str">
        <f>IF($A190="","",IF(Residents!J190="","No check-in date",IF(Residents!J190&gt;Settings!$B$5,"Booked",IF(AND(Residents!K190&lt;&gt;"",Residents!K190&lt;Settings!$B$5),"Left","Staying"))))</f>
        <v/>
      </c>
      <c r="F190" s="30" t="str">
        <f>IF($A190="","",IF(OR(L190="",Residents!$J190&gt;Settings!$B$5),0,(YEAR(M190)-YEAR(L190))*12+MONTH(M190)-MONTH(L190)+1))</f>
        <v/>
      </c>
      <c r="G190" s="28" t="str">
        <f>IF($A190="","",F190*C190+IF(F190&gt;0,N(Residents!O190),0))</f>
        <v/>
      </c>
      <c r="H190" s="28" t="str">
        <f>IF($A190="","",SUMIF(Payments!$B$4:$B$1003,$A190,Payments!$D$4:$D$1003))</f>
        <v/>
      </c>
      <c r="I190" s="31" t="str">
        <f t="shared" si="2"/>
        <v/>
      </c>
      <c r="J190" s="26" t="str">
        <f>IF($A190="","",Residents!B190&amp;"")</f>
        <v/>
      </c>
      <c r="K190" s="32" t="str">
        <f>IF(OR($A190="",N(I190)&lt;=0.005),"","Hi "&amp;A190&amp;", your rent balance at "&amp;Settings!$B$3&amp;" is "&amp;Settings!$B$4&amp;" "&amp;TEXT(I190,"#,##0")&amp;" as on "&amp;TEXT(Settings!$B$5,"dd-mmm-yyyy")&amp;". Please pay at the earliest. Thank you.")</f>
        <v/>
      </c>
      <c r="L190" s="33" t="str">
        <f>IF(OR($A190="",Residents!$J190=""),"",DATE(YEAR(Residents!$J190),MONTH(Residents!$J190),1))</f>
        <v/>
      </c>
      <c r="M190" s="33" t="str">
        <f>IF(L190="","",MAX(L190,IF(Residents!$K190&lt;&gt;"",MIN(DATE(YEAR(Residents!$K190),MONTH(Residents!$K190),1),DATE(YEAR(Settings!$B$5),MONTH(Settings!$B$5),1)),IF(DAY(Settings!$B$5)&gt;=MAX(1,N(Settings!$B$6)),DATE(YEAR(Settings!$B$5),MONTH(Settings!$B$5),1),EDATE(DATE(YEAR(Settings!$B$5),MONTH(Settings!$B$5),1),-1)))))</f>
        <v/>
      </c>
    </row>
    <row r="191" spans="1:13" x14ac:dyDescent="0.3">
      <c r="A191" s="26" t="str">
        <f>IF(Residents!A191="","",Residents!A191)</f>
        <v/>
      </c>
      <c r="B191" s="27" t="str">
        <f>IF($A191="","",Residents!H191&amp;"")</f>
        <v/>
      </c>
      <c r="C191" s="28" t="str">
        <f>IF($A191="","",IF(N(Residents!I191)&gt;0,Residents!I191,IFERROR(INDEX(Beds!$F$7:$F$206,MATCH(Residents!H191,Beds!$A$7:$A$206,0)),0)))</f>
        <v/>
      </c>
      <c r="D191" s="29" t="str">
        <f>IF(OR($A191="",Residents!J191=""),"",Residents!J191)</f>
        <v/>
      </c>
      <c r="E191" s="30" t="str">
        <f>IF($A191="","",IF(Residents!J191="","No check-in date",IF(Residents!J191&gt;Settings!$B$5,"Booked",IF(AND(Residents!K191&lt;&gt;"",Residents!K191&lt;Settings!$B$5),"Left","Staying"))))</f>
        <v/>
      </c>
      <c r="F191" s="30" t="str">
        <f>IF($A191="","",IF(OR(L191="",Residents!$J191&gt;Settings!$B$5),0,(YEAR(M191)-YEAR(L191))*12+MONTH(M191)-MONTH(L191)+1))</f>
        <v/>
      </c>
      <c r="G191" s="28" t="str">
        <f>IF($A191="","",F191*C191+IF(F191&gt;0,N(Residents!O191),0))</f>
        <v/>
      </c>
      <c r="H191" s="28" t="str">
        <f>IF($A191="","",SUMIF(Payments!$B$4:$B$1003,$A191,Payments!$D$4:$D$1003))</f>
        <v/>
      </c>
      <c r="I191" s="31" t="str">
        <f t="shared" si="2"/>
        <v/>
      </c>
      <c r="J191" s="26" t="str">
        <f>IF($A191="","",Residents!B191&amp;"")</f>
        <v/>
      </c>
      <c r="K191" s="32" t="str">
        <f>IF(OR($A191="",N(I191)&lt;=0.005),"","Hi "&amp;A191&amp;", your rent balance at "&amp;Settings!$B$3&amp;" is "&amp;Settings!$B$4&amp;" "&amp;TEXT(I191,"#,##0")&amp;" as on "&amp;TEXT(Settings!$B$5,"dd-mmm-yyyy")&amp;". Please pay at the earliest. Thank you.")</f>
        <v/>
      </c>
      <c r="L191" s="33" t="str">
        <f>IF(OR($A191="",Residents!$J191=""),"",DATE(YEAR(Residents!$J191),MONTH(Residents!$J191),1))</f>
        <v/>
      </c>
      <c r="M191" s="33" t="str">
        <f>IF(L191="","",MAX(L191,IF(Residents!$K191&lt;&gt;"",MIN(DATE(YEAR(Residents!$K191),MONTH(Residents!$K191),1),DATE(YEAR(Settings!$B$5),MONTH(Settings!$B$5),1)),IF(DAY(Settings!$B$5)&gt;=MAX(1,N(Settings!$B$6)),DATE(YEAR(Settings!$B$5),MONTH(Settings!$B$5),1),EDATE(DATE(YEAR(Settings!$B$5),MONTH(Settings!$B$5),1),-1)))))</f>
        <v/>
      </c>
    </row>
    <row r="192" spans="1:13" x14ac:dyDescent="0.3">
      <c r="A192" s="26" t="str">
        <f>IF(Residents!A192="","",Residents!A192)</f>
        <v/>
      </c>
      <c r="B192" s="27" t="str">
        <f>IF($A192="","",Residents!H192&amp;"")</f>
        <v/>
      </c>
      <c r="C192" s="28" t="str">
        <f>IF($A192="","",IF(N(Residents!I192)&gt;0,Residents!I192,IFERROR(INDEX(Beds!$F$7:$F$206,MATCH(Residents!H192,Beds!$A$7:$A$206,0)),0)))</f>
        <v/>
      </c>
      <c r="D192" s="29" t="str">
        <f>IF(OR($A192="",Residents!J192=""),"",Residents!J192)</f>
        <v/>
      </c>
      <c r="E192" s="30" t="str">
        <f>IF($A192="","",IF(Residents!J192="","No check-in date",IF(Residents!J192&gt;Settings!$B$5,"Booked",IF(AND(Residents!K192&lt;&gt;"",Residents!K192&lt;Settings!$B$5),"Left","Staying"))))</f>
        <v/>
      </c>
      <c r="F192" s="30" t="str">
        <f>IF($A192="","",IF(OR(L192="",Residents!$J192&gt;Settings!$B$5),0,(YEAR(M192)-YEAR(L192))*12+MONTH(M192)-MONTH(L192)+1))</f>
        <v/>
      </c>
      <c r="G192" s="28" t="str">
        <f>IF($A192="","",F192*C192+IF(F192&gt;0,N(Residents!O192),0))</f>
        <v/>
      </c>
      <c r="H192" s="28" t="str">
        <f>IF($A192="","",SUMIF(Payments!$B$4:$B$1003,$A192,Payments!$D$4:$D$1003))</f>
        <v/>
      </c>
      <c r="I192" s="31" t="str">
        <f t="shared" si="2"/>
        <v/>
      </c>
      <c r="J192" s="26" t="str">
        <f>IF($A192="","",Residents!B192&amp;"")</f>
        <v/>
      </c>
      <c r="K192" s="32" t="str">
        <f>IF(OR($A192="",N(I192)&lt;=0.005),"","Hi "&amp;A192&amp;", your rent balance at "&amp;Settings!$B$3&amp;" is "&amp;Settings!$B$4&amp;" "&amp;TEXT(I192,"#,##0")&amp;" as on "&amp;TEXT(Settings!$B$5,"dd-mmm-yyyy")&amp;". Please pay at the earliest. Thank you.")</f>
        <v/>
      </c>
      <c r="L192" s="33" t="str">
        <f>IF(OR($A192="",Residents!$J192=""),"",DATE(YEAR(Residents!$J192),MONTH(Residents!$J192),1))</f>
        <v/>
      </c>
      <c r="M192" s="33" t="str">
        <f>IF(L192="","",MAX(L192,IF(Residents!$K192&lt;&gt;"",MIN(DATE(YEAR(Residents!$K192),MONTH(Residents!$K192),1),DATE(YEAR(Settings!$B$5),MONTH(Settings!$B$5),1)),IF(DAY(Settings!$B$5)&gt;=MAX(1,N(Settings!$B$6)),DATE(YEAR(Settings!$B$5),MONTH(Settings!$B$5),1),EDATE(DATE(YEAR(Settings!$B$5),MONTH(Settings!$B$5),1),-1)))))</f>
        <v/>
      </c>
    </row>
    <row r="193" spans="1:13" x14ac:dyDescent="0.3">
      <c r="A193" s="26" t="str">
        <f>IF(Residents!A193="","",Residents!A193)</f>
        <v/>
      </c>
      <c r="B193" s="27" t="str">
        <f>IF($A193="","",Residents!H193&amp;"")</f>
        <v/>
      </c>
      <c r="C193" s="28" t="str">
        <f>IF($A193="","",IF(N(Residents!I193)&gt;0,Residents!I193,IFERROR(INDEX(Beds!$F$7:$F$206,MATCH(Residents!H193,Beds!$A$7:$A$206,0)),0)))</f>
        <v/>
      </c>
      <c r="D193" s="29" t="str">
        <f>IF(OR($A193="",Residents!J193=""),"",Residents!J193)</f>
        <v/>
      </c>
      <c r="E193" s="30" t="str">
        <f>IF($A193="","",IF(Residents!J193="","No check-in date",IF(Residents!J193&gt;Settings!$B$5,"Booked",IF(AND(Residents!K193&lt;&gt;"",Residents!K193&lt;Settings!$B$5),"Left","Staying"))))</f>
        <v/>
      </c>
      <c r="F193" s="30" t="str">
        <f>IF($A193="","",IF(OR(L193="",Residents!$J193&gt;Settings!$B$5),0,(YEAR(M193)-YEAR(L193))*12+MONTH(M193)-MONTH(L193)+1))</f>
        <v/>
      </c>
      <c r="G193" s="28" t="str">
        <f>IF($A193="","",F193*C193+IF(F193&gt;0,N(Residents!O193),0))</f>
        <v/>
      </c>
      <c r="H193" s="28" t="str">
        <f>IF($A193="","",SUMIF(Payments!$B$4:$B$1003,$A193,Payments!$D$4:$D$1003))</f>
        <v/>
      </c>
      <c r="I193" s="31" t="str">
        <f t="shared" si="2"/>
        <v/>
      </c>
      <c r="J193" s="26" t="str">
        <f>IF($A193="","",Residents!B193&amp;"")</f>
        <v/>
      </c>
      <c r="K193" s="32" t="str">
        <f>IF(OR($A193="",N(I193)&lt;=0.005),"","Hi "&amp;A193&amp;", your rent balance at "&amp;Settings!$B$3&amp;" is "&amp;Settings!$B$4&amp;" "&amp;TEXT(I193,"#,##0")&amp;" as on "&amp;TEXT(Settings!$B$5,"dd-mmm-yyyy")&amp;". Please pay at the earliest. Thank you.")</f>
        <v/>
      </c>
      <c r="L193" s="33" t="str">
        <f>IF(OR($A193="",Residents!$J193=""),"",DATE(YEAR(Residents!$J193),MONTH(Residents!$J193),1))</f>
        <v/>
      </c>
      <c r="M193" s="33" t="str">
        <f>IF(L193="","",MAX(L193,IF(Residents!$K193&lt;&gt;"",MIN(DATE(YEAR(Residents!$K193),MONTH(Residents!$K193),1),DATE(YEAR(Settings!$B$5),MONTH(Settings!$B$5),1)),IF(DAY(Settings!$B$5)&gt;=MAX(1,N(Settings!$B$6)),DATE(YEAR(Settings!$B$5),MONTH(Settings!$B$5),1),EDATE(DATE(YEAR(Settings!$B$5),MONTH(Settings!$B$5),1),-1)))))</f>
        <v/>
      </c>
    </row>
    <row r="194" spans="1:13" x14ac:dyDescent="0.3">
      <c r="A194" s="26" t="str">
        <f>IF(Residents!A194="","",Residents!A194)</f>
        <v/>
      </c>
      <c r="B194" s="27" t="str">
        <f>IF($A194="","",Residents!H194&amp;"")</f>
        <v/>
      </c>
      <c r="C194" s="28" t="str">
        <f>IF($A194="","",IF(N(Residents!I194)&gt;0,Residents!I194,IFERROR(INDEX(Beds!$F$7:$F$206,MATCH(Residents!H194,Beds!$A$7:$A$206,0)),0)))</f>
        <v/>
      </c>
      <c r="D194" s="29" t="str">
        <f>IF(OR($A194="",Residents!J194=""),"",Residents!J194)</f>
        <v/>
      </c>
      <c r="E194" s="30" t="str">
        <f>IF($A194="","",IF(Residents!J194="","No check-in date",IF(Residents!J194&gt;Settings!$B$5,"Booked",IF(AND(Residents!K194&lt;&gt;"",Residents!K194&lt;Settings!$B$5),"Left","Staying"))))</f>
        <v/>
      </c>
      <c r="F194" s="30" t="str">
        <f>IF($A194="","",IF(OR(L194="",Residents!$J194&gt;Settings!$B$5),0,(YEAR(M194)-YEAR(L194))*12+MONTH(M194)-MONTH(L194)+1))</f>
        <v/>
      </c>
      <c r="G194" s="28" t="str">
        <f>IF($A194="","",F194*C194+IF(F194&gt;0,N(Residents!O194),0))</f>
        <v/>
      </c>
      <c r="H194" s="28" t="str">
        <f>IF($A194="","",SUMIF(Payments!$B$4:$B$1003,$A194,Payments!$D$4:$D$1003))</f>
        <v/>
      </c>
      <c r="I194" s="31" t="str">
        <f t="shared" si="2"/>
        <v/>
      </c>
      <c r="J194" s="26" t="str">
        <f>IF($A194="","",Residents!B194&amp;"")</f>
        <v/>
      </c>
      <c r="K194" s="32" t="str">
        <f>IF(OR($A194="",N(I194)&lt;=0.005),"","Hi "&amp;A194&amp;", your rent balance at "&amp;Settings!$B$3&amp;" is "&amp;Settings!$B$4&amp;" "&amp;TEXT(I194,"#,##0")&amp;" as on "&amp;TEXT(Settings!$B$5,"dd-mmm-yyyy")&amp;". Please pay at the earliest. Thank you.")</f>
        <v/>
      </c>
      <c r="L194" s="33" t="str">
        <f>IF(OR($A194="",Residents!$J194=""),"",DATE(YEAR(Residents!$J194),MONTH(Residents!$J194),1))</f>
        <v/>
      </c>
      <c r="M194" s="33" t="str">
        <f>IF(L194="","",MAX(L194,IF(Residents!$K194&lt;&gt;"",MIN(DATE(YEAR(Residents!$K194),MONTH(Residents!$K194),1),DATE(YEAR(Settings!$B$5),MONTH(Settings!$B$5),1)),IF(DAY(Settings!$B$5)&gt;=MAX(1,N(Settings!$B$6)),DATE(YEAR(Settings!$B$5),MONTH(Settings!$B$5),1),EDATE(DATE(YEAR(Settings!$B$5),MONTH(Settings!$B$5),1),-1)))))</f>
        <v/>
      </c>
    </row>
    <row r="195" spans="1:13" x14ac:dyDescent="0.3">
      <c r="A195" s="26" t="str">
        <f>IF(Residents!A195="","",Residents!A195)</f>
        <v/>
      </c>
      <c r="B195" s="27" t="str">
        <f>IF($A195="","",Residents!H195&amp;"")</f>
        <v/>
      </c>
      <c r="C195" s="28" t="str">
        <f>IF($A195="","",IF(N(Residents!I195)&gt;0,Residents!I195,IFERROR(INDEX(Beds!$F$7:$F$206,MATCH(Residents!H195,Beds!$A$7:$A$206,0)),0)))</f>
        <v/>
      </c>
      <c r="D195" s="29" t="str">
        <f>IF(OR($A195="",Residents!J195=""),"",Residents!J195)</f>
        <v/>
      </c>
      <c r="E195" s="30" t="str">
        <f>IF($A195="","",IF(Residents!J195="","No check-in date",IF(Residents!J195&gt;Settings!$B$5,"Booked",IF(AND(Residents!K195&lt;&gt;"",Residents!K195&lt;Settings!$B$5),"Left","Staying"))))</f>
        <v/>
      </c>
      <c r="F195" s="30" t="str">
        <f>IF($A195="","",IF(OR(L195="",Residents!$J195&gt;Settings!$B$5),0,(YEAR(M195)-YEAR(L195))*12+MONTH(M195)-MONTH(L195)+1))</f>
        <v/>
      </c>
      <c r="G195" s="28" t="str">
        <f>IF($A195="","",F195*C195+IF(F195&gt;0,N(Residents!O195),0))</f>
        <v/>
      </c>
      <c r="H195" s="28" t="str">
        <f>IF($A195="","",SUMIF(Payments!$B$4:$B$1003,$A195,Payments!$D$4:$D$1003))</f>
        <v/>
      </c>
      <c r="I195" s="31" t="str">
        <f t="shared" si="2"/>
        <v/>
      </c>
      <c r="J195" s="26" t="str">
        <f>IF($A195="","",Residents!B195&amp;"")</f>
        <v/>
      </c>
      <c r="K195" s="32" t="str">
        <f>IF(OR($A195="",N(I195)&lt;=0.005),"","Hi "&amp;A195&amp;", your rent balance at "&amp;Settings!$B$3&amp;" is "&amp;Settings!$B$4&amp;" "&amp;TEXT(I195,"#,##0")&amp;" as on "&amp;TEXT(Settings!$B$5,"dd-mmm-yyyy")&amp;". Please pay at the earliest. Thank you.")</f>
        <v/>
      </c>
      <c r="L195" s="33" t="str">
        <f>IF(OR($A195="",Residents!$J195=""),"",DATE(YEAR(Residents!$J195),MONTH(Residents!$J195),1))</f>
        <v/>
      </c>
      <c r="M195" s="33" t="str">
        <f>IF(L195="","",MAX(L195,IF(Residents!$K195&lt;&gt;"",MIN(DATE(YEAR(Residents!$K195),MONTH(Residents!$K195),1),DATE(YEAR(Settings!$B$5),MONTH(Settings!$B$5),1)),IF(DAY(Settings!$B$5)&gt;=MAX(1,N(Settings!$B$6)),DATE(YEAR(Settings!$B$5),MONTH(Settings!$B$5),1),EDATE(DATE(YEAR(Settings!$B$5),MONTH(Settings!$B$5),1),-1)))))</f>
        <v/>
      </c>
    </row>
    <row r="196" spans="1:13" x14ac:dyDescent="0.3">
      <c r="A196" s="26" t="str">
        <f>IF(Residents!A196="","",Residents!A196)</f>
        <v/>
      </c>
      <c r="B196" s="27" t="str">
        <f>IF($A196="","",Residents!H196&amp;"")</f>
        <v/>
      </c>
      <c r="C196" s="28" t="str">
        <f>IF($A196="","",IF(N(Residents!I196)&gt;0,Residents!I196,IFERROR(INDEX(Beds!$F$7:$F$206,MATCH(Residents!H196,Beds!$A$7:$A$206,0)),0)))</f>
        <v/>
      </c>
      <c r="D196" s="29" t="str">
        <f>IF(OR($A196="",Residents!J196=""),"",Residents!J196)</f>
        <v/>
      </c>
      <c r="E196" s="30" t="str">
        <f>IF($A196="","",IF(Residents!J196="","No check-in date",IF(Residents!J196&gt;Settings!$B$5,"Booked",IF(AND(Residents!K196&lt;&gt;"",Residents!K196&lt;Settings!$B$5),"Left","Staying"))))</f>
        <v/>
      </c>
      <c r="F196" s="30" t="str">
        <f>IF($A196="","",IF(OR(L196="",Residents!$J196&gt;Settings!$B$5),0,(YEAR(M196)-YEAR(L196))*12+MONTH(M196)-MONTH(L196)+1))</f>
        <v/>
      </c>
      <c r="G196" s="28" t="str">
        <f>IF($A196="","",F196*C196+IF(F196&gt;0,N(Residents!O196),0))</f>
        <v/>
      </c>
      <c r="H196" s="28" t="str">
        <f>IF($A196="","",SUMIF(Payments!$B$4:$B$1003,$A196,Payments!$D$4:$D$1003))</f>
        <v/>
      </c>
      <c r="I196" s="31" t="str">
        <f t="shared" ref="I196:I259" si="3">IF($A196="","",G196-H196)</f>
        <v/>
      </c>
      <c r="J196" s="26" t="str">
        <f>IF($A196="","",Residents!B196&amp;"")</f>
        <v/>
      </c>
      <c r="K196" s="32" t="str">
        <f>IF(OR($A196="",N(I196)&lt;=0.005),"","Hi "&amp;A196&amp;", your rent balance at "&amp;Settings!$B$3&amp;" is "&amp;Settings!$B$4&amp;" "&amp;TEXT(I196,"#,##0")&amp;" as on "&amp;TEXT(Settings!$B$5,"dd-mmm-yyyy")&amp;". Please pay at the earliest. Thank you.")</f>
        <v/>
      </c>
      <c r="L196" s="33" t="str">
        <f>IF(OR($A196="",Residents!$J196=""),"",DATE(YEAR(Residents!$J196),MONTH(Residents!$J196),1))</f>
        <v/>
      </c>
      <c r="M196" s="33" t="str">
        <f>IF(L196="","",MAX(L196,IF(Residents!$K196&lt;&gt;"",MIN(DATE(YEAR(Residents!$K196),MONTH(Residents!$K196),1),DATE(YEAR(Settings!$B$5),MONTH(Settings!$B$5),1)),IF(DAY(Settings!$B$5)&gt;=MAX(1,N(Settings!$B$6)),DATE(YEAR(Settings!$B$5),MONTH(Settings!$B$5),1),EDATE(DATE(YEAR(Settings!$B$5),MONTH(Settings!$B$5),1),-1)))))</f>
        <v/>
      </c>
    </row>
    <row r="197" spans="1:13" x14ac:dyDescent="0.3">
      <c r="A197" s="26" t="str">
        <f>IF(Residents!A197="","",Residents!A197)</f>
        <v/>
      </c>
      <c r="B197" s="27" t="str">
        <f>IF($A197="","",Residents!H197&amp;"")</f>
        <v/>
      </c>
      <c r="C197" s="28" t="str">
        <f>IF($A197="","",IF(N(Residents!I197)&gt;0,Residents!I197,IFERROR(INDEX(Beds!$F$7:$F$206,MATCH(Residents!H197,Beds!$A$7:$A$206,0)),0)))</f>
        <v/>
      </c>
      <c r="D197" s="29" t="str">
        <f>IF(OR($A197="",Residents!J197=""),"",Residents!J197)</f>
        <v/>
      </c>
      <c r="E197" s="30" t="str">
        <f>IF($A197="","",IF(Residents!J197="","No check-in date",IF(Residents!J197&gt;Settings!$B$5,"Booked",IF(AND(Residents!K197&lt;&gt;"",Residents!K197&lt;Settings!$B$5),"Left","Staying"))))</f>
        <v/>
      </c>
      <c r="F197" s="30" t="str">
        <f>IF($A197="","",IF(OR(L197="",Residents!$J197&gt;Settings!$B$5),0,(YEAR(M197)-YEAR(L197))*12+MONTH(M197)-MONTH(L197)+1))</f>
        <v/>
      </c>
      <c r="G197" s="28" t="str">
        <f>IF($A197="","",F197*C197+IF(F197&gt;0,N(Residents!O197),0))</f>
        <v/>
      </c>
      <c r="H197" s="28" t="str">
        <f>IF($A197="","",SUMIF(Payments!$B$4:$B$1003,$A197,Payments!$D$4:$D$1003))</f>
        <v/>
      </c>
      <c r="I197" s="31" t="str">
        <f t="shared" si="3"/>
        <v/>
      </c>
      <c r="J197" s="26" t="str">
        <f>IF($A197="","",Residents!B197&amp;"")</f>
        <v/>
      </c>
      <c r="K197" s="32" t="str">
        <f>IF(OR($A197="",N(I197)&lt;=0.005),"","Hi "&amp;A197&amp;", your rent balance at "&amp;Settings!$B$3&amp;" is "&amp;Settings!$B$4&amp;" "&amp;TEXT(I197,"#,##0")&amp;" as on "&amp;TEXT(Settings!$B$5,"dd-mmm-yyyy")&amp;". Please pay at the earliest. Thank you.")</f>
        <v/>
      </c>
      <c r="L197" s="33" t="str">
        <f>IF(OR($A197="",Residents!$J197=""),"",DATE(YEAR(Residents!$J197),MONTH(Residents!$J197),1))</f>
        <v/>
      </c>
      <c r="M197" s="33" t="str">
        <f>IF(L197="","",MAX(L197,IF(Residents!$K197&lt;&gt;"",MIN(DATE(YEAR(Residents!$K197),MONTH(Residents!$K197),1),DATE(YEAR(Settings!$B$5),MONTH(Settings!$B$5),1)),IF(DAY(Settings!$B$5)&gt;=MAX(1,N(Settings!$B$6)),DATE(YEAR(Settings!$B$5),MONTH(Settings!$B$5),1),EDATE(DATE(YEAR(Settings!$B$5),MONTH(Settings!$B$5),1),-1)))))</f>
        <v/>
      </c>
    </row>
    <row r="198" spans="1:13" x14ac:dyDescent="0.3">
      <c r="A198" s="26" t="str">
        <f>IF(Residents!A198="","",Residents!A198)</f>
        <v/>
      </c>
      <c r="B198" s="27" t="str">
        <f>IF($A198="","",Residents!H198&amp;"")</f>
        <v/>
      </c>
      <c r="C198" s="28" t="str">
        <f>IF($A198="","",IF(N(Residents!I198)&gt;0,Residents!I198,IFERROR(INDEX(Beds!$F$7:$F$206,MATCH(Residents!H198,Beds!$A$7:$A$206,0)),0)))</f>
        <v/>
      </c>
      <c r="D198" s="29" t="str">
        <f>IF(OR($A198="",Residents!J198=""),"",Residents!J198)</f>
        <v/>
      </c>
      <c r="E198" s="30" t="str">
        <f>IF($A198="","",IF(Residents!J198="","No check-in date",IF(Residents!J198&gt;Settings!$B$5,"Booked",IF(AND(Residents!K198&lt;&gt;"",Residents!K198&lt;Settings!$B$5),"Left","Staying"))))</f>
        <v/>
      </c>
      <c r="F198" s="30" t="str">
        <f>IF($A198="","",IF(OR(L198="",Residents!$J198&gt;Settings!$B$5),0,(YEAR(M198)-YEAR(L198))*12+MONTH(M198)-MONTH(L198)+1))</f>
        <v/>
      </c>
      <c r="G198" s="28" t="str">
        <f>IF($A198="","",F198*C198+IF(F198&gt;0,N(Residents!O198),0))</f>
        <v/>
      </c>
      <c r="H198" s="28" t="str">
        <f>IF($A198="","",SUMIF(Payments!$B$4:$B$1003,$A198,Payments!$D$4:$D$1003))</f>
        <v/>
      </c>
      <c r="I198" s="31" t="str">
        <f t="shared" si="3"/>
        <v/>
      </c>
      <c r="J198" s="26" t="str">
        <f>IF($A198="","",Residents!B198&amp;"")</f>
        <v/>
      </c>
      <c r="K198" s="32" t="str">
        <f>IF(OR($A198="",N(I198)&lt;=0.005),"","Hi "&amp;A198&amp;", your rent balance at "&amp;Settings!$B$3&amp;" is "&amp;Settings!$B$4&amp;" "&amp;TEXT(I198,"#,##0")&amp;" as on "&amp;TEXT(Settings!$B$5,"dd-mmm-yyyy")&amp;". Please pay at the earliest. Thank you.")</f>
        <v/>
      </c>
      <c r="L198" s="33" t="str">
        <f>IF(OR($A198="",Residents!$J198=""),"",DATE(YEAR(Residents!$J198),MONTH(Residents!$J198),1))</f>
        <v/>
      </c>
      <c r="M198" s="33" t="str">
        <f>IF(L198="","",MAX(L198,IF(Residents!$K198&lt;&gt;"",MIN(DATE(YEAR(Residents!$K198),MONTH(Residents!$K198),1),DATE(YEAR(Settings!$B$5),MONTH(Settings!$B$5),1)),IF(DAY(Settings!$B$5)&gt;=MAX(1,N(Settings!$B$6)),DATE(YEAR(Settings!$B$5),MONTH(Settings!$B$5),1),EDATE(DATE(YEAR(Settings!$B$5),MONTH(Settings!$B$5),1),-1)))))</f>
        <v/>
      </c>
    </row>
    <row r="199" spans="1:13" x14ac:dyDescent="0.3">
      <c r="A199" s="26" t="str">
        <f>IF(Residents!A199="","",Residents!A199)</f>
        <v/>
      </c>
      <c r="B199" s="27" t="str">
        <f>IF($A199="","",Residents!H199&amp;"")</f>
        <v/>
      </c>
      <c r="C199" s="28" t="str">
        <f>IF($A199="","",IF(N(Residents!I199)&gt;0,Residents!I199,IFERROR(INDEX(Beds!$F$7:$F$206,MATCH(Residents!H199,Beds!$A$7:$A$206,0)),0)))</f>
        <v/>
      </c>
      <c r="D199" s="29" t="str">
        <f>IF(OR($A199="",Residents!J199=""),"",Residents!J199)</f>
        <v/>
      </c>
      <c r="E199" s="30" t="str">
        <f>IF($A199="","",IF(Residents!J199="","No check-in date",IF(Residents!J199&gt;Settings!$B$5,"Booked",IF(AND(Residents!K199&lt;&gt;"",Residents!K199&lt;Settings!$B$5),"Left","Staying"))))</f>
        <v/>
      </c>
      <c r="F199" s="30" t="str">
        <f>IF($A199="","",IF(OR(L199="",Residents!$J199&gt;Settings!$B$5),0,(YEAR(M199)-YEAR(L199))*12+MONTH(M199)-MONTH(L199)+1))</f>
        <v/>
      </c>
      <c r="G199" s="28" t="str">
        <f>IF($A199="","",F199*C199+IF(F199&gt;0,N(Residents!O199),0))</f>
        <v/>
      </c>
      <c r="H199" s="28" t="str">
        <f>IF($A199="","",SUMIF(Payments!$B$4:$B$1003,$A199,Payments!$D$4:$D$1003))</f>
        <v/>
      </c>
      <c r="I199" s="31" t="str">
        <f t="shared" si="3"/>
        <v/>
      </c>
      <c r="J199" s="26" t="str">
        <f>IF($A199="","",Residents!B199&amp;"")</f>
        <v/>
      </c>
      <c r="K199" s="32" t="str">
        <f>IF(OR($A199="",N(I199)&lt;=0.005),"","Hi "&amp;A199&amp;", your rent balance at "&amp;Settings!$B$3&amp;" is "&amp;Settings!$B$4&amp;" "&amp;TEXT(I199,"#,##0")&amp;" as on "&amp;TEXT(Settings!$B$5,"dd-mmm-yyyy")&amp;". Please pay at the earliest. Thank you.")</f>
        <v/>
      </c>
      <c r="L199" s="33" t="str">
        <f>IF(OR($A199="",Residents!$J199=""),"",DATE(YEAR(Residents!$J199),MONTH(Residents!$J199),1))</f>
        <v/>
      </c>
      <c r="M199" s="33" t="str">
        <f>IF(L199="","",MAX(L199,IF(Residents!$K199&lt;&gt;"",MIN(DATE(YEAR(Residents!$K199),MONTH(Residents!$K199),1),DATE(YEAR(Settings!$B$5),MONTH(Settings!$B$5),1)),IF(DAY(Settings!$B$5)&gt;=MAX(1,N(Settings!$B$6)),DATE(YEAR(Settings!$B$5),MONTH(Settings!$B$5),1),EDATE(DATE(YEAR(Settings!$B$5),MONTH(Settings!$B$5),1),-1)))))</f>
        <v/>
      </c>
    </row>
    <row r="200" spans="1:13" x14ac:dyDescent="0.3">
      <c r="A200" s="26" t="str">
        <f>IF(Residents!A200="","",Residents!A200)</f>
        <v/>
      </c>
      <c r="B200" s="27" t="str">
        <f>IF($A200="","",Residents!H200&amp;"")</f>
        <v/>
      </c>
      <c r="C200" s="28" t="str">
        <f>IF($A200="","",IF(N(Residents!I200)&gt;0,Residents!I200,IFERROR(INDEX(Beds!$F$7:$F$206,MATCH(Residents!H200,Beds!$A$7:$A$206,0)),0)))</f>
        <v/>
      </c>
      <c r="D200" s="29" t="str">
        <f>IF(OR($A200="",Residents!J200=""),"",Residents!J200)</f>
        <v/>
      </c>
      <c r="E200" s="30" t="str">
        <f>IF($A200="","",IF(Residents!J200="","No check-in date",IF(Residents!J200&gt;Settings!$B$5,"Booked",IF(AND(Residents!K200&lt;&gt;"",Residents!K200&lt;Settings!$B$5),"Left","Staying"))))</f>
        <v/>
      </c>
      <c r="F200" s="30" t="str">
        <f>IF($A200="","",IF(OR(L200="",Residents!$J200&gt;Settings!$B$5),0,(YEAR(M200)-YEAR(L200))*12+MONTH(M200)-MONTH(L200)+1))</f>
        <v/>
      </c>
      <c r="G200" s="28" t="str">
        <f>IF($A200="","",F200*C200+IF(F200&gt;0,N(Residents!O200),0))</f>
        <v/>
      </c>
      <c r="H200" s="28" t="str">
        <f>IF($A200="","",SUMIF(Payments!$B$4:$B$1003,$A200,Payments!$D$4:$D$1003))</f>
        <v/>
      </c>
      <c r="I200" s="31" t="str">
        <f t="shared" si="3"/>
        <v/>
      </c>
      <c r="J200" s="26" t="str">
        <f>IF($A200="","",Residents!B200&amp;"")</f>
        <v/>
      </c>
      <c r="K200" s="32" t="str">
        <f>IF(OR($A200="",N(I200)&lt;=0.005),"","Hi "&amp;A200&amp;", your rent balance at "&amp;Settings!$B$3&amp;" is "&amp;Settings!$B$4&amp;" "&amp;TEXT(I200,"#,##0")&amp;" as on "&amp;TEXT(Settings!$B$5,"dd-mmm-yyyy")&amp;". Please pay at the earliest. Thank you.")</f>
        <v/>
      </c>
      <c r="L200" s="33" t="str">
        <f>IF(OR($A200="",Residents!$J200=""),"",DATE(YEAR(Residents!$J200),MONTH(Residents!$J200),1))</f>
        <v/>
      </c>
      <c r="M200" s="33" t="str">
        <f>IF(L200="","",MAX(L200,IF(Residents!$K200&lt;&gt;"",MIN(DATE(YEAR(Residents!$K200),MONTH(Residents!$K200),1),DATE(YEAR(Settings!$B$5),MONTH(Settings!$B$5),1)),IF(DAY(Settings!$B$5)&gt;=MAX(1,N(Settings!$B$6)),DATE(YEAR(Settings!$B$5),MONTH(Settings!$B$5),1),EDATE(DATE(YEAR(Settings!$B$5),MONTH(Settings!$B$5),1),-1)))))</f>
        <v/>
      </c>
    </row>
    <row r="201" spans="1:13" x14ac:dyDescent="0.3">
      <c r="A201" s="26" t="str">
        <f>IF(Residents!A201="","",Residents!A201)</f>
        <v/>
      </c>
      <c r="B201" s="27" t="str">
        <f>IF($A201="","",Residents!H201&amp;"")</f>
        <v/>
      </c>
      <c r="C201" s="28" t="str">
        <f>IF($A201="","",IF(N(Residents!I201)&gt;0,Residents!I201,IFERROR(INDEX(Beds!$F$7:$F$206,MATCH(Residents!H201,Beds!$A$7:$A$206,0)),0)))</f>
        <v/>
      </c>
      <c r="D201" s="29" t="str">
        <f>IF(OR($A201="",Residents!J201=""),"",Residents!J201)</f>
        <v/>
      </c>
      <c r="E201" s="30" t="str">
        <f>IF($A201="","",IF(Residents!J201="","No check-in date",IF(Residents!J201&gt;Settings!$B$5,"Booked",IF(AND(Residents!K201&lt;&gt;"",Residents!K201&lt;Settings!$B$5),"Left","Staying"))))</f>
        <v/>
      </c>
      <c r="F201" s="30" t="str">
        <f>IF($A201="","",IF(OR(L201="",Residents!$J201&gt;Settings!$B$5),0,(YEAR(M201)-YEAR(L201))*12+MONTH(M201)-MONTH(L201)+1))</f>
        <v/>
      </c>
      <c r="G201" s="28" t="str">
        <f>IF($A201="","",F201*C201+IF(F201&gt;0,N(Residents!O201),0))</f>
        <v/>
      </c>
      <c r="H201" s="28" t="str">
        <f>IF($A201="","",SUMIF(Payments!$B$4:$B$1003,$A201,Payments!$D$4:$D$1003))</f>
        <v/>
      </c>
      <c r="I201" s="31" t="str">
        <f t="shared" si="3"/>
        <v/>
      </c>
      <c r="J201" s="26" t="str">
        <f>IF($A201="","",Residents!B201&amp;"")</f>
        <v/>
      </c>
      <c r="K201" s="32" t="str">
        <f>IF(OR($A201="",N(I201)&lt;=0.005),"","Hi "&amp;A201&amp;", your rent balance at "&amp;Settings!$B$3&amp;" is "&amp;Settings!$B$4&amp;" "&amp;TEXT(I201,"#,##0")&amp;" as on "&amp;TEXT(Settings!$B$5,"dd-mmm-yyyy")&amp;". Please pay at the earliest. Thank you.")</f>
        <v/>
      </c>
      <c r="L201" s="33" t="str">
        <f>IF(OR($A201="",Residents!$J201=""),"",DATE(YEAR(Residents!$J201),MONTH(Residents!$J201),1))</f>
        <v/>
      </c>
      <c r="M201" s="33" t="str">
        <f>IF(L201="","",MAX(L201,IF(Residents!$K201&lt;&gt;"",MIN(DATE(YEAR(Residents!$K201),MONTH(Residents!$K201),1),DATE(YEAR(Settings!$B$5),MONTH(Settings!$B$5),1)),IF(DAY(Settings!$B$5)&gt;=MAX(1,N(Settings!$B$6)),DATE(YEAR(Settings!$B$5),MONTH(Settings!$B$5),1),EDATE(DATE(YEAR(Settings!$B$5),MONTH(Settings!$B$5),1),-1)))))</f>
        <v/>
      </c>
    </row>
    <row r="202" spans="1:13" x14ac:dyDescent="0.3">
      <c r="A202" s="26" t="str">
        <f>IF(Residents!A202="","",Residents!A202)</f>
        <v/>
      </c>
      <c r="B202" s="27" t="str">
        <f>IF($A202="","",Residents!H202&amp;"")</f>
        <v/>
      </c>
      <c r="C202" s="28" t="str">
        <f>IF($A202="","",IF(N(Residents!I202)&gt;0,Residents!I202,IFERROR(INDEX(Beds!$F$7:$F$206,MATCH(Residents!H202,Beds!$A$7:$A$206,0)),0)))</f>
        <v/>
      </c>
      <c r="D202" s="29" t="str">
        <f>IF(OR($A202="",Residents!J202=""),"",Residents!J202)</f>
        <v/>
      </c>
      <c r="E202" s="30" t="str">
        <f>IF($A202="","",IF(Residents!J202="","No check-in date",IF(Residents!J202&gt;Settings!$B$5,"Booked",IF(AND(Residents!K202&lt;&gt;"",Residents!K202&lt;Settings!$B$5),"Left","Staying"))))</f>
        <v/>
      </c>
      <c r="F202" s="30" t="str">
        <f>IF($A202="","",IF(OR(L202="",Residents!$J202&gt;Settings!$B$5),0,(YEAR(M202)-YEAR(L202))*12+MONTH(M202)-MONTH(L202)+1))</f>
        <v/>
      </c>
      <c r="G202" s="28" t="str">
        <f>IF($A202="","",F202*C202+IF(F202&gt;0,N(Residents!O202),0))</f>
        <v/>
      </c>
      <c r="H202" s="28" t="str">
        <f>IF($A202="","",SUMIF(Payments!$B$4:$B$1003,$A202,Payments!$D$4:$D$1003))</f>
        <v/>
      </c>
      <c r="I202" s="31" t="str">
        <f t="shared" si="3"/>
        <v/>
      </c>
      <c r="J202" s="26" t="str">
        <f>IF($A202="","",Residents!B202&amp;"")</f>
        <v/>
      </c>
      <c r="K202" s="32" t="str">
        <f>IF(OR($A202="",N(I202)&lt;=0.005),"","Hi "&amp;A202&amp;", your rent balance at "&amp;Settings!$B$3&amp;" is "&amp;Settings!$B$4&amp;" "&amp;TEXT(I202,"#,##0")&amp;" as on "&amp;TEXT(Settings!$B$5,"dd-mmm-yyyy")&amp;". Please pay at the earliest. Thank you.")</f>
        <v/>
      </c>
      <c r="L202" s="33" t="str">
        <f>IF(OR($A202="",Residents!$J202=""),"",DATE(YEAR(Residents!$J202),MONTH(Residents!$J202),1))</f>
        <v/>
      </c>
      <c r="M202" s="33" t="str">
        <f>IF(L202="","",MAX(L202,IF(Residents!$K202&lt;&gt;"",MIN(DATE(YEAR(Residents!$K202),MONTH(Residents!$K202),1),DATE(YEAR(Settings!$B$5),MONTH(Settings!$B$5),1)),IF(DAY(Settings!$B$5)&gt;=MAX(1,N(Settings!$B$6)),DATE(YEAR(Settings!$B$5),MONTH(Settings!$B$5),1),EDATE(DATE(YEAR(Settings!$B$5),MONTH(Settings!$B$5),1),-1)))))</f>
        <v/>
      </c>
    </row>
    <row r="203" spans="1:13" x14ac:dyDescent="0.3">
      <c r="A203" s="26" t="str">
        <f>IF(Residents!A203="","",Residents!A203)</f>
        <v/>
      </c>
      <c r="B203" s="27" t="str">
        <f>IF($A203="","",Residents!H203&amp;"")</f>
        <v/>
      </c>
      <c r="C203" s="28" t="str">
        <f>IF($A203="","",IF(N(Residents!I203)&gt;0,Residents!I203,IFERROR(INDEX(Beds!$F$7:$F$206,MATCH(Residents!H203,Beds!$A$7:$A$206,0)),0)))</f>
        <v/>
      </c>
      <c r="D203" s="29" t="str">
        <f>IF(OR($A203="",Residents!J203=""),"",Residents!J203)</f>
        <v/>
      </c>
      <c r="E203" s="30" t="str">
        <f>IF($A203="","",IF(Residents!J203="","No check-in date",IF(Residents!J203&gt;Settings!$B$5,"Booked",IF(AND(Residents!K203&lt;&gt;"",Residents!K203&lt;Settings!$B$5),"Left","Staying"))))</f>
        <v/>
      </c>
      <c r="F203" s="30" t="str">
        <f>IF($A203="","",IF(OR(L203="",Residents!$J203&gt;Settings!$B$5),0,(YEAR(M203)-YEAR(L203))*12+MONTH(M203)-MONTH(L203)+1))</f>
        <v/>
      </c>
      <c r="G203" s="28" t="str">
        <f>IF($A203="","",F203*C203+IF(F203&gt;0,N(Residents!O203),0))</f>
        <v/>
      </c>
      <c r="H203" s="28" t="str">
        <f>IF($A203="","",SUMIF(Payments!$B$4:$B$1003,$A203,Payments!$D$4:$D$1003))</f>
        <v/>
      </c>
      <c r="I203" s="31" t="str">
        <f t="shared" si="3"/>
        <v/>
      </c>
      <c r="J203" s="26" t="str">
        <f>IF($A203="","",Residents!B203&amp;"")</f>
        <v/>
      </c>
      <c r="K203" s="32" t="str">
        <f>IF(OR($A203="",N(I203)&lt;=0.005),"","Hi "&amp;A203&amp;", your rent balance at "&amp;Settings!$B$3&amp;" is "&amp;Settings!$B$4&amp;" "&amp;TEXT(I203,"#,##0")&amp;" as on "&amp;TEXT(Settings!$B$5,"dd-mmm-yyyy")&amp;". Please pay at the earliest. Thank you.")</f>
        <v/>
      </c>
      <c r="L203" s="33" t="str">
        <f>IF(OR($A203="",Residents!$J203=""),"",DATE(YEAR(Residents!$J203),MONTH(Residents!$J203),1))</f>
        <v/>
      </c>
      <c r="M203" s="33" t="str">
        <f>IF(L203="","",MAX(L203,IF(Residents!$K203&lt;&gt;"",MIN(DATE(YEAR(Residents!$K203),MONTH(Residents!$K203),1),DATE(YEAR(Settings!$B$5),MONTH(Settings!$B$5),1)),IF(DAY(Settings!$B$5)&gt;=MAX(1,N(Settings!$B$6)),DATE(YEAR(Settings!$B$5),MONTH(Settings!$B$5),1),EDATE(DATE(YEAR(Settings!$B$5),MONTH(Settings!$B$5),1),-1)))))</f>
        <v/>
      </c>
    </row>
    <row r="204" spans="1:13" x14ac:dyDescent="0.3">
      <c r="A204" s="26" t="str">
        <f>IF(Residents!A204="","",Residents!A204)</f>
        <v/>
      </c>
      <c r="B204" s="27" t="str">
        <f>IF($A204="","",Residents!H204&amp;"")</f>
        <v/>
      </c>
      <c r="C204" s="28" t="str">
        <f>IF($A204="","",IF(N(Residents!I204)&gt;0,Residents!I204,IFERROR(INDEX(Beds!$F$7:$F$206,MATCH(Residents!H204,Beds!$A$7:$A$206,0)),0)))</f>
        <v/>
      </c>
      <c r="D204" s="29" t="str">
        <f>IF(OR($A204="",Residents!J204=""),"",Residents!J204)</f>
        <v/>
      </c>
      <c r="E204" s="30" t="str">
        <f>IF($A204="","",IF(Residents!J204="","No check-in date",IF(Residents!J204&gt;Settings!$B$5,"Booked",IF(AND(Residents!K204&lt;&gt;"",Residents!K204&lt;Settings!$B$5),"Left","Staying"))))</f>
        <v/>
      </c>
      <c r="F204" s="30" t="str">
        <f>IF($A204="","",IF(OR(L204="",Residents!$J204&gt;Settings!$B$5),0,(YEAR(M204)-YEAR(L204))*12+MONTH(M204)-MONTH(L204)+1))</f>
        <v/>
      </c>
      <c r="G204" s="28" t="str">
        <f>IF($A204="","",F204*C204+IF(F204&gt;0,N(Residents!O204),0))</f>
        <v/>
      </c>
      <c r="H204" s="28" t="str">
        <f>IF($A204="","",SUMIF(Payments!$B$4:$B$1003,$A204,Payments!$D$4:$D$1003))</f>
        <v/>
      </c>
      <c r="I204" s="31" t="str">
        <f t="shared" si="3"/>
        <v/>
      </c>
      <c r="J204" s="26" t="str">
        <f>IF($A204="","",Residents!B204&amp;"")</f>
        <v/>
      </c>
      <c r="K204" s="32" t="str">
        <f>IF(OR($A204="",N(I204)&lt;=0.005),"","Hi "&amp;A204&amp;", your rent balance at "&amp;Settings!$B$3&amp;" is "&amp;Settings!$B$4&amp;" "&amp;TEXT(I204,"#,##0")&amp;" as on "&amp;TEXT(Settings!$B$5,"dd-mmm-yyyy")&amp;". Please pay at the earliest. Thank you.")</f>
        <v/>
      </c>
      <c r="L204" s="33" t="str">
        <f>IF(OR($A204="",Residents!$J204=""),"",DATE(YEAR(Residents!$J204),MONTH(Residents!$J204),1))</f>
        <v/>
      </c>
      <c r="M204" s="33" t="str">
        <f>IF(L204="","",MAX(L204,IF(Residents!$K204&lt;&gt;"",MIN(DATE(YEAR(Residents!$K204),MONTH(Residents!$K204),1),DATE(YEAR(Settings!$B$5),MONTH(Settings!$B$5),1)),IF(DAY(Settings!$B$5)&gt;=MAX(1,N(Settings!$B$6)),DATE(YEAR(Settings!$B$5),MONTH(Settings!$B$5),1),EDATE(DATE(YEAR(Settings!$B$5),MONTH(Settings!$B$5),1),-1)))))</f>
        <v/>
      </c>
    </row>
    <row r="205" spans="1:13" x14ac:dyDescent="0.3">
      <c r="A205" s="26" t="str">
        <f>IF(Residents!A205="","",Residents!A205)</f>
        <v/>
      </c>
      <c r="B205" s="27" t="str">
        <f>IF($A205="","",Residents!H205&amp;"")</f>
        <v/>
      </c>
      <c r="C205" s="28" t="str">
        <f>IF($A205="","",IF(N(Residents!I205)&gt;0,Residents!I205,IFERROR(INDEX(Beds!$F$7:$F$206,MATCH(Residents!H205,Beds!$A$7:$A$206,0)),0)))</f>
        <v/>
      </c>
      <c r="D205" s="29" t="str">
        <f>IF(OR($A205="",Residents!J205=""),"",Residents!J205)</f>
        <v/>
      </c>
      <c r="E205" s="30" t="str">
        <f>IF($A205="","",IF(Residents!J205="","No check-in date",IF(Residents!J205&gt;Settings!$B$5,"Booked",IF(AND(Residents!K205&lt;&gt;"",Residents!K205&lt;Settings!$B$5),"Left","Staying"))))</f>
        <v/>
      </c>
      <c r="F205" s="30" t="str">
        <f>IF($A205="","",IF(OR(L205="",Residents!$J205&gt;Settings!$B$5),0,(YEAR(M205)-YEAR(L205))*12+MONTH(M205)-MONTH(L205)+1))</f>
        <v/>
      </c>
      <c r="G205" s="28" t="str">
        <f>IF($A205="","",F205*C205+IF(F205&gt;0,N(Residents!O205),0))</f>
        <v/>
      </c>
      <c r="H205" s="28" t="str">
        <f>IF($A205="","",SUMIF(Payments!$B$4:$B$1003,$A205,Payments!$D$4:$D$1003))</f>
        <v/>
      </c>
      <c r="I205" s="31" t="str">
        <f t="shared" si="3"/>
        <v/>
      </c>
      <c r="J205" s="26" t="str">
        <f>IF($A205="","",Residents!B205&amp;"")</f>
        <v/>
      </c>
      <c r="K205" s="32" t="str">
        <f>IF(OR($A205="",N(I205)&lt;=0.005),"","Hi "&amp;A205&amp;", your rent balance at "&amp;Settings!$B$3&amp;" is "&amp;Settings!$B$4&amp;" "&amp;TEXT(I205,"#,##0")&amp;" as on "&amp;TEXT(Settings!$B$5,"dd-mmm-yyyy")&amp;". Please pay at the earliest. Thank you.")</f>
        <v/>
      </c>
      <c r="L205" s="33" t="str">
        <f>IF(OR($A205="",Residents!$J205=""),"",DATE(YEAR(Residents!$J205),MONTH(Residents!$J205),1))</f>
        <v/>
      </c>
      <c r="M205" s="33" t="str">
        <f>IF(L205="","",MAX(L205,IF(Residents!$K205&lt;&gt;"",MIN(DATE(YEAR(Residents!$K205),MONTH(Residents!$K205),1),DATE(YEAR(Settings!$B$5),MONTH(Settings!$B$5),1)),IF(DAY(Settings!$B$5)&gt;=MAX(1,N(Settings!$B$6)),DATE(YEAR(Settings!$B$5),MONTH(Settings!$B$5),1),EDATE(DATE(YEAR(Settings!$B$5),MONTH(Settings!$B$5),1),-1)))))</f>
        <v/>
      </c>
    </row>
    <row r="206" spans="1:13" x14ac:dyDescent="0.3">
      <c r="A206" s="26" t="str">
        <f>IF(Residents!A206="","",Residents!A206)</f>
        <v/>
      </c>
      <c r="B206" s="27" t="str">
        <f>IF($A206="","",Residents!H206&amp;"")</f>
        <v/>
      </c>
      <c r="C206" s="28" t="str">
        <f>IF($A206="","",IF(N(Residents!I206)&gt;0,Residents!I206,IFERROR(INDEX(Beds!$F$7:$F$206,MATCH(Residents!H206,Beds!$A$7:$A$206,0)),0)))</f>
        <v/>
      </c>
      <c r="D206" s="29" t="str">
        <f>IF(OR($A206="",Residents!J206=""),"",Residents!J206)</f>
        <v/>
      </c>
      <c r="E206" s="30" t="str">
        <f>IF($A206="","",IF(Residents!J206="","No check-in date",IF(Residents!J206&gt;Settings!$B$5,"Booked",IF(AND(Residents!K206&lt;&gt;"",Residents!K206&lt;Settings!$B$5),"Left","Staying"))))</f>
        <v/>
      </c>
      <c r="F206" s="30" t="str">
        <f>IF($A206="","",IF(OR(L206="",Residents!$J206&gt;Settings!$B$5),0,(YEAR(M206)-YEAR(L206))*12+MONTH(M206)-MONTH(L206)+1))</f>
        <v/>
      </c>
      <c r="G206" s="28" t="str">
        <f>IF($A206="","",F206*C206+IF(F206&gt;0,N(Residents!O206),0))</f>
        <v/>
      </c>
      <c r="H206" s="28" t="str">
        <f>IF($A206="","",SUMIF(Payments!$B$4:$B$1003,$A206,Payments!$D$4:$D$1003))</f>
        <v/>
      </c>
      <c r="I206" s="31" t="str">
        <f t="shared" si="3"/>
        <v/>
      </c>
      <c r="J206" s="26" t="str">
        <f>IF($A206="","",Residents!B206&amp;"")</f>
        <v/>
      </c>
      <c r="K206" s="32" t="str">
        <f>IF(OR($A206="",N(I206)&lt;=0.005),"","Hi "&amp;A206&amp;", your rent balance at "&amp;Settings!$B$3&amp;" is "&amp;Settings!$B$4&amp;" "&amp;TEXT(I206,"#,##0")&amp;" as on "&amp;TEXT(Settings!$B$5,"dd-mmm-yyyy")&amp;". Please pay at the earliest. Thank you.")</f>
        <v/>
      </c>
      <c r="L206" s="33" t="str">
        <f>IF(OR($A206="",Residents!$J206=""),"",DATE(YEAR(Residents!$J206),MONTH(Residents!$J206),1))</f>
        <v/>
      </c>
      <c r="M206" s="33" t="str">
        <f>IF(L206="","",MAX(L206,IF(Residents!$K206&lt;&gt;"",MIN(DATE(YEAR(Residents!$K206),MONTH(Residents!$K206),1),DATE(YEAR(Settings!$B$5),MONTH(Settings!$B$5),1)),IF(DAY(Settings!$B$5)&gt;=MAX(1,N(Settings!$B$6)),DATE(YEAR(Settings!$B$5),MONTH(Settings!$B$5),1),EDATE(DATE(YEAR(Settings!$B$5),MONTH(Settings!$B$5),1),-1)))))</f>
        <v/>
      </c>
    </row>
    <row r="207" spans="1:13" x14ac:dyDescent="0.3">
      <c r="A207" s="26" t="str">
        <f>IF(Residents!A207="","",Residents!A207)</f>
        <v/>
      </c>
      <c r="B207" s="27" t="str">
        <f>IF($A207="","",Residents!H207&amp;"")</f>
        <v/>
      </c>
      <c r="C207" s="28" t="str">
        <f>IF($A207="","",IF(N(Residents!I207)&gt;0,Residents!I207,IFERROR(INDEX(Beds!$F$7:$F$206,MATCH(Residents!H207,Beds!$A$7:$A$206,0)),0)))</f>
        <v/>
      </c>
      <c r="D207" s="29" t="str">
        <f>IF(OR($A207="",Residents!J207=""),"",Residents!J207)</f>
        <v/>
      </c>
      <c r="E207" s="30" t="str">
        <f>IF($A207="","",IF(Residents!J207="","No check-in date",IF(Residents!J207&gt;Settings!$B$5,"Booked",IF(AND(Residents!K207&lt;&gt;"",Residents!K207&lt;Settings!$B$5),"Left","Staying"))))</f>
        <v/>
      </c>
      <c r="F207" s="30" t="str">
        <f>IF($A207="","",IF(OR(L207="",Residents!$J207&gt;Settings!$B$5),0,(YEAR(M207)-YEAR(L207))*12+MONTH(M207)-MONTH(L207)+1))</f>
        <v/>
      </c>
      <c r="G207" s="28" t="str">
        <f>IF($A207="","",F207*C207+IF(F207&gt;0,N(Residents!O207),0))</f>
        <v/>
      </c>
      <c r="H207" s="28" t="str">
        <f>IF($A207="","",SUMIF(Payments!$B$4:$B$1003,$A207,Payments!$D$4:$D$1003))</f>
        <v/>
      </c>
      <c r="I207" s="31" t="str">
        <f t="shared" si="3"/>
        <v/>
      </c>
      <c r="J207" s="26" t="str">
        <f>IF($A207="","",Residents!B207&amp;"")</f>
        <v/>
      </c>
      <c r="K207" s="32" t="str">
        <f>IF(OR($A207="",N(I207)&lt;=0.005),"","Hi "&amp;A207&amp;", your rent balance at "&amp;Settings!$B$3&amp;" is "&amp;Settings!$B$4&amp;" "&amp;TEXT(I207,"#,##0")&amp;" as on "&amp;TEXT(Settings!$B$5,"dd-mmm-yyyy")&amp;". Please pay at the earliest. Thank you.")</f>
        <v/>
      </c>
      <c r="L207" s="33" t="str">
        <f>IF(OR($A207="",Residents!$J207=""),"",DATE(YEAR(Residents!$J207),MONTH(Residents!$J207),1))</f>
        <v/>
      </c>
      <c r="M207" s="33" t="str">
        <f>IF(L207="","",MAX(L207,IF(Residents!$K207&lt;&gt;"",MIN(DATE(YEAR(Residents!$K207),MONTH(Residents!$K207),1),DATE(YEAR(Settings!$B$5),MONTH(Settings!$B$5),1)),IF(DAY(Settings!$B$5)&gt;=MAX(1,N(Settings!$B$6)),DATE(YEAR(Settings!$B$5),MONTH(Settings!$B$5),1),EDATE(DATE(YEAR(Settings!$B$5),MONTH(Settings!$B$5),1),-1)))))</f>
        <v/>
      </c>
    </row>
    <row r="208" spans="1:13" x14ac:dyDescent="0.3">
      <c r="A208" s="26" t="str">
        <f>IF(Residents!A208="","",Residents!A208)</f>
        <v/>
      </c>
      <c r="B208" s="27" t="str">
        <f>IF($A208="","",Residents!H208&amp;"")</f>
        <v/>
      </c>
      <c r="C208" s="28" t="str">
        <f>IF($A208="","",IF(N(Residents!I208)&gt;0,Residents!I208,IFERROR(INDEX(Beds!$F$7:$F$206,MATCH(Residents!H208,Beds!$A$7:$A$206,0)),0)))</f>
        <v/>
      </c>
      <c r="D208" s="29" t="str">
        <f>IF(OR($A208="",Residents!J208=""),"",Residents!J208)</f>
        <v/>
      </c>
      <c r="E208" s="30" t="str">
        <f>IF($A208="","",IF(Residents!J208="","No check-in date",IF(Residents!J208&gt;Settings!$B$5,"Booked",IF(AND(Residents!K208&lt;&gt;"",Residents!K208&lt;Settings!$B$5),"Left","Staying"))))</f>
        <v/>
      </c>
      <c r="F208" s="30" t="str">
        <f>IF($A208="","",IF(OR(L208="",Residents!$J208&gt;Settings!$B$5),0,(YEAR(M208)-YEAR(L208))*12+MONTH(M208)-MONTH(L208)+1))</f>
        <v/>
      </c>
      <c r="G208" s="28" t="str">
        <f>IF($A208="","",F208*C208+IF(F208&gt;0,N(Residents!O208),0))</f>
        <v/>
      </c>
      <c r="H208" s="28" t="str">
        <f>IF($A208="","",SUMIF(Payments!$B$4:$B$1003,$A208,Payments!$D$4:$D$1003))</f>
        <v/>
      </c>
      <c r="I208" s="31" t="str">
        <f t="shared" si="3"/>
        <v/>
      </c>
      <c r="J208" s="26" t="str">
        <f>IF($A208="","",Residents!B208&amp;"")</f>
        <v/>
      </c>
      <c r="K208" s="32" t="str">
        <f>IF(OR($A208="",N(I208)&lt;=0.005),"","Hi "&amp;A208&amp;", your rent balance at "&amp;Settings!$B$3&amp;" is "&amp;Settings!$B$4&amp;" "&amp;TEXT(I208,"#,##0")&amp;" as on "&amp;TEXT(Settings!$B$5,"dd-mmm-yyyy")&amp;". Please pay at the earliest. Thank you.")</f>
        <v/>
      </c>
      <c r="L208" s="33" t="str">
        <f>IF(OR($A208="",Residents!$J208=""),"",DATE(YEAR(Residents!$J208),MONTH(Residents!$J208),1))</f>
        <v/>
      </c>
      <c r="M208" s="33" t="str">
        <f>IF(L208="","",MAX(L208,IF(Residents!$K208&lt;&gt;"",MIN(DATE(YEAR(Residents!$K208),MONTH(Residents!$K208),1),DATE(YEAR(Settings!$B$5),MONTH(Settings!$B$5),1)),IF(DAY(Settings!$B$5)&gt;=MAX(1,N(Settings!$B$6)),DATE(YEAR(Settings!$B$5),MONTH(Settings!$B$5),1),EDATE(DATE(YEAR(Settings!$B$5),MONTH(Settings!$B$5),1),-1)))))</f>
        <v/>
      </c>
    </row>
    <row r="209" spans="1:13" x14ac:dyDescent="0.3">
      <c r="A209" s="26" t="str">
        <f>IF(Residents!A209="","",Residents!A209)</f>
        <v/>
      </c>
      <c r="B209" s="27" t="str">
        <f>IF($A209="","",Residents!H209&amp;"")</f>
        <v/>
      </c>
      <c r="C209" s="28" t="str">
        <f>IF($A209="","",IF(N(Residents!I209)&gt;0,Residents!I209,IFERROR(INDEX(Beds!$F$7:$F$206,MATCH(Residents!H209,Beds!$A$7:$A$206,0)),0)))</f>
        <v/>
      </c>
      <c r="D209" s="29" t="str">
        <f>IF(OR($A209="",Residents!J209=""),"",Residents!J209)</f>
        <v/>
      </c>
      <c r="E209" s="30" t="str">
        <f>IF($A209="","",IF(Residents!J209="","No check-in date",IF(Residents!J209&gt;Settings!$B$5,"Booked",IF(AND(Residents!K209&lt;&gt;"",Residents!K209&lt;Settings!$B$5),"Left","Staying"))))</f>
        <v/>
      </c>
      <c r="F209" s="30" t="str">
        <f>IF($A209="","",IF(OR(L209="",Residents!$J209&gt;Settings!$B$5),0,(YEAR(M209)-YEAR(L209))*12+MONTH(M209)-MONTH(L209)+1))</f>
        <v/>
      </c>
      <c r="G209" s="28" t="str">
        <f>IF($A209="","",F209*C209+IF(F209&gt;0,N(Residents!O209),0))</f>
        <v/>
      </c>
      <c r="H209" s="28" t="str">
        <f>IF($A209="","",SUMIF(Payments!$B$4:$B$1003,$A209,Payments!$D$4:$D$1003))</f>
        <v/>
      </c>
      <c r="I209" s="31" t="str">
        <f t="shared" si="3"/>
        <v/>
      </c>
      <c r="J209" s="26" t="str">
        <f>IF($A209="","",Residents!B209&amp;"")</f>
        <v/>
      </c>
      <c r="K209" s="32" t="str">
        <f>IF(OR($A209="",N(I209)&lt;=0.005),"","Hi "&amp;A209&amp;", your rent balance at "&amp;Settings!$B$3&amp;" is "&amp;Settings!$B$4&amp;" "&amp;TEXT(I209,"#,##0")&amp;" as on "&amp;TEXT(Settings!$B$5,"dd-mmm-yyyy")&amp;". Please pay at the earliest. Thank you.")</f>
        <v/>
      </c>
      <c r="L209" s="33" t="str">
        <f>IF(OR($A209="",Residents!$J209=""),"",DATE(YEAR(Residents!$J209),MONTH(Residents!$J209),1))</f>
        <v/>
      </c>
      <c r="M209" s="33" t="str">
        <f>IF(L209="","",MAX(L209,IF(Residents!$K209&lt;&gt;"",MIN(DATE(YEAR(Residents!$K209),MONTH(Residents!$K209),1),DATE(YEAR(Settings!$B$5),MONTH(Settings!$B$5),1)),IF(DAY(Settings!$B$5)&gt;=MAX(1,N(Settings!$B$6)),DATE(YEAR(Settings!$B$5),MONTH(Settings!$B$5),1),EDATE(DATE(YEAR(Settings!$B$5),MONTH(Settings!$B$5),1),-1)))))</f>
        <v/>
      </c>
    </row>
    <row r="210" spans="1:13" x14ac:dyDescent="0.3">
      <c r="A210" s="26" t="str">
        <f>IF(Residents!A210="","",Residents!A210)</f>
        <v/>
      </c>
      <c r="B210" s="27" t="str">
        <f>IF($A210="","",Residents!H210&amp;"")</f>
        <v/>
      </c>
      <c r="C210" s="28" t="str">
        <f>IF($A210="","",IF(N(Residents!I210)&gt;0,Residents!I210,IFERROR(INDEX(Beds!$F$7:$F$206,MATCH(Residents!H210,Beds!$A$7:$A$206,0)),0)))</f>
        <v/>
      </c>
      <c r="D210" s="29" t="str">
        <f>IF(OR($A210="",Residents!J210=""),"",Residents!J210)</f>
        <v/>
      </c>
      <c r="E210" s="30" t="str">
        <f>IF($A210="","",IF(Residents!J210="","No check-in date",IF(Residents!J210&gt;Settings!$B$5,"Booked",IF(AND(Residents!K210&lt;&gt;"",Residents!K210&lt;Settings!$B$5),"Left","Staying"))))</f>
        <v/>
      </c>
      <c r="F210" s="30" t="str">
        <f>IF($A210="","",IF(OR(L210="",Residents!$J210&gt;Settings!$B$5),0,(YEAR(M210)-YEAR(L210))*12+MONTH(M210)-MONTH(L210)+1))</f>
        <v/>
      </c>
      <c r="G210" s="28" t="str">
        <f>IF($A210="","",F210*C210+IF(F210&gt;0,N(Residents!O210),0))</f>
        <v/>
      </c>
      <c r="H210" s="28" t="str">
        <f>IF($A210="","",SUMIF(Payments!$B$4:$B$1003,$A210,Payments!$D$4:$D$1003))</f>
        <v/>
      </c>
      <c r="I210" s="31" t="str">
        <f t="shared" si="3"/>
        <v/>
      </c>
      <c r="J210" s="26" t="str">
        <f>IF($A210="","",Residents!B210&amp;"")</f>
        <v/>
      </c>
      <c r="K210" s="32" t="str">
        <f>IF(OR($A210="",N(I210)&lt;=0.005),"","Hi "&amp;A210&amp;", your rent balance at "&amp;Settings!$B$3&amp;" is "&amp;Settings!$B$4&amp;" "&amp;TEXT(I210,"#,##0")&amp;" as on "&amp;TEXT(Settings!$B$5,"dd-mmm-yyyy")&amp;". Please pay at the earliest. Thank you.")</f>
        <v/>
      </c>
      <c r="L210" s="33" t="str">
        <f>IF(OR($A210="",Residents!$J210=""),"",DATE(YEAR(Residents!$J210),MONTH(Residents!$J210),1))</f>
        <v/>
      </c>
      <c r="M210" s="33" t="str">
        <f>IF(L210="","",MAX(L210,IF(Residents!$K210&lt;&gt;"",MIN(DATE(YEAR(Residents!$K210),MONTH(Residents!$K210),1),DATE(YEAR(Settings!$B$5),MONTH(Settings!$B$5),1)),IF(DAY(Settings!$B$5)&gt;=MAX(1,N(Settings!$B$6)),DATE(YEAR(Settings!$B$5),MONTH(Settings!$B$5),1),EDATE(DATE(YEAR(Settings!$B$5),MONTH(Settings!$B$5),1),-1)))))</f>
        <v/>
      </c>
    </row>
    <row r="211" spans="1:13" x14ac:dyDescent="0.3">
      <c r="A211" s="26" t="str">
        <f>IF(Residents!A211="","",Residents!A211)</f>
        <v/>
      </c>
      <c r="B211" s="27" t="str">
        <f>IF($A211="","",Residents!H211&amp;"")</f>
        <v/>
      </c>
      <c r="C211" s="28" t="str">
        <f>IF($A211="","",IF(N(Residents!I211)&gt;0,Residents!I211,IFERROR(INDEX(Beds!$F$7:$F$206,MATCH(Residents!H211,Beds!$A$7:$A$206,0)),0)))</f>
        <v/>
      </c>
      <c r="D211" s="29" t="str">
        <f>IF(OR($A211="",Residents!J211=""),"",Residents!J211)</f>
        <v/>
      </c>
      <c r="E211" s="30" t="str">
        <f>IF($A211="","",IF(Residents!J211="","No check-in date",IF(Residents!J211&gt;Settings!$B$5,"Booked",IF(AND(Residents!K211&lt;&gt;"",Residents!K211&lt;Settings!$B$5),"Left","Staying"))))</f>
        <v/>
      </c>
      <c r="F211" s="30" t="str">
        <f>IF($A211="","",IF(OR(L211="",Residents!$J211&gt;Settings!$B$5),0,(YEAR(M211)-YEAR(L211))*12+MONTH(M211)-MONTH(L211)+1))</f>
        <v/>
      </c>
      <c r="G211" s="28" t="str">
        <f>IF($A211="","",F211*C211+IF(F211&gt;0,N(Residents!O211),0))</f>
        <v/>
      </c>
      <c r="H211" s="28" t="str">
        <f>IF($A211="","",SUMIF(Payments!$B$4:$B$1003,$A211,Payments!$D$4:$D$1003))</f>
        <v/>
      </c>
      <c r="I211" s="31" t="str">
        <f t="shared" si="3"/>
        <v/>
      </c>
      <c r="J211" s="26" t="str">
        <f>IF($A211="","",Residents!B211&amp;"")</f>
        <v/>
      </c>
      <c r="K211" s="32" t="str">
        <f>IF(OR($A211="",N(I211)&lt;=0.005),"","Hi "&amp;A211&amp;", your rent balance at "&amp;Settings!$B$3&amp;" is "&amp;Settings!$B$4&amp;" "&amp;TEXT(I211,"#,##0")&amp;" as on "&amp;TEXT(Settings!$B$5,"dd-mmm-yyyy")&amp;". Please pay at the earliest. Thank you.")</f>
        <v/>
      </c>
      <c r="L211" s="33" t="str">
        <f>IF(OR($A211="",Residents!$J211=""),"",DATE(YEAR(Residents!$J211),MONTH(Residents!$J211),1))</f>
        <v/>
      </c>
      <c r="M211" s="33" t="str">
        <f>IF(L211="","",MAX(L211,IF(Residents!$K211&lt;&gt;"",MIN(DATE(YEAR(Residents!$K211),MONTH(Residents!$K211),1),DATE(YEAR(Settings!$B$5),MONTH(Settings!$B$5),1)),IF(DAY(Settings!$B$5)&gt;=MAX(1,N(Settings!$B$6)),DATE(YEAR(Settings!$B$5),MONTH(Settings!$B$5),1),EDATE(DATE(YEAR(Settings!$B$5),MONTH(Settings!$B$5),1),-1)))))</f>
        <v/>
      </c>
    </row>
    <row r="212" spans="1:13" x14ac:dyDescent="0.3">
      <c r="A212" s="26" t="str">
        <f>IF(Residents!A212="","",Residents!A212)</f>
        <v/>
      </c>
      <c r="B212" s="27" t="str">
        <f>IF($A212="","",Residents!H212&amp;"")</f>
        <v/>
      </c>
      <c r="C212" s="28" t="str">
        <f>IF($A212="","",IF(N(Residents!I212)&gt;0,Residents!I212,IFERROR(INDEX(Beds!$F$7:$F$206,MATCH(Residents!H212,Beds!$A$7:$A$206,0)),0)))</f>
        <v/>
      </c>
      <c r="D212" s="29" t="str">
        <f>IF(OR($A212="",Residents!J212=""),"",Residents!J212)</f>
        <v/>
      </c>
      <c r="E212" s="30" t="str">
        <f>IF($A212="","",IF(Residents!J212="","No check-in date",IF(Residents!J212&gt;Settings!$B$5,"Booked",IF(AND(Residents!K212&lt;&gt;"",Residents!K212&lt;Settings!$B$5),"Left","Staying"))))</f>
        <v/>
      </c>
      <c r="F212" s="30" t="str">
        <f>IF($A212="","",IF(OR(L212="",Residents!$J212&gt;Settings!$B$5),0,(YEAR(M212)-YEAR(L212))*12+MONTH(M212)-MONTH(L212)+1))</f>
        <v/>
      </c>
      <c r="G212" s="28" t="str">
        <f>IF($A212="","",F212*C212+IF(F212&gt;0,N(Residents!O212),0))</f>
        <v/>
      </c>
      <c r="H212" s="28" t="str">
        <f>IF($A212="","",SUMIF(Payments!$B$4:$B$1003,$A212,Payments!$D$4:$D$1003))</f>
        <v/>
      </c>
      <c r="I212" s="31" t="str">
        <f t="shared" si="3"/>
        <v/>
      </c>
      <c r="J212" s="26" t="str">
        <f>IF($A212="","",Residents!B212&amp;"")</f>
        <v/>
      </c>
      <c r="K212" s="32" t="str">
        <f>IF(OR($A212="",N(I212)&lt;=0.005),"","Hi "&amp;A212&amp;", your rent balance at "&amp;Settings!$B$3&amp;" is "&amp;Settings!$B$4&amp;" "&amp;TEXT(I212,"#,##0")&amp;" as on "&amp;TEXT(Settings!$B$5,"dd-mmm-yyyy")&amp;". Please pay at the earliest. Thank you.")</f>
        <v/>
      </c>
      <c r="L212" s="33" t="str">
        <f>IF(OR($A212="",Residents!$J212=""),"",DATE(YEAR(Residents!$J212),MONTH(Residents!$J212),1))</f>
        <v/>
      </c>
      <c r="M212" s="33" t="str">
        <f>IF(L212="","",MAX(L212,IF(Residents!$K212&lt;&gt;"",MIN(DATE(YEAR(Residents!$K212),MONTH(Residents!$K212),1),DATE(YEAR(Settings!$B$5),MONTH(Settings!$B$5),1)),IF(DAY(Settings!$B$5)&gt;=MAX(1,N(Settings!$B$6)),DATE(YEAR(Settings!$B$5),MONTH(Settings!$B$5),1),EDATE(DATE(YEAR(Settings!$B$5),MONTH(Settings!$B$5),1),-1)))))</f>
        <v/>
      </c>
    </row>
    <row r="213" spans="1:13" x14ac:dyDescent="0.3">
      <c r="A213" s="26" t="str">
        <f>IF(Residents!A213="","",Residents!A213)</f>
        <v/>
      </c>
      <c r="B213" s="27" t="str">
        <f>IF($A213="","",Residents!H213&amp;"")</f>
        <v/>
      </c>
      <c r="C213" s="28" t="str">
        <f>IF($A213="","",IF(N(Residents!I213)&gt;0,Residents!I213,IFERROR(INDEX(Beds!$F$7:$F$206,MATCH(Residents!H213,Beds!$A$7:$A$206,0)),0)))</f>
        <v/>
      </c>
      <c r="D213" s="29" t="str">
        <f>IF(OR($A213="",Residents!J213=""),"",Residents!J213)</f>
        <v/>
      </c>
      <c r="E213" s="30" t="str">
        <f>IF($A213="","",IF(Residents!J213="","No check-in date",IF(Residents!J213&gt;Settings!$B$5,"Booked",IF(AND(Residents!K213&lt;&gt;"",Residents!K213&lt;Settings!$B$5),"Left","Staying"))))</f>
        <v/>
      </c>
      <c r="F213" s="30" t="str">
        <f>IF($A213="","",IF(OR(L213="",Residents!$J213&gt;Settings!$B$5),0,(YEAR(M213)-YEAR(L213))*12+MONTH(M213)-MONTH(L213)+1))</f>
        <v/>
      </c>
      <c r="G213" s="28" t="str">
        <f>IF($A213="","",F213*C213+IF(F213&gt;0,N(Residents!O213),0))</f>
        <v/>
      </c>
      <c r="H213" s="28" t="str">
        <f>IF($A213="","",SUMIF(Payments!$B$4:$B$1003,$A213,Payments!$D$4:$D$1003))</f>
        <v/>
      </c>
      <c r="I213" s="31" t="str">
        <f t="shared" si="3"/>
        <v/>
      </c>
      <c r="J213" s="26" t="str">
        <f>IF($A213="","",Residents!B213&amp;"")</f>
        <v/>
      </c>
      <c r="K213" s="32" t="str">
        <f>IF(OR($A213="",N(I213)&lt;=0.005),"","Hi "&amp;A213&amp;", your rent balance at "&amp;Settings!$B$3&amp;" is "&amp;Settings!$B$4&amp;" "&amp;TEXT(I213,"#,##0")&amp;" as on "&amp;TEXT(Settings!$B$5,"dd-mmm-yyyy")&amp;". Please pay at the earliest. Thank you.")</f>
        <v/>
      </c>
      <c r="L213" s="33" t="str">
        <f>IF(OR($A213="",Residents!$J213=""),"",DATE(YEAR(Residents!$J213),MONTH(Residents!$J213),1))</f>
        <v/>
      </c>
      <c r="M213" s="33" t="str">
        <f>IF(L213="","",MAX(L213,IF(Residents!$K213&lt;&gt;"",MIN(DATE(YEAR(Residents!$K213),MONTH(Residents!$K213),1),DATE(YEAR(Settings!$B$5),MONTH(Settings!$B$5),1)),IF(DAY(Settings!$B$5)&gt;=MAX(1,N(Settings!$B$6)),DATE(YEAR(Settings!$B$5),MONTH(Settings!$B$5),1),EDATE(DATE(YEAR(Settings!$B$5),MONTH(Settings!$B$5),1),-1)))))</f>
        <v/>
      </c>
    </row>
    <row r="214" spans="1:13" x14ac:dyDescent="0.3">
      <c r="A214" s="26" t="str">
        <f>IF(Residents!A214="","",Residents!A214)</f>
        <v/>
      </c>
      <c r="B214" s="27" t="str">
        <f>IF($A214="","",Residents!H214&amp;"")</f>
        <v/>
      </c>
      <c r="C214" s="28" t="str">
        <f>IF($A214="","",IF(N(Residents!I214)&gt;0,Residents!I214,IFERROR(INDEX(Beds!$F$7:$F$206,MATCH(Residents!H214,Beds!$A$7:$A$206,0)),0)))</f>
        <v/>
      </c>
      <c r="D214" s="29" t="str">
        <f>IF(OR($A214="",Residents!J214=""),"",Residents!J214)</f>
        <v/>
      </c>
      <c r="E214" s="30" t="str">
        <f>IF($A214="","",IF(Residents!J214="","No check-in date",IF(Residents!J214&gt;Settings!$B$5,"Booked",IF(AND(Residents!K214&lt;&gt;"",Residents!K214&lt;Settings!$B$5),"Left","Staying"))))</f>
        <v/>
      </c>
      <c r="F214" s="30" t="str">
        <f>IF($A214="","",IF(OR(L214="",Residents!$J214&gt;Settings!$B$5),0,(YEAR(M214)-YEAR(L214))*12+MONTH(M214)-MONTH(L214)+1))</f>
        <v/>
      </c>
      <c r="G214" s="28" t="str">
        <f>IF($A214="","",F214*C214+IF(F214&gt;0,N(Residents!O214),0))</f>
        <v/>
      </c>
      <c r="H214" s="28" t="str">
        <f>IF($A214="","",SUMIF(Payments!$B$4:$B$1003,$A214,Payments!$D$4:$D$1003))</f>
        <v/>
      </c>
      <c r="I214" s="31" t="str">
        <f t="shared" si="3"/>
        <v/>
      </c>
      <c r="J214" s="26" t="str">
        <f>IF($A214="","",Residents!B214&amp;"")</f>
        <v/>
      </c>
      <c r="K214" s="32" t="str">
        <f>IF(OR($A214="",N(I214)&lt;=0.005),"","Hi "&amp;A214&amp;", your rent balance at "&amp;Settings!$B$3&amp;" is "&amp;Settings!$B$4&amp;" "&amp;TEXT(I214,"#,##0")&amp;" as on "&amp;TEXT(Settings!$B$5,"dd-mmm-yyyy")&amp;". Please pay at the earliest. Thank you.")</f>
        <v/>
      </c>
      <c r="L214" s="33" t="str">
        <f>IF(OR($A214="",Residents!$J214=""),"",DATE(YEAR(Residents!$J214),MONTH(Residents!$J214),1))</f>
        <v/>
      </c>
      <c r="M214" s="33" t="str">
        <f>IF(L214="","",MAX(L214,IF(Residents!$K214&lt;&gt;"",MIN(DATE(YEAR(Residents!$K214),MONTH(Residents!$K214),1),DATE(YEAR(Settings!$B$5),MONTH(Settings!$B$5),1)),IF(DAY(Settings!$B$5)&gt;=MAX(1,N(Settings!$B$6)),DATE(YEAR(Settings!$B$5),MONTH(Settings!$B$5),1),EDATE(DATE(YEAR(Settings!$B$5),MONTH(Settings!$B$5),1),-1)))))</f>
        <v/>
      </c>
    </row>
    <row r="215" spans="1:13" x14ac:dyDescent="0.3">
      <c r="A215" s="26" t="str">
        <f>IF(Residents!A215="","",Residents!A215)</f>
        <v/>
      </c>
      <c r="B215" s="27" t="str">
        <f>IF($A215="","",Residents!H215&amp;"")</f>
        <v/>
      </c>
      <c r="C215" s="28" t="str">
        <f>IF($A215="","",IF(N(Residents!I215)&gt;0,Residents!I215,IFERROR(INDEX(Beds!$F$7:$F$206,MATCH(Residents!H215,Beds!$A$7:$A$206,0)),0)))</f>
        <v/>
      </c>
      <c r="D215" s="29" t="str">
        <f>IF(OR($A215="",Residents!J215=""),"",Residents!J215)</f>
        <v/>
      </c>
      <c r="E215" s="30" t="str">
        <f>IF($A215="","",IF(Residents!J215="","No check-in date",IF(Residents!J215&gt;Settings!$B$5,"Booked",IF(AND(Residents!K215&lt;&gt;"",Residents!K215&lt;Settings!$B$5),"Left","Staying"))))</f>
        <v/>
      </c>
      <c r="F215" s="30" t="str">
        <f>IF($A215="","",IF(OR(L215="",Residents!$J215&gt;Settings!$B$5),0,(YEAR(M215)-YEAR(L215))*12+MONTH(M215)-MONTH(L215)+1))</f>
        <v/>
      </c>
      <c r="G215" s="28" t="str">
        <f>IF($A215="","",F215*C215+IF(F215&gt;0,N(Residents!O215),0))</f>
        <v/>
      </c>
      <c r="H215" s="28" t="str">
        <f>IF($A215="","",SUMIF(Payments!$B$4:$B$1003,$A215,Payments!$D$4:$D$1003))</f>
        <v/>
      </c>
      <c r="I215" s="31" t="str">
        <f t="shared" si="3"/>
        <v/>
      </c>
      <c r="J215" s="26" t="str">
        <f>IF($A215="","",Residents!B215&amp;"")</f>
        <v/>
      </c>
      <c r="K215" s="32" t="str">
        <f>IF(OR($A215="",N(I215)&lt;=0.005),"","Hi "&amp;A215&amp;", your rent balance at "&amp;Settings!$B$3&amp;" is "&amp;Settings!$B$4&amp;" "&amp;TEXT(I215,"#,##0")&amp;" as on "&amp;TEXT(Settings!$B$5,"dd-mmm-yyyy")&amp;". Please pay at the earliest. Thank you.")</f>
        <v/>
      </c>
      <c r="L215" s="33" t="str">
        <f>IF(OR($A215="",Residents!$J215=""),"",DATE(YEAR(Residents!$J215),MONTH(Residents!$J215),1))</f>
        <v/>
      </c>
      <c r="M215" s="33" t="str">
        <f>IF(L215="","",MAX(L215,IF(Residents!$K215&lt;&gt;"",MIN(DATE(YEAR(Residents!$K215),MONTH(Residents!$K215),1),DATE(YEAR(Settings!$B$5),MONTH(Settings!$B$5),1)),IF(DAY(Settings!$B$5)&gt;=MAX(1,N(Settings!$B$6)),DATE(YEAR(Settings!$B$5),MONTH(Settings!$B$5),1),EDATE(DATE(YEAR(Settings!$B$5),MONTH(Settings!$B$5),1),-1)))))</f>
        <v/>
      </c>
    </row>
    <row r="216" spans="1:13" x14ac:dyDescent="0.3">
      <c r="A216" s="26" t="str">
        <f>IF(Residents!A216="","",Residents!A216)</f>
        <v/>
      </c>
      <c r="B216" s="27" t="str">
        <f>IF($A216="","",Residents!H216&amp;"")</f>
        <v/>
      </c>
      <c r="C216" s="28" t="str">
        <f>IF($A216="","",IF(N(Residents!I216)&gt;0,Residents!I216,IFERROR(INDEX(Beds!$F$7:$F$206,MATCH(Residents!H216,Beds!$A$7:$A$206,0)),0)))</f>
        <v/>
      </c>
      <c r="D216" s="29" t="str">
        <f>IF(OR($A216="",Residents!J216=""),"",Residents!J216)</f>
        <v/>
      </c>
      <c r="E216" s="30" t="str">
        <f>IF($A216="","",IF(Residents!J216="","No check-in date",IF(Residents!J216&gt;Settings!$B$5,"Booked",IF(AND(Residents!K216&lt;&gt;"",Residents!K216&lt;Settings!$B$5),"Left","Staying"))))</f>
        <v/>
      </c>
      <c r="F216" s="30" t="str">
        <f>IF($A216="","",IF(OR(L216="",Residents!$J216&gt;Settings!$B$5),0,(YEAR(M216)-YEAR(L216))*12+MONTH(M216)-MONTH(L216)+1))</f>
        <v/>
      </c>
      <c r="G216" s="28" t="str">
        <f>IF($A216="","",F216*C216+IF(F216&gt;0,N(Residents!O216),0))</f>
        <v/>
      </c>
      <c r="H216" s="28" t="str">
        <f>IF($A216="","",SUMIF(Payments!$B$4:$B$1003,$A216,Payments!$D$4:$D$1003))</f>
        <v/>
      </c>
      <c r="I216" s="31" t="str">
        <f t="shared" si="3"/>
        <v/>
      </c>
      <c r="J216" s="26" t="str">
        <f>IF($A216="","",Residents!B216&amp;"")</f>
        <v/>
      </c>
      <c r="K216" s="32" t="str">
        <f>IF(OR($A216="",N(I216)&lt;=0.005),"","Hi "&amp;A216&amp;", your rent balance at "&amp;Settings!$B$3&amp;" is "&amp;Settings!$B$4&amp;" "&amp;TEXT(I216,"#,##0")&amp;" as on "&amp;TEXT(Settings!$B$5,"dd-mmm-yyyy")&amp;". Please pay at the earliest. Thank you.")</f>
        <v/>
      </c>
      <c r="L216" s="33" t="str">
        <f>IF(OR($A216="",Residents!$J216=""),"",DATE(YEAR(Residents!$J216),MONTH(Residents!$J216),1))</f>
        <v/>
      </c>
      <c r="M216" s="33" t="str">
        <f>IF(L216="","",MAX(L216,IF(Residents!$K216&lt;&gt;"",MIN(DATE(YEAR(Residents!$K216),MONTH(Residents!$K216),1),DATE(YEAR(Settings!$B$5),MONTH(Settings!$B$5),1)),IF(DAY(Settings!$B$5)&gt;=MAX(1,N(Settings!$B$6)),DATE(YEAR(Settings!$B$5),MONTH(Settings!$B$5),1),EDATE(DATE(YEAR(Settings!$B$5),MONTH(Settings!$B$5),1),-1)))))</f>
        <v/>
      </c>
    </row>
    <row r="217" spans="1:13" x14ac:dyDescent="0.3">
      <c r="A217" s="26" t="str">
        <f>IF(Residents!A217="","",Residents!A217)</f>
        <v/>
      </c>
      <c r="B217" s="27" t="str">
        <f>IF($A217="","",Residents!H217&amp;"")</f>
        <v/>
      </c>
      <c r="C217" s="28" t="str">
        <f>IF($A217="","",IF(N(Residents!I217)&gt;0,Residents!I217,IFERROR(INDEX(Beds!$F$7:$F$206,MATCH(Residents!H217,Beds!$A$7:$A$206,0)),0)))</f>
        <v/>
      </c>
      <c r="D217" s="29" t="str">
        <f>IF(OR($A217="",Residents!J217=""),"",Residents!J217)</f>
        <v/>
      </c>
      <c r="E217" s="30" t="str">
        <f>IF($A217="","",IF(Residents!J217="","No check-in date",IF(Residents!J217&gt;Settings!$B$5,"Booked",IF(AND(Residents!K217&lt;&gt;"",Residents!K217&lt;Settings!$B$5),"Left","Staying"))))</f>
        <v/>
      </c>
      <c r="F217" s="30" t="str">
        <f>IF($A217="","",IF(OR(L217="",Residents!$J217&gt;Settings!$B$5),0,(YEAR(M217)-YEAR(L217))*12+MONTH(M217)-MONTH(L217)+1))</f>
        <v/>
      </c>
      <c r="G217" s="28" t="str">
        <f>IF($A217="","",F217*C217+IF(F217&gt;0,N(Residents!O217),0))</f>
        <v/>
      </c>
      <c r="H217" s="28" t="str">
        <f>IF($A217="","",SUMIF(Payments!$B$4:$B$1003,$A217,Payments!$D$4:$D$1003))</f>
        <v/>
      </c>
      <c r="I217" s="31" t="str">
        <f t="shared" si="3"/>
        <v/>
      </c>
      <c r="J217" s="26" t="str">
        <f>IF($A217="","",Residents!B217&amp;"")</f>
        <v/>
      </c>
      <c r="K217" s="32" t="str">
        <f>IF(OR($A217="",N(I217)&lt;=0.005),"","Hi "&amp;A217&amp;", your rent balance at "&amp;Settings!$B$3&amp;" is "&amp;Settings!$B$4&amp;" "&amp;TEXT(I217,"#,##0")&amp;" as on "&amp;TEXT(Settings!$B$5,"dd-mmm-yyyy")&amp;". Please pay at the earliest. Thank you.")</f>
        <v/>
      </c>
      <c r="L217" s="33" t="str">
        <f>IF(OR($A217="",Residents!$J217=""),"",DATE(YEAR(Residents!$J217),MONTH(Residents!$J217),1))</f>
        <v/>
      </c>
      <c r="M217" s="33" t="str">
        <f>IF(L217="","",MAX(L217,IF(Residents!$K217&lt;&gt;"",MIN(DATE(YEAR(Residents!$K217),MONTH(Residents!$K217),1),DATE(YEAR(Settings!$B$5),MONTH(Settings!$B$5),1)),IF(DAY(Settings!$B$5)&gt;=MAX(1,N(Settings!$B$6)),DATE(YEAR(Settings!$B$5),MONTH(Settings!$B$5),1),EDATE(DATE(YEAR(Settings!$B$5),MONTH(Settings!$B$5),1),-1)))))</f>
        <v/>
      </c>
    </row>
    <row r="218" spans="1:13" x14ac:dyDescent="0.3">
      <c r="A218" s="26" t="str">
        <f>IF(Residents!A218="","",Residents!A218)</f>
        <v/>
      </c>
      <c r="B218" s="27" t="str">
        <f>IF($A218="","",Residents!H218&amp;"")</f>
        <v/>
      </c>
      <c r="C218" s="28" t="str">
        <f>IF($A218="","",IF(N(Residents!I218)&gt;0,Residents!I218,IFERROR(INDEX(Beds!$F$7:$F$206,MATCH(Residents!H218,Beds!$A$7:$A$206,0)),0)))</f>
        <v/>
      </c>
      <c r="D218" s="29" t="str">
        <f>IF(OR($A218="",Residents!J218=""),"",Residents!J218)</f>
        <v/>
      </c>
      <c r="E218" s="30" t="str">
        <f>IF($A218="","",IF(Residents!J218="","No check-in date",IF(Residents!J218&gt;Settings!$B$5,"Booked",IF(AND(Residents!K218&lt;&gt;"",Residents!K218&lt;Settings!$B$5),"Left","Staying"))))</f>
        <v/>
      </c>
      <c r="F218" s="30" t="str">
        <f>IF($A218="","",IF(OR(L218="",Residents!$J218&gt;Settings!$B$5),0,(YEAR(M218)-YEAR(L218))*12+MONTH(M218)-MONTH(L218)+1))</f>
        <v/>
      </c>
      <c r="G218" s="28" t="str">
        <f>IF($A218="","",F218*C218+IF(F218&gt;0,N(Residents!O218),0))</f>
        <v/>
      </c>
      <c r="H218" s="28" t="str">
        <f>IF($A218="","",SUMIF(Payments!$B$4:$B$1003,$A218,Payments!$D$4:$D$1003))</f>
        <v/>
      </c>
      <c r="I218" s="31" t="str">
        <f t="shared" si="3"/>
        <v/>
      </c>
      <c r="J218" s="26" t="str">
        <f>IF($A218="","",Residents!B218&amp;"")</f>
        <v/>
      </c>
      <c r="K218" s="32" t="str">
        <f>IF(OR($A218="",N(I218)&lt;=0.005),"","Hi "&amp;A218&amp;", your rent balance at "&amp;Settings!$B$3&amp;" is "&amp;Settings!$B$4&amp;" "&amp;TEXT(I218,"#,##0")&amp;" as on "&amp;TEXT(Settings!$B$5,"dd-mmm-yyyy")&amp;". Please pay at the earliest. Thank you.")</f>
        <v/>
      </c>
      <c r="L218" s="33" t="str">
        <f>IF(OR($A218="",Residents!$J218=""),"",DATE(YEAR(Residents!$J218),MONTH(Residents!$J218),1))</f>
        <v/>
      </c>
      <c r="M218" s="33" t="str">
        <f>IF(L218="","",MAX(L218,IF(Residents!$K218&lt;&gt;"",MIN(DATE(YEAR(Residents!$K218),MONTH(Residents!$K218),1),DATE(YEAR(Settings!$B$5),MONTH(Settings!$B$5),1)),IF(DAY(Settings!$B$5)&gt;=MAX(1,N(Settings!$B$6)),DATE(YEAR(Settings!$B$5),MONTH(Settings!$B$5),1),EDATE(DATE(YEAR(Settings!$B$5),MONTH(Settings!$B$5),1),-1)))))</f>
        <v/>
      </c>
    </row>
    <row r="219" spans="1:13" x14ac:dyDescent="0.3">
      <c r="A219" s="26" t="str">
        <f>IF(Residents!A219="","",Residents!A219)</f>
        <v/>
      </c>
      <c r="B219" s="27" t="str">
        <f>IF($A219="","",Residents!H219&amp;"")</f>
        <v/>
      </c>
      <c r="C219" s="28" t="str">
        <f>IF($A219="","",IF(N(Residents!I219)&gt;0,Residents!I219,IFERROR(INDEX(Beds!$F$7:$F$206,MATCH(Residents!H219,Beds!$A$7:$A$206,0)),0)))</f>
        <v/>
      </c>
      <c r="D219" s="29" t="str">
        <f>IF(OR($A219="",Residents!J219=""),"",Residents!J219)</f>
        <v/>
      </c>
      <c r="E219" s="30" t="str">
        <f>IF($A219="","",IF(Residents!J219="","No check-in date",IF(Residents!J219&gt;Settings!$B$5,"Booked",IF(AND(Residents!K219&lt;&gt;"",Residents!K219&lt;Settings!$B$5),"Left","Staying"))))</f>
        <v/>
      </c>
      <c r="F219" s="30" t="str">
        <f>IF($A219="","",IF(OR(L219="",Residents!$J219&gt;Settings!$B$5),0,(YEAR(M219)-YEAR(L219))*12+MONTH(M219)-MONTH(L219)+1))</f>
        <v/>
      </c>
      <c r="G219" s="28" t="str">
        <f>IF($A219="","",F219*C219+IF(F219&gt;0,N(Residents!O219),0))</f>
        <v/>
      </c>
      <c r="H219" s="28" t="str">
        <f>IF($A219="","",SUMIF(Payments!$B$4:$B$1003,$A219,Payments!$D$4:$D$1003))</f>
        <v/>
      </c>
      <c r="I219" s="31" t="str">
        <f t="shared" si="3"/>
        <v/>
      </c>
      <c r="J219" s="26" t="str">
        <f>IF($A219="","",Residents!B219&amp;"")</f>
        <v/>
      </c>
      <c r="K219" s="32" t="str">
        <f>IF(OR($A219="",N(I219)&lt;=0.005),"","Hi "&amp;A219&amp;", your rent balance at "&amp;Settings!$B$3&amp;" is "&amp;Settings!$B$4&amp;" "&amp;TEXT(I219,"#,##0")&amp;" as on "&amp;TEXT(Settings!$B$5,"dd-mmm-yyyy")&amp;". Please pay at the earliest. Thank you.")</f>
        <v/>
      </c>
      <c r="L219" s="33" t="str">
        <f>IF(OR($A219="",Residents!$J219=""),"",DATE(YEAR(Residents!$J219),MONTH(Residents!$J219),1))</f>
        <v/>
      </c>
      <c r="M219" s="33" t="str">
        <f>IF(L219="","",MAX(L219,IF(Residents!$K219&lt;&gt;"",MIN(DATE(YEAR(Residents!$K219),MONTH(Residents!$K219),1),DATE(YEAR(Settings!$B$5),MONTH(Settings!$B$5),1)),IF(DAY(Settings!$B$5)&gt;=MAX(1,N(Settings!$B$6)),DATE(YEAR(Settings!$B$5),MONTH(Settings!$B$5),1),EDATE(DATE(YEAR(Settings!$B$5),MONTH(Settings!$B$5),1),-1)))))</f>
        <v/>
      </c>
    </row>
    <row r="220" spans="1:13" x14ac:dyDescent="0.3">
      <c r="A220" s="26" t="str">
        <f>IF(Residents!A220="","",Residents!A220)</f>
        <v/>
      </c>
      <c r="B220" s="27" t="str">
        <f>IF($A220="","",Residents!H220&amp;"")</f>
        <v/>
      </c>
      <c r="C220" s="28" t="str">
        <f>IF($A220="","",IF(N(Residents!I220)&gt;0,Residents!I220,IFERROR(INDEX(Beds!$F$7:$F$206,MATCH(Residents!H220,Beds!$A$7:$A$206,0)),0)))</f>
        <v/>
      </c>
      <c r="D220" s="29" t="str">
        <f>IF(OR($A220="",Residents!J220=""),"",Residents!J220)</f>
        <v/>
      </c>
      <c r="E220" s="30" t="str">
        <f>IF($A220="","",IF(Residents!J220="","No check-in date",IF(Residents!J220&gt;Settings!$B$5,"Booked",IF(AND(Residents!K220&lt;&gt;"",Residents!K220&lt;Settings!$B$5),"Left","Staying"))))</f>
        <v/>
      </c>
      <c r="F220" s="30" t="str">
        <f>IF($A220="","",IF(OR(L220="",Residents!$J220&gt;Settings!$B$5),0,(YEAR(M220)-YEAR(L220))*12+MONTH(M220)-MONTH(L220)+1))</f>
        <v/>
      </c>
      <c r="G220" s="28" t="str">
        <f>IF($A220="","",F220*C220+IF(F220&gt;0,N(Residents!O220),0))</f>
        <v/>
      </c>
      <c r="H220" s="28" t="str">
        <f>IF($A220="","",SUMIF(Payments!$B$4:$B$1003,$A220,Payments!$D$4:$D$1003))</f>
        <v/>
      </c>
      <c r="I220" s="31" t="str">
        <f t="shared" si="3"/>
        <v/>
      </c>
      <c r="J220" s="26" t="str">
        <f>IF($A220="","",Residents!B220&amp;"")</f>
        <v/>
      </c>
      <c r="K220" s="32" t="str">
        <f>IF(OR($A220="",N(I220)&lt;=0.005),"","Hi "&amp;A220&amp;", your rent balance at "&amp;Settings!$B$3&amp;" is "&amp;Settings!$B$4&amp;" "&amp;TEXT(I220,"#,##0")&amp;" as on "&amp;TEXT(Settings!$B$5,"dd-mmm-yyyy")&amp;". Please pay at the earliest. Thank you.")</f>
        <v/>
      </c>
      <c r="L220" s="33" t="str">
        <f>IF(OR($A220="",Residents!$J220=""),"",DATE(YEAR(Residents!$J220),MONTH(Residents!$J220),1))</f>
        <v/>
      </c>
      <c r="M220" s="33" t="str">
        <f>IF(L220="","",MAX(L220,IF(Residents!$K220&lt;&gt;"",MIN(DATE(YEAR(Residents!$K220),MONTH(Residents!$K220),1),DATE(YEAR(Settings!$B$5),MONTH(Settings!$B$5),1)),IF(DAY(Settings!$B$5)&gt;=MAX(1,N(Settings!$B$6)),DATE(YEAR(Settings!$B$5),MONTH(Settings!$B$5),1),EDATE(DATE(YEAR(Settings!$B$5),MONTH(Settings!$B$5),1),-1)))))</f>
        <v/>
      </c>
    </row>
    <row r="221" spans="1:13" x14ac:dyDescent="0.3">
      <c r="A221" s="26" t="str">
        <f>IF(Residents!A221="","",Residents!A221)</f>
        <v/>
      </c>
      <c r="B221" s="27" t="str">
        <f>IF($A221="","",Residents!H221&amp;"")</f>
        <v/>
      </c>
      <c r="C221" s="28" t="str">
        <f>IF($A221="","",IF(N(Residents!I221)&gt;0,Residents!I221,IFERROR(INDEX(Beds!$F$7:$F$206,MATCH(Residents!H221,Beds!$A$7:$A$206,0)),0)))</f>
        <v/>
      </c>
      <c r="D221" s="29" t="str">
        <f>IF(OR($A221="",Residents!J221=""),"",Residents!J221)</f>
        <v/>
      </c>
      <c r="E221" s="30" t="str">
        <f>IF($A221="","",IF(Residents!J221="","No check-in date",IF(Residents!J221&gt;Settings!$B$5,"Booked",IF(AND(Residents!K221&lt;&gt;"",Residents!K221&lt;Settings!$B$5),"Left","Staying"))))</f>
        <v/>
      </c>
      <c r="F221" s="30" t="str">
        <f>IF($A221="","",IF(OR(L221="",Residents!$J221&gt;Settings!$B$5),0,(YEAR(M221)-YEAR(L221))*12+MONTH(M221)-MONTH(L221)+1))</f>
        <v/>
      </c>
      <c r="G221" s="28" t="str">
        <f>IF($A221="","",F221*C221+IF(F221&gt;0,N(Residents!O221),0))</f>
        <v/>
      </c>
      <c r="H221" s="28" t="str">
        <f>IF($A221="","",SUMIF(Payments!$B$4:$B$1003,$A221,Payments!$D$4:$D$1003))</f>
        <v/>
      </c>
      <c r="I221" s="31" t="str">
        <f t="shared" si="3"/>
        <v/>
      </c>
      <c r="J221" s="26" t="str">
        <f>IF($A221="","",Residents!B221&amp;"")</f>
        <v/>
      </c>
      <c r="K221" s="32" t="str">
        <f>IF(OR($A221="",N(I221)&lt;=0.005),"","Hi "&amp;A221&amp;", your rent balance at "&amp;Settings!$B$3&amp;" is "&amp;Settings!$B$4&amp;" "&amp;TEXT(I221,"#,##0")&amp;" as on "&amp;TEXT(Settings!$B$5,"dd-mmm-yyyy")&amp;". Please pay at the earliest. Thank you.")</f>
        <v/>
      </c>
      <c r="L221" s="33" t="str">
        <f>IF(OR($A221="",Residents!$J221=""),"",DATE(YEAR(Residents!$J221),MONTH(Residents!$J221),1))</f>
        <v/>
      </c>
      <c r="M221" s="33" t="str">
        <f>IF(L221="","",MAX(L221,IF(Residents!$K221&lt;&gt;"",MIN(DATE(YEAR(Residents!$K221),MONTH(Residents!$K221),1),DATE(YEAR(Settings!$B$5),MONTH(Settings!$B$5),1)),IF(DAY(Settings!$B$5)&gt;=MAX(1,N(Settings!$B$6)),DATE(YEAR(Settings!$B$5),MONTH(Settings!$B$5),1),EDATE(DATE(YEAR(Settings!$B$5),MONTH(Settings!$B$5),1),-1)))))</f>
        <v/>
      </c>
    </row>
    <row r="222" spans="1:13" x14ac:dyDescent="0.3">
      <c r="A222" s="26" t="str">
        <f>IF(Residents!A222="","",Residents!A222)</f>
        <v/>
      </c>
      <c r="B222" s="27" t="str">
        <f>IF($A222="","",Residents!H222&amp;"")</f>
        <v/>
      </c>
      <c r="C222" s="28" t="str">
        <f>IF($A222="","",IF(N(Residents!I222)&gt;0,Residents!I222,IFERROR(INDEX(Beds!$F$7:$F$206,MATCH(Residents!H222,Beds!$A$7:$A$206,0)),0)))</f>
        <v/>
      </c>
      <c r="D222" s="29" t="str">
        <f>IF(OR($A222="",Residents!J222=""),"",Residents!J222)</f>
        <v/>
      </c>
      <c r="E222" s="30" t="str">
        <f>IF($A222="","",IF(Residents!J222="","No check-in date",IF(Residents!J222&gt;Settings!$B$5,"Booked",IF(AND(Residents!K222&lt;&gt;"",Residents!K222&lt;Settings!$B$5),"Left","Staying"))))</f>
        <v/>
      </c>
      <c r="F222" s="30" t="str">
        <f>IF($A222="","",IF(OR(L222="",Residents!$J222&gt;Settings!$B$5),0,(YEAR(M222)-YEAR(L222))*12+MONTH(M222)-MONTH(L222)+1))</f>
        <v/>
      </c>
      <c r="G222" s="28" t="str">
        <f>IF($A222="","",F222*C222+IF(F222&gt;0,N(Residents!O222),0))</f>
        <v/>
      </c>
      <c r="H222" s="28" t="str">
        <f>IF($A222="","",SUMIF(Payments!$B$4:$B$1003,$A222,Payments!$D$4:$D$1003))</f>
        <v/>
      </c>
      <c r="I222" s="31" t="str">
        <f t="shared" si="3"/>
        <v/>
      </c>
      <c r="J222" s="26" t="str">
        <f>IF($A222="","",Residents!B222&amp;"")</f>
        <v/>
      </c>
      <c r="K222" s="32" t="str">
        <f>IF(OR($A222="",N(I222)&lt;=0.005),"","Hi "&amp;A222&amp;", your rent balance at "&amp;Settings!$B$3&amp;" is "&amp;Settings!$B$4&amp;" "&amp;TEXT(I222,"#,##0")&amp;" as on "&amp;TEXT(Settings!$B$5,"dd-mmm-yyyy")&amp;". Please pay at the earliest. Thank you.")</f>
        <v/>
      </c>
      <c r="L222" s="33" t="str">
        <f>IF(OR($A222="",Residents!$J222=""),"",DATE(YEAR(Residents!$J222),MONTH(Residents!$J222),1))</f>
        <v/>
      </c>
      <c r="M222" s="33" t="str">
        <f>IF(L222="","",MAX(L222,IF(Residents!$K222&lt;&gt;"",MIN(DATE(YEAR(Residents!$K222),MONTH(Residents!$K222),1),DATE(YEAR(Settings!$B$5),MONTH(Settings!$B$5),1)),IF(DAY(Settings!$B$5)&gt;=MAX(1,N(Settings!$B$6)),DATE(YEAR(Settings!$B$5),MONTH(Settings!$B$5),1),EDATE(DATE(YEAR(Settings!$B$5),MONTH(Settings!$B$5),1),-1)))))</f>
        <v/>
      </c>
    </row>
    <row r="223" spans="1:13" x14ac:dyDescent="0.3">
      <c r="A223" s="26" t="str">
        <f>IF(Residents!A223="","",Residents!A223)</f>
        <v/>
      </c>
      <c r="B223" s="27" t="str">
        <f>IF($A223="","",Residents!H223&amp;"")</f>
        <v/>
      </c>
      <c r="C223" s="28" t="str">
        <f>IF($A223="","",IF(N(Residents!I223)&gt;0,Residents!I223,IFERROR(INDEX(Beds!$F$7:$F$206,MATCH(Residents!H223,Beds!$A$7:$A$206,0)),0)))</f>
        <v/>
      </c>
      <c r="D223" s="29" t="str">
        <f>IF(OR($A223="",Residents!J223=""),"",Residents!J223)</f>
        <v/>
      </c>
      <c r="E223" s="30" t="str">
        <f>IF($A223="","",IF(Residents!J223="","No check-in date",IF(Residents!J223&gt;Settings!$B$5,"Booked",IF(AND(Residents!K223&lt;&gt;"",Residents!K223&lt;Settings!$B$5),"Left","Staying"))))</f>
        <v/>
      </c>
      <c r="F223" s="30" t="str">
        <f>IF($A223="","",IF(OR(L223="",Residents!$J223&gt;Settings!$B$5),0,(YEAR(M223)-YEAR(L223))*12+MONTH(M223)-MONTH(L223)+1))</f>
        <v/>
      </c>
      <c r="G223" s="28" t="str">
        <f>IF($A223="","",F223*C223+IF(F223&gt;0,N(Residents!O223),0))</f>
        <v/>
      </c>
      <c r="H223" s="28" t="str">
        <f>IF($A223="","",SUMIF(Payments!$B$4:$B$1003,$A223,Payments!$D$4:$D$1003))</f>
        <v/>
      </c>
      <c r="I223" s="31" t="str">
        <f t="shared" si="3"/>
        <v/>
      </c>
      <c r="J223" s="26" t="str">
        <f>IF($A223="","",Residents!B223&amp;"")</f>
        <v/>
      </c>
      <c r="K223" s="32" t="str">
        <f>IF(OR($A223="",N(I223)&lt;=0.005),"","Hi "&amp;A223&amp;", your rent balance at "&amp;Settings!$B$3&amp;" is "&amp;Settings!$B$4&amp;" "&amp;TEXT(I223,"#,##0")&amp;" as on "&amp;TEXT(Settings!$B$5,"dd-mmm-yyyy")&amp;". Please pay at the earliest. Thank you.")</f>
        <v/>
      </c>
      <c r="L223" s="33" t="str">
        <f>IF(OR($A223="",Residents!$J223=""),"",DATE(YEAR(Residents!$J223),MONTH(Residents!$J223),1))</f>
        <v/>
      </c>
      <c r="M223" s="33" t="str">
        <f>IF(L223="","",MAX(L223,IF(Residents!$K223&lt;&gt;"",MIN(DATE(YEAR(Residents!$K223),MONTH(Residents!$K223),1),DATE(YEAR(Settings!$B$5),MONTH(Settings!$B$5),1)),IF(DAY(Settings!$B$5)&gt;=MAX(1,N(Settings!$B$6)),DATE(YEAR(Settings!$B$5),MONTH(Settings!$B$5),1),EDATE(DATE(YEAR(Settings!$B$5),MONTH(Settings!$B$5),1),-1)))))</f>
        <v/>
      </c>
    </row>
    <row r="224" spans="1:13" x14ac:dyDescent="0.3">
      <c r="A224" s="26" t="str">
        <f>IF(Residents!A224="","",Residents!A224)</f>
        <v/>
      </c>
      <c r="B224" s="27" t="str">
        <f>IF($A224="","",Residents!H224&amp;"")</f>
        <v/>
      </c>
      <c r="C224" s="28" t="str">
        <f>IF($A224="","",IF(N(Residents!I224)&gt;0,Residents!I224,IFERROR(INDEX(Beds!$F$7:$F$206,MATCH(Residents!H224,Beds!$A$7:$A$206,0)),0)))</f>
        <v/>
      </c>
      <c r="D224" s="29" t="str">
        <f>IF(OR($A224="",Residents!J224=""),"",Residents!J224)</f>
        <v/>
      </c>
      <c r="E224" s="30" t="str">
        <f>IF($A224="","",IF(Residents!J224="","No check-in date",IF(Residents!J224&gt;Settings!$B$5,"Booked",IF(AND(Residents!K224&lt;&gt;"",Residents!K224&lt;Settings!$B$5),"Left","Staying"))))</f>
        <v/>
      </c>
      <c r="F224" s="30" t="str">
        <f>IF($A224="","",IF(OR(L224="",Residents!$J224&gt;Settings!$B$5),0,(YEAR(M224)-YEAR(L224))*12+MONTH(M224)-MONTH(L224)+1))</f>
        <v/>
      </c>
      <c r="G224" s="28" t="str">
        <f>IF($A224="","",F224*C224+IF(F224&gt;0,N(Residents!O224),0))</f>
        <v/>
      </c>
      <c r="H224" s="28" t="str">
        <f>IF($A224="","",SUMIF(Payments!$B$4:$B$1003,$A224,Payments!$D$4:$D$1003))</f>
        <v/>
      </c>
      <c r="I224" s="31" t="str">
        <f t="shared" si="3"/>
        <v/>
      </c>
      <c r="J224" s="26" t="str">
        <f>IF($A224="","",Residents!B224&amp;"")</f>
        <v/>
      </c>
      <c r="K224" s="32" t="str">
        <f>IF(OR($A224="",N(I224)&lt;=0.005),"","Hi "&amp;A224&amp;", your rent balance at "&amp;Settings!$B$3&amp;" is "&amp;Settings!$B$4&amp;" "&amp;TEXT(I224,"#,##0")&amp;" as on "&amp;TEXT(Settings!$B$5,"dd-mmm-yyyy")&amp;". Please pay at the earliest. Thank you.")</f>
        <v/>
      </c>
      <c r="L224" s="33" t="str">
        <f>IF(OR($A224="",Residents!$J224=""),"",DATE(YEAR(Residents!$J224),MONTH(Residents!$J224),1))</f>
        <v/>
      </c>
      <c r="M224" s="33" t="str">
        <f>IF(L224="","",MAX(L224,IF(Residents!$K224&lt;&gt;"",MIN(DATE(YEAR(Residents!$K224),MONTH(Residents!$K224),1),DATE(YEAR(Settings!$B$5),MONTH(Settings!$B$5),1)),IF(DAY(Settings!$B$5)&gt;=MAX(1,N(Settings!$B$6)),DATE(YEAR(Settings!$B$5),MONTH(Settings!$B$5),1),EDATE(DATE(YEAR(Settings!$B$5),MONTH(Settings!$B$5),1),-1)))))</f>
        <v/>
      </c>
    </row>
    <row r="225" spans="1:13" x14ac:dyDescent="0.3">
      <c r="A225" s="26" t="str">
        <f>IF(Residents!A225="","",Residents!A225)</f>
        <v/>
      </c>
      <c r="B225" s="27" t="str">
        <f>IF($A225="","",Residents!H225&amp;"")</f>
        <v/>
      </c>
      <c r="C225" s="28" t="str">
        <f>IF($A225="","",IF(N(Residents!I225)&gt;0,Residents!I225,IFERROR(INDEX(Beds!$F$7:$F$206,MATCH(Residents!H225,Beds!$A$7:$A$206,0)),0)))</f>
        <v/>
      </c>
      <c r="D225" s="29" t="str">
        <f>IF(OR($A225="",Residents!J225=""),"",Residents!J225)</f>
        <v/>
      </c>
      <c r="E225" s="30" t="str">
        <f>IF($A225="","",IF(Residents!J225="","No check-in date",IF(Residents!J225&gt;Settings!$B$5,"Booked",IF(AND(Residents!K225&lt;&gt;"",Residents!K225&lt;Settings!$B$5),"Left","Staying"))))</f>
        <v/>
      </c>
      <c r="F225" s="30" t="str">
        <f>IF($A225="","",IF(OR(L225="",Residents!$J225&gt;Settings!$B$5),0,(YEAR(M225)-YEAR(L225))*12+MONTH(M225)-MONTH(L225)+1))</f>
        <v/>
      </c>
      <c r="G225" s="28" t="str">
        <f>IF($A225="","",F225*C225+IF(F225&gt;0,N(Residents!O225),0))</f>
        <v/>
      </c>
      <c r="H225" s="28" t="str">
        <f>IF($A225="","",SUMIF(Payments!$B$4:$B$1003,$A225,Payments!$D$4:$D$1003))</f>
        <v/>
      </c>
      <c r="I225" s="31" t="str">
        <f t="shared" si="3"/>
        <v/>
      </c>
      <c r="J225" s="26" t="str">
        <f>IF($A225="","",Residents!B225&amp;"")</f>
        <v/>
      </c>
      <c r="K225" s="32" t="str">
        <f>IF(OR($A225="",N(I225)&lt;=0.005),"","Hi "&amp;A225&amp;", your rent balance at "&amp;Settings!$B$3&amp;" is "&amp;Settings!$B$4&amp;" "&amp;TEXT(I225,"#,##0")&amp;" as on "&amp;TEXT(Settings!$B$5,"dd-mmm-yyyy")&amp;". Please pay at the earliest. Thank you.")</f>
        <v/>
      </c>
      <c r="L225" s="33" t="str">
        <f>IF(OR($A225="",Residents!$J225=""),"",DATE(YEAR(Residents!$J225),MONTH(Residents!$J225),1))</f>
        <v/>
      </c>
      <c r="M225" s="33" t="str">
        <f>IF(L225="","",MAX(L225,IF(Residents!$K225&lt;&gt;"",MIN(DATE(YEAR(Residents!$K225),MONTH(Residents!$K225),1),DATE(YEAR(Settings!$B$5),MONTH(Settings!$B$5),1)),IF(DAY(Settings!$B$5)&gt;=MAX(1,N(Settings!$B$6)),DATE(YEAR(Settings!$B$5),MONTH(Settings!$B$5),1),EDATE(DATE(YEAR(Settings!$B$5),MONTH(Settings!$B$5),1),-1)))))</f>
        <v/>
      </c>
    </row>
    <row r="226" spans="1:13" x14ac:dyDescent="0.3">
      <c r="A226" s="26" t="str">
        <f>IF(Residents!A226="","",Residents!A226)</f>
        <v/>
      </c>
      <c r="B226" s="27" t="str">
        <f>IF($A226="","",Residents!H226&amp;"")</f>
        <v/>
      </c>
      <c r="C226" s="28" t="str">
        <f>IF($A226="","",IF(N(Residents!I226)&gt;0,Residents!I226,IFERROR(INDEX(Beds!$F$7:$F$206,MATCH(Residents!H226,Beds!$A$7:$A$206,0)),0)))</f>
        <v/>
      </c>
      <c r="D226" s="29" t="str">
        <f>IF(OR($A226="",Residents!J226=""),"",Residents!J226)</f>
        <v/>
      </c>
      <c r="E226" s="30" t="str">
        <f>IF($A226="","",IF(Residents!J226="","No check-in date",IF(Residents!J226&gt;Settings!$B$5,"Booked",IF(AND(Residents!K226&lt;&gt;"",Residents!K226&lt;Settings!$B$5),"Left","Staying"))))</f>
        <v/>
      </c>
      <c r="F226" s="30" t="str">
        <f>IF($A226="","",IF(OR(L226="",Residents!$J226&gt;Settings!$B$5),0,(YEAR(M226)-YEAR(L226))*12+MONTH(M226)-MONTH(L226)+1))</f>
        <v/>
      </c>
      <c r="G226" s="28" t="str">
        <f>IF($A226="","",F226*C226+IF(F226&gt;0,N(Residents!O226),0))</f>
        <v/>
      </c>
      <c r="H226" s="28" t="str">
        <f>IF($A226="","",SUMIF(Payments!$B$4:$B$1003,$A226,Payments!$D$4:$D$1003))</f>
        <v/>
      </c>
      <c r="I226" s="31" t="str">
        <f t="shared" si="3"/>
        <v/>
      </c>
      <c r="J226" s="26" t="str">
        <f>IF($A226="","",Residents!B226&amp;"")</f>
        <v/>
      </c>
      <c r="K226" s="32" t="str">
        <f>IF(OR($A226="",N(I226)&lt;=0.005),"","Hi "&amp;A226&amp;", your rent balance at "&amp;Settings!$B$3&amp;" is "&amp;Settings!$B$4&amp;" "&amp;TEXT(I226,"#,##0")&amp;" as on "&amp;TEXT(Settings!$B$5,"dd-mmm-yyyy")&amp;". Please pay at the earliest. Thank you.")</f>
        <v/>
      </c>
      <c r="L226" s="33" t="str">
        <f>IF(OR($A226="",Residents!$J226=""),"",DATE(YEAR(Residents!$J226),MONTH(Residents!$J226),1))</f>
        <v/>
      </c>
      <c r="M226" s="33" t="str">
        <f>IF(L226="","",MAX(L226,IF(Residents!$K226&lt;&gt;"",MIN(DATE(YEAR(Residents!$K226),MONTH(Residents!$K226),1),DATE(YEAR(Settings!$B$5),MONTH(Settings!$B$5),1)),IF(DAY(Settings!$B$5)&gt;=MAX(1,N(Settings!$B$6)),DATE(YEAR(Settings!$B$5),MONTH(Settings!$B$5),1),EDATE(DATE(YEAR(Settings!$B$5),MONTH(Settings!$B$5),1),-1)))))</f>
        <v/>
      </c>
    </row>
    <row r="227" spans="1:13" x14ac:dyDescent="0.3">
      <c r="A227" s="26" t="str">
        <f>IF(Residents!A227="","",Residents!A227)</f>
        <v/>
      </c>
      <c r="B227" s="27" t="str">
        <f>IF($A227="","",Residents!H227&amp;"")</f>
        <v/>
      </c>
      <c r="C227" s="28" t="str">
        <f>IF($A227="","",IF(N(Residents!I227)&gt;0,Residents!I227,IFERROR(INDEX(Beds!$F$7:$F$206,MATCH(Residents!H227,Beds!$A$7:$A$206,0)),0)))</f>
        <v/>
      </c>
      <c r="D227" s="29" t="str">
        <f>IF(OR($A227="",Residents!J227=""),"",Residents!J227)</f>
        <v/>
      </c>
      <c r="E227" s="30" t="str">
        <f>IF($A227="","",IF(Residents!J227="","No check-in date",IF(Residents!J227&gt;Settings!$B$5,"Booked",IF(AND(Residents!K227&lt;&gt;"",Residents!K227&lt;Settings!$B$5),"Left","Staying"))))</f>
        <v/>
      </c>
      <c r="F227" s="30" t="str">
        <f>IF($A227="","",IF(OR(L227="",Residents!$J227&gt;Settings!$B$5),0,(YEAR(M227)-YEAR(L227))*12+MONTH(M227)-MONTH(L227)+1))</f>
        <v/>
      </c>
      <c r="G227" s="28" t="str">
        <f>IF($A227="","",F227*C227+IF(F227&gt;0,N(Residents!O227),0))</f>
        <v/>
      </c>
      <c r="H227" s="28" t="str">
        <f>IF($A227="","",SUMIF(Payments!$B$4:$B$1003,$A227,Payments!$D$4:$D$1003))</f>
        <v/>
      </c>
      <c r="I227" s="31" t="str">
        <f t="shared" si="3"/>
        <v/>
      </c>
      <c r="J227" s="26" t="str">
        <f>IF($A227="","",Residents!B227&amp;"")</f>
        <v/>
      </c>
      <c r="K227" s="32" t="str">
        <f>IF(OR($A227="",N(I227)&lt;=0.005),"","Hi "&amp;A227&amp;", your rent balance at "&amp;Settings!$B$3&amp;" is "&amp;Settings!$B$4&amp;" "&amp;TEXT(I227,"#,##0")&amp;" as on "&amp;TEXT(Settings!$B$5,"dd-mmm-yyyy")&amp;". Please pay at the earliest. Thank you.")</f>
        <v/>
      </c>
      <c r="L227" s="33" t="str">
        <f>IF(OR($A227="",Residents!$J227=""),"",DATE(YEAR(Residents!$J227),MONTH(Residents!$J227),1))</f>
        <v/>
      </c>
      <c r="M227" s="33" t="str">
        <f>IF(L227="","",MAX(L227,IF(Residents!$K227&lt;&gt;"",MIN(DATE(YEAR(Residents!$K227),MONTH(Residents!$K227),1),DATE(YEAR(Settings!$B$5),MONTH(Settings!$B$5),1)),IF(DAY(Settings!$B$5)&gt;=MAX(1,N(Settings!$B$6)),DATE(YEAR(Settings!$B$5),MONTH(Settings!$B$5),1),EDATE(DATE(YEAR(Settings!$B$5),MONTH(Settings!$B$5),1),-1)))))</f>
        <v/>
      </c>
    </row>
    <row r="228" spans="1:13" x14ac:dyDescent="0.3">
      <c r="A228" s="26" t="str">
        <f>IF(Residents!A228="","",Residents!A228)</f>
        <v/>
      </c>
      <c r="B228" s="27" t="str">
        <f>IF($A228="","",Residents!H228&amp;"")</f>
        <v/>
      </c>
      <c r="C228" s="28" t="str">
        <f>IF($A228="","",IF(N(Residents!I228)&gt;0,Residents!I228,IFERROR(INDEX(Beds!$F$7:$F$206,MATCH(Residents!H228,Beds!$A$7:$A$206,0)),0)))</f>
        <v/>
      </c>
      <c r="D228" s="29" t="str">
        <f>IF(OR($A228="",Residents!J228=""),"",Residents!J228)</f>
        <v/>
      </c>
      <c r="E228" s="30" t="str">
        <f>IF($A228="","",IF(Residents!J228="","No check-in date",IF(Residents!J228&gt;Settings!$B$5,"Booked",IF(AND(Residents!K228&lt;&gt;"",Residents!K228&lt;Settings!$B$5),"Left","Staying"))))</f>
        <v/>
      </c>
      <c r="F228" s="30" t="str">
        <f>IF($A228="","",IF(OR(L228="",Residents!$J228&gt;Settings!$B$5),0,(YEAR(M228)-YEAR(L228))*12+MONTH(M228)-MONTH(L228)+1))</f>
        <v/>
      </c>
      <c r="G228" s="28" t="str">
        <f>IF($A228="","",F228*C228+IF(F228&gt;0,N(Residents!O228),0))</f>
        <v/>
      </c>
      <c r="H228" s="28" t="str">
        <f>IF($A228="","",SUMIF(Payments!$B$4:$B$1003,$A228,Payments!$D$4:$D$1003))</f>
        <v/>
      </c>
      <c r="I228" s="31" t="str">
        <f t="shared" si="3"/>
        <v/>
      </c>
      <c r="J228" s="26" t="str">
        <f>IF($A228="","",Residents!B228&amp;"")</f>
        <v/>
      </c>
      <c r="K228" s="32" t="str">
        <f>IF(OR($A228="",N(I228)&lt;=0.005),"","Hi "&amp;A228&amp;", your rent balance at "&amp;Settings!$B$3&amp;" is "&amp;Settings!$B$4&amp;" "&amp;TEXT(I228,"#,##0")&amp;" as on "&amp;TEXT(Settings!$B$5,"dd-mmm-yyyy")&amp;". Please pay at the earliest. Thank you.")</f>
        <v/>
      </c>
      <c r="L228" s="33" t="str">
        <f>IF(OR($A228="",Residents!$J228=""),"",DATE(YEAR(Residents!$J228),MONTH(Residents!$J228),1))</f>
        <v/>
      </c>
      <c r="M228" s="33" t="str">
        <f>IF(L228="","",MAX(L228,IF(Residents!$K228&lt;&gt;"",MIN(DATE(YEAR(Residents!$K228),MONTH(Residents!$K228),1),DATE(YEAR(Settings!$B$5),MONTH(Settings!$B$5),1)),IF(DAY(Settings!$B$5)&gt;=MAX(1,N(Settings!$B$6)),DATE(YEAR(Settings!$B$5),MONTH(Settings!$B$5),1),EDATE(DATE(YEAR(Settings!$B$5),MONTH(Settings!$B$5),1),-1)))))</f>
        <v/>
      </c>
    </row>
    <row r="229" spans="1:13" x14ac:dyDescent="0.3">
      <c r="A229" s="26" t="str">
        <f>IF(Residents!A229="","",Residents!A229)</f>
        <v/>
      </c>
      <c r="B229" s="27" t="str">
        <f>IF($A229="","",Residents!H229&amp;"")</f>
        <v/>
      </c>
      <c r="C229" s="28" t="str">
        <f>IF($A229="","",IF(N(Residents!I229)&gt;0,Residents!I229,IFERROR(INDEX(Beds!$F$7:$F$206,MATCH(Residents!H229,Beds!$A$7:$A$206,0)),0)))</f>
        <v/>
      </c>
      <c r="D229" s="29" t="str">
        <f>IF(OR($A229="",Residents!J229=""),"",Residents!J229)</f>
        <v/>
      </c>
      <c r="E229" s="30" t="str">
        <f>IF($A229="","",IF(Residents!J229="","No check-in date",IF(Residents!J229&gt;Settings!$B$5,"Booked",IF(AND(Residents!K229&lt;&gt;"",Residents!K229&lt;Settings!$B$5),"Left","Staying"))))</f>
        <v/>
      </c>
      <c r="F229" s="30" t="str">
        <f>IF($A229="","",IF(OR(L229="",Residents!$J229&gt;Settings!$B$5),0,(YEAR(M229)-YEAR(L229))*12+MONTH(M229)-MONTH(L229)+1))</f>
        <v/>
      </c>
      <c r="G229" s="28" t="str">
        <f>IF($A229="","",F229*C229+IF(F229&gt;0,N(Residents!O229),0))</f>
        <v/>
      </c>
      <c r="H229" s="28" t="str">
        <f>IF($A229="","",SUMIF(Payments!$B$4:$B$1003,$A229,Payments!$D$4:$D$1003))</f>
        <v/>
      </c>
      <c r="I229" s="31" t="str">
        <f t="shared" si="3"/>
        <v/>
      </c>
      <c r="J229" s="26" t="str">
        <f>IF($A229="","",Residents!B229&amp;"")</f>
        <v/>
      </c>
      <c r="K229" s="32" t="str">
        <f>IF(OR($A229="",N(I229)&lt;=0.005),"","Hi "&amp;A229&amp;", your rent balance at "&amp;Settings!$B$3&amp;" is "&amp;Settings!$B$4&amp;" "&amp;TEXT(I229,"#,##0")&amp;" as on "&amp;TEXT(Settings!$B$5,"dd-mmm-yyyy")&amp;". Please pay at the earliest. Thank you.")</f>
        <v/>
      </c>
      <c r="L229" s="33" t="str">
        <f>IF(OR($A229="",Residents!$J229=""),"",DATE(YEAR(Residents!$J229),MONTH(Residents!$J229),1))</f>
        <v/>
      </c>
      <c r="M229" s="33" t="str">
        <f>IF(L229="","",MAX(L229,IF(Residents!$K229&lt;&gt;"",MIN(DATE(YEAR(Residents!$K229),MONTH(Residents!$K229),1),DATE(YEAR(Settings!$B$5),MONTH(Settings!$B$5),1)),IF(DAY(Settings!$B$5)&gt;=MAX(1,N(Settings!$B$6)),DATE(YEAR(Settings!$B$5),MONTH(Settings!$B$5),1),EDATE(DATE(YEAR(Settings!$B$5),MONTH(Settings!$B$5),1),-1)))))</f>
        <v/>
      </c>
    </row>
    <row r="230" spans="1:13" x14ac:dyDescent="0.3">
      <c r="A230" s="26" t="str">
        <f>IF(Residents!A230="","",Residents!A230)</f>
        <v/>
      </c>
      <c r="B230" s="27" t="str">
        <f>IF($A230="","",Residents!H230&amp;"")</f>
        <v/>
      </c>
      <c r="C230" s="28" t="str">
        <f>IF($A230="","",IF(N(Residents!I230)&gt;0,Residents!I230,IFERROR(INDEX(Beds!$F$7:$F$206,MATCH(Residents!H230,Beds!$A$7:$A$206,0)),0)))</f>
        <v/>
      </c>
      <c r="D230" s="29" t="str">
        <f>IF(OR($A230="",Residents!J230=""),"",Residents!J230)</f>
        <v/>
      </c>
      <c r="E230" s="30" t="str">
        <f>IF($A230="","",IF(Residents!J230="","No check-in date",IF(Residents!J230&gt;Settings!$B$5,"Booked",IF(AND(Residents!K230&lt;&gt;"",Residents!K230&lt;Settings!$B$5),"Left","Staying"))))</f>
        <v/>
      </c>
      <c r="F230" s="30" t="str">
        <f>IF($A230="","",IF(OR(L230="",Residents!$J230&gt;Settings!$B$5),0,(YEAR(M230)-YEAR(L230))*12+MONTH(M230)-MONTH(L230)+1))</f>
        <v/>
      </c>
      <c r="G230" s="28" t="str">
        <f>IF($A230="","",F230*C230+IF(F230&gt;0,N(Residents!O230),0))</f>
        <v/>
      </c>
      <c r="H230" s="28" t="str">
        <f>IF($A230="","",SUMIF(Payments!$B$4:$B$1003,$A230,Payments!$D$4:$D$1003))</f>
        <v/>
      </c>
      <c r="I230" s="31" t="str">
        <f t="shared" si="3"/>
        <v/>
      </c>
      <c r="J230" s="26" t="str">
        <f>IF($A230="","",Residents!B230&amp;"")</f>
        <v/>
      </c>
      <c r="K230" s="32" t="str">
        <f>IF(OR($A230="",N(I230)&lt;=0.005),"","Hi "&amp;A230&amp;", your rent balance at "&amp;Settings!$B$3&amp;" is "&amp;Settings!$B$4&amp;" "&amp;TEXT(I230,"#,##0")&amp;" as on "&amp;TEXT(Settings!$B$5,"dd-mmm-yyyy")&amp;". Please pay at the earliest. Thank you.")</f>
        <v/>
      </c>
      <c r="L230" s="33" t="str">
        <f>IF(OR($A230="",Residents!$J230=""),"",DATE(YEAR(Residents!$J230),MONTH(Residents!$J230),1))</f>
        <v/>
      </c>
      <c r="M230" s="33" t="str">
        <f>IF(L230="","",MAX(L230,IF(Residents!$K230&lt;&gt;"",MIN(DATE(YEAR(Residents!$K230),MONTH(Residents!$K230),1),DATE(YEAR(Settings!$B$5),MONTH(Settings!$B$5),1)),IF(DAY(Settings!$B$5)&gt;=MAX(1,N(Settings!$B$6)),DATE(YEAR(Settings!$B$5),MONTH(Settings!$B$5),1),EDATE(DATE(YEAR(Settings!$B$5),MONTH(Settings!$B$5),1),-1)))))</f>
        <v/>
      </c>
    </row>
    <row r="231" spans="1:13" x14ac:dyDescent="0.3">
      <c r="A231" s="26" t="str">
        <f>IF(Residents!A231="","",Residents!A231)</f>
        <v/>
      </c>
      <c r="B231" s="27" t="str">
        <f>IF($A231="","",Residents!H231&amp;"")</f>
        <v/>
      </c>
      <c r="C231" s="28" t="str">
        <f>IF($A231="","",IF(N(Residents!I231)&gt;0,Residents!I231,IFERROR(INDEX(Beds!$F$7:$F$206,MATCH(Residents!H231,Beds!$A$7:$A$206,0)),0)))</f>
        <v/>
      </c>
      <c r="D231" s="29" t="str">
        <f>IF(OR($A231="",Residents!J231=""),"",Residents!J231)</f>
        <v/>
      </c>
      <c r="E231" s="30" t="str">
        <f>IF($A231="","",IF(Residents!J231="","No check-in date",IF(Residents!J231&gt;Settings!$B$5,"Booked",IF(AND(Residents!K231&lt;&gt;"",Residents!K231&lt;Settings!$B$5),"Left","Staying"))))</f>
        <v/>
      </c>
      <c r="F231" s="30" t="str">
        <f>IF($A231="","",IF(OR(L231="",Residents!$J231&gt;Settings!$B$5),0,(YEAR(M231)-YEAR(L231))*12+MONTH(M231)-MONTH(L231)+1))</f>
        <v/>
      </c>
      <c r="G231" s="28" t="str">
        <f>IF($A231="","",F231*C231+IF(F231&gt;0,N(Residents!O231),0))</f>
        <v/>
      </c>
      <c r="H231" s="28" t="str">
        <f>IF($A231="","",SUMIF(Payments!$B$4:$B$1003,$A231,Payments!$D$4:$D$1003))</f>
        <v/>
      </c>
      <c r="I231" s="31" t="str">
        <f t="shared" si="3"/>
        <v/>
      </c>
      <c r="J231" s="26" t="str">
        <f>IF($A231="","",Residents!B231&amp;"")</f>
        <v/>
      </c>
      <c r="K231" s="32" t="str">
        <f>IF(OR($A231="",N(I231)&lt;=0.005),"","Hi "&amp;A231&amp;", your rent balance at "&amp;Settings!$B$3&amp;" is "&amp;Settings!$B$4&amp;" "&amp;TEXT(I231,"#,##0")&amp;" as on "&amp;TEXT(Settings!$B$5,"dd-mmm-yyyy")&amp;". Please pay at the earliest. Thank you.")</f>
        <v/>
      </c>
      <c r="L231" s="33" t="str">
        <f>IF(OR($A231="",Residents!$J231=""),"",DATE(YEAR(Residents!$J231),MONTH(Residents!$J231),1))</f>
        <v/>
      </c>
      <c r="M231" s="33" t="str">
        <f>IF(L231="","",MAX(L231,IF(Residents!$K231&lt;&gt;"",MIN(DATE(YEAR(Residents!$K231),MONTH(Residents!$K231),1),DATE(YEAR(Settings!$B$5),MONTH(Settings!$B$5),1)),IF(DAY(Settings!$B$5)&gt;=MAX(1,N(Settings!$B$6)),DATE(YEAR(Settings!$B$5),MONTH(Settings!$B$5),1),EDATE(DATE(YEAR(Settings!$B$5),MONTH(Settings!$B$5),1),-1)))))</f>
        <v/>
      </c>
    </row>
    <row r="232" spans="1:13" x14ac:dyDescent="0.3">
      <c r="A232" s="26" t="str">
        <f>IF(Residents!A232="","",Residents!A232)</f>
        <v/>
      </c>
      <c r="B232" s="27" t="str">
        <f>IF($A232="","",Residents!H232&amp;"")</f>
        <v/>
      </c>
      <c r="C232" s="28" t="str">
        <f>IF($A232="","",IF(N(Residents!I232)&gt;0,Residents!I232,IFERROR(INDEX(Beds!$F$7:$F$206,MATCH(Residents!H232,Beds!$A$7:$A$206,0)),0)))</f>
        <v/>
      </c>
      <c r="D232" s="29" t="str">
        <f>IF(OR($A232="",Residents!J232=""),"",Residents!J232)</f>
        <v/>
      </c>
      <c r="E232" s="30" t="str">
        <f>IF($A232="","",IF(Residents!J232="","No check-in date",IF(Residents!J232&gt;Settings!$B$5,"Booked",IF(AND(Residents!K232&lt;&gt;"",Residents!K232&lt;Settings!$B$5),"Left","Staying"))))</f>
        <v/>
      </c>
      <c r="F232" s="30" t="str">
        <f>IF($A232="","",IF(OR(L232="",Residents!$J232&gt;Settings!$B$5),0,(YEAR(M232)-YEAR(L232))*12+MONTH(M232)-MONTH(L232)+1))</f>
        <v/>
      </c>
      <c r="G232" s="28" t="str">
        <f>IF($A232="","",F232*C232+IF(F232&gt;0,N(Residents!O232),0))</f>
        <v/>
      </c>
      <c r="H232" s="28" t="str">
        <f>IF($A232="","",SUMIF(Payments!$B$4:$B$1003,$A232,Payments!$D$4:$D$1003))</f>
        <v/>
      </c>
      <c r="I232" s="31" t="str">
        <f t="shared" si="3"/>
        <v/>
      </c>
      <c r="J232" s="26" t="str">
        <f>IF($A232="","",Residents!B232&amp;"")</f>
        <v/>
      </c>
      <c r="K232" s="32" t="str">
        <f>IF(OR($A232="",N(I232)&lt;=0.005),"","Hi "&amp;A232&amp;", your rent balance at "&amp;Settings!$B$3&amp;" is "&amp;Settings!$B$4&amp;" "&amp;TEXT(I232,"#,##0")&amp;" as on "&amp;TEXT(Settings!$B$5,"dd-mmm-yyyy")&amp;". Please pay at the earliest. Thank you.")</f>
        <v/>
      </c>
      <c r="L232" s="33" t="str">
        <f>IF(OR($A232="",Residents!$J232=""),"",DATE(YEAR(Residents!$J232),MONTH(Residents!$J232),1))</f>
        <v/>
      </c>
      <c r="M232" s="33" t="str">
        <f>IF(L232="","",MAX(L232,IF(Residents!$K232&lt;&gt;"",MIN(DATE(YEAR(Residents!$K232),MONTH(Residents!$K232),1),DATE(YEAR(Settings!$B$5),MONTH(Settings!$B$5),1)),IF(DAY(Settings!$B$5)&gt;=MAX(1,N(Settings!$B$6)),DATE(YEAR(Settings!$B$5),MONTH(Settings!$B$5),1),EDATE(DATE(YEAR(Settings!$B$5),MONTH(Settings!$B$5),1),-1)))))</f>
        <v/>
      </c>
    </row>
    <row r="233" spans="1:13" x14ac:dyDescent="0.3">
      <c r="A233" s="26" t="str">
        <f>IF(Residents!A233="","",Residents!A233)</f>
        <v/>
      </c>
      <c r="B233" s="27" t="str">
        <f>IF($A233="","",Residents!H233&amp;"")</f>
        <v/>
      </c>
      <c r="C233" s="28" t="str">
        <f>IF($A233="","",IF(N(Residents!I233)&gt;0,Residents!I233,IFERROR(INDEX(Beds!$F$7:$F$206,MATCH(Residents!H233,Beds!$A$7:$A$206,0)),0)))</f>
        <v/>
      </c>
      <c r="D233" s="29" t="str">
        <f>IF(OR($A233="",Residents!J233=""),"",Residents!J233)</f>
        <v/>
      </c>
      <c r="E233" s="30" t="str">
        <f>IF($A233="","",IF(Residents!J233="","No check-in date",IF(Residents!J233&gt;Settings!$B$5,"Booked",IF(AND(Residents!K233&lt;&gt;"",Residents!K233&lt;Settings!$B$5),"Left","Staying"))))</f>
        <v/>
      </c>
      <c r="F233" s="30" t="str">
        <f>IF($A233="","",IF(OR(L233="",Residents!$J233&gt;Settings!$B$5),0,(YEAR(M233)-YEAR(L233))*12+MONTH(M233)-MONTH(L233)+1))</f>
        <v/>
      </c>
      <c r="G233" s="28" t="str">
        <f>IF($A233="","",F233*C233+IF(F233&gt;0,N(Residents!O233),0))</f>
        <v/>
      </c>
      <c r="H233" s="28" t="str">
        <f>IF($A233="","",SUMIF(Payments!$B$4:$B$1003,$A233,Payments!$D$4:$D$1003))</f>
        <v/>
      </c>
      <c r="I233" s="31" t="str">
        <f t="shared" si="3"/>
        <v/>
      </c>
      <c r="J233" s="26" t="str">
        <f>IF($A233="","",Residents!B233&amp;"")</f>
        <v/>
      </c>
      <c r="K233" s="32" t="str">
        <f>IF(OR($A233="",N(I233)&lt;=0.005),"","Hi "&amp;A233&amp;", your rent balance at "&amp;Settings!$B$3&amp;" is "&amp;Settings!$B$4&amp;" "&amp;TEXT(I233,"#,##0")&amp;" as on "&amp;TEXT(Settings!$B$5,"dd-mmm-yyyy")&amp;". Please pay at the earliest. Thank you.")</f>
        <v/>
      </c>
      <c r="L233" s="33" t="str">
        <f>IF(OR($A233="",Residents!$J233=""),"",DATE(YEAR(Residents!$J233),MONTH(Residents!$J233),1))</f>
        <v/>
      </c>
      <c r="M233" s="33" t="str">
        <f>IF(L233="","",MAX(L233,IF(Residents!$K233&lt;&gt;"",MIN(DATE(YEAR(Residents!$K233),MONTH(Residents!$K233),1),DATE(YEAR(Settings!$B$5),MONTH(Settings!$B$5),1)),IF(DAY(Settings!$B$5)&gt;=MAX(1,N(Settings!$B$6)),DATE(YEAR(Settings!$B$5),MONTH(Settings!$B$5),1),EDATE(DATE(YEAR(Settings!$B$5),MONTH(Settings!$B$5),1),-1)))))</f>
        <v/>
      </c>
    </row>
    <row r="234" spans="1:13" x14ac:dyDescent="0.3">
      <c r="A234" s="26" t="str">
        <f>IF(Residents!A234="","",Residents!A234)</f>
        <v/>
      </c>
      <c r="B234" s="27" t="str">
        <f>IF($A234="","",Residents!H234&amp;"")</f>
        <v/>
      </c>
      <c r="C234" s="28" t="str">
        <f>IF($A234="","",IF(N(Residents!I234)&gt;0,Residents!I234,IFERROR(INDEX(Beds!$F$7:$F$206,MATCH(Residents!H234,Beds!$A$7:$A$206,0)),0)))</f>
        <v/>
      </c>
      <c r="D234" s="29" t="str">
        <f>IF(OR($A234="",Residents!J234=""),"",Residents!J234)</f>
        <v/>
      </c>
      <c r="E234" s="30" t="str">
        <f>IF($A234="","",IF(Residents!J234="","No check-in date",IF(Residents!J234&gt;Settings!$B$5,"Booked",IF(AND(Residents!K234&lt;&gt;"",Residents!K234&lt;Settings!$B$5),"Left","Staying"))))</f>
        <v/>
      </c>
      <c r="F234" s="30" t="str">
        <f>IF($A234="","",IF(OR(L234="",Residents!$J234&gt;Settings!$B$5),0,(YEAR(M234)-YEAR(L234))*12+MONTH(M234)-MONTH(L234)+1))</f>
        <v/>
      </c>
      <c r="G234" s="28" t="str">
        <f>IF($A234="","",F234*C234+IF(F234&gt;0,N(Residents!O234),0))</f>
        <v/>
      </c>
      <c r="H234" s="28" t="str">
        <f>IF($A234="","",SUMIF(Payments!$B$4:$B$1003,$A234,Payments!$D$4:$D$1003))</f>
        <v/>
      </c>
      <c r="I234" s="31" t="str">
        <f t="shared" si="3"/>
        <v/>
      </c>
      <c r="J234" s="26" t="str">
        <f>IF($A234="","",Residents!B234&amp;"")</f>
        <v/>
      </c>
      <c r="K234" s="32" t="str">
        <f>IF(OR($A234="",N(I234)&lt;=0.005),"","Hi "&amp;A234&amp;", your rent balance at "&amp;Settings!$B$3&amp;" is "&amp;Settings!$B$4&amp;" "&amp;TEXT(I234,"#,##0")&amp;" as on "&amp;TEXT(Settings!$B$5,"dd-mmm-yyyy")&amp;". Please pay at the earliest. Thank you.")</f>
        <v/>
      </c>
      <c r="L234" s="33" t="str">
        <f>IF(OR($A234="",Residents!$J234=""),"",DATE(YEAR(Residents!$J234),MONTH(Residents!$J234),1))</f>
        <v/>
      </c>
      <c r="M234" s="33" t="str">
        <f>IF(L234="","",MAX(L234,IF(Residents!$K234&lt;&gt;"",MIN(DATE(YEAR(Residents!$K234),MONTH(Residents!$K234),1),DATE(YEAR(Settings!$B$5),MONTH(Settings!$B$5),1)),IF(DAY(Settings!$B$5)&gt;=MAX(1,N(Settings!$B$6)),DATE(YEAR(Settings!$B$5),MONTH(Settings!$B$5),1),EDATE(DATE(YEAR(Settings!$B$5),MONTH(Settings!$B$5),1),-1)))))</f>
        <v/>
      </c>
    </row>
    <row r="235" spans="1:13" x14ac:dyDescent="0.3">
      <c r="A235" s="26" t="str">
        <f>IF(Residents!A235="","",Residents!A235)</f>
        <v/>
      </c>
      <c r="B235" s="27" t="str">
        <f>IF($A235="","",Residents!H235&amp;"")</f>
        <v/>
      </c>
      <c r="C235" s="28" t="str">
        <f>IF($A235="","",IF(N(Residents!I235)&gt;0,Residents!I235,IFERROR(INDEX(Beds!$F$7:$F$206,MATCH(Residents!H235,Beds!$A$7:$A$206,0)),0)))</f>
        <v/>
      </c>
      <c r="D235" s="29" t="str">
        <f>IF(OR($A235="",Residents!J235=""),"",Residents!J235)</f>
        <v/>
      </c>
      <c r="E235" s="30" t="str">
        <f>IF($A235="","",IF(Residents!J235="","No check-in date",IF(Residents!J235&gt;Settings!$B$5,"Booked",IF(AND(Residents!K235&lt;&gt;"",Residents!K235&lt;Settings!$B$5),"Left","Staying"))))</f>
        <v/>
      </c>
      <c r="F235" s="30" t="str">
        <f>IF($A235="","",IF(OR(L235="",Residents!$J235&gt;Settings!$B$5),0,(YEAR(M235)-YEAR(L235))*12+MONTH(M235)-MONTH(L235)+1))</f>
        <v/>
      </c>
      <c r="G235" s="28" t="str">
        <f>IF($A235="","",F235*C235+IF(F235&gt;0,N(Residents!O235),0))</f>
        <v/>
      </c>
      <c r="H235" s="28" t="str">
        <f>IF($A235="","",SUMIF(Payments!$B$4:$B$1003,$A235,Payments!$D$4:$D$1003))</f>
        <v/>
      </c>
      <c r="I235" s="31" t="str">
        <f t="shared" si="3"/>
        <v/>
      </c>
      <c r="J235" s="26" t="str">
        <f>IF($A235="","",Residents!B235&amp;"")</f>
        <v/>
      </c>
      <c r="K235" s="32" t="str">
        <f>IF(OR($A235="",N(I235)&lt;=0.005),"","Hi "&amp;A235&amp;", your rent balance at "&amp;Settings!$B$3&amp;" is "&amp;Settings!$B$4&amp;" "&amp;TEXT(I235,"#,##0")&amp;" as on "&amp;TEXT(Settings!$B$5,"dd-mmm-yyyy")&amp;". Please pay at the earliest. Thank you.")</f>
        <v/>
      </c>
      <c r="L235" s="33" t="str">
        <f>IF(OR($A235="",Residents!$J235=""),"",DATE(YEAR(Residents!$J235),MONTH(Residents!$J235),1))</f>
        <v/>
      </c>
      <c r="M235" s="33" t="str">
        <f>IF(L235="","",MAX(L235,IF(Residents!$K235&lt;&gt;"",MIN(DATE(YEAR(Residents!$K235),MONTH(Residents!$K235),1),DATE(YEAR(Settings!$B$5),MONTH(Settings!$B$5),1)),IF(DAY(Settings!$B$5)&gt;=MAX(1,N(Settings!$B$6)),DATE(YEAR(Settings!$B$5),MONTH(Settings!$B$5),1),EDATE(DATE(YEAR(Settings!$B$5),MONTH(Settings!$B$5),1),-1)))))</f>
        <v/>
      </c>
    </row>
    <row r="236" spans="1:13" x14ac:dyDescent="0.3">
      <c r="A236" s="26" t="str">
        <f>IF(Residents!A236="","",Residents!A236)</f>
        <v/>
      </c>
      <c r="B236" s="27" t="str">
        <f>IF($A236="","",Residents!H236&amp;"")</f>
        <v/>
      </c>
      <c r="C236" s="28" t="str">
        <f>IF($A236="","",IF(N(Residents!I236)&gt;0,Residents!I236,IFERROR(INDEX(Beds!$F$7:$F$206,MATCH(Residents!H236,Beds!$A$7:$A$206,0)),0)))</f>
        <v/>
      </c>
      <c r="D236" s="29" t="str">
        <f>IF(OR($A236="",Residents!J236=""),"",Residents!J236)</f>
        <v/>
      </c>
      <c r="E236" s="30" t="str">
        <f>IF($A236="","",IF(Residents!J236="","No check-in date",IF(Residents!J236&gt;Settings!$B$5,"Booked",IF(AND(Residents!K236&lt;&gt;"",Residents!K236&lt;Settings!$B$5),"Left","Staying"))))</f>
        <v/>
      </c>
      <c r="F236" s="30" t="str">
        <f>IF($A236="","",IF(OR(L236="",Residents!$J236&gt;Settings!$B$5),0,(YEAR(M236)-YEAR(L236))*12+MONTH(M236)-MONTH(L236)+1))</f>
        <v/>
      </c>
      <c r="G236" s="28" t="str">
        <f>IF($A236="","",F236*C236+IF(F236&gt;0,N(Residents!O236),0))</f>
        <v/>
      </c>
      <c r="H236" s="28" t="str">
        <f>IF($A236="","",SUMIF(Payments!$B$4:$B$1003,$A236,Payments!$D$4:$D$1003))</f>
        <v/>
      </c>
      <c r="I236" s="31" t="str">
        <f t="shared" si="3"/>
        <v/>
      </c>
      <c r="J236" s="26" t="str">
        <f>IF($A236="","",Residents!B236&amp;"")</f>
        <v/>
      </c>
      <c r="K236" s="32" t="str">
        <f>IF(OR($A236="",N(I236)&lt;=0.005),"","Hi "&amp;A236&amp;", your rent balance at "&amp;Settings!$B$3&amp;" is "&amp;Settings!$B$4&amp;" "&amp;TEXT(I236,"#,##0")&amp;" as on "&amp;TEXT(Settings!$B$5,"dd-mmm-yyyy")&amp;". Please pay at the earliest. Thank you.")</f>
        <v/>
      </c>
      <c r="L236" s="33" t="str">
        <f>IF(OR($A236="",Residents!$J236=""),"",DATE(YEAR(Residents!$J236),MONTH(Residents!$J236),1))</f>
        <v/>
      </c>
      <c r="M236" s="33" t="str">
        <f>IF(L236="","",MAX(L236,IF(Residents!$K236&lt;&gt;"",MIN(DATE(YEAR(Residents!$K236),MONTH(Residents!$K236),1),DATE(YEAR(Settings!$B$5),MONTH(Settings!$B$5),1)),IF(DAY(Settings!$B$5)&gt;=MAX(1,N(Settings!$B$6)),DATE(YEAR(Settings!$B$5),MONTH(Settings!$B$5),1),EDATE(DATE(YEAR(Settings!$B$5),MONTH(Settings!$B$5),1),-1)))))</f>
        <v/>
      </c>
    </row>
    <row r="237" spans="1:13" x14ac:dyDescent="0.3">
      <c r="A237" s="26" t="str">
        <f>IF(Residents!A237="","",Residents!A237)</f>
        <v/>
      </c>
      <c r="B237" s="27" t="str">
        <f>IF($A237="","",Residents!H237&amp;"")</f>
        <v/>
      </c>
      <c r="C237" s="28" t="str">
        <f>IF($A237="","",IF(N(Residents!I237)&gt;0,Residents!I237,IFERROR(INDEX(Beds!$F$7:$F$206,MATCH(Residents!H237,Beds!$A$7:$A$206,0)),0)))</f>
        <v/>
      </c>
      <c r="D237" s="29" t="str">
        <f>IF(OR($A237="",Residents!J237=""),"",Residents!J237)</f>
        <v/>
      </c>
      <c r="E237" s="30" t="str">
        <f>IF($A237="","",IF(Residents!J237="","No check-in date",IF(Residents!J237&gt;Settings!$B$5,"Booked",IF(AND(Residents!K237&lt;&gt;"",Residents!K237&lt;Settings!$B$5),"Left","Staying"))))</f>
        <v/>
      </c>
      <c r="F237" s="30" t="str">
        <f>IF($A237="","",IF(OR(L237="",Residents!$J237&gt;Settings!$B$5),0,(YEAR(M237)-YEAR(L237))*12+MONTH(M237)-MONTH(L237)+1))</f>
        <v/>
      </c>
      <c r="G237" s="28" t="str">
        <f>IF($A237="","",F237*C237+IF(F237&gt;0,N(Residents!O237),0))</f>
        <v/>
      </c>
      <c r="H237" s="28" t="str">
        <f>IF($A237="","",SUMIF(Payments!$B$4:$B$1003,$A237,Payments!$D$4:$D$1003))</f>
        <v/>
      </c>
      <c r="I237" s="31" t="str">
        <f t="shared" si="3"/>
        <v/>
      </c>
      <c r="J237" s="26" t="str">
        <f>IF($A237="","",Residents!B237&amp;"")</f>
        <v/>
      </c>
      <c r="K237" s="32" t="str">
        <f>IF(OR($A237="",N(I237)&lt;=0.005),"","Hi "&amp;A237&amp;", your rent balance at "&amp;Settings!$B$3&amp;" is "&amp;Settings!$B$4&amp;" "&amp;TEXT(I237,"#,##0")&amp;" as on "&amp;TEXT(Settings!$B$5,"dd-mmm-yyyy")&amp;". Please pay at the earliest. Thank you.")</f>
        <v/>
      </c>
      <c r="L237" s="33" t="str">
        <f>IF(OR($A237="",Residents!$J237=""),"",DATE(YEAR(Residents!$J237),MONTH(Residents!$J237),1))</f>
        <v/>
      </c>
      <c r="M237" s="33" t="str">
        <f>IF(L237="","",MAX(L237,IF(Residents!$K237&lt;&gt;"",MIN(DATE(YEAR(Residents!$K237),MONTH(Residents!$K237),1),DATE(YEAR(Settings!$B$5),MONTH(Settings!$B$5),1)),IF(DAY(Settings!$B$5)&gt;=MAX(1,N(Settings!$B$6)),DATE(YEAR(Settings!$B$5),MONTH(Settings!$B$5),1),EDATE(DATE(YEAR(Settings!$B$5),MONTH(Settings!$B$5),1),-1)))))</f>
        <v/>
      </c>
    </row>
    <row r="238" spans="1:13" x14ac:dyDescent="0.3">
      <c r="A238" s="26" t="str">
        <f>IF(Residents!A238="","",Residents!A238)</f>
        <v/>
      </c>
      <c r="B238" s="27" t="str">
        <f>IF($A238="","",Residents!H238&amp;"")</f>
        <v/>
      </c>
      <c r="C238" s="28" t="str">
        <f>IF($A238="","",IF(N(Residents!I238)&gt;0,Residents!I238,IFERROR(INDEX(Beds!$F$7:$F$206,MATCH(Residents!H238,Beds!$A$7:$A$206,0)),0)))</f>
        <v/>
      </c>
      <c r="D238" s="29" t="str">
        <f>IF(OR($A238="",Residents!J238=""),"",Residents!J238)</f>
        <v/>
      </c>
      <c r="E238" s="30" t="str">
        <f>IF($A238="","",IF(Residents!J238="","No check-in date",IF(Residents!J238&gt;Settings!$B$5,"Booked",IF(AND(Residents!K238&lt;&gt;"",Residents!K238&lt;Settings!$B$5),"Left","Staying"))))</f>
        <v/>
      </c>
      <c r="F238" s="30" t="str">
        <f>IF($A238="","",IF(OR(L238="",Residents!$J238&gt;Settings!$B$5),0,(YEAR(M238)-YEAR(L238))*12+MONTH(M238)-MONTH(L238)+1))</f>
        <v/>
      </c>
      <c r="G238" s="28" t="str">
        <f>IF($A238="","",F238*C238+IF(F238&gt;0,N(Residents!O238),0))</f>
        <v/>
      </c>
      <c r="H238" s="28" t="str">
        <f>IF($A238="","",SUMIF(Payments!$B$4:$B$1003,$A238,Payments!$D$4:$D$1003))</f>
        <v/>
      </c>
      <c r="I238" s="31" t="str">
        <f t="shared" si="3"/>
        <v/>
      </c>
      <c r="J238" s="26" t="str">
        <f>IF($A238="","",Residents!B238&amp;"")</f>
        <v/>
      </c>
      <c r="K238" s="32" t="str">
        <f>IF(OR($A238="",N(I238)&lt;=0.005),"","Hi "&amp;A238&amp;", your rent balance at "&amp;Settings!$B$3&amp;" is "&amp;Settings!$B$4&amp;" "&amp;TEXT(I238,"#,##0")&amp;" as on "&amp;TEXT(Settings!$B$5,"dd-mmm-yyyy")&amp;". Please pay at the earliest. Thank you.")</f>
        <v/>
      </c>
      <c r="L238" s="33" t="str">
        <f>IF(OR($A238="",Residents!$J238=""),"",DATE(YEAR(Residents!$J238),MONTH(Residents!$J238),1))</f>
        <v/>
      </c>
      <c r="M238" s="33" t="str">
        <f>IF(L238="","",MAX(L238,IF(Residents!$K238&lt;&gt;"",MIN(DATE(YEAR(Residents!$K238),MONTH(Residents!$K238),1),DATE(YEAR(Settings!$B$5),MONTH(Settings!$B$5),1)),IF(DAY(Settings!$B$5)&gt;=MAX(1,N(Settings!$B$6)),DATE(YEAR(Settings!$B$5),MONTH(Settings!$B$5),1),EDATE(DATE(YEAR(Settings!$B$5),MONTH(Settings!$B$5),1),-1)))))</f>
        <v/>
      </c>
    </row>
    <row r="239" spans="1:13" x14ac:dyDescent="0.3">
      <c r="A239" s="26" t="str">
        <f>IF(Residents!A239="","",Residents!A239)</f>
        <v/>
      </c>
      <c r="B239" s="27" t="str">
        <f>IF($A239="","",Residents!H239&amp;"")</f>
        <v/>
      </c>
      <c r="C239" s="28" t="str">
        <f>IF($A239="","",IF(N(Residents!I239)&gt;0,Residents!I239,IFERROR(INDEX(Beds!$F$7:$F$206,MATCH(Residents!H239,Beds!$A$7:$A$206,0)),0)))</f>
        <v/>
      </c>
      <c r="D239" s="29" t="str">
        <f>IF(OR($A239="",Residents!J239=""),"",Residents!J239)</f>
        <v/>
      </c>
      <c r="E239" s="30" t="str">
        <f>IF($A239="","",IF(Residents!J239="","No check-in date",IF(Residents!J239&gt;Settings!$B$5,"Booked",IF(AND(Residents!K239&lt;&gt;"",Residents!K239&lt;Settings!$B$5),"Left","Staying"))))</f>
        <v/>
      </c>
      <c r="F239" s="30" t="str">
        <f>IF($A239="","",IF(OR(L239="",Residents!$J239&gt;Settings!$B$5),0,(YEAR(M239)-YEAR(L239))*12+MONTH(M239)-MONTH(L239)+1))</f>
        <v/>
      </c>
      <c r="G239" s="28" t="str">
        <f>IF($A239="","",F239*C239+IF(F239&gt;0,N(Residents!O239),0))</f>
        <v/>
      </c>
      <c r="H239" s="28" t="str">
        <f>IF($A239="","",SUMIF(Payments!$B$4:$B$1003,$A239,Payments!$D$4:$D$1003))</f>
        <v/>
      </c>
      <c r="I239" s="31" t="str">
        <f t="shared" si="3"/>
        <v/>
      </c>
      <c r="J239" s="26" t="str">
        <f>IF($A239="","",Residents!B239&amp;"")</f>
        <v/>
      </c>
      <c r="K239" s="32" t="str">
        <f>IF(OR($A239="",N(I239)&lt;=0.005),"","Hi "&amp;A239&amp;", your rent balance at "&amp;Settings!$B$3&amp;" is "&amp;Settings!$B$4&amp;" "&amp;TEXT(I239,"#,##0")&amp;" as on "&amp;TEXT(Settings!$B$5,"dd-mmm-yyyy")&amp;". Please pay at the earliest. Thank you.")</f>
        <v/>
      </c>
      <c r="L239" s="33" t="str">
        <f>IF(OR($A239="",Residents!$J239=""),"",DATE(YEAR(Residents!$J239),MONTH(Residents!$J239),1))</f>
        <v/>
      </c>
      <c r="M239" s="33" t="str">
        <f>IF(L239="","",MAX(L239,IF(Residents!$K239&lt;&gt;"",MIN(DATE(YEAR(Residents!$K239),MONTH(Residents!$K239),1),DATE(YEAR(Settings!$B$5),MONTH(Settings!$B$5),1)),IF(DAY(Settings!$B$5)&gt;=MAX(1,N(Settings!$B$6)),DATE(YEAR(Settings!$B$5),MONTH(Settings!$B$5),1),EDATE(DATE(YEAR(Settings!$B$5),MONTH(Settings!$B$5),1),-1)))))</f>
        <v/>
      </c>
    </row>
    <row r="240" spans="1:13" x14ac:dyDescent="0.3">
      <c r="A240" s="26" t="str">
        <f>IF(Residents!A240="","",Residents!A240)</f>
        <v/>
      </c>
      <c r="B240" s="27" t="str">
        <f>IF($A240="","",Residents!H240&amp;"")</f>
        <v/>
      </c>
      <c r="C240" s="28" t="str">
        <f>IF($A240="","",IF(N(Residents!I240)&gt;0,Residents!I240,IFERROR(INDEX(Beds!$F$7:$F$206,MATCH(Residents!H240,Beds!$A$7:$A$206,0)),0)))</f>
        <v/>
      </c>
      <c r="D240" s="29" t="str">
        <f>IF(OR($A240="",Residents!J240=""),"",Residents!J240)</f>
        <v/>
      </c>
      <c r="E240" s="30" t="str">
        <f>IF($A240="","",IF(Residents!J240="","No check-in date",IF(Residents!J240&gt;Settings!$B$5,"Booked",IF(AND(Residents!K240&lt;&gt;"",Residents!K240&lt;Settings!$B$5),"Left","Staying"))))</f>
        <v/>
      </c>
      <c r="F240" s="30" t="str">
        <f>IF($A240="","",IF(OR(L240="",Residents!$J240&gt;Settings!$B$5),0,(YEAR(M240)-YEAR(L240))*12+MONTH(M240)-MONTH(L240)+1))</f>
        <v/>
      </c>
      <c r="G240" s="28" t="str">
        <f>IF($A240="","",F240*C240+IF(F240&gt;0,N(Residents!O240),0))</f>
        <v/>
      </c>
      <c r="H240" s="28" t="str">
        <f>IF($A240="","",SUMIF(Payments!$B$4:$B$1003,$A240,Payments!$D$4:$D$1003))</f>
        <v/>
      </c>
      <c r="I240" s="31" t="str">
        <f t="shared" si="3"/>
        <v/>
      </c>
      <c r="J240" s="26" t="str">
        <f>IF($A240="","",Residents!B240&amp;"")</f>
        <v/>
      </c>
      <c r="K240" s="32" t="str">
        <f>IF(OR($A240="",N(I240)&lt;=0.005),"","Hi "&amp;A240&amp;", your rent balance at "&amp;Settings!$B$3&amp;" is "&amp;Settings!$B$4&amp;" "&amp;TEXT(I240,"#,##0")&amp;" as on "&amp;TEXT(Settings!$B$5,"dd-mmm-yyyy")&amp;". Please pay at the earliest. Thank you.")</f>
        <v/>
      </c>
      <c r="L240" s="33" t="str">
        <f>IF(OR($A240="",Residents!$J240=""),"",DATE(YEAR(Residents!$J240),MONTH(Residents!$J240),1))</f>
        <v/>
      </c>
      <c r="M240" s="33" t="str">
        <f>IF(L240="","",MAX(L240,IF(Residents!$K240&lt;&gt;"",MIN(DATE(YEAR(Residents!$K240),MONTH(Residents!$K240),1),DATE(YEAR(Settings!$B$5),MONTH(Settings!$B$5),1)),IF(DAY(Settings!$B$5)&gt;=MAX(1,N(Settings!$B$6)),DATE(YEAR(Settings!$B$5),MONTH(Settings!$B$5),1),EDATE(DATE(YEAR(Settings!$B$5),MONTH(Settings!$B$5),1),-1)))))</f>
        <v/>
      </c>
    </row>
    <row r="241" spans="1:13" x14ac:dyDescent="0.3">
      <c r="A241" s="26" t="str">
        <f>IF(Residents!A241="","",Residents!A241)</f>
        <v/>
      </c>
      <c r="B241" s="27" t="str">
        <f>IF($A241="","",Residents!H241&amp;"")</f>
        <v/>
      </c>
      <c r="C241" s="28" t="str">
        <f>IF($A241="","",IF(N(Residents!I241)&gt;0,Residents!I241,IFERROR(INDEX(Beds!$F$7:$F$206,MATCH(Residents!H241,Beds!$A$7:$A$206,0)),0)))</f>
        <v/>
      </c>
      <c r="D241" s="29" t="str">
        <f>IF(OR($A241="",Residents!J241=""),"",Residents!J241)</f>
        <v/>
      </c>
      <c r="E241" s="30" t="str">
        <f>IF($A241="","",IF(Residents!J241="","No check-in date",IF(Residents!J241&gt;Settings!$B$5,"Booked",IF(AND(Residents!K241&lt;&gt;"",Residents!K241&lt;Settings!$B$5),"Left","Staying"))))</f>
        <v/>
      </c>
      <c r="F241" s="30" t="str">
        <f>IF($A241="","",IF(OR(L241="",Residents!$J241&gt;Settings!$B$5),0,(YEAR(M241)-YEAR(L241))*12+MONTH(M241)-MONTH(L241)+1))</f>
        <v/>
      </c>
      <c r="G241" s="28" t="str">
        <f>IF($A241="","",F241*C241+IF(F241&gt;0,N(Residents!O241),0))</f>
        <v/>
      </c>
      <c r="H241" s="28" t="str">
        <f>IF($A241="","",SUMIF(Payments!$B$4:$B$1003,$A241,Payments!$D$4:$D$1003))</f>
        <v/>
      </c>
      <c r="I241" s="31" t="str">
        <f t="shared" si="3"/>
        <v/>
      </c>
      <c r="J241" s="26" t="str">
        <f>IF($A241="","",Residents!B241&amp;"")</f>
        <v/>
      </c>
      <c r="K241" s="32" t="str">
        <f>IF(OR($A241="",N(I241)&lt;=0.005),"","Hi "&amp;A241&amp;", your rent balance at "&amp;Settings!$B$3&amp;" is "&amp;Settings!$B$4&amp;" "&amp;TEXT(I241,"#,##0")&amp;" as on "&amp;TEXT(Settings!$B$5,"dd-mmm-yyyy")&amp;". Please pay at the earliest. Thank you.")</f>
        <v/>
      </c>
      <c r="L241" s="33" t="str">
        <f>IF(OR($A241="",Residents!$J241=""),"",DATE(YEAR(Residents!$J241),MONTH(Residents!$J241),1))</f>
        <v/>
      </c>
      <c r="M241" s="33" t="str">
        <f>IF(L241="","",MAX(L241,IF(Residents!$K241&lt;&gt;"",MIN(DATE(YEAR(Residents!$K241),MONTH(Residents!$K241),1),DATE(YEAR(Settings!$B$5),MONTH(Settings!$B$5),1)),IF(DAY(Settings!$B$5)&gt;=MAX(1,N(Settings!$B$6)),DATE(YEAR(Settings!$B$5),MONTH(Settings!$B$5),1),EDATE(DATE(YEAR(Settings!$B$5),MONTH(Settings!$B$5),1),-1)))))</f>
        <v/>
      </c>
    </row>
    <row r="242" spans="1:13" x14ac:dyDescent="0.3">
      <c r="A242" s="26" t="str">
        <f>IF(Residents!A242="","",Residents!A242)</f>
        <v/>
      </c>
      <c r="B242" s="27" t="str">
        <f>IF($A242="","",Residents!H242&amp;"")</f>
        <v/>
      </c>
      <c r="C242" s="28" t="str">
        <f>IF($A242="","",IF(N(Residents!I242)&gt;0,Residents!I242,IFERROR(INDEX(Beds!$F$7:$F$206,MATCH(Residents!H242,Beds!$A$7:$A$206,0)),0)))</f>
        <v/>
      </c>
      <c r="D242" s="29" t="str">
        <f>IF(OR($A242="",Residents!J242=""),"",Residents!J242)</f>
        <v/>
      </c>
      <c r="E242" s="30" t="str">
        <f>IF($A242="","",IF(Residents!J242="","No check-in date",IF(Residents!J242&gt;Settings!$B$5,"Booked",IF(AND(Residents!K242&lt;&gt;"",Residents!K242&lt;Settings!$B$5),"Left","Staying"))))</f>
        <v/>
      </c>
      <c r="F242" s="30" t="str">
        <f>IF($A242="","",IF(OR(L242="",Residents!$J242&gt;Settings!$B$5),0,(YEAR(M242)-YEAR(L242))*12+MONTH(M242)-MONTH(L242)+1))</f>
        <v/>
      </c>
      <c r="G242" s="28" t="str">
        <f>IF($A242="","",F242*C242+IF(F242&gt;0,N(Residents!O242),0))</f>
        <v/>
      </c>
      <c r="H242" s="28" t="str">
        <f>IF($A242="","",SUMIF(Payments!$B$4:$B$1003,$A242,Payments!$D$4:$D$1003))</f>
        <v/>
      </c>
      <c r="I242" s="31" t="str">
        <f t="shared" si="3"/>
        <v/>
      </c>
      <c r="J242" s="26" t="str">
        <f>IF($A242="","",Residents!B242&amp;"")</f>
        <v/>
      </c>
      <c r="K242" s="32" t="str">
        <f>IF(OR($A242="",N(I242)&lt;=0.005),"","Hi "&amp;A242&amp;", your rent balance at "&amp;Settings!$B$3&amp;" is "&amp;Settings!$B$4&amp;" "&amp;TEXT(I242,"#,##0")&amp;" as on "&amp;TEXT(Settings!$B$5,"dd-mmm-yyyy")&amp;". Please pay at the earliest. Thank you.")</f>
        <v/>
      </c>
      <c r="L242" s="33" t="str">
        <f>IF(OR($A242="",Residents!$J242=""),"",DATE(YEAR(Residents!$J242),MONTH(Residents!$J242),1))</f>
        <v/>
      </c>
      <c r="M242" s="33" t="str">
        <f>IF(L242="","",MAX(L242,IF(Residents!$K242&lt;&gt;"",MIN(DATE(YEAR(Residents!$K242),MONTH(Residents!$K242),1),DATE(YEAR(Settings!$B$5),MONTH(Settings!$B$5),1)),IF(DAY(Settings!$B$5)&gt;=MAX(1,N(Settings!$B$6)),DATE(YEAR(Settings!$B$5),MONTH(Settings!$B$5),1),EDATE(DATE(YEAR(Settings!$B$5),MONTH(Settings!$B$5),1),-1)))))</f>
        <v/>
      </c>
    </row>
    <row r="243" spans="1:13" x14ac:dyDescent="0.3">
      <c r="A243" s="26" t="str">
        <f>IF(Residents!A243="","",Residents!A243)</f>
        <v/>
      </c>
      <c r="B243" s="27" t="str">
        <f>IF($A243="","",Residents!H243&amp;"")</f>
        <v/>
      </c>
      <c r="C243" s="28" t="str">
        <f>IF($A243="","",IF(N(Residents!I243)&gt;0,Residents!I243,IFERROR(INDEX(Beds!$F$7:$F$206,MATCH(Residents!H243,Beds!$A$7:$A$206,0)),0)))</f>
        <v/>
      </c>
      <c r="D243" s="29" t="str">
        <f>IF(OR($A243="",Residents!J243=""),"",Residents!J243)</f>
        <v/>
      </c>
      <c r="E243" s="30" t="str">
        <f>IF($A243="","",IF(Residents!J243="","No check-in date",IF(Residents!J243&gt;Settings!$B$5,"Booked",IF(AND(Residents!K243&lt;&gt;"",Residents!K243&lt;Settings!$B$5),"Left","Staying"))))</f>
        <v/>
      </c>
      <c r="F243" s="30" t="str">
        <f>IF($A243="","",IF(OR(L243="",Residents!$J243&gt;Settings!$B$5),0,(YEAR(M243)-YEAR(L243))*12+MONTH(M243)-MONTH(L243)+1))</f>
        <v/>
      </c>
      <c r="G243" s="28" t="str">
        <f>IF($A243="","",F243*C243+IF(F243&gt;0,N(Residents!O243),0))</f>
        <v/>
      </c>
      <c r="H243" s="28" t="str">
        <f>IF($A243="","",SUMIF(Payments!$B$4:$B$1003,$A243,Payments!$D$4:$D$1003))</f>
        <v/>
      </c>
      <c r="I243" s="31" t="str">
        <f t="shared" si="3"/>
        <v/>
      </c>
      <c r="J243" s="26" t="str">
        <f>IF($A243="","",Residents!B243&amp;"")</f>
        <v/>
      </c>
      <c r="K243" s="32" t="str">
        <f>IF(OR($A243="",N(I243)&lt;=0.005),"","Hi "&amp;A243&amp;", your rent balance at "&amp;Settings!$B$3&amp;" is "&amp;Settings!$B$4&amp;" "&amp;TEXT(I243,"#,##0")&amp;" as on "&amp;TEXT(Settings!$B$5,"dd-mmm-yyyy")&amp;". Please pay at the earliest. Thank you.")</f>
        <v/>
      </c>
      <c r="L243" s="33" t="str">
        <f>IF(OR($A243="",Residents!$J243=""),"",DATE(YEAR(Residents!$J243),MONTH(Residents!$J243),1))</f>
        <v/>
      </c>
      <c r="M243" s="33" t="str">
        <f>IF(L243="","",MAX(L243,IF(Residents!$K243&lt;&gt;"",MIN(DATE(YEAR(Residents!$K243),MONTH(Residents!$K243),1),DATE(YEAR(Settings!$B$5),MONTH(Settings!$B$5),1)),IF(DAY(Settings!$B$5)&gt;=MAX(1,N(Settings!$B$6)),DATE(YEAR(Settings!$B$5),MONTH(Settings!$B$5),1),EDATE(DATE(YEAR(Settings!$B$5),MONTH(Settings!$B$5),1),-1)))))</f>
        <v/>
      </c>
    </row>
    <row r="244" spans="1:13" x14ac:dyDescent="0.3">
      <c r="A244" s="26" t="str">
        <f>IF(Residents!A244="","",Residents!A244)</f>
        <v/>
      </c>
      <c r="B244" s="27" t="str">
        <f>IF($A244="","",Residents!H244&amp;"")</f>
        <v/>
      </c>
      <c r="C244" s="28" t="str">
        <f>IF($A244="","",IF(N(Residents!I244)&gt;0,Residents!I244,IFERROR(INDEX(Beds!$F$7:$F$206,MATCH(Residents!H244,Beds!$A$7:$A$206,0)),0)))</f>
        <v/>
      </c>
      <c r="D244" s="29" t="str">
        <f>IF(OR($A244="",Residents!J244=""),"",Residents!J244)</f>
        <v/>
      </c>
      <c r="E244" s="30" t="str">
        <f>IF($A244="","",IF(Residents!J244="","No check-in date",IF(Residents!J244&gt;Settings!$B$5,"Booked",IF(AND(Residents!K244&lt;&gt;"",Residents!K244&lt;Settings!$B$5),"Left","Staying"))))</f>
        <v/>
      </c>
      <c r="F244" s="30" t="str">
        <f>IF($A244="","",IF(OR(L244="",Residents!$J244&gt;Settings!$B$5),0,(YEAR(M244)-YEAR(L244))*12+MONTH(M244)-MONTH(L244)+1))</f>
        <v/>
      </c>
      <c r="G244" s="28" t="str">
        <f>IF($A244="","",F244*C244+IF(F244&gt;0,N(Residents!O244),0))</f>
        <v/>
      </c>
      <c r="H244" s="28" t="str">
        <f>IF($A244="","",SUMIF(Payments!$B$4:$B$1003,$A244,Payments!$D$4:$D$1003))</f>
        <v/>
      </c>
      <c r="I244" s="31" t="str">
        <f t="shared" si="3"/>
        <v/>
      </c>
      <c r="J244" s="26" t="str">
        <f>IF($A244="","",Residents!B244&amp;"")</f>
        <v/>
      </c>
      <c r="K244" s="32" t="str">
        <f>IF(OR($A244="",N(I244)&lt;=0.005),"","Hi "&amp;A244&amp;", your rent balance at "&amp;Settings!$B$3&amp;" is "&amp;Settings!$B$4&amp;" "&amp;TEXT(I244,"#,##0")&amp;" as on "&amp;TEXT(Settings!$B$5,"dd-mmm-yyyy")&amp;". Please pay at the earliest. Thank you.")</f>
        <v/>
      </c>
      <c r="L244" s="33" t="str">
        <f>IF(OR($A244="",Residents!$J244=""),"",DATE(YEAR(Residents!$J244),MONTH(Residents!$J244),1))</f>
        <v/>
      </c>
      <c r="M244" s="33" t="str">
        <f>IF(L244="","",MAX(L244,IF(Residents!$K244&lt;&gt;"",MIN(DATE(YEAR(Residents!$K244),MONTH(Residents!$K244),1),DATE(YEAR(Settings!$B$5),MONTH(Settings!$B$5),1)),IF(DAY(Settings!$B$5)&gt;=MAX(1,N(Settings!$B$6)),DATE(YEAR(Settings!$B$5),MONTH(Settings!$B$5),1),EDATE(DATE(YEAR(Settings!$B$5),MONTH(Settings!$B$5),1),-1)))))</f>
        <v/>
      </c>
    </row>
    <row r="245" spans="1:13" x14ac:dyDescent="0.3">
      <c r="A245" s="26" t="str">
        <f>IF(Residents!A245="","",Residents!A245)</f>
        <v/>
      </c>
      <c r="B245" s="27" t="str">
        <f>IF($A245="","",Residents!H245&amp;"")</f>
        <v/>
      </c>
      <c r="C245" s="28" t="str">
        <f>IF($A245="","",IF(N(Residents!I245)&gt;0,Residents!I245,IFERROR(INDEX(Beds!$F$7:$F$206,MATCH(Residents!H245,Beds!$A$7:$A$206,0)),0)))</f>
        <v/>
      </c>
      <c r="D245" s="29" t="str">
        <f>IF(OR($A245="",Residents!J245=""),"",Residents!J245)</f>
        <v/>
      </c>
      <c r="E245" s="30" t="str">
        <f>IF($A245="","",IF(Residents!J245="","No check-in date",IF(Residents!J245&gt;Settings!$B$5,"Booked",IF(AND(Residents!K245&lt;&gt;"",Residents!K245&lt;Settings!$B$5),"Left","Staying"))))</f>
        <v/>
      </c>
      <c r="F245" s="30" t="str">
        <f>IF($A245="","",IF(OR(L245="",Residents!$J245&gt;Settings!$B$5),0,(YEAR(M245)-YEAR(L245))*12+MONTH(M245)-MONTH(L245)+1))</f>
        <v/>
      </c>
      <c r="G245" s="28" t="str">
        <f>IF($A245="","",F245*C245+IF(F245&gt;0,N(Residents!O245),0))</f>
        <v/>
      </c>
      <c r="H245" s="28" t="str">
        <f>IF($A245="","",SUMIF(Payments!$B$4:$B$1003,$A245,Payments!$D$4:$D$1003))</f>
        <v/>
      </c>
      <c r="I245" s="31" t="str">
        <f t="shared" si="3"/>
        <v/>
      </c>
      <c r="J245" s="26" t="str">
        <f>IF($A245="","",Residents!B245&amp;"")</f>
        <v/>
      </c>
      <c r="K245" s="32" t="str">
        <f>IF(OR($A245="",N(I245)&lt;=0.005),"","Hi "&amp;A245&amp;", your rent balance at "&amp;Settings!$B$3&amp;" is "&amp;Settings!$B$4&amp;" "&amp;TEXT(I245,"#,##0")&amp;" as on "&amp;TEXT(Settings!$B$5,"dd-mmm-yyyy")&amp;". Please pay at the earliest. Thank you.")</f>
        <v/>
      </c>
      <c r="L245" s="33" t="str">
        <f>IF(OR($A245="",Residents!$J245=""),"",DATE(YEAR(Residents!$J245),MONTH(Residents!$J245),1))</f>
        <v/>
      </c>
      <c r="M245" s="33" t="str">
        <f>IF(L245="","",MAX(L245,IF(Residents!$K245&lt;&gt;"",MIN(DATE(YEAR(Residents!$K245),MONTH(Residents!$K245),1),DATE(YEAR(Settings!$B$5),MONTH(Settings!$B$5),1)),IF(DAY(Settings!$B$5)&gt;=MAX(1,N(Settings!$B$6)),DATE(YEAR(Settings!$B$5),MONTH(Settings!$B$5),1),EDATE(DATE(YEAR(Settings!$B$5),MONTH(Settings!$B$5),1),-1)))))</f>
        <v/>
      </c>
    </row>
    <row r="246" spans="1:13" x14ac:dyDescent="0.3">
      <c r="A246" s="26" t="str">
        <f>IF(Residents!A246="","",Residents!A246)</f>
        <v/>
      </c>
      <c r="B246" s="27" t="str">
        <f>IF($A246="","",Residents!H246&amp;"")</f>
        <v/>
      </c>
      <c r="C246" s="28" t="str">
        <f>IF($A246="","",IF(N(Residents!I246)&gt;0,Residents!I246,IFERROR(INDEX(Beds!$F$7:$F$206,MATCH(Residents!H246,Beds!$A$7:$A$206,0)),0)))</f>
        <v/>
      </c>
      <c r="D246" s="29" t="str">
        <f>IF(OR($A246="",Residents!J246=""),"",Residents!J246)</f>
        <v/>
      </c>
      <c r="E246" s="30" t="str">
        <f>IF($A246="","",IF(Residents!J246="","No check-in date",IF(Residents!J246&gt;Settings!$B$5,"Booked",IF(AND(Residents!K246&lt;&gt;"",Residents!K246&lt;Settings!$B$5),"Left","Staying"))))</f>
        <v/>
      </c>
      <c r="F246" s="30" t="str">
        <f>IF($A246="","",IF(OR(L246="",Residents!$J246&gt;Settings!$B$5),0,(YEAR(M246)-YEAR(L246))*12+MONTH(M246)-MONTH(L246)+1))</f>
        <v/>
      </c>
      <c r="G246" s="28" t="str">
        <f>IF($A246="","",F246*C246+IF(F246&gt;0,N(Residents!O246),0))</f>
        <v/>
      </c>
      <c r="H246" s="28" t="str">
        <f>IF($A246="","",SUMIF(Payments!$B$4:$B$1003,$A246,Payments!$D$4:$D$1003))</f>
        <v/>
      </c>
      <c r="I246" s="31" t="str">
        <f t="shared" si="3"/>
        <v/>
      </c>
      <c r="J246" s="26" t="str">
        <f>IF($A246="","",Residents!B246&amp;"")</f>
        <v/>
      </c>
      <c r="K246" s="32" t="str">
        <f>IF(OR($A246="",N(I246)&lt;=0.005),"","Hi "&amp;A246&amp;", your rent balance at "&amp;Settings!$B$3&amp;" is "&amp;Settings!$B$4&amp;" "&amp;TEXT(I246,"#,##0")&amp;" as on "&amp;TEXT(Settings!$B$5,"dd-mmm-yyyy")&amp;". Please pay at the earliest. Thank you.")</f>
        <v/>
      </c>
      <c r="L246" s="33" t="str">
        <f>IF(OR($A246="",Residents!$J246=""),"",DATE(YEAR(Residents!$J246),MONTH(Residents!$J246),1))</f>
        <v/>
      </c>
      <c r="M246" s="33" t="str">
        <f>IF(L246="","",MAX(L246,IF(Residents!$K246&lt;&gt;"",MIN(DATE(YEAR(Residents!$K246),MONTH(Residents!$K246),1),DATE(YEAR(Settings!$B$5),MONTH(Settings!$B$5),1)),IF(DAY(Settings!$B$5)&gt;=MAX(1,N(Settings!$B$6)),DATE(YEAR(Settings!$B$5),MONTH(Settings!$B$5),1),EDATE(DATE(YEAR(Settings!$B$5),MONTH(Settings!$B$5),1),-1)))))</f>
        <v/>
      </c>
    </row>
    <row r="247" spans="1:13" x14ac:dyDescent="0.3">
      <c r="A247" s="26" t="str">
        <f>IF(Residents!A247="","",Residents!A247)</f>
        <v/>
      </c>
      <c r="B247" s="27" t="str">
        <f>IF($A247="","",Residents!H247&amp;"")</f>
        <v/>
      </c>
      <c r="C247" s="28" t="str">
        <f>IF($A247="","",IF(N(Residents!I247)&gt;0,Residents!I247,IFERROR(INDEX(Beds!$F$7:$F$206,MATCH(Residents!H247,Beds!$A$7:$A$206,0)),0)))</f>
        <v/>
      </c>
      <c r="D247" s="29" t="str">
        <f>IF(OR($A247="",Residents!J247=""),"",Residents!J247)</f>
        <v/>
      </c>
      <c r="E247" s="30" t="str">
        <f>IF($A247="","",IF(Residents!J247="","No check-in date",IF(Residents!J247&gt;Settings!$B$5,"Booked",IF(AND(Residents!K247&lt;&gt;"",Residents!K247&lt;Settings!$B$5),"Left","Staying"))))</f>
        <v/>
      </c>
      <c r="F247" s="30" t="str">
        <f>IF($A247="","",IF(OR(L247="",Residents!$J247&gt;Settings!$B$5),0,(YEAR(M247)-YEAR(L247))*12+MONTH(M247)-MONTH(L247)+1))</f>
        <v/>
      </c>
      <c r="G247" s="28" t="str">
        <f>IF($A247="","",F247*C247+IF(F247&gt;0,N(Residents!O247),0))</f>
        <v/>
      </c>
      <c r="H247" s="28" t="str">
        <f>IF($A247="","",SUMIF(Payments!$B$4:$B$1003,$A247,Payments!$D$4:$D$1003))</f>
        <v/>
      </c>
      <c r="I247" s="31" t="str">
        <f t="shared" si="3"/>
        <v/>
      </c>
      <c r="J247" s="26" t="str">
        <f>IF($A247="","",Residents!B247&amp;"")</f>
        <v/>
      </c>
      <c r="K247" s="32" t="str">
        <f>IF(OR($A247="",N(I247)&lt;=0.005),"","Hi "&amp;A247&amp;", your rent balance at "&amp;Settings!$B$3&amp;" is "&amp;Settings!$B$4&amp;" "&amp;TEXT(I247,"#,##0")&amp;" as on "&amp;TEXT(Settings!$B$5,"dd-mmm-yyyy")&amp;". Please pay at the earliest. Thank you.")</f>
        <v/>
      </c>
      <c r="L247" s="33" t="str">
        <f>IF(OR($A247="",Residents!$J247=""),"",DATE(YEAR(Residents!$J247),MONTH(Residents!$J247),1))</f>
        <v/>
      </c>
      <c r="M247" s="33" t="str">
        <f>IF(L247="","",MAX(L247,IF(Residents!$K247&lt;&gt;"",MIN(DATE(YEAR(Residents!$K247),MONTH(Residents!$K247),1),DATE(YEAR(Settings!$B$5),MONTH(Settings!$B$5),1)),IF(DAY(Settings!$B$5)&gt;=MAX(1,N(Settings!$B$6)),DATE(YEAR(Settings!$B$5),MONTH(Settings!$B$5),1),EDATE(DATE(YEAR(Settings!$B$5),MONTH(Settings!$B$5),1),-1)))))</f>
        <v/>
      </c>
    </row>
    <row r="248" spans="1:13" x14ac:dyDescent="0.3">
      <c r="A248" s="26" t="str">
        <f>IF(Residents!A248="","",Residents!A248)</f>
        <v/>
      </c>
      <c r="B248" s="27" t="str">
        <f>IF($A248="","",Residents!H248&amp;"")</f>
        <v/>
      </c>
      <c r="C248" s="28" t="str">
        <f>IF($A248="","",IF(N(Residents!I248)&gt;0,Residents!I248,IFERROR(INDEX(Beds!$F$7:$F$206,MATCH(Residents!H248,Beds!$A$7:$A$206,0)),0)))</f>
        <v/>
      </c>
      <c r="D248" s="29" t="str">
        <f>IF(OR($A248="",Residents!J248=""),"",Residents!J248)</f>
        <v/>
      </c>
      <c r="E248" s="30" t="str">
        <f>IF($A248="","",IF(Residents!J248="","No check-in date",IF(Residents!J248&gt;Settings!$B$5,"Booked",IF(AND(Residents!K248&lt;&gt;"",Residents!K248&lt;Settings!$B$5),"Left","Staying"))))</f>
        <v/>
      </c>
      <c r="F248" s="30" t="str">
        <f>IF($A248="","",IF(OR(L248="",Residents!$J248&gt;Settings!$B$5),0,(YEAR(M248)-YEAR(L248))*12+MONTH(M248)-MONTH(L248)+1))</f>
        <v/>
      </c>
      <c r="G248" s="28" t="str">
        <f>IF($A248="","",F248*C248+IF(F248&gt;0,N(Residents!O248),0))</f>
        <v/>
      </c>
      <c r="H248" s="28" t="str">
        <f>IF($A248="","",SUMIF(Payments!$B$4:$B$1003,$A248,Payments!$D$4:$D$1003))</f>
        <v/>
      </c>
      <c r="I248" s="31" t="str">
        <f t="shared" si="3"/>
        <v/>
      </c>
      <c r="J248" s="26" t="str">
        <f>IF($A248="","",Residents!B248&amp;"")</f>
        <v/>
      </c>
      <c r="K248" s="32" t="str">
        <f>IF(OR($A248="",N(I248)&lt;=0.005),"","Hi "&amp;A248&amp;", your rent balance at "&amp;Settings!$B$3&amp;" is "&amp;Settings!$B$4&amp;" "&amp;TEXT(I248,"#,##0")&amp;" as on "&amp;TEXT(Settings!$B$5,"dd-mmm-yyyy")&amp;". Please pay at the earliest. Thank you.")</f>
        <v/>
      </c>
      <c r="L248" s="33" t="str">
        <f>IF(OR($A248="",Residents!$J248=""),"",DATE(YEAR(Residents!$J248),MONTH(Residents!$J248),1))</f>
        <v/>
      </c>
      <c r="M248" s="33" t="str">
        <f>IF(L248="","",MAX(L248,IF(Residents!$K248&lt;&gt;"",MIN(DATE(YEAR(Residents!$K248),MONTH(Residents!$K248),1),DATE(YEAR(Settings!$B$5),MONTH(Settings!$B$5),1)),IF(DAY(Settings!$B$5)&gt;=MAX(1,N(Settings!$B$6)),DATE(YEAR(Settings!$B$5),MONTH(Settings!$B$5),1),EDATE(DATE(YEAR(Settings!$B$5),MONTH(Settings!$B$5),1),-1)))))</f>
        <v/>
      </c>
    </row>
    <row r="249" spans="1:13" x14ac:dyDescent="0.3">
      <c r="A249" s="26" t="str">
        <f>IF(Residents!A249="","",Residents!A249)</f>
        <v/>
      </c>
      <c r="B249" s="27" t="str">
        <f>IF($A249="","",Residents!H249&amp;"")</f>
        <v/>
      </c>
      <c r="C249" s="28" t="str">
        <f>IF($A249="","",IF(N(Residents!I249)&gt;0,Residents!I249,IFERROR(INDEX(Beds!$F$7:$F$206,MATCH(Residents!H249,Beds!$A$7:$A$206,0)),0)))</f>
        <v/>
      </c>
      <c r="D249" s="29" t="str">
        <f>IF(OR($A249="",Residents!J249=""),"",Residents!J249)</f>
        <v/>
      </c>
      <c r="E249" s="30" t="str">
        <f>IF($A249="","",IF(Residents!J249="","No check-in date",IF(Residents!J249&gt;Settings!$B$5,"Booked",IF(AND(Residents!K249&lt;&gt;"",Residents!K249&lt;Settings!$B$5),"Left","Staying"))))</f>
        <v/>
      </c>
      <c r="F249" s="30" t="str">
        <f>IF($A249="","",IF(OR(L249="",Residents!$J249&gt;Settings!$B$5),0,(YEAR(M249)-YEAR(L249))*12+MONTH(M249)-MONTH(L249)+1))</f>
        <v/>
      </c>
      <c r="G249" s="28" t="str">
        <f>IF($A249="","",F249*C249+IF(F249&gt;0,N(Residents!O249),0))</f>
        <v/>
      </c>
      <c r="H249" s="28" t="str">
        <f>IF($A249="","",SUMIF(Payments!$B$4:$B$1003,$A249,Payments!$D$4:$D$1003))</f>
        <v/>
      </c>
      <c r="I249" s="31" t="str">
        <f t="shared" si="3"/>
        <v/>
      </c>
      <c r="J249" s="26" t="str">
        <f>IF($A249="","",Residents!B249&amp;"")</f>
        <v/>
      </c>
      <c r="K249" s="32" t="str">
        <f>IF(OR($A249="",N(I249)&lt;=0.005),"","Hi "&amp;A249&amp;", your rent balance at "&amp;Settings!$B$3&amp;" is "&amp;Settings!$B$4&amp;" "&amp;TEXT(I249,"#,##0")&amp;" as on "&amp;TEXT(Settings!$B$5,"dd-mmm-yyyy")&amp;". Please pay at the earliest. Thank you.")</f>
        <v/>
      </c>
      <c r="L249" s="33" t="str">
        <f>IF(OR($A249="",Residents!$J249=""),"",DATE(YEAR(Residents!$J249),MONTH(Residents!$J249),1))</f>
        <v/>
      </c>
      <c r="M249" s="33" t="str">
        <f>IF(L249="","",MAX(L249,IF(Residents!$K249&lt;&gt;"",MIN(DATE(YEAR(Residents!$K249),MONTH(Residents!$K249),1),DATE(YEAR(Settings!$B$5),MONTH(Settings!$B$5),1)),IF(DAY(Settings!$B$5)&gt;=MAX(1,N(Settings!$B$6)),DATE(YEAR(Settings!$B$5),MONTH(Settings!$B$5),1),EDATE(DATE(YEAR(Settings!$B$5),MONTH(Settings!$B$5),1),-1)))))</f>
        <v/>
      </c>
    </row>
    <row r="250" spans="1:13" x14ac:dyDescent="0.3">
      <c r="A250" s="26" t="str">
        <f>IF(Residents!A250="","",Residents!A250)</f>
        <v/>
      </c>
      <c r="B250" s="27" t="str">
        <f>IF($A250="","",Residents!H250&amp;"")</f>
        <v/>
      </c>
      <c r="C250" s="28" t="str">
        <f>IF($A250="","",IF(N(Residents!I250)&gt;0,Residents!I250,IFERROR(INDEX(Beds!$F$7:$F$206,MATCH(Residents!H250,Beds!$A$7:$A$206,0)),0)))</f>
        <v/>
      </c>
      <c r="D250" s="29" t="str">
        <f>IF(OR($A250="",Residents!J250=""),"",Residents!J250)</f>
        <v/>
      </c>
      <c r="E250" s="30" t="str">
        <f>IF($A250="","",IF(Residents!J250="","No check-in date",IF(Residents!J250&gt;Settings!$B$5,"Booked",IF(AND(Residents!K250&lt;&gt;"",Residents!K250&lt;Settings!$B$5),"Left","Staying"))))</f>
        <v/>
      </c>
      <c r="F250" s="30" t="str">
        <f>IF($A250="","",IF(OR(L250="",Residents!$J250&gt;Settings!$B$5),0,(YEAR(M250)-YEAR(L250))*12+MONTH(M250)-MONTH(L250)+1))</f>
        <v/>
      </c>
      <c r="G250" s="28" t="str">
        <f>IF($A250="","",F250*C250+IF(F250&gt;0,N(Residents!O250),0))</f>
        <v/>
      </c>
      <c r="H250" s="28" t="str">
        <f>IF($A250="","",SUMIF(Payments!$B$4:$B$1003,$A250,Payments!$D$4:$D$1003))</f>
        <v/>
      </c>
      <c r="I250" s="31" t="str">
        <f t="shared" si="3"/>
        <v/>
      </c>
      <c r="J250" s="26" t="str">
        <f>IF($A250="","",Residents!B250&amp;"")</f>
        <v/>
      </c>
      <c r="K250" s="32" t="str">
        <f>IF(OR($A250="",N(I250)&lt;=0.005),"","Hi "&amp;A250&amp;", your rent balance at "&amp;Settings!$B$3&amp;" is "&amp;Settings!$B$4&amp;" "&amp;TEXT(I250,"#,##0")&amp;" as on "&amp;TEXT(Settings!$B$5,"dd-mmm-yyyy")&amp;". Please pay at the earliest. Thank you.")</f>
        <v/>
      </c>
      <c r="L250" s="33" t="str">
        <f>IF(OR($A250="",Residents!$J250=""),"",DATE(YEAR(Residents!$J250),MONTH(Residents!$J250),1))</f>
        <v/>
      </c>
      <c r="M250" s="33" t="str">
        <f>IF(L250="","",MAX(L250,IF(Residents!$K250&lt;&gt;"",MIN(DATE(YEAR(Residents!$K250),MONTH(Residents!$K250),1),DATE(YEAR(Settings!$B$5),MONTH(Settings!$B$5),1)),IF(DAY(Settings!$B$5)&gt;=MAX(1,N(Settings!$B$6)),DATE(YEAR(Settings!$B$5),MONTH(Settings!$B$5),1),EDATE(DATE(YEAR(Settings!$B$5),MONTH(Settings!$B$5),1),-1)))))</f>
        <v/>
      </c>
    </row>
    <row r="251" spans="1:13" x14ac:dyDescent="0.3">
      <c r="A251" s="26" t="str">
        <f>IF(Residents!A251="","",Residents!A251)</f>
        <v/>
      </c>
      <c r="B251" s="27" t="str">
        <f>IF($A251="","",Residents!H251&amp;"")</f>
        <v/>
      </c>
      <c r="C251" s="28" t="str">
        <f>IF($A251="","",IF(N(Residents!I251)&gt;0,Residents!I251,IFERROR(INDEX(Beds!$F$7:$F$206,MATCH(Residents!H251,Beds!$A$7:$A$206,0)),0)))</f>
        <v/>
      </c>
      <c r="D251" s="29" t="str">
        <f>IF(OR($A251="",Residents!J251=""),"",Residents!J251)</f>
        <v/>
      </c>
      <c r="E251" s="30" t="str">
        <f>IF($A251="","",IF(Residents!J251="","No check-in date",IF(Residents!J251&gt;Settings!$B$5,"Booked",IF(AND(Residents!K251&lt;&gt;"",Residents!K251&lt;Settings!$B$5),"Left","Staying"))))</f>
        <v/>
      </c>
      <c r="F251" s="30" t="str">
        <f>IF($A251="","",IF(OR(L251="",Residents!$J251&gt;Settings!$B$5),0,(YEAR(M251)-YEAR(L251))*12+MONTH(M251)-MONTH(L251)+1))</f>
        <v/>
      </c>
      <c r="G251" s="28" t="str">
        <f>IF($A251="","",F251*C251+IF(F251&gt;0,N(Residents!O251),0))</f>
        <v/>
      </c>
      <c r="H251" s="28" t="str">
        <f>IF($A251="","",SUMIF(Payments!$B$4:$B$1003,$A251,Payments!$D$4:$D$1003))</f>
        <v/>
      </c>
      <c r="I251" s="31" t="str">
        <f t="shared" si="3"/>
        <v/>
      </c>
      <c r="J251" s="26" t="str">
        <f>IF($A251="","",Residents!B251&amp;"")</f>
        <v/>
      </c>
      <c r="K251" s="32" t="str">
        <f>IF(OR($A251="",N(I251)&lt;=0.005),"","Hi "&amp;A251&amp;", your rent balance at "&amp;Settings!$B$3&amp;" is "&amp;Settings!$B$4&amp;" "&amp;TEXT(I251,"#,##0")&amp;" as on "&amp;TEXT(Settings!$B$5,"dd-mmm-yyyy")&amp;". Please pay at the earliest. Thank you.")</f>
        <v/>
      </c>
      <c r="L251" s="33" t="str">
        <f>IF(OR($A251="",Residents!$J251=""),"",DATE(YEAR(Residents!$J251),MONTH(Residents!$J251),1))</f>
        <v/>
      </c>
      <c r="M251" s="33" t="str">
        <f>IF(L251="","",MAX(L251,IF(Residents!$K251&lt;&gt;"",MIN(DATE(YEAR(Residents!$K251),MONTH(Residents!$K251),1),DATE(YEAR(Settings!$B$5),MONTH(Settings!$B$5),1)),IF(DAY(Settings!$B$5)&gt;=MAX(1,N(Settings!$B$6)),DATE(YEAR(Settings!$B$5),MONTH(Settings!$B$5),1),EDATE(DATE(YEAR(Settings!$B$5),MONTH(Settings!$B$5),1),-1)))))</f>
        <v/>
      </c>
    </row>
    <row r="252" spans="1:13" x14ac:dyDescent="0.3">
      <c r="A252" s="26" t="str">
        <f>IF(Residents!A252="","",Residents!A252)</f>
        <v/>
      </c>
      <c r="B252" s="27" t="str">
        <f>IF($A252="","",Residents!H252&amp;"")</f>
        <v/>
      </c>
      <c r="C252" s="28" t="str">
        <f>IF($A252="","",IF(N(Residents!I252)&gt;0,Residents!I252,IFERROR(INDEX(Beds!$F$7:$F$206,MATCH(Residents!H252,Beds!$A$7:$A$206,0)),0)))</f>
        <v/>
      </c>
      <c r="D252" s="29" t="str">
        <f>IF(OR($A252="",Residents!J252=""),"",Residents!J252)</f>
        <v/>
      </c>
      <c r="E252" s="30" t="str">
        <f>IF($A252="","",IF(Residents!J252="","No check-in date",IF(Residents!J252&gt;Settings!$B$5,"Booked",IF(AND(Residents!K252&lt;&gt;"",Residents!K252&lt;Settings!$B$5),"Left","Staying"))))</f>
        <v/>
      </c>
      <c r="F252" s="30" t="str">
        <f>IF($A252="","",IF(OR(L252="",Residents!$J252&gt;Settings!$B$5),0,(YEAR(M252)-YEAR(L252))*12+MONTH(M252)-MONTH(L252)+1))</f>
        <v/>
      </c>
      <c r="G252" s="28" t="str">
        <f>IF($A252="","",F252*C252+IF(F252&gt;0,N(Residents!O252),0))</f>
        <v/>
      </c>
      <c r="H252" s="28" t="str">
        <f>IF($A252="","",SUMIF(Payments!$B$4:$B$1003,$A252,Payments!$D$4:$D$1003))</f>
        <v/>
      </c>
      <c r="I252" s="31" t="str">
        <f t="shared" si="3"/>
        <v/>
      </c>
      <c r="J252" s="26" t="str">
        <f>IF($A252="","",Residents!B252&amp;"")</f>
        <v/>
      </c>
      <c r="K252" s="32" t="str">
        <f>IF(OR($A252="",N(I252)&lt;=0.005),"","Hi "&amp;A252&amp;", your rent balance at "&amp;Settings!$B$3&amp;" is "&amp;Settings!$B$4&amp;" "&amp;TEXT(I252,"#,##0")&amp;" as on "&amp;TEXT(Settings!$B$5,"dd-mmm-yyyy")&amp;". Please pay at the earliest. Thank you.")</f>
        <v/>
      </c>
      <c r="L252" s="33" t="str">
        <f>IF(OR($A252="",Residents!$J252=""),"",DATE(YEAR(Residents!$J252),MONTH(Residents!$J252),1))</f>
        <v/>
      </c>
      <c r="M252" s="33" t="str">
        <f>IF(L252="","",MAX(L252,IF(Residents!$K252&lt;&gt;"",MIN(DATE(YEAR(Residents!$K252),MONTH(Residents!$K252),1),DATE(YEAR(Settings!$B$5),MONTH(Settings!$B$5),1)),IF(DAY(Settings!$B$5)&gt;=MAX(1,N(Settings!$B$6)),DATE(YEAR(Settings!$B$5),MONTH(Settings!$B$5),1),EDATE(DATE(YEAR(Settings!$B$5),MONTH(Settings!$B$5),1),-1)))))</f>
        <v/>
      </c>
    </row>
    <row r="253" spans="1:13" x14ac:dyDescent="0.3">
      <c r="A253" s="26" t="str">
        <f>IF(Residents!A253="","",Residents!A253)</f>
        <v/>
      </c>
      <c r="B253" s="27" t="str">
        <f>IF($A253="","",Residents!H253&amp;"")</f>
        <v/>
      </c>
      <c r="C253" s="28" t="str">
        <f>IF($A253="","",IF(N(Residents!I253)&gt;0,Residents!I253,IFERROR(INDEX(Beds!$F$7:$F$206,MATCH(Residents!H253,Beds!$A$7:$A$206,0)),0)))</f>
        <v/>
      </c>
      <c r="D253" s="29" t="str">
        <f>IF(OR($A253="",Residents!J253=""),"",Residents!J253)</f>
        <v/>
      </c>
      <c r="E253" s="30" t="str">
        <f>IF($A253="","",IF(Residents!J253="","No check-in date",IF(Residents!J253&gt;Settings!$B$5,"Booked",IF(AND(Residents!K253&lt;&gt;"",Residents!K253&lt;Settings!$B$5),"Left","Staying"))))</f>
        <v/>
      </c>
      <c r="F253" s="30" t="str">
        <f>IF($A253="","",IF(OR(L253="",Residents!$J253&gt;Settings!$B$5),0,(YEAR(M253)-YEAR(L253))*12+MONTH(M253)-MONTH(L253)+1))</f>
        <v/>
      </c>
      <c r="G253" s="28" t="str">
        <f>IF($A253="","",F253*C253+IF(F253&gt;0,N(Residents!O253),0))</f>
        <v/>
      </c>
      <c r="H253" s="28" t="str">
        <f>IF($A253="","",SUMIF(Payments!$B$4:$B$1003,$A253,Payments!$D$4:$D$1003))</f>
        <v/>
      </c>
      <c r="I253" s="31" t="str">
        <f t="shared" si="3"/>
        <v/>
      </c>
      <c r="J253" s="26" t="str">
        <f>IF($A253="","",Residents!B253&amp;"")</f>
        <v/>
      </c>
      <c r="K253" s="32" t="str">
        <f>IF(OR($A253="",N(I253)&lt;=0.005),"","Hi "&amp;A253&amp;", your rent balance at "&amp;Settings!$B$3&amp;" is "&amp;Settings!$B$4&amp;" "&amp;TEXT(I253,"#,##0")&amp;" as on "&amp;TEXT(Settings!$B$5,"dd-mmm-yyyy")&amp;". Please pay at the earliest. Thank you.")</f>
        <v/>
      </c>
      <c r="L253" s="33" t="str">
        <f>IF(OR($A253="",Residents!$J253=""),"",DATE(YEAR(Residents!$J253),MONTH(Residents!$J253),1))</f>
        <v/>
      </c>
      <c r="M253" s="33" t="str">
        <f>IF(L253="","",MAX(L253,IF(Residents!$K253&lt;&gt;"",MIN(DATE(YEAR(Residents!$K253),MONTH(Residents!$K253),1),DATE(YEAR(Settings!$B$5),MONTH(Settings!$B$5),1)),IF(DAY(Settings!$B$5)&gt;=MAX(1,N(Settings!$B$6)),DATE(YEAR(Settings!$B$5),MONTH(Settings!$B$5),1),EDATE(DATE(YEAR(Settings!$B$5),MONTH(Settings!$B$5),1),-1)))))</f>
        <v/>
      </c>
    </row>
    <row r="254" spans="1:13" x14ac:dyDescent="0.3">
      <c r="A254" s="26" t="str">
        <f>IF(Residents!A254="","",Residents!A254)</f>
        <v/>
      </c>
      <c r="B254" s="27" t="str">
        <f>IF($A254="","",Residents!H254&amp;"")</f>
        <v/>
      </c>
      <c r="C254" s="28" t="str">
        <f>IF($A254="","",IF(N(Residents!I254)&gt;0,Residents!I254,IFERROR(INDEX(Beds!$F$7:$F$206,MATCH(Residents!H254,Beds!$A$7:$A$206,0)),0)))</f>
        <v/>
      </c>
      <c r="D254" s="29" t="str">
        <f>IF(OR($A254="",Residents!J254=""),"",Residents!J254)</f>
        <v/>
      </c>
      <c r="E254" s="30" t="str">
        <f>IF($A254="","",IF(Residents!J254="","No check-in date",IF(Residents!J254&gt;Settings!$B$5,"Booked",IF(AND(Residents!K254&lt;&gt;"",Residents!K254&lt;Settings!$B$5),"Left","Staying"))))</f>
        <v/>
      </c>
      <c r="F254" s="30" t="str">
        <f>IF($A254="","",IF(OR(L254="",Residents!$J254&gt;Settings!$B$5),0,(YEAR(M254)-YEAR(L254))*12+MONTH(M254)-MONTH(L254)+1))</f>
        <v/>
      </c>
      <c r="G254" s="28" t="str">
        <f>IF($A254="","",F254*C254+IF(F254&gt;0,N(Residents!O254),0))</f>
        <v/>
      </c>
      <c r="H254" s="28" t="str">
        <f>IF($A254="","",SUMIF(Payments!$B$4:$B$1003,$A254,Payments!$D$4:$D$1003))</f>
        <v/>
      </c>
      <c r="I254" s="31" t="str">
        <f t="shared" si="3"/>
        <v/>
      </c>
      <c r="J254" s="26" t="str">
        <f>IF($A254="","",Residents!B254&amp;"")</f>
        <v/>
      </c>
      <c r="K254" s="32" t="str">
        <f>IF(OR($A254="",N(I254)&lt;=0.005),"","Hi "&amp;A254&amp;", your rent balance at "&amp;Settings!$B$3&amp;" is "&amp;Settings!$B$4&amp;" "&amp;TEXT(I254,"#,##0")&amp;" as on "&amp;TEXT(Settings!$B$5,"dd-mmm-yyyy")&amp;". Please pay at the earliest. Thank you.")</f>
        <v/>
      </c>
      <c r="L254" s="33" t="str">
        <f>IF(OR($A254="",Residents!$J254=""),"",DATE(YEAR(Residents!$J254),MONTH(Residents!$J254),1))</f>
        <v/>
      </c>
      <c r="M254" s="33" t="str">
        <f>IF(L254="","",MAX(L254,IF(Residents!$K254&lt;&gt;"",MIN(DATE(YEAR(Residents!$K254),MONTH(Residents!$K254),1),DATE(YEAR(Settings!$B$5),MONTH(Settings!$B$5),1)),IF(DAY(Settings!$B$5)&gt;=MAX(1,N(Settings!$B$6)),DATE(YEAR(Settings!$B$5),MONTH(Settings!$B$5),1),EDATE(DATE(YEAR(Settings!$B$5),MONTH(Settings!$B$5),1),-1)))))</f>
        <v/>
      </c>
    </row>
    <row r="255" spans="1:13" x14ac:dyDescent="0.3">
      <c r="A255" s="26" t="str">
        <f>IF(Residents!A255="","",Residents!A255)</f>
        <v/>
      </c>
      <c r="B255" s="27" t="str">
        <f>IF($A255="","",Residents!H255&amp;"")</f>
        <v/>
      </c>
      <c r="C255" s="28" t="str">
        <f>IF($A255="","",IF(N(Residents!I255)&gt;0,Residents!I255,IFERROR(INDEX(Beds!$F$7:$F$206,MATCH(Residents!H255,Beds!$A$7:$A$206,0)),0)))</f>
        <v/>
      </c>
      <c r="D255" s="29" t="str">
        <f>IF(OR($A255="",Residents!J255=""),"",Residents!J255)</f>
        <v/>
      </c>
      <c r="E255" s="30" t="str">
        <f>IF($A255="","",IF(Residents!J255="","No check-in date",IF(Residents!J255&gt;Settings!$B$5,"Booked",IF(AND(Residents!K255&lt;&gt;"",Residents!K255&lt;Settings!$B$5),"Left","Staying"))))</f>
        <v/>
      </c>
      <c r="F255" s="30" t="str">
        <f>IF($A255="","",IF(OR(L255="",Residents!$J255&gt;Settings!$B$5),0,(YEAR(M255)-YEAR(L255))*12+MONTH(M255)-MONTH(L255)+1))</f>
        <v/>
      </c>
      <c r="G255" s="28" t="str">
        <f>IF($A255="","",F255*C255+IF(F255&gt;0,N(Residents!O255),0))</f>
        <v/>
      </c>
      <c r="H255" s="28" t="str">
        <f>IF($A255="","",SUMIF(Payments!$B$4:$B$1003,$A255,Payments!$D$4:$D$1003))</f>
        <v/>
      </c>
      <c r="I255" s="31" t="str">
        <f t="shared" si="3"/>
        <v/>
      </c>
      <c r="J255" s="26" t="str">
        <f>IF($A255="","",Residents!B255&amp;"")</f>
        <v/>
      </c>
      <c r="K255" s="32" t="str">
        <f>IF(OR($A255="",N(I255)&lt;=0.005),"","Hi "&amp;A255&amp;", your rent balance at "&amp;Settings!$B$3&amp;" is "&amp;Settings!$B$4&amp;" "&amp;TEXT(I255,"#,##0")&amp;" as on "&amp;TEXT(Settings!$B$5,"dd-mmm-yyyy")&amp;". Please pay at the earliest. Thank you.")</f>
        <v/>
      </c>
      <c r="L255" s="33" t="str">
        <f>IF(OR($A255="",Residents!$J255=""),"",DATE(YEAR(Residents!$J255),MONTH(Residents!$J255),1))</f>
        <v/>
      </c>
      <c r="M255" s="33" t="str">
        <f>IF(L255="","",MAX(L255,IF(Residents!$K255&lt;&gt;"",MIN(DATE(YEAR(Residents!$K255),MONTH(Residents!$K255),1),DATE(YEAR(Settings!$B$5),MONTH(Settings!$B$5),1)),IF(DAY(Settings!$B$5)&gt;=MAX(1,N(Settings!$B$6)),DATE(YEAR(Settings!$B$5),MONTH(Settings!$B$5),1),EDATE(DATE(YEAR(Settings!$B$5),MONTH(Settings!$B$5),1),-1)))))</f>
        <v/>
      </c>
    </row>
    <row r="256" spans="1:13" x14ac:dyDescent="0.3">
      <c r="A256" s="26" t="str">
        <f>IF(Residents!A256="","",Residents!A256)</f>
        <v/>
      </c>
      <c r="B256" s="27" t="str">
        <f>IF($A256="","",Residents!H256&amp;"")</f>
        <v/>
      </c>
      <c r="C256" s="28" t="str">
        <f>IF($A256="","",IF(N(Residents!I256)&gt;0,Residents!I256,IFERROR(INDEX(Beds!$F$7:$F$206,MATCH(Residents!H256,Beds!$A$7:$A$206,0)),0)))</f>
        <v/>
      </c>
      <c r="D256" s="29" t="str">
        <f>IF(OR($A256="",Residents!J256=""),"",Residents!J256)</f>
        <v/>
      </c>
      <c r="E256" s="30" t="str">
        <f>IF($A256="","",IF(Residents!J256="","No check-in date",IF(Residents!J256&gt;Settings!$B$5,"Booked",IF(AND(Residents!K256&lt;&gt;"",Residents!K256&lt;Settings!$B$5),"Left","Staying"))))</f>
        <v/>
      </c>
      <c r="F256" s="30" t="str">
        <f>IF($A256="","",IF(OR(L256="",Residents!$J256&gt;Settings!$B$5),0,(YEAR(M256)-YEAR(L256))*12+MONTH(M256)-MONTH(L256)+1))</f>
        <v/>
      </c>
      <c r="G256" s="28" t="str">
        <f>IF($A256="","",F256*C256+IF(F256&gt;0,N(Residents!O256),0))</f>
        <v/>
      </c>
      <c r="H256" s="28" t="str">
        <f>IF($A256="","",SUMIF(Payments!$B$4:$B$1003,$A256,Payments!$D$4:$D$1003))</f>
        <v/>
      </c>
      <c r="I256" s="31" t="str">
        <f t="shared" si="3"/>
        <v/>
      </c>
      <c r="J256" s="26" t="str">
        <f>IF($A256="","",Residents!B256&amp;"")</f>
        <v/>
      </c>
      <c r="K256" s="32" t="str">
        <f>IF(OR($A256="",N(I256)&lt;=0.005),"","Hi "&amp;A256&amp;", your rent balance at "&amp;Settings!$B$3&amp;" is "&amp;Settings!$B$4&amp;" "&amp;TEXT(I256,"#,##0")&amp;" as on "&amp;TEXT(Settings!$B$5,"dd-mmm-yyyy")&amp;". Please pay at the earliest. Thank you.")</f>
        <v/>
      </c>
      <c r="L256" s="33" t="str">
        <f>IF(OR($A256="",Residents!$J256=""),"",DATE(YEAR(Residents!$J256),MONTH(Residents!$J256),1))</f>
        <v/>
      </c>
      <c r="M256" s="33" t="str">
        <f>IF(L256="","",MAX(L256,IF(Residents!$K256&lt;&gt;"",MIN(DATE(YEAR(Residents!$K256),MONTH(Residents!$K256),1),DATE(YEAR(Settings!$B$5),MONTH(Settings!$B$5),1)),IF(DAY(Settings!$B$5)&gt;=MAX(1,N(Settings!$B$6)),DATE(YEAR(Settings!$B$5),MONTH(Settings!$B$5),1),EDATE(DATE(YEAR(Settings!$B$5),MONTH(Settings!$B$5),1),-1)))))</f>
        <v/>
      </c>
    </row>
    <row r="257" spans="1:13" x14ac:dyDescent="0.3">
      <c r="A257" s="26" t="str">
        <f>IF(Residents!A257="","",Residents!A257)</f>
        <v/>
      </c>
      <c r="B257" s="27" t="str">
        <f>IF($A257="","",Residents!H257&amp;"")</f>
        <v/>
      </c>
      <c r="C257" s="28" t="str">
        <f>IF($A257="","",IF(N(Residents!I257)&gt;0,Residents!I257,IFERROR(INDEX(Beds!$F$7:$F$206,MATCH(Residents!H257,Beds!$A$7:$A$206,0)),0)))</f>
        <v/>
      </c>
      <c r="D257" s="29" t="str">
        <f>IF(OR($A257="",Residents!J257=""),"",Residents!J257)</f>
        <v/>
      </c>
      <c r="E257" s="30" t="str">
        <f>IF($A257="","",IF(Residents!J257="","No check-in date",IF(Residents!J257&gt;Settings!$B$5,"Booked",IF(AND(Residents!K257&lt;&gt;"",Residents!K257&lt;Settings!$B$5),"Left","Staying"))))</f>
        <v/>
      </c>
      <c r="F257" s="30" t="str">
        <f>IF($A257="","",IF(OR(L257="",Residents!$J257&gt;Settings!$B$5),0,(YEAR(M257)-YEAR(L257))*12+MONTH(M257)-MONTH(L257)+1))</f>
        <v/>
      </c>
      <c r="G257" s="28" t="str">
        <f>IF($A257="","",F257*C257+IF(F257&gt;0,N(Residents!O257),0))</f>
        <v/>
      </c>
      <c r="H257" s="28" t="str">
        <f>IF($A257="","",SUMIF(Payments!$B$4:$B$1003,$A257,Payments!$D$4:$D$1003))</f>
        <v/>
      </c>
      <c r="I257" s="31" t="str">
        <f t="shared" si="3"/>
        <v/>
      </c>
      <c r="J257" s="26" t="str">
        <f>IF($A257="","",Residents!B257&amp;"")</f>
        <v/>
      </c>
      <c r="K257" s="32" t="str">
        <f>IF(OR($A257="",N(I257)&lt;=0.005),"","Hi "&amp;A257&amp;", your rent balance at "&amp;Settings!$B$3&amp;" is "&amp;Settings!$B$4&amp;" "&amp;TEXT(I257,"#,##0")&amp;" as on "&amp;TEXT(Settings!$B$5,"dd-mmm-yyyy")&amp;". Please pay at the earliest. Thank you.")</f>
        <v/>
      </c>
      <c r="L257" s="33" t="str">
        <f>IF(OR($A257="",Residents!$J257=""),"",DATE(YEAR(Residents!$J257),MONTH(Residents!$J257),1))</f>
        <v/>
      </c>
      <c r="M257" s="33" t="str">
        <f>IF(L257="","",MAX(L257,IF(Residents!$K257&lt;&gt;"",MIN(DATE(YEAR(Residents!$K257),MONTH(Residents!$K257),1),DATE(YEAR(Settings!$B$5),MONTH(Settings!$B$5),1)),IF(DAY(Settings!$B$5)&gt;=MAX(1,N(Settings!$B$6)),DATE(YEAR(Settings!$B$5),MONTH(Settings!$B$5),1),EDATE(DATE(YEAR(Settings!$B$5),MONTH(Settings!$B$5),1),-1)))))</f>
        <v/>
      </c>
    </row>
    <row r="258" spans="1:13" x14ac:dyDescent="0.3">
      <c r="A258" s="26" t="str">
        <f>IF(Residents!A258="","",Residents!A258)</f>
        <v/>
      </c>
      <c r="B258" s="27" t="str">
        <f>IF($A258="","",Residents!H258&amp;"")</f>
        <v/>
      </c>
      <c r="C258" s="28" t="str">
        <f>IF($A258="","",IF(N(Residents!I258)&gt;0,Residents!I258,IFERROR(INDEX(Beds!$F$7:$F$206,MATCH(Residents!H258,Beds!$A$7:$A$206,0)),0)))</f>
        <v/>
      </c>
      <c r="D258" s="29" t="str">
        <f>IF(OR($A258="",Residents!J258=""),"",Residents!J258)</f>
        <v/>
      </c>
      <c r="E258" s="30" t="str">
        <f>IF($A258="","",IF(Residents!J258="","No check-in date",IF(Residents!J258&gt;Settings!$B$5,"Booked",IF(AND(Residents!K258&lt;&gt;"",Residents!K258&lt;Settings!$B$5),"Left","Staying"))))</f>
        <v/>
      </c>
      <c r="F258" s="30" t="str">
        <f>IF($A258="","",IF(OR(L258="",Residents!$J258&gt;Settings!$B$5),0,(YEAR(M258)-YEAR(L258))*12+MONTH(M258)-MONTH(L258)+1))</f>
        <v/>
      </c>
      <c r="G258" s="28" t="str">
        <f>IF($A258="","",F258*C258+IF(F258&gt;0,N(Residents!O258),0))</f>
        <v/>
      </c>
      <c r="H258" s="28" t="str">
        <f>IF($A258="","",SUMIF(Payments!$B$4:$B$1003,$A258,Payments!$D$4:$D$1003))</f>
        <v/>
      </c>
      <c r="I258" s="31" t="str">
        <f t="shared" si="3"/>
        <v/>
      </c>
      <c r="J258" s="26" t="str">
        <f>IF($A258="","",Residents!B258&amp;"")</f>
        <v/>
      </c>
      <c r="K258" s="32" t="str">
        <f>IF(OR($A258="",N(I258)&lt;=0.005),"","Hi "&amp;A258&amp;", your rent balance at "&amp;Settings!$B$3&amp;" is "&amp;Settings!$B$4&amp;" "&amp;TEXT(I258,"#,##0")&amp;" as on "&amp;TEXT(Settings!$B$5,"dd-mmm-yyyy")&amp;". Please pay at the earliest. Thank you.")</f>
        <v/>
      </c>
      <c r="L258" s="33" t="str">
        <f>IF(OR($A258="",Residents!$J258=""),"",DATE(YEAR(Residents!$J258),MONTH(Residents!$J258),1))</f>
        <v/>
      </c>
      <c r="M258" s="33" t="str">
        <f>IF(L258="","",MAX(L258,IF(Residents!$K258&lt;&gt;"",MIN(DATE(YEAR(Residents!$K258),MONTH(Residents!$K258),1),DATE(YEAR(Settings!$B$5),MONTH(Settings!$B$5),1)),IF(DAY(Settings!$B$5)&gt;=MAX(1,N(Settings!$B$6)),DATE(YEAR(Settings!$B$5),MONTH(Settings!$B$5),1),EDATE(DATE(YEAR(Settings!$B$5),MONTH(Settings!$B$5),1),-1)))))</f>
        <v/>
      </c>
    </row>
    <row r="259" spans="1:13" x14ac:dyDescent="0.3">
      <c r="A259" s="26" t="str">
        <f>IF(Residents!A259="","",Residents!A259)</f>
        <v/>
      </c>
      <c r="B259" s="27" t="str">
        <f>IF($A259="","",Residents!H259&amp;"")</f>
        <v/>
      </c>
      <c r="C259" s="28" t="str">
        <f>IF($A259="","",IF(N(Residents!I259)&gt;0,Residents!I259,IFERROR(INDEX(Beds!$F$7:$F$206,MATCH(Residents!H259,Beds!$A$7:$A$206,0)),0)))</f>
        <v/>
      </c>
      <c r="D259" s="29" t="str">
        <f>IF(OR($A259="",Residents!J259=""),"",Residents!J259)</f>
        <v/>
      </c>
      <c r="E259" s="30" t="str">
        <f>IF($A259="","",IF(Residents!J259="","No check-in date",IF(Residents!J259&gt;Settings!$B$5,"Booked",IF(AND(Residents!K259&lt;&gt;"",Residents!K259&lt;Settings!$B$5),"Left","Staying"))))</f>
        <v/>
      </c>
      <c r="F259" s="30" t="str">
        <f>IF($A259="","",IF(OR(L259="",Residents!$J259&gt;Settings!$B$5),0,(YEAR(M259)-YEAR(L259))*12+MONTH(M259)-MONTH(L259)+1))</f>
        <v/>
      </c>
      <c r="G259" s="28" t="str">
        <f>IF($A259="","",F259*C259+IF(F259&gt;0,N(Residents!O259),0))</f>
        <v/>
      </c>
      <c r="H259" s="28" t="str">
        <f>IF($A259="","",SUMIF(Payments!$B$4:$B$1003,$A259,Payments!$D$4:$D$1003))</f>
        <v/>
      </c>
      <c r="I259" s="31" t="str">
        <f t="shared" si="3"/>
        <v/>
      </c>
      <c r="J259" s="26" t="str">
        <f>IF($A259="","",Residents!B259&amp;"")</f>
        <v/>
      </c>
      <c r="K259" s="32" t="str">
        <f>IF(OR($A259="",N(I259)&lt;=0.005),"","Hi "&amp;A259&amp;", your rent balance at "&amp;Settings!$B$3&amp;" is "&amp;Settings!$B$4&amp;" "&amp;TEXT(I259,"#,##0")&amp;" as on "&amp;TEXT(Settings!$B$5,"dd-mmm-yyyy")&amp;". Please pay at the earliest. Thank you.")</f>
        <v/>
      </c>
      <c r="L259" s="33" t="str">
        <f>IF(OR($A259="",Residents!$J259=""),"",DATE(YEAR(Residents!$J259),MONTH(Residents!$J259),1))</f>
        <v/>
      </c>
      <c r="M259" s="33" t="str">
        <f>IF(L259="","",MAX(L259,IF(Residents!$K259&lt;&gt;"",MIN(DATE(YEAR(Residents!$K259),MONTH(Residents!$K259),1),DATE(YEAR(Settings!$B$5),MONTH(Settings!$B$5),1)),IF(DAY(Settings!$B$5)&gt;=MAX(1,N(Settings!$B$6)),DATE(YEAR(Settings!$B$5),MONTH(Settings!$B$5),1),EDATE(DATE(YEAR(Settings!$B$5),MONTH(Settings!$B$5),1),-1)))))</f>
        <v/>
      </c>
    </row>
    <row r="260" spans="1:13" x14ac:dyDescent="0.3">
      <c r="A260" s="26" t="str">
        <f>IF(Residents!A260="","",Residents!A260)</f>
        <v/>
      </c>
      <c r="B260" s="27" t="str">
        <f>IF($A260="","",Residents!H260&amp;"")</f>
        <v/>
      </c>
      <c r="C260" s="28" t="str">
        <f>IF($A260="","",IF(N(Residents!I260)&gt;0,Residents!I260,IFERROR(INDEX(Beds!$F$7:$F$206,MATCH(Residents!H260,Beds!$A$7:$A$206,0)),0)))</f>
        <v/>
      </c>
      <c r="D260" s="29" t="str">
        <f>IF(OR($A260="",Residents!J260=""),"",Residents!J260)</f>
        <v/>
      </c>
      <c r="E260" s="30" t="str">
        <f>IF($A260="","",IF(Residents!J260="","No check-in date",IF(Residents!J260&gt;Settings!$B$5,"Booked",IF(AND(Residents!K260&lt;&gt;"",Residents!K260&lt;Settings!$B$5),"Left","Staying"))))</f>
        <v/>
      </c>
      <c r="F260" s="30" t="str">
        <f>IF($A260="","",IF(OR(L260="",Residents!$J260&gt;Settings!$B$5),0,(YEAR(M260)-YEAR(L260))*12+MONTH(M260)-MONTH(L260)+1))</f>
        <v/>
      </c>
      <c r="G260" s="28" t="str">
        <f>IF($A260="","",F260*C260+IF(F260&gt;0,N(Residents!O260),0))</f>
        <v/>
      </c>
      <c r="H260" s="28" t="str">
        <f>IF($A260="","",SUMIF(Payments!$B$4:$B$1003,$A260,Payments!$D$4:$D$1003))</f>
        <v/>
      </c>
      <c r="I260" s="31" t="str">
        <f t="shared" ref="I260:I323" si="4">IF($A260="","",G260-H260)</f>
        <v/>
      </c>
      <c r="J260" s="26" t="str">
        <f>IF($A260="","",Residents!B260&amp;"")</f>
        <v/>
      </c>
      <c r="K260" s="32" t="str">
        <f>IF(OR($A260="",N(I260)&lt;=0.005),"","Hi "&amp;A260&amp;", your rent balance at "&amp;Settings!$B$3&amp;" is "&amp;Settings!$B$4&amp;" "&amp;TEXT(I260,"#,##0")&amp;" as on "&amp;TEXT(Settings!$B$5,"dd-mmm-yyyy")&amp;". Please pay at the earliest. Thank you.")</f>
        <v/>
      </c>
      <c r="L260" s="33" t="str">
        <f>IF(OR($A260="",Residents!$J260=""),"",DATE(YEAR(Residents!$J260),MONTH(Residents!$J260),1))</f>
        <v/>
      </c>
      <c r="M260" s="33" t="str">
        <f>IF(L260="","",MAX(L260,IF(Residents!$K260&lt;&gt;"",MIN(DATE(YEAR(Residents!$K260),MONTH(Residents!$K260),1),DATE(YEAR(Settings!$B$5),MONTH(Settings!$B$5),1)),IF(DAY(Settings!$B$5)&gt;=MAX(1,N(Settings!$B$6)),DATE(YEAR(Settings!$B$5),MONTH(Settings!$B$5),1),EDATE(DATE(YEAR(Settings!$B$5),MONTH(Settings!$B$5),1),-1)))))</f>
        <v/>
      </c>
    </row>
    <row r="261" spans="1:13" x14ac:dyDescent="0.3">
      <c r="A261" s="26" t="str">
        <f>IF(Residents!A261="","",Residents!A261)</f>
        <v/>
      </c>
      <c r="B261" s="27" t="str">
        <f>IF($A261="","",Residents!H261&amp;"")</f>
        <v/>
      </c>
      <c r="C261" s="28" t="str">
        <f>IF($A261="","",IF(N(Residents!I261)&gt;0,Residents!I261,IFERROR(INDEX(Beds!$F$7:$F$206,MATCH(Residents!H261,Beds!$A$7:$A$206,0)),0)))</f>
        <v/>
      </c>
      <c r="D261" s="29" t="str">
        <f>IF(OR($A261="",Residents!J261=""),"",Residents!J261)</f>
        <v/>
      </c>
      <c r="E261" s="30" t="str">
        <f>IF($A261="","",IF(Residents!J261="","No check-in date",IF(Residents!J261&gt;Settings!$B$5,"Booked",IF(AND(Residents!K261&lt;&gt;"",Residents!K261&lt;Settings!$B$5),"Left","Staying"))))</f>
        <v/>
      </c>
      <c r="F261" s="30" t="str">
        <f>IF($A261="","",IF(OR(L261="",Residents!$J261&gt;Settings!$B$5),0,(YEAR(M261)-YEAR(L261))*12+MONTH(M261)-MONTH(L261)+1))</f>
        <v/>
      </c>
      <c r="G261" s="28" t="str">
        <f>IF($A261="","",F261*C261+IF(F261&gt;0,N(Residents!O261),0))</f>
        <v/>
      </c>
      <c r="H261" s="28" t="str">
        <f>IF($A261="","",SUMIF(Payments!$B$4:$B$1003,$A261,Payments!$D$4:$D$1003))</f>
        <v/>
      </c>
      <c r="I261" s="31" t="str">
        <f t="shared" si="4"/>
        <v/>
      </c>
      <c r="J261" s="26" t="str">
        <f>IF($A261="","",Residents!B261&amp;"")</f>
        <v/>
      </c>
      <c r="K261" s="32" t="str">
        <f>IF(OR($A261="",N(I261)&lt;=0.005),"","Hi "&amp;A261&amp;", your rent balance at "&amp;Settings!$B$3&amp;" is "&amp;Settings!$B$4&amp;" "&amp;TEXT(I261,"#,##0")&amp;" as on "&amp;TEXT(Settings!$B$5,"dd-mmm-yyyy")&amp;". Please pay at the earliest. Thank you.")</f>
        <v/>
      </c>
      <c r="L261" s="33" t="str">
        <f>IF(OR($A261="",Residents!$J261=""),"",DATE(YEAR(Residents!$J261),MONTH(Residents!$J261),1))</f>
        <v/>
      </c>
      <c r="M261" s="33" t="str">
        <f>IF(L261="","",MAX(L261,IF(Residents!$K261&lt;&gt;"",MIN(DATE(YEAR(Residents!$K261),MONTH(Residents!$K261),1),DATE(YEAR(Settings!$B$5),MONTH(Settings!$B$5),1)),IF(DAY(Settings!$B$5)&gt;=MAX(1,N(Settings!$B$6)),DATE(YEAR(Settings!$B$5),MONTH(Settings!$B$5),1),EDATE(DATE(YEAR(Settings!$B$5),MONTH(Settings!$B$5),1),-1)))))</f>
        <v/>
      </c>
    </row>
    <row r="262" spans="1:13" x14ac:dyDescent="0.3">
      <c r="A262" s="26" t="str">
        <f>IF(Residents!A262="","",Residents!A262)</f>
        <v/>
      </c>
      <c r="B262" s="27" t="str">
        <f>IF($A262="","",Residents!H262&amp;"")</f>
        <v/>
      </c>
      <c r="C262" s="28" t="str">
        <f>IF($A262="","",IF(N(Residents!I262)&gt;0,Residents!I262,IFERROR(INDEX(Beds!$F$7:$F$206,MATCH(Residents!H262,Beds!$A$7:$A$206,0)),0)))</f>
        <v/>
      </c>
      <c r="D262" s="29" t="str">
        <f>IF(OR($A262="",Residents!J262=""),"",Residents!J262)</f>
        <v/>
      </c>
      <c r="E262" s="30" t="str">
        <f>IF($A262="","",IF(Residents!J262="","No check-in date",IF(Residents!J262&gt;Settings!$B$5,"Booked",IF(AND(Residents!K262&lt;&gt;"",Residents!K262&lt;Settings!$B$5),"Left","Staying"))))</f>
        <v/>
      </c>
      <c r="F262" s="30" t="str">
        <f>IF($A262="","",IF(OR(L262="",Residents!$J262&gt;Settings!$B$5),0,(YEAR(M262)-YEAR(L262))*12+MONTH(M262)-MONTH(L262)+1))</f>
        <v/>
      </c>
      <c r="G262" s="28" t="str">
        <f>IF($A262="","",F262*C262+IF(F262&gt;0,N(Residents!O262),0))</f>
        <v/>
      </c>
      <c r="H262" s="28" t="str">
        <f>IF($A262="","",SUMIF(Payments!$B$4:$B$1003,$A262,Payments!$D$4:$D$1003))</f>
        <v/>
      </c>
      <c r="I262" s="31" t="str">
        <f t="shared" si="4"/>
        <v/>
      </c>
      <c r="J262" s="26" t="str">
        <f>IF($A262="","",Residents!B262&amp;"")</f>
        <v/>
      </c>
      <c r="K262" s="32" t="str">
        <f>IF(OR($A262="",N(I262)&lt;=0.005),"","Hi "&amp;A262&amp;", your rent balance at "&amp;Settings!$B$3&amp;" is "&amp;Settings!$B$4&amp;" "&amp;TEXT(I262,"#,##0")&amp;" as on "&amp;TEXT(Settings!$B$5,"dd-mmm-yyyy")&amp;". Please pay at the earliest. Thank you.")</f>
        <v/>
      </c>
      <c r="L262" s="33" t="str">
        <f>IF(OR($A262="",Residents!$J262=""),"",DATE(YEAR(Residents!$J262),MONTH(Residents!$J262),1))</f>
        <v/>
      </c>
      <c r="M262" s="33" t="str">
        <f>IF(L262="","",MAX(L262,IF(Residents!$K262&lt;&gt;"",MIN(DATE(YEAR(Residents!$K262),MONTH(Residents!$K262),1),DATE(YEAR(Settings!$B$5),MONTH(Settings!$B$5),1)),IF(DAY(Settings!$B$5)&gt;=MAX(1,N(Settings!$B$6)),DATE(YEAR(Settings!$B$5),MONTH(Settings!$B$5),1),EDATE(DATE(YEAR(Settings!$B$5),MONTH(Settings!$B$5),1),-1)))))</f>
        <v/>
      </c>
    </row>
    <row r="263" spans="1:13" x14ac:dyDescent="0.3">
      <c r="A263" s="26" t="str">
        <f>IF(Residents!A263="","",Residents!A263)</f>
        <v/>
      </c>
      <c r="B263" s="27" t="str">
        <f>IF($A263="","",Residents!H263&amp;"")</f>
        <v/>
      </c>
      <c r="C263" s="28" t="str">
        <f>IF($A263="","",IF(N(Residents!I263)&gt;0,Residents!I263,IFERROR(INDEX(Beds!$F$7:$F$206,MATCH(Residents!H263,Beds!$A$7:$A$206,0)),0)))</f>
        <v/>
      </c>
      <c r="D263" s="29" t="str">
        <f>IF(OR($A263="",Residents!J263=""),"",Residents!J263)</f>
        <v/>
      </c>
      <c r="E263" s="30" t="str">
        <f>IF($A263="","",IF(Residents!J263="","No check-in date",IF(Residents!J263&gt;Settings!$B$5,"Booked",IF(AND(Residents!K263&lt;&gt;"",Residents!K263&lt;Settings!$B$5),"Left","Staying"))))</f>
        <v/>
      </c>
      <c r="F263" s="30" t="str">
        <f>IF($A263="","",IF(OR(L263="",Residents!$J263&gt;Settings!$B$5),0,(YEAR(M263)-YEAR(L263))*12+MONTH(M263)-MONTH(L263)+1))</f>
        <v/>
      </c>
      <c r="G263" s="28" t="str">
        <f>IF($A263="","",F263*C263+IF(F263&gt;0,N(Residents!O263),0))</f>
        <v/>
      </c>
      <c r="H263" s="28" t="str">
        <f>IF($A263="","",SUMIF(Payments!$B$4:$B$1003,$A263,Payments!$D$4:$D$1003))</f>
        <v/>
      </c>
      <c r="I263" s="31" t="str">
        <f t="shared" si="4"/>
        <v/>
      </c>
      <c r="J263" s="26" t="str">
        <f>IF($A263="","",Residents!B263&amp;"")</f>
        <v/>
      </c>
      <c r="K263" s="32" t="str">
        <f>IF(OR($A263="",N(I263)&lt;=0.005),"","Hi "&amp;A263&amp;", your rent balance at "&amp;Settings!$B$3&amp;" is "&amp;Settings!$B$4&amp;" "&amp;TEXT(I263,"#,##0")&amp;" as on "&amp;TEXT(Settings!$B$5,"dd-mmm-yyyy")&amp;". Please pay at the earliest. Thank you.")</f>
        <v/>
      </c>
      <c r="L263" s="33" t="str">
        <f>IF(OR($A263="",Residents!$J263=""),"",DATE(YEAR(Residents!$J263),MONTH(Residents!$J263),1))</f>
        <v/>
      </c>
      <c r="M263" s="33" t="str">
        <f>IF(L263="","",MAX(L263,IF(Residents!$K263&lt;&gt;"",MIN(DATE(YEAR(Residents!$K263),MONTH(Residents!$K263),1),DATE(YEAR(Settings!$B$5),MONTH(Settings!$B$5),1)),IF(DAY(Settings!$B$5)&gt;=MAX(1,N(Settings!$B$6)),DATE(YEAR(Settings!$B$5),MONTH(Settings!$B$5),1),EDATE(DATE(YEAR(Settings!$B$5),MONTH(Settings!$B$5),1),-1)))))</f>
        <v/>
      </c>
    </row>
    <row r="264" spans="1:13" x14ac:dyDescent="0.3">
      <c r="A264" s="26" t="str">
        <f>IF(Residents!A264="","",Residents!A264)</f>
        <v/>
      </c>
      <c r="B264" s="27" t="str">
        <f>IF($A264="","",Residents!H264&amp;"")</f>
        <v/>
      </c>
      <c r="C264" s="28" t="str">
        <f>IF($A264="","",IF(N(Residents!I264)&gt;0,Residents!I264,IFERROR(INDEX(Beds!$F$7:$F$206,MATCH(Residents!H264,Beds!$A$7:$A$206,0)),0)))</f>
        <v/>
      </c>
      <c r="D264" s="29" t="str">
        <f>IF(OR($A264="",Residents!J264=""),"",Residents!J264)</f>
        <v/>
      </c>
      <c r="E264" s="30" t="str">
        <f>IF($A264="","",IF(Residents!J264="","No check-in date",IF(Residents!J264&gt;Settings!$B$5,"Booked",IF(AND(Residents!K264&lt;&gt;"",Residents!K264&lt;Settings!$B$5),"Left","Staying"))))</f>
        <v/>
      </c>
      <c r="F264" s="30" t="str">
        <f>IF($A264="","",IF(OR(L264="",Residents!$J264&gt;Settings!$B$5),0,(YEAR(M264)-YEAR(L264))*12+MONTH(M264)-MONTH(L264)+1))</f>
        <v/>
      </c>
      <c r="G264" s="28" t="str">
        <f>IF($A264="","",F264*C264+IF(F264&gt;0,N(Residents!O264),0))</f>
        <v/>
      </c>
      <c r="H264" s="28" t="str">
        <f>IF($A264="","",SUMIF(Payments!$B$4:$B$1003,$A264,Payments!$D$4:$D$1003))</f>
        <v/>
      </c>
      <c r="I264" s="31" t="str">
        <f t="shared" si="4"/>
        <v/>
      </c>
      <c r="J264" s="26" t="str">
        <f>IF($A264="","",Residents!B264&amp;"")</f>
        <v/>
      </c>
      <c r="K264" s="32" t="str">
        <f>IF(OR($A264="",N(I264)&lt;=0.005),"","Hi "&amp;A264&amp;", your rent balance at "&amp;Settings!$B$3&amp;" is "&amp;Settings!$B$4&amp;" "&amp;TEXT(I264,"#,##0")&amp;" as on "&amp;TEXT(Settings!$B$5,"dd-mmm-yyyy")&amp;". Please pay at the earliest. Thank you.")</f>
        <v/>
      </c>
      <c r="L264" s="33" t="str">
        <f>IF(OR($A264="",Residents!$J264=""),"",DATE(YEAR(Residents!$J264),MONTH(Residents!$J264),1))</f>
        <v/>
      </c>
      <c r="M264" s="33" t="str">
        <f>IF(L264="","",MAX(L264,IF(Residents!$K264&lt;&gt;"",MIN(DATE(YEAR(Residents!$K264),MONTH(Residents!$K264),1),DATE(YEAR(Settings!$B$5),MONTH(Settings!$B$5),1)),IF(DAY(Settings!$B$5)&gt;=MAX(1,N(Settings!$B$6)),DATE(YEAR(Settings!$B$5),MONTH(Settings!$B$5),1),EDATE(DATE(YEAR(Settings!$B$5),MONTH(Settings!$B$5),1),-1)))))</f>
        <v/>
      </c>
    </row>
    <row r="265" spans="1:13" x14ac:dyDescent="0.3">
      <c r="A265" s="26" t="str">
        <f>IF(Residents!A265="","",Residents!A265)</f>
        <v/>
      </c>
      <c r="B265" s="27" t="str">
        <f>IF($A265="","",Residents!H265&amp;"")</f>
        <v/>
      </c>
      <c r="C265" s="28" t="str">
        <f>IF($A265="","",IF(N(Residents!I265)&gt;0,Residents!I265,IFERROR(INDEX(Beds!$F$7:$F$206,MATCH(Residents!H265,Beds!$A$7:$A$206,0)),0)))</f>
        <v/>
      </c>
      <c r="D265" s="29" t="str">
        <f>IF(OR($A265="",Residents!J265=""),"",Residents!J265)</f>
        <v/>
      </c>
      <c r="E265" s="30" t="str">
        <f>IF($A265="","",IF(Residents!J265="","No check-in date",IF(Residents!J265&gt;Settings!$B$5,"Booked",IF(AND(Residents!K265&lt;&gt;"",Residents!K265&lt;Settings!$B$5),"Left","Staying"))))</f>
        <v/>
      </c>
      <c r="F265" s="30" t="str">
        <f>IF($A265="","",IF(OR(L265="",Residents!$J265&gt;Settings!$B$5),0,(YEAR(M265)-YEAR(L265))*12+MONTH(M265)-MONTH(L265)+1))</f>
        <v/>
      </c>
      <c r="G265" s="28" t="str">
        <f>IF($A265="","",F265*C265+IF(F265&gt;0,N(Residents!O265),0))</f>
        <v/>
      </c>
      <c r="H265" s="28" t="str">
        <f>IF($A265="","",SUMIF(Payments!$B$4:$B$1003,$A265,Payments!$D$4:$D$1003))</f>
        <v/>
      </c>
      <c r="I265" s="31" t="str">
        <f t="shared" si="4"/>
        <v/>
      </c>
      <c r="J265" s="26" t="str">
        <f>IF($A265="","",Residents!B265&amp;"")</f>
        <v/>
      </c>
      <c r="K265" s="32" t="str">
        <f>IF(OR($A265="",N(I265)&lt;=0.005),"","Hi "&amp;A265&amp;", your rent balance at "&amp;Settings!$B$3&amp;" is "&amp;Settings!$B$4&amp;" "&amp;TEXT(I265,"#,##0")&amp;" as on "&amp;TEXT(Settings!$B$5,"dd-mmm-yyyy")&amp;". Please pay at the earliest. Thank you.")</f>
        <v/>
      </c>
      <c r="L265" s="33" t="str">
        <f>IF(OR($A265="",Residents!$J265=""),"",DATE(YEAR(Residents!$J265),MONTH(Residents!$J265),1))</f>
        <v/>
      </c>
      <c r="M265" s="33" t="str">
        <f>IF(L265="","",MAX(L265,IF(Residents!$K265&lt;&gt;"",MIN(DATE(YEAR(Residents!$K265),MONTH(Residents!$K265),1),DATE(YEAR(Settings!$B$5),MONTH(Settings!$B$5),1)),IF(DAY(Settings!$B$5)&gt;=MAX(1,N(Settings!$B$6)),DATE(YEAR(Settings!$B$5),MONTH(Settings!$B$5),1),EDATE(DATE(YEAR(Settings!$B$5),MONTH(Settings!$B$5),1),-1)))))</f>
        <v/>
      </c>
    </row>
    <row r="266" spans="1:13" x14ac:dyDescent="0.3">
      <c r="A266" s="26" t="str">
        <f>IF(Residents!A266="","",Residents!A266)</f>
        <v/>
      </c>
      <c r="B266" s="27" t="str">
        <f>IF($A266="","",Residents!H266&amp;"")</f>
        <v/>
      </c>
      <c r="C266" s="28" t="str">
        <f>IF($A266="","",IF(N(Residents!I266)&gt;0,Residents!I266,IFERROR(INDEX(Beds!$F$7:$F$206,MATCH(Residents!H266,Beds!$A$7:$A$206,0)),0)))</f>
        <v/>
      </c>
      <c r="D266" s="29" t="str">
        <f>IF(OR($A266="",Residents!J266=""),"",Residents!J266)</f>
        <v/>
      </c>
      <c r="E266" s="30" t="str">
        <f>IF($A266="","",IF(Residents!J266="","No check-in date",IF(Residents!J266&gt;Settings!$B$5,"Booked",IF(AND(Residents!K266&lt;&gt;"",Residents!K266&lt;Settings!$B$5),"Left","Staying"))))</f>
        <v/>
      </c>
      <c r="F266" s="30" t="str">
        <f>IF($A266="","",IF(OR(L266="",Residents!$J266&gt;Settings!$B$5),0,(YEAR(M266)-YEAR(L266))*12+MONTH(M266)-MONTH(L266)+1))</f>
        <v/>
      </c>
      <c r="G266" s="28" t="str">
        <f>IF($A266="","",F266*C266+IF(F266&gt;0,N(Residents!O266),0))</f>
        <v/>
      </c>
      <c r="H266" s="28" t="str">
        <f>IF($A266="","",SUMIF(Payments!$B$4:$B$1003,$A266,Payments!$D$4:$D$1003))</f>
        <v/>
      </c>
      <c r="I266" s="31" t="str">
        <f t="shared" si="4"/>
        <v/>
      </c>
      <c r="J266" s="26" t="str">
        <f>IF($A266="","",Residents!B266&amp;"")</f>
        <v/>
      </c>
      <c r="K266" s="32" t="str">
        <f>IF(OR($A266="",N(I266)&lt;=0.005),"","Hi "&amp;A266&amp;", your rent balance at "&amp;Settings!$B$3&amp;" is "&amp;Settings!$B$4&amp;" "&amp;TEXT(I266,"#,##0")&amp;" as on "&amp;TEXT(Settings!$B$5,"dd-mmm-yyyy")&amp;". Please pay at the earliest. Thank you.")</f>
        <v/>
      </c>
      <c r="L266" s="33" t="str">
        <f>IF(OR($A266="",Residents!$J266=""),"",DATE(YEAR(Residents!$J266),MONTH(Residents!$J266),1))</f>
        <v/>
      </c>
      <c r="M266" s="33" t="str">
        <f>IF(L266="","",MAX(L266,IF(Residents!$K266&lt;&gt;"",MIN(DATE(YEAR(Residents!$K266),MONTH(Residents!$K266),1),DATE(YEAR(Settings!$B$5),MONTH(Settings!$B$5),1)),IF(DAY(Settings!$B$5)&gt;=MAX(1,N(Settings!$B$6)),DATE(YEAR(Settings!$B$5),MONTH(Settings!$B$5),1),EDATE(DATE(YEAR(Settings!$B$5),MONTH(Settings!$B$5),1),-1)))))</f>
        <v/>
      </c>
    </row>
    <row r="267" spans="1:13" x14ac:dyDescent="0.3">
      <c r="A267" s="26" t="str">
        <f>IF(Residents!A267="","",Residents!A267)</f>
        <v/>
      </c>
      <c r="B267" s="27" t="str">
        <f>IF($A267="","",Residents!H267&amp;"")</f>
        <v/>
      </c>
      <c r="C267" s="28" t="str">
        <f>IF($A267="","",IF(N(Residents!I267)&gt;0,Residents!I267,IFERROR(INDEX(Beds!$F$7:$F$206,MATCH(Residents!H267,Beds!$A$7:$A$206,0)),0)))</f>
        <v/>
      </c>
      <c r="D267" s="29" t="str">
        <f>IF(OR($A267="",Residents!J267=""),"",Residents!J267)</f>
        <v/>
      </c>
      <c r="E267" s="30" t="str">
        <f>IF($A267="","",IF(Residents!J267="","No check-in date",IF(Residents!J267&gt;Settings!$B$5,"Booked",IF(AND(Residents!K267&lt;&gt;"",Residents!K267&lt;Settings!$B$5),"Left","Staying"))))</f>
        <v/>
      </c>
      <c r="F267" s="30" t="str">
        <f>IF($A267="","",IF(OR(L267="",Residents!$J267&gt;Settings!$B$5),0,(YEAR(M267)-YEAR(L267))*12+MONTH(M267)-MONTH(L267)+1))</f>
        <v/>
      </c>
      <c r="G267" s="28" t="str">
        <f>IF($A267="","",F267*C267+IF(F267&gt;0,N(Residents!O267),0))</f>
        <v/>
      </c>
      <c r="H267" s="28" t="str">
        <f>IF($A267="","",SUMIF(Payments!$B$4:$B$1003,$A267,Payments!$D$4:$D$1003))</f>
        <v/>
      </c>
      <c r="I267" s="31" t="str">
        <f t="shared" si="4"/>
        <v/>
      </c>
      <c r="J267" s="26" t="str">
        <f>IF($A267="","",Residents!B267&amp;"")</f>
        <v/>
      </c>
      <c r="K267" s="32" t="str">
        <f>IF(OR($A267="",N(I267)&lt;=0.005),"","Hi "&amp;A267&amp;", your rent balance at "&amp;Settings!$B$3&amp;" is "&amp;Settings!$B$4&amp;" "&amp;TEXT(I267,"#,##0")&amp;" as on "&amp;TEXT(Settings!$B$5,"dd-mmm-yyyy")&amp;". Please pay at the earliest. Thank you.")</f>
        <v/>
      </c>
      <c r="L267" s="33" t="str">
        <f>IF(OR($A267="",Residents!$J267=""),"",DATE(YEAR(Residents!$J267),MONTH(Residents!$J267),1))</f>
        <v/>
      </c>
      <c r="M267" s="33" t="str">
        <f>IF(L267="","",MAX(L267,IF(Residents!$K267&lt;&gt;"",MIN(DATE(YEAR(Residents!$K267),MONTH(Residents!$K267),1),DATE(YEAR(Settings!$B$5),MONTH(Settings!$B$5),1)),IF(DAY(Settings!$B$5)&gt;=MAX(1,N(Settings!$B$6)),DATE(YEAR(Settings!$B$5),MONTH(Settings!$B$5),1),EDATE(DATE(YEAR(Settings!$B$5),MONTH(Settings!$B$5),1),-1)))))</f>
        <v/>
      </c>
    </row>
    <row r="268" spans="1:13" x14ac:dyDescent="0.3">
      <c r="A268" s="26" t="str">
        <f>IF(Residents!A268="","",Residents!A268)</f>
        <v/>
      </c>
      <c r="B268" s="27" t="str">
        <f>IF($A268="","",Residents!H268&amp;"")</f>
        <v/>
      </c>
      <c r="C268" s="28" t="str">
        <f>IF($A268="","",IF(N(Residents!I268)&gt;0,Residents!I268,IFERROR(INDEX(Beds!$F$7:$F$206,MATCH(Residents!H268,Beds!$A$7:$A$206,0)),0)))</f>
        <v/>
      </c>
      <c r="D268" s="29" t="str">
        <f>IF(OR($A268="",Residents!J268=""),"",Residents!J268)</f>
        <v/>
      </c>
      <c r="E268" s="30" t="str">
        <f>IF($A268="","",IF(Residents!J268="","No check-in date",IF(Residents!J268&gt;Settings!$B$5,"Booked",IF(AND(Residents!K268&lt;&gt;"",Residents!K268&lt;Settings!$B$5),"Left","Staying"))))</f>
        <v/>
      </c>
      <c r="F268" s="30" t="str">
        <f>IF($A268="","",IF(OR(L268="",Residents!$J268&gt;Settings!$B$5),0,(YEAR(M268)-YEAR(L268))*12+MONTH(M268)-MONTH(L268)+1))</f>
        <v/>
      </c>
      <c r="G268" s="28" t="str">
        <f>IF($A268="","",F268*C268+IF(F268&gt;0,N(Residents!O268),0))</f>
        <v/>
      </c>
      <c r="H268" s="28" t="str">
        <f>IF($A268="","",SUMIF(Payments!$B$4:$B$1003,$A268,Payments!$D$4:$D$1003))</f>
        <v/>
      </c>
      <c r="I268" s="31" t="str">
        <f t="shared" si="4"/>
        <v/>
      </c>
      <c r="J268" s="26" t="str">
        <f>IF($A268="","",Residents!B268&amp;"")</f>
        <v/>
      </c>
      <c r="K268" s="32" t="str">
        <f>IF(OR($A268="",N(I268)&lt;=0.005),"","Hi "&amp;A268&amp;", your rent balance at "&amp;Settings!$B$3&amp;" is "&amp;Settings!$B$4&amp;" "&amp;TEXT(I268,"#,##0")&amp;" as on "&amp;TEXT(Settings!$B$5,"dd-mmm-yyyy")&amp;". Please pay at the earliest. Thank you.")</f>
        <v/>
      </c>
      <c r="L268" s="33" t="str">
        <f>IF(OR($A268="",Residents!$J268=""),"",DATE(YEAR(Residents!$J268),MONTH(Residents!$J268),1))</f>
        <v/>
      </c>
      <c r="M268" s="33" t="str">
        <f>IF(L268="","",MAX(L268,IF(Residents!$K268&lt;&gt;"",MIN(DATE(YEAR(Residents!$K268),MONTH(Residents!$K268),1),DATE(YEAR(Settings!$B$5),MONTH(Settings!$B$5),1)),IF(DAY(Settings!$B$5)&gt;=MAX(1,N(Settings!$B$6)),DATE(YEAR(Settings!$B$5),MONTH(Settings!$B$5),1),EDATE(DATE(YEAR(Settings!$B$5),MONTH(Settings!$B$5),1),-1)))))</f>
        <v/>
      </c>
    </row>
    <row r="269" spans="1:13" x14ac:dyDescent="0.3">
      <c r="A269" s="26" t="str">
        <f>IF(Residents!A269="","",Residents!A269)</f>
        <v/>
      </c>
      <c r="B269" s="27" t="str">
        <f>IF($A269="","",Residents!H269&amp;"")</f>
        <v/>
      </c>
      <c r="C269" s="28" t="str">
        <f>IF($A269="","",IF(N(Residents!I269)&gt;0,Residents!I269,IFERROR(INDEX(Beds!$F$7:$F$206,MATCH(Residents!H269,Beds!$A$7:$A$206,0)),0)))</f>
        <v/>
      </c>
      <c r="D269" s="29" t="str">
        <f>IF(OR($A269="",Residents!J269=""),"",Residents!J269)</f>
        <v/>
      </c>
      <c r="E269" s="30" t="str">
        <f>IF($A269="","",IF(Residents!J269="","No check-in date",IF(Residents!J269&gt;Settings!$B$5,"Booked",IF(AND(Residents!K269&lt;&gt;"",Residents!K269&lt;Settings!$B$5),"Left","Staying"))))</f>
        <v/>
      </c>
      <c r="F269" s="30" t="str">
        <f>IF($A269="","",IF(OR(L269="",Residents!$J269&gt;Settings!$B$5),0,(YEAR(M269)-YEAR(L269))*12+MONTH(M269)-MONTH(L269)+1))</f>
        <v/>
      </c>
      <c r="G269" s="28" t="str">
        <f>IF($A269="","",F269*C269+IF(F269&gt;0,N(Residents!O269),0))</f>
        <v/>
      </c>
      <c r="H269" s="28" t="str">
        <f>IF($A269="","",SUMIF(Payments!$B$4:$B$1003,$A269,Payments!$D$4:$D$1003))</f>
        <v/>
      </c>
      <c r="I269" s="31" t="str">
        <f t="shared" si="4"/>
        <v/>
      </c>
      <c r="J269" s="26" t="str">
        <f>IF($A269="","",Residents!B269&amp;"")</f>
        <v/>
      </c>
      <c r="K269" s="32" t="str">
        <f>IF(OR($A269="",N(I269)&lt;=0.005),"","Hi "&amp;A269&amp;", your rent balance at "&amp;Settings!$B$3&amp;" is "&amp;Settings!$B$4&amp;" "&amp;TEXT(I269,"#,##0")&amp;" as on "&amp;TEXT(Settings!$B$5,"dd-mmm-yyyy")&amp;". Please pay at the earliest. Thank you.")</f>
        <v/>
      </c>
      <c r="L269" s="33" t="str">
        <f>IF(OR($A269="",Residents!$J269=""),"",DATE(YEAR(Residents!$J269),MONTH(Residents!$J269),1))</f>
        <v/>
      </c>
      <c r="M269" s="33" t="str">
        <f>IF(L269="","",MAX(L269,IF(Residents!$K269&lt;&gt;"",MIN(DATE(YEAR(Residents!$K269),MONTH(Residents!$K269),1),DATE(YEAR(Settings!$B$5),MONTH(Settings!$B$5),1)),IF(DAY(Settings!$B$5)&gt;=MAX(1,N(Settings!$B$6)),DATE(YEAR(Settings!$B$5),MONTH(Settings!$B$5),1),EDATE(DATE(YEAR(Settings!$B$5),MONTH(Settings!$B$5),1),-1)))))</f>
        <v/>
      </c>
    </row>
    <row r="270" spans="1:13" x14ac:dyDescent="0.3">
      <c r="A270" s="26" t="str">
        <f>IF(Residents!A270="","",Residents!A270)</f>
        <v/>
      </c>
      <c r="B270" s="27" t="str">
        <f>IF($A270="","",Residents!H270&amp;"")</f>
        <v/>
      </c>
      <c r="C270" s="28" t="str">
        <f>IF($A270="","",IF(N(Residents!I270)&gt;0,Residents!I270,IFERROR(INDEX(Beds!$F$7:$F$206,MATCH(Residents!H270,Beds!$A$7:$A$206,0)),0)))</f>
        <v/>
      </c>
      <c r="D270" s="29" t="str">
        <f>IF(OR($A270="",Residents!J270=""),"",Residents!J270)</f>
        <v/>
      </c>
      <c r="E270" s="30" t="str">
        <f>IF($A270="","",IF(Residents!J270="","No check-in date",IF(Residents!J270&gt;Settings!$B$5,"Booked",IF(AND(Residents!K270&lt;&gt;"",Residents!K270&lt;Settings!$B$5),"Left","Staying"))))</f>
        <v/>
      </c>
      <c r="F270" s="30" t="str">
        <f>IF($A270="","",IF(OR(L270="",Residents!$J270&gt;Settings!$B$5),0,(YEAR(M270)-YEAR(L270))*12+MONTH(M270)-MONTH(L270)+1))</f>
        <v/>
      </c>
      <c r="G270" s="28" t="str">
        <f>IF($A270="","",F270*C270+IF(F270&gt;0,N(Residents!O270),0))</f>
        <v/>
      </c>
      <c r="H270" s="28" t="str">
        <f>IF($A270="","",SUMIF(Payments!$B$4:$B$1003,$A270,Payments!$D$4:$D$1003))</f>
        <v/>
      </c>
      <c r="I270" s="31" t="str">
        <f t="shared" si="4"/>
        <v/>
      </c>
      <c r="J270" s="26" t="str">
        <f>IF($A270="","",Residents!B270&amp;"")</f>
        <v/>
      </c>
      <c r="K270" s="32" t="str">
        <f>IF(OR($A270="",N(I270)&lt;=0.005),"","Hi "&amp;A270&amp;", your rent balance at "&amp;Settings!$B$3&amp;" is "&amp;Settings!$B$4&amp;" "&amp;TEXT(I270,"#,##0")&amp;" as on "&amp;TEXT(Settings!$B$5,"dd-mmm-yyyy")&amp;". Please pay at the earliest. Thank you.")</f>
        <v/>
      </c>
      <c r="L270" s="33" t="str">
        <f>IF(OR($A270="",Residents!$J270=""),"",DATE(YEAR(Residents!$J270),MONTH(Residents!$J270),1))</f>
        <v/>
      </c>
      <c r="M270" s="33" t="str">
        <f>IF(L270="","",MAX(L270,IF(Residents!$K270&lt;&gt;"",MIN(DATE(YEAR(Residents!$K270),MONTH(Residents!$K270),1),DATE(YEAR(Settings!$B$5),MONTH(Settings!$B$5),1)),IF(DAY(Settings!$B$5)&gt;=MAX(1,N(Settings!$B$6)),DATE(YEAR(Settings!$B$5),MONTH(Settings!$B$5),1),EDATE(DATE(YEAR(Settings!$B$5),MONTH(Settings!$B$5),1),-1)))))</f>
        <v/>
      </c>
    </row>
    <row r="271" spans="1:13" x14ac:dyDescent="0.3">
      <c r="A271" s="26" t="str">
        <f>IF(Residents!A271="","",Residents!A271)</f>
        <v/>
      </c>
      <c r="B271" s="27" t="str">
        <f>IF($A271="","",Residents!H271&amp;"")</f>
        <v/>
      </c>
      <c r="C271" s="28" t="str">
        <f>IF($A271="","",IF(N(Residents!I271)&gt;0,Residents!I271,IFERROR(INDEX(Beds!$F$7:$F$206,MATCH(Residents!H271,Beds!$A$7:$A$206,0)),0)))</f>
        <v/>
      </c>
      <c r="D271" s="29" t="str">
        <f>IF(OR($A271="",Residents!J271=""),"",Residents!J271)</f>
        <v/>
      </c>
      <c r="E271" s="30" t="str">
        <f>IF($A271="","",IF(Residents!J271="","No check-in date",IF(Residents!J271&gt;Settings!$B$5,"Booked",IF(AND(Residents!K271&lt;&gt;"",Residents!K271&lt;Settings!$B$5),"Left","Staying"))))</f>
        <v/>
      </c>
      <c r="F271" s="30" t="str">
        <f>IF($A271="","",IF(OR(L271="",Residents!$J271&gt;Settings!$B$5),0,(YEAR(M271)-YEAR(L271))*12+MONTH(M271)-MONTH(L271)+1))</f>
        <v/>
      </c>
      <c r="G271" s="28" t="str">
        <f>IF($A271="","",F271*C271+IF(F271&gt;0,N(Residents!O271),0))</f>
        <v/>
      </c>
      <c r="H271" s="28" t="str">
        <f>IF($A271="","",SUMIF(Payments!$B$4:$B$1003,$A271,Payments!$D$4:$D$1003))</f>
        <v/>
      </c>
      <c r="I271" s="31" t="str">
        <f t="shared" si="4"/>
        <v/>
      </c>
      <c r="J271" s="26" t="str">
        <f>IF($A271="","",Residents!B271&amp;"")</f>
        <v/>
      </c>
      <c r="K271" s="32" t="str">
        <f>IF(OR($A271="",N(I271)&lt;=0.005),"","Hi "&amp;A271&amp;", your rent balance at "&amp;Settings!$B$3&amp;" is "&amp;Settings!$B$4&amp;" "&amp;TEXT(I271,"#,##0")&amp;" as on "&amp;TEXT(Settings!$B$5,"dd-mmm-yyyy")&amp;". Please pay at the earliest. Thank you.")</f>
        <v/>
      </c>
      <c r="L271" s="33" t="str">
        <f>IF(OR($A271="",Residents!$J271=""),"",DATE(YEAR(Residents!$J271),MONTH(Residents!$J271),1))</f>
        <v/>
      </c>
      <c r="M271" s="33" t="str">
        <f>IF(L271="","",MAX(L271,IF(Residents!$K271&lt;&gt;"",MIN(DATE(YEAR(Residents!$K271),MONTH(Residents!$K271),1),DATE(YEAR(Settings!$B$5),MONTH(Settings!$B$5),1)),IF(DAY(Settings!$B$5)&gt;=MAX(1,N(Settings!$B$6)),DATE(YEAR(Settings!$B$5),MONTH(Settings!$B$5),1),EDATE(DATE(YEAR(Settings!$B$5),MONTH(Settings!$B$5),1),-1)))))</f>
        <v/>
      </c>
    </row>
    <row r="272" spans="1:13" x14ac:dyDescent="0.3">
      <c r="A272" s="26" t="str">
        <f>IF(Residents!A272="","",Residents!A272)</f>
        <v/>
      </c>
      <c r="B272" s="27" t="str">
        <f>IF($A272="","",Residents!H272&amp;"")</f>
        <v/>
      </c>
      <c r="C272" s="28" t="str">
        <f>IF($A272="","",IF(N(Residents!I272)&gt;0,Residents!I272,IFERROR(INDEX(Beds!$F$7:$F$206,MATCH(Residents!H272,Beds!$A$7:$A$206,0)),0)))</f>
        <v/>
      </c>
      <c r="D272" s="29" t="str">
        <f>IF(OR($A272="",Residents!J272=""),"",Residents!J272)</f>
        <v/>
      </c>
      <c r="E272" s="30" t="str">
        <f>IF($A272="","",IF(Residents!J272="","No check-in date",IF(Residents!J272&gt;Settings!$B$5,"Booked",IF(AND(Residents!K272&lt;&gt;"",Residents!K272&lt;Settings!$B$5),"Left","Staying"))))</f>
        <v/>
      </c>
      <c r="F272" s="30" t="str">
        <f>IF($A272="","",IF(OR(L272="",Residents!$J272&gt;Settings!$B$5),0,(YEAR(M272)-YEAR(L272))*12+MONTH(M272)-MONTH(L272)+1))</f>
        <v/>
      </c>
      <c r="G272" s="28" t="str">
        <f>IF($A272="","",F272*C272+IF(F272&gt;0,N(Residents!O272),0))</f>
        <v/>
      </c>
      <c r="H272" s="28" t="str">
        <f>IF($A272="","",SUMIF(Payments!$B$4:$B$1003,$A272,Payments!$D$4:$D$1003))</f>
        <v/>
      </c>
      <c r="I272" s="31" t="str">
        <f t="shared" si="4"/>
        <v/>
      </c>
      <c r="J272" s="26" t="str">
        <f>IF($A272="","",Residents!B272&amp;"")</f>
        <v/>
      </c>
      <c r="K272" s="32" t="str">
        <f>IF(OR($A272="",N(I272)&lt;=0.005),"","Hi "&amp;A272&amp;", your rent balance at "&amp;Settings!$B$3&amp;" is "&amp;Settings!$B$4&amp;" "&amp;TEXT(I272,"#,##0")&amp;" as on "&amp;TEXT(Settings!$B$5,"dd-mmm-yyyy")&amp;". Please pay at the earliest. Thank you.")</f>
        <v/>
      </c>
      <c r="L272" s="33" t="str">
        <f>IF(OR($A272="",Residents!$J272=""),"",DATE(YEAR(Residents!$J272),MONTH(Residents!$J272),1))</f>
        <v/>
      </c>
      <c r="M272" s="33" t="str">
        <f>IF(L272="","",MAX(L272,IF(Residents!$K272&lt;&gt;"",MIN(DATE(YEAR(Residents!$K272),MONTH(Residents!$K272),1),DATE(YEAR(Settings!$B$5),MONTH(Settings!$B$5),1)),IF(DAY(Settings!$B$5)&gt;=MAX(1,N(Settings!$B$6)),DATE(YEAR(Settings!$B$5),MONTH(Settings!$B$5),1),EDATE(DATE(YEAR(Settings!$B$5),MONTH(Settings!$B$5),1),-1)))))</f>
        <v/>
      </c>
    </row>
    <row r="273" spans="1:13" x14ac:dyDescent="0.3">
      <c r="A273" s="26" t="str">
        <f>IF(Residents!A273="","",Residents!A273)</f>
        <v/>
      </c>
      <c r="B273" s="27" t="str">
        <f>IF($A273="","",Residents!H273&amp;"")</f>
        <v/>
      </c>
      <c r="C273" s="28" t="str">
        <f>IF($A273="","",IF(N(Residents!I273)&gt;0,Residents!I273,IFERROR(INDEX(Beds!$F$7:$F$206,MATCH(Residents!H273,Beds!$A$7:$A$206,0)),0)))</f>
        <v/>
      </c>
      <c r="D273" s="29" t="str">
        <f>IF(OR($A273="",Residents!J273=""),"",Residents!J273)</f>
        <v/>
      </c>
      <c r="E273" s="30" t="str">
        <f>IF($A273="","",IF(Residents!J273="","No check-in date",IF(Residents!J273&gt;Settings!$B$5,"Booked",IF(AND(Residents!K273&lt;&gt;"",Residents!K273&lt;Settings!$B$5),"Left","Staying"))))</f>
        <v/>
      </c>
      <c r="F273" s="30" t="str">
        <f>IF($A273="","",IF(OR(L273="",Residents!$J273&gt;Settings!$B$5),0,(YEAR(M273)-YEAR(L273))*12+MONTH(M273)-MONTH(L273)+1))</f>
        <v/>
      </c>
      <c r="G273" s="28" t="str">
        <f>IF($A273="","",F273*C273+IF(F273&gt;0,N(Residents!O273),0))</f>
        <v/>
      </c>
      <c r="H273" s="28" t="str">
        <f>IF($A273="","",SUMIF(Payments!$B$4:$B$1003,$A273,Payments!$D$4:$D$1003))</f>
        <v/>
      </c>
      <c r="I273" s="31" t="str">
        <f t="shared" si="4"/>
        <v/>
      </c>
      <c r="J273" s="26" t="str">
        <f>IF($A273="","",Residents!B273&amp;"")</f>
        <v/>
      </c>
      <c r="K273" s="32" t="str">
        <f>IF(OR($A273="",N(I273)&lt;=0.005),"","Hi "&amp;A273&amp;", your rent balance at "&amp;Settings!$B$3&amp;" is "&amp;Settings!$B$4&amp;" "&amp;TEXT(I273,"#,##0")&amp;" as on "&amp;TEXT(Settings!$B$5,"dd-mmm-yyyy")&amp;". Please pay at the earliest. Thank you.")</f>
        <v/>
      </c>
      <c r="L273" s="33" t="str">
        <f>IF(OR($A273="",Residents!$J273=""),"",DATE(YEAR(Residents!$J273),MONTH(Residents!$J273),1))</f>
        <v/>
      </c>
      <c r="M273" s="33" t="str">
        <f>IF(L273="","",MAX(L273,IF(Residents!$K273&lt;&gt;"",MIN(DATE(YEAR(Residents!$K273),MONTH(Residents!$K273),1),DATE(YEAR(Settings!$B$5),MONTH(Settings!$B$5),1)),IF(DAY(Settings!$B$5)&gt;=MAX(1,N(Settings!$B$6)),DATE(YEAR(Settings!$B$5),MONTH(Settings!$B$5),1),EDATE(DATE(YEAR(Settings!$B$5),MONTH(Settings!$B$5),1),-1)))))</f>
        <v/>
      </c>
    </row>
    <row r="274" spans="1:13" x14ac:dyDescent="0.3">
      <c r="A274" s="26" t="str">
        <f>IF(Residents!A274="","",Residents!A274)</f>
        <v/>
      </c>
      <c r="B274" s="27" t="str">
        <f>IF($A274="","",Residents!H274&amp;"")</f>
        <v/>
      </c>
      <c r="C274" s="28" t="str">
        <f>IF($A274="","",IF(N(Residents!I274)&gt;0,Residents!I274,IFERROR(INDEX(Beds!$F$7:$F$206,MATCH(Residents!H274,Beds!$A$7:$A$206,0)),0)))</f>
        <v/>
      </c>
      <c r="D274" s="29" t="str">
        <f>IF(OR($A274="",Residents!J274=""),"",Residents!J274)</f>
        <v/>
      </c>
      <c r="E274" s="30" t="str">
        <f>IF($A274="","",IF(Residents!J274="","No check-in date",IF(Residents!J274&gt;Settings!$B$5,"Booked",IF(AND(Residents!K274&lt;&gt;"",Residents!K274&lt;Settings!$B$5),"Left","Staying"))))</f>
        <v/>
      </c>
      <c r="F274" s="30" t="str">
        <f>IF($A274="","",IF(OR(L274="",Residents!$J274&gt;Settings!$B$5),0,(YEAR(M274)-YEAR(L274))*12+MONTH(M274)-MONTH(L274)+1))</f>
        <v/>
      </c>
      <c r="G274" s="28" t="str">
        <f>IF($A274="","",F274*C274+IF(F274&gt;0,N(Residents!O274),0))</f>
        <v/>
      </c>
      <c r="H274" s="28" t="str">
        <f>IF($A274="","",SUMIF(Payments!$B$4:$B$1003,$A274,Payments!$D$4:$D$1003))</f>
        <v/>
      </c>
      <c r="I274" s="31" t="str">
        <f t="shared" si="4"/>
        <v/>
      </c>
      <c r="J274" s="26" t="str">
        <f>IF($A274="","",Residents!B274&amp;"")</f>
        <v/>
      </c>
      <c r="K274" s="32" t="str">
        <f>IF(OR($A274="",N(I274)&lt;=0.005),"","Hi "&amp;A274&amp;", your rent balance at "&amp;Settings!$B$3&amp;" is "&amp;Settings!$B$4&amp;" "&amp;TEXT(I274,"#,##0")&amp;" as on "&amp;TEXT(Settings!$B$5,"dd-mmm-yyyy")&amp;". Please pay at the earliest. Thank you.")</f>
        <v/>
      </c>
      <c r="L274" s="33" t="str">
        <f>IF(OR($A274="",Residents!$J274=""),"",DATE(YEAR(Residents!$J274),MONTH(Residents!$J274),1))</f>
        <v/>
      </c>
      <c r="M274" s="33" t="str">
        <f>IF(L274="","",MAX(L274,IF(Residents!$K274&lt;&gt;"",MIN(DATE(YEAR(Residents!$K274),MONTH(Residents!$K274),1),DATE(YEAR(Settings!$B$5),MONTH(Settings!$B$5),1)),IF(DAY(Settings!$B$5)&gt;=MAX(1,N(Settings!$B$6)),DATE(YEAR(Settings!$B$5),MONTH(Settings!$B$5),1),EDATE(DATE(YEAR(Settings!$B$5),MONTH(Settings!$B$5),1),-1)))))</f>
        <v/>
      </c>
    </row>
    <row r="275" spans="1:13" x14ac:dyDescent="0.3">
      <c r="A275" s="26" t="str">
        <f>IF(Residents!A275="","",Residents!A275)</f>
        <v/>
      </c>
      <c r="B275" s="27" t="str">
        <f>IF($A275="","",Residents!H275&amp;"")</f>
        <v/>
      </c>
      <c r="C275" s="28" t="str">
        <f>IF($A275="","",IF(N(Residents!I275)&gt;0,Residents!I275,IFERROR(INDEX(Beds!$F$7:$F$206,MATCH(Residents!H275,Beds!$A$7:$A$206,0)),0)))</f>
        <v/>
      </c>
      <c r="D275" s="29" t="str">
        <f>IF(OR($A275="",Residents!J275=""),"",Residents!J275)</f>
        <v/>
      </c>
      <c r="E275" s="30" t="str">
        <f>IF($A275="","",IF(Residents!J275="","No check-in date",IF(Residents!J275&gt;Settings!$B$5,"Booked",IF(AND(Residents!K275&lt;&gt;"",Residents!K275&lt;Settings!$B$5),"Left","Staying"))))</f>
        <v/>
      </c>
      <c r="F275" s="30" t="str">
        <f>IF($A275="","",IF(OR(L275="",Residents!$J275&gt;Settings!$B$5),0,(YEAR(M275)-YEAR(L275))*12+MONTH(M275)-MONTH(L275)+1))</f>
        <v/>
      </c>
      <c r="G275" s="28" t="str">
        <f>IF($A275="","",F275*C275+IF(F275&gt;0,N(Residents!O275),0))</f>
        <v/>
      </c>
      <c r="H275" s="28" t="str">
        <f>IF($A275="","",SUMIF(Payments!$B$4:$B$1003,$A275,Payments!$D$4:$D$1003))</f>
        <v/>
      </c>
      <c r="I275" s="31" t="str">
        <f t="shared" si="4"/>
        <v/>
      </c>
      <c r="J275" s="26" t="str">
        <f>IF($A275="","",Residents!B275&amp;"")</f>
        <v/>
      </c>
      <c r="K275" s="32" t="str">
        <f>IF(OR($A275="",N(I275)&lt;=0.005),"","Hi "&amp;A275&amp;", your rent balance at "&amp;Settings!$B$3&amp;" is "&amp;Settings!$B$4&amp;" "&amp;TEXT(I275,"#,##0")&amp;" as on "&amp;TEXT(Settings!$B$5,"dd-mmm-yyyy")&amp;". Please pay at the earliest. Thank you.")</f>
        <v/>
      </c>
      <c r="L275" s="33" t="str">
        <f>IF(OR($A275="",Residents!$J275=""),"",DATE(YEAR(Residents!$J275),MONTH(Residents!$J275),1))</f>
        <v/>
      </c>
      <c r="M275" s="33" t="str">
        <f>IF(L275="","",MAX(L275,IF(Residents!$K275&lt;&gt;"",MIN(DATE(YEAR(Residents!$K275),MONTH(Residents!$K275),1),DATE(YEAR(Settings!$B$5),MONTH(Settings!$B$5),1)),IF(DAY(Settings!$B$5)&gt;=MAX(1,N(Settings!$B$6)),DATE(YEAR(Settings!$B$5),MONTH(Settings!$B$5),1),EDATE(DATE(YEAR(Settings!$B$5),MONTH(Settings!$B$5),1),-1)))))</f>
        <v/>
      </c>
    </row>
    <row r="276" spans="1:13" x14ac:dyDescent="0.3">
      <c r="A276" s="26" t="str">
        <f>IF(Residents!A276="","",Residents!A276)</f>
        <v/>
      </c>
      <c r="B276" s="27" t="str">
        <f>IF($A276="","",Residents!H276&amp;"")</f>
        <v/>
      </c>
      <c r="C276" s="28" t="str">
        <f>IF($A276="","",IF(N(Residents!I276)&gt;0,Residents!I276,IFERROR(INDEX(Beds!$F$7:$F$206,MATCH(Residents!H276,Beds!$A$7:$A$206,0)),0)))</f>
        <v/>
      </c>
      <c r="D276" s="29" t="str">
        <f>IF(OR($A276="",Residents!J276=""),"",Residents!J276)</f>
        <v/>
      </c>
      <c r="E276" s="30" t="str">
        <f>IF($A276="","",IF(Residents!J276="","No check-in date",IF(Residents!J276&gt;Settings!$B$5,"Booked",IF(AND(Residents!K276&lt;&gt;"",Residents!K276&lt;Settings!$B$5),"Left","Staying"))))</f>
        <v/>
      </c>
      <c r="F276" s="30" t="str">
        <f>IF($A276="","",IF(OR(L276="",Residents!$J276&gt;Settings!$B$5),0,(YEAR(M276)-YEAR(L276))*12+MONTH(M276)-MONTH(L276)+1))</f>
        <v/>
      </c>
      <c r="G276" s="28" t="str">
        <f>IF($A276="","",F276*C276+IF(F276&gt;0,N(Residents!O276),0))</f>
        <v/>
      </c>
      <c r="H276" s="28" t="str">
        <f>IF($A276="","",SUMIF(Payments!$B$4:$B$1003,$A276,Payments!$D$4:$D$1003))</f>
        <v/>
      </c>
      <c r="I276" s="31" t="str">
        <f t="shared" si="4"/>
        <v/>
      </c>
      <c r="J276" s="26" t="str">
        <f>IF($A276="","",Residents!B276&amp;"")</f>
        <v/>
      </c>
      <c r="K276" s="32" t="str">
        <f>IF(OR($A276="",N(I276)&lt;=0.005),"","Hi "&amp;A276&amp;", your rent balance at "&amp;Settings!$B$3&amp;" is "&amp;Settings!$B$4&amp;" "&amp;TEXT(I276,"#,##0")&amp;" as on "&amp;TEXT(Settings!$B$5,"dd-mmm-yyyy")&amp;". Please pay at the earliest. Thank you.")</f>
        <v/>
      </c>
      <c r="L276" s="33" t="str">
        <f>IF(OR($A276="",Residents!$J276=""),"",DATE(YEAR(Residents!$J276),MONTH(Residents!$J276),1))</f>
        <v/>
      </c>
      <c r="M276" s="33" t="str">
        <f>IF(L276="","",MAX(L276,IF(Residents!$K276&lt;&gt;"",MIN(DATE(YEAR(Residents!$K276),MONTH(Residents!$K276),1),DATE(YEAR(Settings!$B$5),MONTH(Settings!$B$5),1)),IF(DAY(Settings!$B$5)&gt;=MAX(1,N(Settings!$B$6)),DATE(YEAR(Settings!$B$5),MONTH(Settings!$B$5),1),EDATE(DATE(YEAR(Settings!$B$5),MONTH(Settings!$B$5),1),-1)))))</f>
        <v/>
      </c>
    </row>
    <row r="277" spans="1:13" x14ac:dyDescent="0.3">
      <c r="A277" s="26" t="str">
        <f>IF(Residents!A277="","",Residents!A277)</f>
        <v/>
      </c>
      <c r="B277" s="27" t="str">
        <f>IF($A277="","",Residents!H277&amp;"")</f>
        <v/>
      </c>
      <c r="C277" s="28" t="str">
        <f>IF($A277="","",IF(N(Residents!I277)&gt;0,Residents!I277,IFERROR(INDEX(Beds!$F$7:$F$206,MATCH(Residents!H277,Beds!$A$7:$A$206,0)),0)))</f>
        <v/>
      </c>
      <c r="D277" s="29" t="str">
        <f>IF(OR($A277="",Residents!J277=""),"",Residents!J277)</f>
        <v/>
      </c>
      <c r="E277" s="30" t="str">
        <f>IF($A277="","",IF(Residents!J277="","No check-in date",IF(Residents!J277&gt;Settings!$B$5,"Booked",IF(AND(Residents!K277&lt;&gt;"",Residents!K277&lt;Settings!$B$5),"Left","Staying"))))</f>
        <v/>
      </c>
      <c r="F277" s="30" t="str">
        <f>IF($A277="","",IF(OR(L277="",Residents!$J277&gt;Settings!$B$5),0,(YEAR(M277)-YEAR(L277))*12+MONTH(M277)-MONTH(L277)+1))</f>
        <v/>
      </c>
      <c r="G277" s="28" t="str">
        <f>IF($A277="","",F277*C277+IF(F277&gt;0,N(Residents!O277),0))</f>
        <v/>
      </c>
      <c r="H277" s="28" t="str">
        <f>IF($A277="","",SUMIF(Payments!$B$4:$B$1003,$A277,Payments!$D$4:$D$1003))</f>
        <v/>
      </c>
      <c r="I277" s="31" t="str">
        <f t="shared" si="4"/>
        <v/>
      </c>
      <c r="J277" s="26" t="str">
        <f>IF($A277="","",Residents!B277&amp;"")</f>
        <v/>
      </c>
      <c r="K277" s="32" t="str">
        <f>IF(OR($A277="",N(I277)&lt;=0.005),"","Hi "&amp;A277&amp;", your rent balance at "&amp;Settings!$B$3&amp;" is "&amp;Settings!$B$4&amp;" "&amp;TEXT(I277,"#,##0")&amp;" as on "&amp;TEXT(Settings!$B$5,"dd-mmm-yyyy")&amp;". Please pay at the earliest. Thank you.")</f>
        <v/>
      </c>
      <c r="L277" s="33" t="str">
        <f>IF(OR($A277="",Residents!$J277=""),"",DATE(YEAR(Residents!$J277),MONTH(Residents!$J277),1))</f>
        <v/>
      </c>
      <c r="M277" s="33" t="str">
        <f>IF(L277="","",MAX(L277,IF(Residents!$K277&lt;&gt;"",MIN(DATE(YEAR(Residents!$K277),MONTH(Residents!$K277),1),DATE(YEAR(Settings!$B$5),MONTH(Settings!$B$5),1)),IF(DAY(Settings!$B$5)&gt;=MAX(1,N(Settings!$B$6)),DATE(YEAR(Settings!$B$5),MONTH(Settings!$B$5),1),EDATE(DATE(YEAR(Settings!$B$5),MONTH(Settings!$B$5),1),-1)))))</f>
        <v/>
      </c>
    </row>
    <row r="278" spans="1:13" x14ac:dyDescent="0.3">
      <c r="A278" s="26" t="str">
        <f>IF(Residents!A278="","",Residents!A278)</f>
        <v/>
      </c>
      <c r="B278" s="27" t="str">
        <f>IF($A278="","",Residents!H278&amp;"")</f>
        <v/>
      </c>
      <c r="C278" s="28" t="str">
        <f>IF($A278="","",IF(N(Residents!I278)&gt;0,Residents!I278,IFERROR(INDEX(Beds!$F$7:$F$206,MATCH(Residents!H278,Beds!$A$7:$A$206,0)),0)))</f>
        <v/>
      </c>
      <c r="D278" s="29" t="str">
        <f>IF(OR($A278="",Residents!J278=""),"",Residents!J278)</f>
        <v/>
      </c>
      <c r="E278" s="30" t="str">
        <f>IF($A278="","",IF(Residents!J278="","No check-in date",IF(Residents!J278&gt;Settings!$B$5,"Booked",IF(AND(Residents!K278&lt;&gt;"",Residents!K278&lt;Settings!$B$5),"Left","Staying"))))</f>
        <v/>
      </c>
      <c r="F278" s="30" t="str">
        <f>IF($A278="","",IF(OR(L278="",Residents!$J278&gt;Settings!$B$5),0,(YEAR(M278)-YEAR(L278))*12+MONTH(M278)-MONTH(L278)+1))</f>
        <v/>
      </c>
      <c r="G278" s="28" t="str">
        <f>IF($A278="","",F278*C278+IF(F278&gt;0,N(Residents!O278),0))</f>
        <v/>
      </c>
      <c r="H278" s="28" t="str">
        <f>IF($A278="","",SUMIF(Payments!$B$4:$B$1003,$A278,Payments!$D$4:$D$1003))</f>
        <v/>
      </c>
      <c r="I278" s="31" t="str">
        <f t="shared" si="4"/>
        <v/>
      </c>
      <c r="J278" s="26" t="str">
        <f>IF($A278="","",Residents!B278&amp;"")</f>
        <v/>
      </c>
      <c r="K278" s="32" t="str">
        <f>IF(OR($A278="",N(I278)&lt;=0.005),"","Hi "&amp;A278&amp;", your rent balance at "&amp;Settings!$B$3&amp;" is "&amp;Settings!$B$4&amp;" "&amp;TEXT(I278,"#,##0")&amp;" as on "&amp;TEXT(Settings!$B$5,"dd-mmm-yyyy")&amp;". Please pay at the earliest. Thank you.")</f>
        <v/>
      </c>
      <c r="L278" s="33" t="str">
        <f>IF(OR($A278="",Residents!$J278=""),"",DATE(YEAR(Residents!$J278),MONTH(Residents!$J278),1))</f>
        <v/>
      </c>
      <c r="M278" s="33" t="str">
        <f>IF(L278="","",MAX(L278,IF(Residents!$K278&lt;&gt;"",MIN(DATE(YEAR(Residents!$K278),MONTH(Residents!$K278),1),DATE(YEAR(Settings!$B$5),MONTH(Settings!$B$5),1)),IF(DAY(Settings!$B$5)&gt;=MAX(1,N(Settings!$B$6)),DATE(YEAR(Settings!$B$5),MONTH(Settings!$B$5),1),EDATE(DATE(YEAR(Settings!$B$5),MONTH(Settings!$B$5),1),-1)))))</f>
        <v/>
      </c>
    </row>
    <row r="279" spans="1:13" x14ac:dyDescent="0.3">
      <c r="A279" s="26" t="str">
        <f>IF(Residents!A279="","",Residents!A279)</f>
        <v/>
      </c>
      <c r="B279" s="27" t="str">
        <f>IF($A279="","",Residents!H279&amp;"")</f>
        <v/>
      </c>
      <c r="C279" s="28" t="str">
        <f>IF($A279="","",IF(N(Residents!I279)&gt;0,Residents!I279,IFERROR(INDEX(Beds!$F$7:$F$206,MATCH(Residents!H279,Beds!$A$7:$A$206,0)),0)))</f>
        <v/>
      </c>
      <c r="D279" s="29" t="str">
        <f>IF(OR($A279="",Residents!J279=""),"",Residents!J279)</f>
        <v/>
      </c>
      <c r="E279" s="30" t="str">
        <f>IF($A279="","",IF(Residents!J279="","No check-in date",IF(Residents!J279&gt;Settings!$B$5,"Booked",IF(AND(Residents!K279&lt;&gt;"",Residents!K279&lt;Settings!$B$5),"Left","Staying"))))</f>
        <v/>
      </c>
      <c r="F279" s="30" t="str">
        <f>IF($A279="","",IF(OR(L279="",Residents!$J279&gt;Settings!$B$5),0,(YEAR(M279)-YEAR(L279))*12+MONTH(M279)-MONTH(L279)+1))</f>
        <v/>
      </c>
      <c r="G279" s="28" t="str">
        <f>IF($A279="","",F279*C279+IF(F279&gt;0,N(Residents!O279),0))</f>
        <v/>
      </c>
      <c r="H279" s="28" t="str">
        <f>IF($A279="","",SUMIF(Payments!$B$4:$B$1003,$A279,Payments!$D$4:$D$1003))</f>
        <v/>
      </c>
      <c r="I279" s="31" t="str">
        <f t="shared" si="4"/>
        <v/>
      </c>
      <c r="J279" s="26" t="str">
        <f>IF($A279="","",Residents!B279&amp;"")</f>
        <v/>
      </c>
      <c r="K279" s="32" t="str">
        <f>IF(OR($A279="",N(I279)&lt;=0.005),"","Hi "&amp;A279&amp;", your rent balance at "&amp;Settings!$B$3&amp;" is "&amp;Settings!$B$4&amp;" "&amp;TEXT(I279,"#,##0")&amp;" as on "&amp;TEXT(Settings!$B$5,"dd-mmm-yyyy")&amp;". Please pay at the earliest. Thank you.")</f>
        <v/>
      </c>
      <c r="L279" s="33" t="str">
        <f>IF(OR($A279="",Residents!$J279=""),"",DATE(YEAR(Residents!$J279),MONTH(Residents!$J279),1))</f>
        <v/>
      </c>
      <c r="M279" s="33" t="str">
        <f>IF(L279="","",MAX(L279,IF(Residents!$K279&lt;&gt;"",MIN(DATE(YEAR(Residents!$K279),MONTH(Residents!$K279),1),DATE(YEAR(Settings!$B$5),MONTH(Settings!$B$5),1)),IF(DAY(Settings!$B$5)&gt;=MAX(1,N(Settings!$B$6)),DATE(YEAR(Settings!$B$5),MONTH(Settings!$B$5),1),EDATE(DATE(YEAR(Settings!$B$5),MONTH(Settings!$B$5),1),-1)))))</f>
        <v/>
      </c>
    </row>
    <row r="280" spans="1:13" x14ac:dyDescent="0.3">
      <c r="A280" s="26" t="str">
        <f>IF(Residents!A280="","",Residents!A280)</f>
        <v/>
      </c>
      <c r="B280" s="27" t="str">
        <f>IF($A280="","",Residents!H280&amp;"")</f>
        <v/>
      </c>
      <c r="C280" s="28" t="str">
        <f>IF($A280="","",IF(N(Residents!I280)&gt;0,Residents!I280,IFERROR(INDEX(Beds!$F$7:$F$206,MATCH(Residents!H280,Beds!$A$7:$A$206,0)),0)))</f>
        <v/>
      </c>
      <c r="D280" s="29" t="str">
        <f>IF(OR($A280="",Residents!J280=""),"",Residents!J280)</f>
        <v/>
      </c>
      <c r="E280" s="30" t="str">
        <f>IF($A280="","",IF(Residents!J280="","No check-in date",IF(Residents!J280&gt;Settings!$B$5,"Booked",IF(AND(Residents!K280&lt;&gt;"",Residents!K280&lt;Settings!$B$5),"Left","Staying"))))</f>
        <v/>
      </c>
      <c r="F280" s="30" t="str">
        <f>IF($A280="","",IF(OR(L280="",Residents!$J280&gt;Settings!$B$5),0,(YEAR(M280)-YEAR(L280))*12+MONTH(M280)-MONTH(L280)+1))</f>
        <v/>
      </c>
      <c r="G280" s="28" t="str">
        <f>IF($A280="","",F280*C280+IF(F280&gt;0,N(Residents!O280),0))</f>
        <v/>
      </c>
      <c r="H280" s="28" t="str">
        <f>IF($A280="","",SUMIF(Payments!$B$4:$B$1003,$A280,Payments!$D$4:$D$1003))</f>
        <v/>
      </c>
      <c r="I280" s="31" t="str">
        <f t="shared" si="4"/>
        <v/>
      </c>
      <c r="J280" s="26" t="str">
        <f>IF($A280="","",Residents!B280&amp;"")</f>
        <v/>
      </c>
      <c r="K280" s="32" t="str">
        <f>IF(OR($A280="",N(I280)&lt;=0.005),"","Hi "&amp;A280&amp;", your rent balance at "&amp;Settings!$B$3&amp;" is "&amp;Settings!$B$4&amp;" "&amp;TEXT(I280,"#,##0")&amp;" as on "&amp;TEXT(Settings!$B$5,"dd-mmm-yyyy")&amp;". Please pay at the earliest. Thank you.")</f>
        <v/>
      </c>
      <c r="L280" s="33" t="str">
        <f>IF(OR($A280="",Residents!$J280=""),"",DATE(YEAR(Residents!$J280),MONTH(Residents!$J280),1))</f>
        <v/>
      </c>
      <c r="M280" s="33" t="str">
        <f>IF(L280="","",MAX(L280,IF(Residents!$K280&lt;&gt;"",MIN(DATE(YEAR(Residents!$K280),MONTH(Residents!$K280),1),DATE(YEAR(Settings!$B$5),MONTH(Settings!$B$5),1)),IF(DAY(Settings!$B$5)&gt;=MAX(1,N(Settings!$B$6)),DATE(YEAR(Settings!$B$5),MONTH(Settings!$B$5),1),EDATE(DATE(YEAR(Settings!$B$5),MONTH(Settings!$B$5),1),-1)))))</f>
        <v/>
      </c>
    </row>
    <row r="281" spans="1:13" x14ac:dyDescent="0.3">
      <c r="A281" s="26" t="str">
        <f>IF(Residents!A281="","",Residents!A281)</f>
        <v/>
      </c>
      <c r="B281" s="27" t="str">
        <f>IF($A281="","",Residents!H281&amp;"")</f>
        <v/>
      </c>
      <c r="C281" s="28" t="str">
        <f>IF($A281="","",IF(N(Residents!I281)&gt;0,Residents!I281,IFERROR(INDEX(Beds!$F$7:$F$206,MATCH(Residents!H281,Beds!$A$7:$A$206,0)),0)))</f>
        <v/>
      </c>
      <c r="D281" s="29" t="str">
        <f>IF(OR($A281="",Residents!J281=""),"",Residents!J281)</f>
        <v/>
      </c>
      <c r="E281" s="30" t="str">
        <f>IF($A281="","",IF(Residents!J281="","No check-in date",IF(Residents!J281&gt;Settings!$B$5,"Booked",IF(AND(Residents!K281&lt;&gt;"",Residents!K281&lt;Settings!$B$5),"Left","Staying"))))</f>
        <v/>
      </c>
      <c r="F281" s="30" t="str">
        <f>IF($A281="","",IF(OR(L281="",Residents!$J281&gt;Settings!$B$5),0,(YEAR(M281)-YEAR(L281))*12+MONTH(M281)-MONTH(L281)+1))</f>
        <v/>
      </c>
      <c r="G281" s="28" t="str">
        <f>IF($A281="","",F281*C281+IF(F281&gt;0,N(Residents!O281),0))</f>
        <v/>
      </c>
      <c r="H281" s="28" t="str">
        <f>IF($A281="","",SUMIF(Payments!$B$4:$B$1003,$A281,Payments!$D$4:$D$1003))</f>
        <v/>
      </c>
      <c r="I281" s="31" t="str">
        <f t="shared" si="4"/>
        <v/>
      </c>
      <c r="J281" s="26" t="str">
        <f>IF($A281="","",Residents!B281&amp;"")</f>
        <v/>
      </c>
      <c r="K281" s="32" t="str">
        <f>IF(OR($A281="",N(I281)&lt;=0.005),"","Hi "&amp;A281&amp;", your rent balance at "&amp;Settings!$B$3&amp;" is "&amp;Settings!$B$4&amp;" "&amp;TEXT(I281,"#,##0")&amp;" as on "&amp;TEXT(Settings!$B$5,"dd-mmm-yyyy")&amp;". Please pay at the earliest. Thank you.")</f>
        <v/>
      </c>
      <c r="L281" s="33" t="str">
        <f>IF(OR($A281="",Residents!$J281=""),"",DATE(YEAR(Residents!$J281),MONTH(Residents!$J281),1))</f>
        <v/>
      </c>
      <c r="M281" s="33" t="str">
        <f>IF(L281="","",MAX(L281,IF(Residents!$K281&lt;&gt;"",MIN(DATE(YEAR(Residents!$K281),MONTH(Residents!$K281),1),DATE(YEAR(Settings!$B$5),MONTH(Settings!$B$5),1)),IF(DAY(Settings!$B$5)&gt;=MAX(1,N(Settings!$B$6)),DATE(YEAR(Settings!$B$5),MONTH(Settings!$B$5),1),EDATE(DATE(YEAR(Settings!$B$5),MONTH(Settings!$B$5),1),-1)))))</f>
        <v/>
      </c>
    </row>
    <row r="282" spans="1:13" x14ac:dyDescent="0.3">
      <c r="A282" s="26" t="str">
        <f>IF(Residents!A282="","",Residents!A282)</f>
        <v/>
      </c>
      <c r="B282" s="27" t="str">
        <f>IF($A282="","",Residents!H282&amp;"")</f>
        <v/>
      </c>
      <c r="C282" s="28" t="str">
        <f>IF($A282="","",IF(N(Residents!I282)&gt;0,Residents!I282,IFERROR(INDEX(Beds!$F$7:$F$206,MATCH(Residents!H282,Beds!$A$7:$A$206,0)),0)))</f>
        <v/>
      </c>
      <c r="D282" s="29" t="str">
        <f>IF(OR($A282="",Residents!J282=""),"",Residents!J282)</f>
        <v/>
      </c>
      <c r="E282" s="30" t="str">
        <f>IF($A282="","",IF(Residents!J282="","No check-in date",IF(Residents!J282&gt;Settings!$B$5,"Booked",IF(AND(Residents!K282&lt;&gt;"",Residents!K282&lt;Settings!$B$5),"Left","Staying"))))</f>
        <v/>
      </c>
      <c r="F282" s="30" t="str">
        <f>IF($A282="","",IF(OR(L282="",Residents!$J282&gt;Settings!$B$5),0,(YEAR(M282)-YEAR(L282))*12+MONTH(M282)-MONTH(L282)+1))</f>
        <v/>
      </c>
      <c r="G282" s="28" t="str">
        <f>IF($A282="","",F282*C282+IF(F282&gt;0,N(Residents!O282),0))</f>
        <v/>
      </c>
      <c r="H282" s="28" t="str">
        <f>IF($A282="","",SUMIF(Payments!$B$4:$B$1003,$A282,Payments!$D$4:$D$1003))</f>
        <v/>
      </c>
      <c r="I282" s="31" t="str">
        <f t="shared" si="4"/>
        <v/>
      </c>
      <c r="J282" s="26" t="str">
        <f>IF($A282="","",Residents!B282&amp;"")</f>
        <v/>
      </c>
      <c r="K282" s="32" t="str">
        <f>IF(OR($A282="",N(I282)&lt;=0.005),"","Hi "&amp;A282&amp;", your rent balance at "&amp;Settings!$B$3&amp;" is "&amp;Settings!$B$4&amp;" "&amp;TEXT(I282,"#,##0")&amp;" as on "&amp;TEXT(Settings!$B$5,"dd-mmm-yyyy")&amp;". Please pay at the earliest. Thank you.")</f>
        <v/>
      </c>
      <c r="L282" s="33" t="str">
        <f>IF(OR($A282="",Residents!$J282=""),"",DATE(YEAR(Residents!$J282),MONTH(Residents!$J282),1))</f>
        <v/>
      </c>
      <c r="M282" s="33" t="str">
        <f>IF(L282="","",MAX(L282,IF(Residents!$K282&lt;&gt;"",MIN(DATE(YEAR(Residents!$K282),MONTH(Residents!$K282),1),DATE(YEAR(Settings!$B$5),MONTH(Settings!$B$5),1)),IF(DAY(Settings!$B$5)&gt;=MAX(1,N(Settings!$B$6)),DATE(YEAR(Settings!$B$5),MONTH(Settings!$B$5),1),EDATE(DATE(YEAR(Settings!$B$5),MONTH(Settings!$B$5),1),-1)))))</f>
        <v/>
      </c>
    </row>
    <row r="283" spans="1:13" x14ac:dyDescent="0.3">
      <c r="A283" s="26" t="str">
        <f>IF(Residents!A283="","",Residents!A283)</f>
        <v/>
      </c>
      <c r="B283" s="27" t="str">
        <f>IF($A283="","",Residents!H283&amp;"")</f>
        <v/>
      </c>
      <c r="C283" s="28" t="str">
        <f>IF($A283="","",IF(N(Residents!I283)&gt;0,Residents!I283,IFERROR(INDEX(Beds!$F$7:$F$206,MATCH(Residents!H283,Beds!$A$7:$A$206,0)),0)))</f>
        <v/>
      </c>
      <c r="D283" s="29" t="str">
        <f>IF(OR($A283="",Residents!J283=""),"",Residents!J283)</f>
        <v/>
      </c>
      <c r="E283" s="30" t="str">
        <f>IF($A283="","",IF(Residents!J283="","No check-in date",IF(Residents!J283&gt;Settings!$B$5,"Booked",IF(AND(Residents!K283&lt;&gt;"",Residents!K283&lt;Settings!$B$5),"Left","Staying"))))</f>
        <v/>
      </c>
      <c r="F283" s="30" t="str">
        <f>IF($A283="","",IF(OR(L283="",Residents!$J283&gt;Settings!$B$5),0,(YEAR(M283)-YEAR(L283))*12+MONTH(M283)-MONTH(L283)+1))</f>
        <v/>
      </c>
      <c r="G283" s="28" t="str">
        <f>IF($A283="","",F283*C283+IF(F283&gt;0,N(Residents!O283),0))</f>
        <v/>
      </c>
      <c r="H283" s="28" t="str">
        <f>IF($A283="","",SUMIF(Payments!$B$4:$B$1003,$A283,Payments!$D$4:$D$1003))</f>
        <v/>
      </c>
      <c r="I283" s="31" t="str">
        <f t="shared" si="4"/>
        <v/>
      </c>
      <c r="J283" s="26" t="str">
        <f>IF($A283="","",Residents!B283&amp;"")</f>
        <v/>
      </c>
      <c r="K283" s="32" t="str">
        <f>IF(OR($A283="",N(I283)&lt;=0.005),"","Hi "&amp;A283&amp;", your rent balance at "&amp;Settings!$B$3&amp;" is "&amp;Settings!$B$4&amp;" "&amp;TEXT(I283,"#,##0")&amp;" as on "&amp;TEXT(Settings!$B$5,"dd-mmm-yyyy")&amp;". Please pay at the earliest. Thank you.")</f>
        <v/>
      </c>
      <c r="L283" s="33" t="str">
        <f>IF(OR($A283="",Residents!$J283=""),"",DATE(YEAR(Residents!$J283),MONTH(Residents!$J283),1))</f>
        <v/>
      </c>
      <c r="M283" s="33" t="str">
        <f>IF(L283="","",MAX(L283,IF(Residents!$K283&lt;&gt;"",MIN(DATE(YEAR(Residents!$K283),MONTH(Residents!$K283),1),DATE(YEAR(Settings!$B$5),MONTH(Settings!$B$5),1)),IF(DAY(Settings!$B$5)&gt;=MAX(1,N(Settings!$B$6)),DATE(YEAR(Settings!$B$5),MONTH(Settings!$B$5),1),EDATE(DATE(YEAR(Settings!$B$5),MONTH(Settings!$B$5),1),-1)))))</f>
        <v/>
      </c>
    </row>
    <row r="284" spans="1:13" x14ac:dyDescent="0.3">
      <c r="A284" s="26" t="str">
        <f>IF(Residents!A284="","",Residents!A284)</f>
        <v/>
      </c>
      <c r="B284" s="27" t="str">
        <f>IF($A284="","",Residents!H284&amp;"")</f>
        <v/>
      </c>
      <c r="C284" s="28" t="str">
        <f>IF($A284="","",IF(N(Residents!I284)&gt;0,Residents!I284,IFERROR(INDEX(Beds!$F$7:$F$206,MATCH(Residents!H284,Beds!$A$7:$A$206,0)),0)))</f>
        <v/>
      </c>
      <c r="D284" s="29" t="str">
        <f>IF(OR($A284="",Residents!J284=""),"",Residents!J284)</f>
        <v/>
      </c>
      <c r="E284" s="30" t="str">
        <f>IF($A284="","",IF(Residents!J284="","No check-in date",IF(Residents!J284&gt;Settings!$B$5,"Booked",IF(AND(Residents!K284&lt;&gt;"",Residents!K284&lt;Settings!$B$5),"Left","Staying"))))</f>
        <v/>
      </c>
      <c r="F284" s="30" t="str">
        <f>IF($A284="","",IF(OR(L284="",Residents!$J284&gt;Settings!$B$5),0,(YEAR(M284)-YEAR(L284))*12+MONTH(M284)-MONTH(L284)+1))</f>
        <v/>
      </c>
      <c r="G284" s="28" t="str">
        <f>IF($A284="","",F284*C284+IF(F284&gt;0,N(Residents!O284),0))</f>
        <v/>
      </c>
      <c r="H284" s="28" t="str">
        <f>IF($A284="","",SUMIF(Payments!$B$4:$B$1003,$A284,Payments!$D$4:$D$1003))</f>
        <v/>
      </c>
      <c r="I284" s="31" t="str">
        <f t="shared" si="4"/>
        <v/>
      </c>
      <c r="J284" s="26" t="str">
        <f>IF($A284="","",Residents!B284&amp;"")</f>
        <v/>
      </c>
      <c r="K284" s="32" t="str">
        <f>IF(OR($A284="",N(I284)&lt;=0.005),"","Hi "&amp;A284&amp;", your rent balance at "&amp;Settings!$B$3&amp;" is "&amp;Settings!$B$4&amp;" "&amp;TEXT(I284,"#,##0")&amp;" as on "&amp;TEXT(Settings!$B$5,"dd-mmm-yyyy")&amp;". Please pay at the earliest. Thank you.")</f>
        <v/>
      </c>
      <c r="L284" s="33" t="str">
        <f>IF(OR($A284="",Residents!$J284=""),"",DATE(YEAR(Residents!$J284),MONTH(Residents!$J284),1))</f>
        <v/>
      </c>
      <c r="M284" s="33" t="str">
        <f>IF(L284="","",MAX(L284,IF(Residents!$K284&lt;&gt;"",MIN(DATE(YEAR(Residents!$K284),MONTH(Residents!$K284),1),DATE(YEAR(Settings!$B$5),MONTH(Settings!$B$5),1)),IF(DAY(Settings!$B$5)&gt;=MAX(1,N(Settings!$B$6)),DATE(YEAR(Settings!$B$5),MONTH(Settings!$B$5),1),EDATE(DATE(YEAR(Settings!$B$5),MONTH(Settings!$B$5),1),-1)))))</f>
        <v/>
      </c>
    </row>
    <row r="285" spans="1:13" x14ac:dyDescent="0.3">
      <c r="A285" s="26" t="str">
        <f>IF(Residents!A285="","",Residents!A285)</f>
        <v/>
      </c>
      <c r="B285" s="27" t="str">
        <f>IF($A285="","",Residents!H285&amp;"")</f>
        <v/>
      </c>
      <c r="C285" s="28" t="str">
        <f>IF($A285="","",IF(N(Residents!I285)&gt;0,Residents!I285,IFERROR(INDEX(Beds!$F$7:$F$206,MATCH(Residents!H285,Beds!$A$7:$A$206,0)),0)))</f>
        <v/>
      </c>
      <c r="D285" s="29" t="str">
        <f>IF(OR($A285="",Residents!J285=""),"",Residents!J285)</f>
        <v/>
      </c>
      <c r="E285" s="30" t="str">
        <f>IF($A285="","",IF(Residents!J285="","No check-in date",IF(Residents!J285&gt;Settings!$B$5,"Booked",IF(AND(Residents!K285&lt;&gt;"",Residents!K285&lt;Settings!$B$5),"Left","Staying"))))</f>
        <v/>
      </c>
      <c r="F285" s="30" t="str">
        <f>IF($A285="","",IF(OR(L285="",Residents!$J285&gt;Settings!$B$5),0,(YEAR(M285)-YEAR(L285))*12+MONTH(M285)-MONTH(L285)+1))</f>
        <v/>
      </c>
      <c r="G285" s="28" t="str">
        <f>IF($A285="","",F285*C285+IF(F285&gt;0,N(Residents!O285),0))</f>
        <v/>
      </c>
      <c r="H285" s="28" t="str">
        <f>IF($A285="","",SUMIF(Payments!$B$4:$B$1003,$A285,Payments!$D$4:$D$1003))</f>
        <v/>
      </c>
      <c r="I285" s="31" t="str">
        <f t="shared" si="4"/>
        <v/>
      </c>
      <c r="J285" s="26" t="str">
        <f>IF($A285="","",Residents!B285&amp;"")</f>
        <v/>
      </c>
      <c r="K285" s="32" t="str">
        <f>IF(OR($A285="",N(I285)&lt;=0.005),"","Hi "&amp;A285&amp;", your rent balance at "&amp;Settings!$B$3&amp;" is "&amp;Settings!$B$4&amp;" "&amp;TEXT(I285,"#,##0")&amp;" as on "&amp;TEXT(Settings!$B$5,"dd-mmm-yyyy")&amp;". Please pay at the earliest. Thank you.")</f>
        <v/>
      </c>
      <c r="L285" s="33" t="str">
        <f>IF(OR($A285="",Residents!$J285=""),"",DATE(YEAR(Residents!$J285),MONTH(Residents!$J285),1))</f>
        <v/>
      </c>
      <c r="M285" s="33" t="str">
        <f>IF(L285="","",MAX(L285,IF(Residents!$K285&lt;&gt;"",MIN(DATE(YEAR(Residents!$K285),MONTH(Residents!$K285),1),DATE(YEAR(Settings!$B$5),MONTH(Settings!$B$5),1)),IF(DAY(Settings!$B$5)&gt;=MAX(1,N(Settings!$B$6)),DATE(YEAR(Settings!$B$5),MONTH(Settings!$B$5),1),EDATE(DATE(YEAR(Settings!$B$5),MONTH(Settings!$B$5),1),-1)))))</f>
        <v/>
      </c>
    </row>
    <row r="286" spans="1:13" x14ac:dyDescent="0.3">
      <c r="A286" s="26" t="str">
        <f>IF(Residents!A286="","",Residents!A286)</f>
        <v/>
      </c>
      <c r="B286" s="27" t="str">
        <f>IF($A286="","",Residents!H286&amp;"")</f>
        <v/>
      </c>
      <c r="C286" s="28" t="str">
        <f>IF($A286="","",IF(N(Residents!I286)&gt;0,Residents!I286,IFERROR(INDEX(Beds!$F$7:$F$206,MATCH(Residents!H286,Beds!$A$7:$A$206,0)),0)))</f>
        <v/>
      </c>
      <c r="D286" s="29" t="str">
        <f>IF(OR($A286="",Residents!J286=""),"",Residents!J286)</f>
        <v/>
      </c>
      <c r="E286" s="30" t="str">
        <f>IF($A286="","",IF(Residents!J286="","No check-in date",IF(Residents!J286&gt;Settings!$B$5,"Booked",IF(AND(Residents!K286&lt;&gt;"",Residents!K286&lt;Settings!$B$5),"Left","Staying"))))</f>
        <v/>
      </c>
      <c r="F286" s="30" t="str">
        <f>IF($A286="","",IF(OR(L286="",Residents!$J286&gt;Settings!$B$5),0,(YEAR(M286)-YEAR(L286))*12+MONTH(M286)-MONTH(L286)+1))</f>
        <v/>
      </c>
      <c r="G286" s="28" t="str">
        <f>IF($A286="","",F286*C286+IF(F286&gt;0,N(Residents!O286),0))</f>
        <v/>
      </c>
      <c r="H286" s="28" t="str">
        <f>IF($A286="","",SUMIF(Payments!$B$4:$B$1003,$A286,Payments!$D$4:$D$1003))</f>
        <v/>
      </c>
      <c r="I286" s="31" t="str">
        <f t="shared" si="4"/>
        <v/>
      </c>
      <c r="J286" s="26" t="str">
        <f>IF($A286="","",Residents!B286&amp;"")</f>
        <v/>
      </c>
      <c r="K286" s="32" t="str">
        <f>IF(OR($A286="",N(I286)&lt;=0.005),"","Hi "&amp;A286&amp;", your rent balance at "&amp;Settings!$B$3&amp;" is "&amp;Settings!$B$4&amp;" "&amp;TEXT(I286,"#,##0")&amp;" as on "&amp;TEXT(Settings!$B$5,"dd-mmm-yyyy")&amp;". Please pay at the earliest. Thank you.")</f>
        <v/>
      </c>
      <c r="L286" s="33" t="str">
        <f>IF(OR($A286="",Residents!$J286=""),"",DATE(YEAR(Residents!$J286),MONTH(Residents!$J286),1))</f>
        <v/>
      </c>
      <c r="M286" s="33" t="str">
        <f>IF(L286="","",MAX(L286,IF(Residents!$K286&lt;&gt;"",MIN(DATE(YEAR(Residents!$K286),MONTH(Residents!$K286),1),DATE(YEAR(Settings!$B$5),MONTH(Settings!$B$5),1)),IF(DAY(Settings!$B$5)&gt;=MAX(1,N(Settings!$B$6)),DATE(YEAR(Settings!$B$5),MONTH(Settings!$B$5),1),EDATE(DATE(YEAR(Settings!$B$5),MONTH(Settings!$B$5),1),-1)))))</f>
        <v/>
      </c>
    </row>
    <row r="287" spans="1:13" x14ac:dyDescent="0.3">
      <c r="A287" s="26" t="str">
        <f>IF(Residents!A287="","",Residents!A287)</f>
        <v/>
      </c>
      <c r="B287" s="27" t="str">
        <f>IF($A287="","",Residents!H287&amp;"")</f>
        <v/>
      </c>
      <c r="C287" s="28" t="str">
        <f>IF($A287="","",IF(N(Residents!I287)&gt;0,Residents!I287,IFERROR(INDEX(Beds!$F$7:$F$206,MATCH(Residents!H287,Beds!$A$7:$A$206,0)),0)))</f>
        <v/>
      </c>
      <c r="D287" s="29" t="str">
        <f>IF(OR($A287="",Residents!J287=""),"",Residents!J287)</f>
        <v/>
      </c>
      <c r="E287" s="30" t="str">
        <f>IF($A287="","",IF(Residents!J287="","No check-in date",IF(Residents!J287&gt;Settings!$B$5,"Booked",IF(AND(Residents!K287&lt;&gt;"",Residents!K287&lt;Settings!$B$5),"Left","Staying"))))</f>
        <v/>
      </c>
      <c r="F287" s="30" t="str">
        <f>IF($A287="","",IF(OR(L287="",Residents!$J287&gt;Settings!$B$5),0,(YEAR(M287)-YEAR(L287))*12+MONTH(M287)-MONTH(L287)+1))</f>
        <v/>
      </c>
      <c r="G287" s="28" t="str">
        <f>IF($A287="","",F287*C287+IF(F287&gt;0,N(Residents!O287),0))</f>
        <v/>
      </c>
      <c r="H287" s="28" t="str">
        <f>IF($A287="","",SUMIF(Payments!$B$4:$B$1003,$A287,Payments!$D$4:$D$1003))</f>
        <v/>
      </c>
      <c r="I287" s="31" t="str">
        <f t="shared" si="4"/>
        <v/>
      </c>
      <c r="J287" s="26" t="str">
        <f>IF($A287="","",Residents!B287&amp;"")</f>
        <v/>
      </c>
      <c r="K287" s="32" t="str">
        <f>IF(OR($A287="",N(I287)&lt;=0.005),"","Hi "&amp;A287&amp;", your rent balance at "&amp;Settings!$B$3&amp;" is "&amp;Settings!$B$4&amp;" "&amp;TEXT(I287,"#,##0")&amp;" as on "&amp;TEXT(Settings!$B$5,"dd-mmm-yyyy")&amp;". Please pay at the earliest. Thank you.")</f>
        <v/>
      </c>
      <c r="L287" s="33" t="str">
        <f>IF(OR($A287="",Residents!$J287=""),"",DATE(YEAR(Residents!$J287),MONTH(Residents!$J287),1))</f>
        <v/>
      </c>
      <c r="M287" s="33" t="str">
        <f>IF(L287="","",MAX(L287,IF(Residents!$K287&lt;&gt;"",MIN(DATE(YEAR(Residents!$K287),MONTH(Residents!$K287),1),DATE(YEAR(Settings!$B$5),MONTH(Settings!$B$5),1)),IF(DAY(Settings!$B$5)&gt;=MAX(1,N(Settings!$B$6)),DATE(YEAR(Settings!$B$5),MONTH(Settings!$B$5),1),EDATE(DATE(YEAR(Settings!$B$5),MONTH(Settings!$B$5),1),-1)))))</f>
        <v/>
      </c>
    </row>
    <row r="288" spans="1:13" x14ac:dyDescent="0.3">
      <c r="A288" s="26" t="str">
        <f>IF(Residents!A288="","",Residents!A288)</f>
        <v/>
      </c>
      <c r="B288" s="27" t="str">
        <f>IF($A288="","",Residents!H288&amp;"")</f>
        <v/>
      </c>
      <c r="C288" s="28" t="str">
        <f>IF($A288="","",IF(N(Residents!I288)&gt;0,Residents!I288,IFERROR(INDEX(Beds!$F$7:$F$206,MATCH(Residents!H288,Beds!$A$7:$A$206,0)),0)))</f>
        <v/>
      </c>
      <c r="D288" s="29" t="str">
        <f>IF(OR($A288="",Residents!J288=""),"",Residents!J288)</f>
        <v/>
      </c>
      <c r="E288" s="30" t="str">
        <f>IF($A288="","",IF(Residents!J288="","No check-in date",IF(Residents!J288&gt;Settings!$B$5,"Booked",IF(AND(Residents!K288&lt;&gt;"",Residents!K288&lt;Settings!$B$5),"Left","Staying"))))</f>
        <v/>
      </c>
      <c r="F288" s="30" t="str">
        <f>IF($A288="","",IF(OR(L288="",Residents!$J288&gt;Settings!$B$5),0,(YEAR(M288)-YEAR(L288))*12+MONTH(M288)-MONTH(L288)+1))</f>
        <v/>
      </c>
      <c r="G288" s="28" t="str">
        <f>IF($A288="","",F288*C288+IF(F288&gt;0,N(Residents!O288),0))</f>
        <v/>
      </c>
      <c r="H288" s="28" t="str">
        <f>IF($A288="","",SUMIF(Payments!$B$4:$B$1003,$A288,Payments!$D$4:$D$1003))</f>
        <v/>
      </c>
      <c r="I288" s="31" t="str">
        <f t="shared" si="4"/>
        <v/>
      </c>
      <c r="J288" s="26" t="str">
        <f>IF($A288="","",Residents!B288&amp;"")</f>
        <v/>
      </c>
      <c r="K288" s="32" t="str">
        <f>IF(OR($A288="",N(I288)&lt;=0.005),"","Hi "&amp;A288&amp;", your rent balance at "&amp;Settings!$B$3&amp;" is "&amp;Settings!$B$4&amp;" "&amp;TEXT(I288,"#,##0")&amp;" as on "&amp;TEXT(Settings!$B$5,"dd-mmm-yyyy")&amp;". Please pay at the earliest. Thank you.")</f>
        <v/>
      </c>
      <c r="L288" s="33" t="str">
        <f>IF(OR($A288="",Residents!$J288=""),"",DATE(YEAR(Residents!$J288),MONTH(Residents!$J288),1))</f>
        <v/>
      </c>
      <c r="M288" s="33" t="str">
        <f>IF(L288="","",MAX(L288,IF(Residents!$K288&lt;&gt;"",MIN(DATE(YEAR(Residents!$K288),MONTH(Residents!$K288),1),DATE(YEAR(Settings!$B$5),MONTH(Settings!$B$5),1)),IF(DAY(Settings!$B$5)&gt;=MAX(1,N(Settings!$B$6)),DATE(YEAR(Settings!$B$5),MONTH(Settings!$B$5),1),EDATE(DATE(YEAR(Settings!$B$5),MONTH(Settings!$B$5),1),-1)))))</f>
        <v/>
      </c>
    </row>
    <row r="289" spans="1:13" x14ac:dyDescent="0.3">
      <c r="A289" s="26" t="str">
        <f>IF(Residents!A289="","",Residents!A289)</f>
        <v/>
      </c>
      <c r="B289" s="27" t="str">
        <f>IF($A289="","",Residents!H289&amp;"")</f>
        <v/>
      </c>
      <c r="C289" s="28" t="str">
        <f>IF($A289="","",IF(N(Residents!I289)&gt;0,Residents!I289,IFERROR(INDEX(Beds!$F$7:$F$206,MATCH(Residents!H289,Beds!$A$7:$A$206,0)),0)))</f>
        <v/>
      </c>
      <c r="D289" s="29" t="str">
        <f>IF(OR($A289="",Residents!J289=""),"",Residents!J289)</f>
        <v/>
      </c>
      <c r="E289" s="30" t="str">
        <f>IF($A289="","",IF(Residents!J289="","No check-in date",IF(Residents!J289&gt;Settings!$B$5,"Booked",IF(AND(Residents!K289&lt;&gt;"",Residents!K289&lt;Settings!$B$5),"Left","Staying"))))</f>
        <v/>
      </c>
      <c r="F289" s="30" t="str">
        <f>IF($A289="","",IF(OR(L289="",Residents!$J289&gt;Settings!$B$5),0,(YEAR(M289)-YEAR(L289))*12+MONTH(M289)-MONTH(L289)+1))</f>
        <v/>
      </c>
      <c r="G289" s="28" t="str">
        <f>IF($A289="","",F289*C289+IF(F289&gt;0,N(Residents!O289),0))</f>
        <v/>
      </c>
      <c r="H289" s="28" t="str">
        <f>IF($A289="","",SUMIF(Payments!$B$4:$B$1003,$A289,Payments!$D$4:$D$1003))</f>
        <v/>
      </c>
      <c r="I289" s="31" t="str">
        <f t="shared" si="4"/>
        <v/>
      </c>
      <c r="J289" s="26" t="str">
        <f>IF($A289="","",Residents!B289&amp;"")</f>
        <v/>
      </c>
      <c r="K289" s="32" t="str">
        <f>IF(OR($A289="",N(I289)&lt;=0.005),"","Hi "&amp;A289&amp;", your rent balance at "&amp;Settings!$B$3&amp;" is "&amp;Settings!$B$4&amp;" "&amp;TEXT(I289,"#,##0")&amp;" as on "&amp;TEXT(Settings!$B$5,"dd-mmm-yyyy")&amp;". Please pay at the earliest. Thank you.")</f>
        <v/>
      </c>
      <c r="L289" s="33" t="str">
        <f>IF(OR($A289="",Residents!$J289=""),"",DATE(YEAR(Residents!$J289),MONTH(Residents!$J289),1))</f>
        <v/>
      </c>
      <c r="M289" s="33" t="str">
        <f>IF(L289="","",MAX(L289,IF(Residents!$K289&lt;&gt;"",MIN(DATE(YEAR(Residents!$K289),MONTH(Residents!$K289),1),DATE(YEAR(Settings!$B$5),MONTH(Settings!$B$5),1)),IF(DAY(Settings!$B$5)&gt;=MAX(1,N(Settings!$B$6)),DATE(YEAR(Settings!$B$5),MONTH(Settings!$B$5),1),EDATE(DATE(YEAR(Settings!$B$5),MONTH(Settings!$B$5),1),-1)))))</f>
        <v/>
      </c>
    </row>
    <row r="290" spans="1:13" x14ac:dyDescent="0.3">
      <c r="A290" s="26" t="str">
        <f>IF(Residents!A290="","",Residents!A290)</f>
        <v/>
      </c>
      <c r="B290" s="27" t="str">
        <f>IF($A290="","",Residents!H290&amp;"")</f>
        <v/>
      </c>
      <c r="C290" s="28" t="str">
        <f>IF($A290="","",IF(N(Residents!I290)&gt;0,Residents!I290,IFERROR(INDEX(Beds!$F$7:$F$206,MATCH(Residents!H290,Beds!$A$7:$A$206,0)),0)))</f>
        <v/>
      </c>
      <c r="D290" s="29" t="str">
        <f>IF(OR($A290="",Residents!J290=""),"",Residents!J290)</f>
        <v/>
      </c>
      <c r="E290" s="30" t="str">
        <f>IF($A290="","",IF(Residents!J290="","No check-in date",IF(Residents!J290&gt;Settings!$B$5,"Booked",IF(AND(Residents!K290&lt;&gt;"",Residents!K290&lt;Settings!$B$5),"Left","Staying"))))</f>
        <v/>
      </c>
      <c r="F290" s="30" t="str">
        <f>IF($A290="","",IF(OR(L290="",Residents!$J290&gt;Settings!$B$5),0,(YEAR(M290)-YEAR(L290))*12+MONTH(M290)-MONTH(L290)+1))</f>
        <v/>
      </c>
      <c r="G290" s="28" t="str">
        <f>IF($A290="","",F290*C290+IF(F290&gt;0,N(Residents!O290),0))</f>
        <v/>
      </c>
      <c r="H290" s="28" t="str">
        <f>IF($A290="","",SUMIF(Payments!$B$4:$B$1003,$A290,Payments!$D$4:$D$1003))</f>
        <v/>
      </c>
      <c r="I290" s="31" t="str">
        <f t="shared" si="4"/>
        <v/>
      </c>
      <c r="J290" s="26" t="str">
        <f>IF($A290="","",Residents!B290&amp;"")</f>
        <v/>
      </c>
      <c r="K290" s="32" t="str">
        <f>IF(OR($A290="",N(I290)&lt;=0.005),"","Hi "&amp;A290&amp;", your rent balance at "&amp;Settings!$B$3&amp;" is "&amp;Settings!$B$4&amp;" "&amp;TEXT(I290,"#,##0")&amp;" as on "&amp;TEXT(Settings!$B$5,"dd-mmm-yyyy")&amp;". Please pay at the earliest. Thank you.")</f>
        <v/>
      </c>
      <c r="L290" s="33" t="str">
        <f>IF(OR($A290="",Residents!$J290=""),"",DATE(YEAR(Residents!$J290),MONTH(Residents!$J290),1))</f>
        <v/>
      </c>
      <c r="M290" s="33" t="str">
        <f>IF(L290="","",MAX(L290,IF(Residents!$K290&lt;&gt;"",MIN(DATE(YEAR(Residents!$K290),MONTH(Residents!$K290),1),DATE(YEAR(Settings!$B$5),MONTH(Settings!$B$5),1)),IF(DAY(Settings!$B$5)&gt;=MAX(1,N(Settings!$B$6)),DATE(YEAR(Settings!$B$5),MONTH(Settings!$B$5),1),EDATE(DATE(YEAR(Settings!$B$5),MONTH(Settings!$B$5),1),-1)))))</f>
        <v/>
      </c>
    </row>
    <row r="291" spans="1:13" x14ac:dyDescent="0.3">
      <c r="A291" s="26" t="str">
        <f>IF(Residents!A291="","",Residents!A291)</f>
        <v/>
      </c>
      <c r="B291" s="27" t="str">
        <f>IF($A291="","",Residents!H291&amp;"")</f>
        <v/>
      </c>
      <c r="C291" s="28" t="str">
        <f>IF($A291="","",IF(N(Residents!I291)&gt;0,Residents!I291,IFERROR(INDEX(Beds!$F$7:$F$206,MATCH(Residents!H291,Beds!$A$7:$A$206,0)),0)))</f>
        <v/>
      </c>
      <c r="D291" s="29" t="str">
        <f>IF(OR($A291="",Residents!J291=""),"",Residents!J291)</f>
        <v/>
      </c>
      <c r="E291" s="30" t="str">
        <f>IF($A291="","",IF(Residents!J291="","No check-in date",IF(Residents!J291&gt;Settings!$B$5,"Booked",IF(AND(Residents!K291&lt;&gt;"",Residents!K291&lt;Settings!$B$5),"Left","Staying"))))</f>
        <v/>
      </c>
      <c r="F291" s="30" t="str">
        <f>IF($A291="","",IF(OR(L291="",Residents!$J291&gt;Settings!$B$5),0,(YEAR(M291)-YEAR(L291))*12+MONTH(M291)-MONTH(L291)+1))</f>
        <v/>
      </c>
      <c r="G291" s="28" t="str">
        <f>IF($A291="","",F291*C291+IF(F291&gt;0,N(Residents!O291),0))</f>
        <v/>
      </c>
      <c r="H291" s="28" t="str">
        <f>IF($A291="","",SUMIF(Payments!$B$4:$B$1003,$A291,Payments!$D$4:$D$1003))</f>
        <v/>
      </c>
      <c r="I291" s="31" t="str">
        <f t="shared" si="4"/>
        <v/>
      </c>
      <c r="J291" s="26" t="str">
        <f>IF($A291="","",Residents!B291&amp;"")</f>
        <v/>
      </c>
      <c r="K291" s="32" t="str">
        <f>IF(OR($A291="",N(I291)&lt;=0.005),"","Hi "&amp;A291&amp;", your rent balance at "&amp;Settings!$B$3&amp;" is "&amp;Settings!$B$4&amp;" "&amp;TEXT(I291,"#,##0")&amp;" as on "&amp;TEXT(Settings!$B$5,"dd-mmm-yyyy")&amp;". Please pay at the earliest. Thank you.")</f>
        <v/>
      </c>
      <c r="L291" s="33" t="str">
        <f>IF(OR($A291="",Residents!$J291=""),"",DATE(YEAR(Residents!$J291),MONTH(Residents!$J291),1))</f>
        <v/>
      </c>
      <c r="M291" s="33" t="str">
        <f>IF(L291="","",MAX(L291,IF(Residents!$K291&lt;&gt;"",MIN(DATE(YEAR(Residents!$K291),MONTH(Residents!$K291),1),DATE(YEAR(Settings!$B$5),MONTH(Settings!$B$5),1)),IF(DAY(Settings!$B$5)&gt;=MAX(1,N(Settings!$B$6)),DATE(YEAR(Settings!$B$5),MONTH(Settings!$B$5),1),EDATE(DATE(YEAR(Settings!$B$5),MONTH(Settings!$B$5),1),-1)))))</f>
        <v/>
      </c>
    </row>
    <row r="292" spans="1:13" x14ac:dyDescent="0.3">
      <c r="A292" s="26" t="str">
        <f>IF(Residents!A292="","",Residents!A292)</f>
        <v/>
      </c>
      <c r="B292" s="27" t="str">
        <f>IF($A292="","",Residents!H292&amp;"")</f>
        <v/>
      </c>
      <c r="C292" s="28" t="str">
        <f>IF($A292="","",IF(N(Residents!I292)&gt;0,Residents!I292,IFERROR(INDEX(Beds!$F$7:$F$206,MATCH(Residents!H292,Beds!$A$7:$A$206,0)),0)))</f>
        <v/>
      </c>
      <c r="D292" s="29" t="str">
        <f>IF(OR($A292="",Residents!J292=""),"",Residents!J292)</f>
        <v/>
      </c>
      <c r="E292" s="30" t="str">
        <f>IF($A292="","",IF(Residents!J292="","No check-in date",IF(Residents!J292&gt;Settings!$B$5,"Booked",IF(AND(Residents!K292&lt;&gt;"",Residents!K292&lt;Settings!$B$5),"Left","Staying"))))</f>
        <v/>
      </c>
      <c r="F292" s="30" t="str">
        <f>IF($A292="","",IF(OR(L292="",Residents!$J292&gt;Settings!$B$5),0,(YEAR(M292)-YEAR(L292))*12+MONTH(M292)-MONTH(L292)+1))</f>
        <v/>
      </c>
      <c r="G292" s="28" t="str">
        <f>IF($A292="","",F292*C292+IF(F292&gt;0,N(Residents!O292),0))</f>
        <v/>
      </c>
      <c r="H292" s="28" t="str">
        <f>IF($A292="","",SUMIF(Payments!$B$4:$B$1003,$A292,Payments!$D$4:$D$1003))</f>
        <v/>
      </c>
      <c r="I292" s="31" t="str">
        <f t="shared" si="4"/>
        <v/>
      </c>
      <c r="J292" s="26" t="str">
        <f>IF($A292="","",Residents!B292&amp;"")</f>
        <v/>
      </c>
      <c r="K292" s="32" t="str">
        <f>IF(OR($A292="",N(I292)&lt;=0.005),"","Hi "&amp;A292&amp;", your rent balance at "&amp;Settings!$B$3&amp;" is "&amp;Settings!$B$4&amp;" "&amp;TEXT(I292,"#,##0")&amp;" as on "&amp;TEXT(Settings!$B$5,"dd-mmm-yyyy")&amp;". Please pay at the earliest. Thank you.")</f>
        <v/>
      </c>
      <c r="L292" s="33" t="str">
        <f>IF(OR($A292="",Residents!$J292=""),"",DATE(YEAR(Residents!$J292),MONTH(Residents!$J292),1))</f>
        <v/>
      </c>
      <c r="M292" s="33" t="str">
        <f>IF(L292="","",MAX(L292,IF(Residents!$K292&lt;&gt;"",MIN(DATE(YEAR(Residents!$K292),MONTH(Residents!$K292),1),DATE(YEAR(Settings!$B$5),MONTH(Settings!$B$5),1)),IF(DAY(Settings!$B$5)&gt;=MAX(1,N(Settings!$B$6)),DATE(YEAR(Settings!$B$5),MONTH(Settings!$B$5),1),EDATE(DATE(YEAR(Settings!$B$5),MONTH(Settings!$B$5),1),-1)))))</f>
        <v/>
      </c>
    </row>
    <row r="293" spans="1:13" x14ac:dyDescent="0.3">
      <c r="A293" s="26" t="str">
        <f>IF(Residents!A293="","",Residents!A293)</f>
        <v/>
      </c>
      <c r="B293" s="27" t="str">
        <f>IF($A293="","",Residents!H293&amp;"")</f>
        <v/>
      </c>
      <c r="C293" s="28" t="str">
        <f>IF($A293="","",IF(N(Residents!I293)&gt;0,Residents!I293,IFERROR(INDEX(Beds!$F$7:$F$206,MATCH(Residents!H293,Beds!$A$7:$A$206,0)),0)))</f>
        <v/>
      </c>
      <c r="D293" s="29" t="str">
        <f>IF(OR($A293="",Residents!J293=""),"",Residents!J293)</f>
        <v/>
      </c>
      <c r="E293" s="30" t="str">
        <f>IF($A293="","",IF(Residents!J293="","No check-in date",IF(Residents!J293&gt;Settings!$B$5,"Booked",IF(AND(Residents!K293&lt;&gt;"",Residents!K293&lt;Settings!$B$5),"Left","Staying"))))</f>
        <v/>
      </c>
      <c r="F293" s="30" t="str">
        <f>IF($A293="","",IF(OR(L293="",Residents!$J293&gt;Settings!$B$5),0,(YEAR(M293)-YEAR(L293))*12+MONTH(M293)-MONTH(L293)+1))</f>
        <v/>
      </c>
      <c r="G293" s="28" t="str">
        <f>IF($A293="","",F293*C293+IF(F293&gt;0,N(Residents!O293),0))</f>
        <v/>
      </c>
      <c r="H293" s="28" t="str">
        <f>IF($A293="","",SUMIF(Payments!$B$4:$B$1003,$A293,Payments!$D$4:$D$1003))</f>
        <v/>
      </c>
      <c r="I293" s="31" t="str">
        <f t="shared" si="4"/>
        <v/>
      </c>
      <c r="J293" s="26" t="str">
        <f>IF($A293="","",Residents!B293&amp;"")</f>
        <v/>
      </c>
      <c r="K293" s="32" t="str">
        <f>IF(OR($A293="",N(I293)&lt;=0.005),"","Hi "&amp;A293&amp;", your rent balance at "&amp;Settings!$B$3&amp;" is "&amp;Settings!$B$4&amp;" "&amp;TEXT(I293,"#,##0")&amp;" as on "&amp;TEXT(Settings!$B$5,"dd-mmm-yyyy")&amp;". Please pay at the earliest. Thank you.")</f>
        <v/>
      </c>
      <c r="L293" s="33" t="str">
        <f>IF(OR($A293="",Residents!$J293=""),"",DATE(YEAR(Residents!$J293),MONTH(Residents!$J293),1))</f>
        <v/>
      </c>
      <c r="M293" s="33" t="str">
        <f>IF(L293="","",MAX(L293,IF(Residents!$K293&lt;&gt;"",MIN(DATE(YEAR(Residents!$K293),MONTH(Residents!$K293),1),DATE(YEAR(Settings!$B$5),MONTH(Settings!$B$5),1)),IF(DAY(Settings!$B$5)&gt;=MAX(1,N(Settings!$B$6)),DATE(YEAR(Settings!$B$5),MONTH(Settings!$B$5),1),EDATE(DATE(YEAR(Settings!$B$5),MONTH(Settings!$B$5),1),-1)))))</f>
        <v/>
      </c>
    </row>
    <row r="294" spans="1:13" x14ac:dyDescent="0.3">
      <c r="A294" s="26" t="str">
        <f>IF(Residents!A294="","",Residents!A294)</f>
        <v/>
      </c>
      <c r="B294" s="27" t="str">
        <f>IF($A294="","",Residents!H294&amp;"")</f>
        <v/>
      </c>
      <c r="C294" s="28" t="str">
        <f>IF($A294="","",IF(N(Residents!I294)&gt;0,Residents!I294,IFERROR(INDEX(Beds!$F$7:$F$206,MATCH(Residents!H294,Beds!$A$7:$A$206,0)),0)))</f>
        <v/>
      </c>
      <c r="D294" s="29" t="str">
        <f>IF(OR($A294="",Residents!J294=""),"",Residents!J294)</f>
        <v/>
      </c>
      <c r="E294" s="30" t="str">
        <f>IF($A294="","",IF(Residents!J294="","No check-in date",IF(Residents!J294&gt;Settings!$B$5,"Booked",IF(AND(Residents!K294&lt;&gt;"",Residents!K294&lt;Settings!$B$5),"Left","Staying"))))</f>
        <v/>
      </c>
      <c r="F294" s="30" t="str">
        <f>IF($A294="","",IF(OR(L294="",Residents!$J294&gt;Settings!$B$5),0,(YEAR(M294)-YEAR(L294))*12+MONTH(M294)-MONTH(L294)+1))</f>
        <v/>
      </c>
      <c r="G294" s="28" t="str">
        <f>IF($A294="","",F294*C294+IF(F294&gt;0,N(Residents!O294),0))</f>
        <v/>
      </c>
      <c r="H294" s="28" t="str">
        <f>IF($A294="","",SUMIF(Payments!$B$4:$B$1003,$A294,Payments!$D$4:$D$1003))</f>
        <v/>
      </c>
      <c r="I294" s="31" t="str">
        <f t="shared" si="4"/>
        <v/>
      </c>
      <c r="J294" s="26" t="str">
        <f>IF($A294="","",Residents!B294&amp;"")</f>
        <v/>
      </c>
      <c r="K294" s="32" t="str">
        <f>IF(OR($A294="",N(I294)&lt;=0.005),"","Hi "&amp;A294&amp;", your rent balance at "&amp;Settings!$B$3&amp;" is "&amp;Settings!$B$4&amp;" "&amp;TEXT(I294,"#,##0")&amp;" as on "&amp;TEXT(Settings!$B$5,"dd-mmm-yyyy")&amp;". Please pay at the earliest. Thank you.")</f>
        <v/>
      </c>
      <c r="L294" s="33" t="str">
        <f>IF(OR($A294="",Residents!$J294=""),"",DATE(YEAR(Residents!$J294),MONTH(Residents!$J294),1))</f>
        <v/>
      </c>
      <c r="M294" s="33" t="str">
        <f>IF(L294="","",MAX(L294,IF(Residents!$K294&lt;&gt;"",MIN(DATE(YEAR(Residents!$K294),MONTH(Residents!$K294),1),DATE(YEAR(Settings!$B$5),MONTH(Settings!$B$5),1)),IF(DAY(Settings!$B$5)&gt;=MAX(1,N(Settings!$B$6)),DATE(YEAR(Settings!$B$5),MONTH(Settings!$B$5),1),EDATE(DATE(YEAR(Settings!$B$5),MONTH(Settings!$B$5),1),-1)))))</f>
        <v/>
      </c>
    </row>
    <row r="295" spans="1:13" x14ac:dyDescent="0.3">
      <c r="A295" s="26" t="str">
        <f>IF(Residents!A295="","",Residents!A295)</f>
        <v/>
      </c>
      <c r="B295" s="27" t="str">
        <f>IF($A295="","",Residents!H295&amp;"")</f>
        <v/>
      </c>
      <c r="C295" s="28" t="str">
        <f>IF($A295="","",IF(N(Residents!I295)&gt;0,Residents!I295,IFERROR(INDEX(Beds!$F$7:$F$206,MATCH(Residents!H295,Beds!$A$7:$A$206,0)),0)))</f>
        <v/>
      </c>
      <c r="D295" s="29" t="str">
        <f>IF(OR($A295="",Residents!J295=""),"",Residents!J295)</f>
        <v/>
      </c>
      <c r="E295" s="30" t="str">
        <f>IF($A295="","",IF(Residents!J295="","No check-in date",IF(Residents!J295&gt;Settings!$B$5,"Booked",IF(AND(Residents!K295&lt;&gt;"",Residents!K295&lt;Settings!$B$5),"Left","Staying"))))</f>
        <v/>
      </c>
      <c r="F295" s="30" t="str">
        <f>IF($A295="","",IF(OR(L295="",Residents!$J295&gt;Settings!$B$5),0,(YEAR(M295)-YEAR(L295))*12+MONTH(M295)-MONTH(L295)+1))</f>
        <v/>
      </c>
      <c r="G295" s="28" t="str">
        <f>IF($A295="","",F295*C295+IF(F295&gt;0,N(Residents!O295),0))</f>
        <v/>
      </c>
      <c r="H295" s="28" t="str">
        <f>IF($A295="","",SUMIF(Payments!$B$4:$B$1003,$A295,Payments!$D$4:$D$1003))</f>
        <v/>
      </c>
      <c r="I295" s="31" t="str">
        <f t="shared" si="4"/>
        <v/>
      </c>
      <c r="J295" s="26" t="str">
        <f>IF($A295="","",Residents!B295&amp;"")</f>
        <v/>
      </c>
      <c r="K295" s="32" t="str">
        <f>IF(OR($A295="",N(I295)&lt;=0.005),"","Hi "&amp;A295&amp;", your rent balance at "&amp;Settings!$B$3&amp;" is "&amp;Settings!$B$4&amp;" "&amp;TEXT(I295,"#,##0")&amp;" as on "&amp;TEXT(Settings!$B$5,"dd-mmm-yyyy")&amp;". Please pay at the earliest. Thank you.")</f>
        <v/>
      </c>
      <c r="L295" s="33" t="str">
        <f>IF(OR($A295="",Residents!$J295=""),"",DATE(YEAR(Residents!$J295),MONTH(Residents!$J295),1))</f>
        <v/>
      </c>
      <c r="M295" s="33" t="str">
        <f>IF(L295="","",MAX(L295,IF(Residents!$K295&lt;&gt;"",MIN(DATE(YEAR(Residents!$K295),MONTH(Residents!$K295),1),DATE(YEAR(Settings!$B$5),MONTH(Settings!$B$5),1)),IF(DAY(Settings!$B$5)&gt;=MAX(1,N(Settings!$B$6)),DATE(YEAR(Settings!$B$5),MONTH(Settings!$B$5),1),EDATE(DATE(YEAR(Settings!$B$5),MONTH(Settings!$B$5),1),-1)))))</f>
        <v/>
      </c>
    </row>
    <row r="296" spans="1:13" x14ac:dyDescent="0.3">
      <c r="A296" s="26" t="str">
        <f>IF(Residents!A296="","",Residents!A296)</f>
        <v/>
      </c>
      <c r="B296" s="27" t="str">
        <f>IF($A296="","",Residents!H296&amp;"")</f>
        <v/>
      </c>
      <c r="C296" s="28" t="str">
        <f>IF($A296="","",IF(N(Residents!I296)&gt;0,Residents!I296,IFERROR(INDEX(Beds!$F$7:$F$206,MATCH(Residents!H296,Beds!$A$7:$A$206,0)),0)))</f>
        <v/>
      </c>
      <c r="D296" s="29" t="str">
        <f>IF(OR($A296="",Residents!J296=""),"",Residents!J296)</f>
        <v/>
      </c>
      <c r="E296" s="30" t="str">
        <f>IF($A296="","",IF(Residents!J296="","No check-in date",IF(Residents!J296&gt;Settings!$B$5,"Booked",IF(AND(Residents!K296&lt;&gt;"",Residents!K296&lt;Settings!$B$5),"Left","Staying"))))</f>
        <v/>
      </c>
      <c r="F296" s="30" t="str">
        <f>IF($A296="","",IF(OR(L296="",Residents!$J296&gt;Settings!$B$5),0,(YEAR(M296)-YEAR(L296))*12+MONTH(M296)-MONTH(L296)+1))</f>
        <v/>
      </c>
      <c r="G296" s="28" t="str">
        <f>IF($A296="","",F296*C296+IF(F296&gt;0,N(Residents!O296),0))</f>
        <v/>
      </c>
      <c r="H296" s="28" t="str">
        <f>IF($A296="","",SUMIF(Payments!$B$4:$B$1003,$A296,Payments!$D$4:$D$1003))</f>
        <v/>
      </c>
      <c r="I296" s="31" t="str">
        <f t="shared" si="4"/>
        <v/>
      </c>
      <c r="J296" s="26" t="str">
        <f>IF($A296="","",Residents!B296&amp;"")</f>
        <v/>
      </c>
      <c r="K296" s="32" t="str">
        <f>IF(OR($A296="",N(I296)&lt;=0.005),"","Hi "&amp;A296&amp;", your rent balance at "&amp;Settings!$B$3&amp;" is "&amp;Settings!$B$4&amp;" "&amp;TEXT(I296,"#,##0")&amp;" as on "&amp;TEXT(Settings!$B$5,"dd-mmm-yyyy")&amp;". Please pay at the earliest. Thank you.")</f>
        <v/>
      </c>
      <c r="L296" s="33" t="str">
        <f>IF(OR($A296="",Residents!$J296=""),"",DATE(YEAR(Residents!$J296),MONTH(Residents!$J296),1))</f>
        <v/>
      </c>
      <c r="M296" s="33" t="str">
        <f>IF(L296="","",MAX(L296,IF(Residents!$K296&lt;&gt;"",MIN(DATE(YEAR(Residents!$K296),MONTH(Residents!$K296),1),DATE(YEAR(Settings!$B$5),MONTH(Settings!$B$5),1)),IF(DAY(Settings!$B$5)&gt;=MAX(1,N(Settings!$B$6)),DATE(YEAR(Settings!$B$5),MONTH(Settings!$B$5),1),EDATE(DATE(YEAR(Settings!$B$5),MONTH(Settings!$B$5),1),-1)))))</f>
        <v/>
      </c>
    </row>
    <row r="297" spans="1:13" x14ac:dyDescent="0.3">
      <c r="A297" s="26" t="str">
        <f>IF(Residents!A297="","",Residents!A297)</f>
        <v/>
      </c>
      <c r="B297" s="27" t="str">
        <f>IF($A297="","",Residents!H297&amp;"")</f>
        <v/>
      </c>
      <c r="C297" s="28" t="str">
        <f>IF($A297="","",IF(N(Residents!I297)&gt;0,Residents!I297,IFERROR(INDEX(Beds!$F$7:$F$206,MATCH(Residents!H297,Beds!$A$7:$A$206,0)),0)))</f>
        <v/>
      </c>
      <c r="D297" s="29" t="str">
        <f>IF(OR($A297="",Residents!J297=""),"",Residents!J297)</f>
        <v/>
      </c>
      <c r="E297" s="30" t="str">
        <f>IF($A297="","",IF(Residents!J297="","No check-in date",IF(Residents!J297&gt;Settings!$B$5,"Booked",IF(AND(Residents!K297&lt;&gt;"",Residents!K297&lt;Settings!$B$5),"Left","Staying"))))</f>
        <v/>
      </c>
      <c r="F297" s="30" t="str">
        <f>IF($A297="","",IF(OR(L297="",Residents!$J297&gt;Settings!$B$5),0,(YEAR(M297)-YEAR(L297))*12+MONTH(M297)-MONTH(L297)+1))</f>
        <v/>
      </c>
      <c r="G297" s="28" t="str">
        <f>IF($A297="","",F297*C297+IF(F297&gt;0,N(Residents!O297),0))</f>
        <v/>
      </c>
      <c r="H297" s="28" t="str">
        <f>IF($A297="","",SUMIF(Payments!$B$4:$B$1003,$A297,Payments!$D$4:$D$1003))</f>
        <v/>
      </c>
      <c r="I297" s="31" t="str">
        <f t="shared" si="4"/>
        <v/>
      </c>
      <c r="J297" s="26" t="str">
        <f>IF($A297="","",Residents!B297&amp;"")</f>
        <v/>
      </c>
      <c r="K297" s="32" t="str">
        <f>IF(OR($A297="",N(I297)&lt;=0.005),"","Hi "&amp;A297&amp;", your rent balance at "&amp;Settings!$B$3&amp;" is "&amp;Settings!$B$4&amp;" "&amp;TEXT(I297,"#,##0")&amp;" as on "&amp;TEXT(Settings!$B$5,"dd-mmm-yyyy")&amp;". Please pay at the earliest. Thank you.")</f>
        <v/>
      </c>
      <c r="L297" s="33" t="str">
        <f>IF(OR($A297="",Residents!$J297=""),"",DATE(YEAR(Residents!$J297),MONTH(Residents!$J297),1))</f>
        <v/>
      </c>
      <c r="M297" s="33" t="str">
        <f>IF(L297="","",MAX(L297,IF(Residents!$K297&lt;&gt;"",MIN(DATE(YEAR(Residents!$K297),MONTH(Residents!$K297),1),DATE(YEAR(Settings!$B$5),MONTH(Settings!$B$5),1)),IF(DAY(Settings!$B$5)&gt;=MAX(1,N(Settings!$B$6)),DATE(YEAR(Settings!$B$5),MONTH(Settings!$B$5),1),EDATE(DATE(YEAR(Settings!$B$5),MONTH(Settings!$B$5),1),-1)))))</f>
        <v/>
      </c>
    </row>
    <row r="298" spans="1:13" x14ac:dyDescent="0.3">
      <c r="A298" s="26" t="str">
        <f>IF(Residents!A298="","",Residents!A298)</f>
        <v/>
      </c>
      <c r="B298" s="27" t="str">
        <f>IF($A298="","",Residents!H298&amp;"")</f>
        <v/>
      </c>
      <c r="C298" s="28" t="str">
        <f>IF($A298="","",IF(N(Residents!I298)&gt;0,Residents!I298,IFERROR(INDEX(Beds!$F$7:$F$206,MATCH(Residents!H298,Beds!$A$7:$A$206,0)),0)))</f>
        <v/>
      </c>
      <c r="D298" s="29" t="str">
        <f>IF(OR($A298="",Residents!J298=""),"",Residents!J298)</f>
        <v/>
      </c>
      <c r="E298" s="30" t="str">
        <f>IF($A298="","",IF(Residents!J298="","No check-in date",IF(Residents!J298&gt;Settings!$B$5,"Booked",IF(AND(Residents!K298&lt;&gt;"",Residents!K298&lt;Settings!$B$5),"Left","Staying"))))</f>
        <v/>
      </c>
      <c r="F298" s="30" t="str">
        <f>IF($A298="","",IF(OR(L298="",Residents!$J298&gt;Settings!$B$5),0,(YEAR(M298)-YEAR(L298))*12+MONTH(M298)-MONTH(L298)+1))</f>
        <v/>
      </c>
      <c r="G298" s="28" t="str">
        <f>IF($A298="","",F298*C298+IF(F298&gt;0,N(Residents!O298),0))</f>
        <v/>
      </c>
      <c r="H298" s="28" t="str">
        <f>IF($A298="","",SUMIF(Payments!$B$4:$B$1003,$A298,Payments!$D$4:$D$1003))</f>
        <v/>
      </c>
      <c r="I298" s="31" t="str">
        <f t="shared" si="4"/>
        <v/>
      </c>
      <c r="J298" s="26" t="str">
        <f>IF($A298="","",Residents!B298&amp;"")</f>
        <v/>
      </c>
      <c r="K298" s="32" t="str">
        <f>IF(OR($A298="",N(I298)&lt;=0.005),"","Hi "&amp;A298&amp;", your rent balance at "&amp;Settings!$B$3&amp;" is "&amp;Settings!$B$4&amp;" "&amp;TEXT(I298,"#,##0")&amp;" as on "&amp;TEXT(Settings!$B$5,"dd-mmm-yyyy")&amp;". Please pay at the earliest. Thank you.")</f>
        <v/>
      </c>
      <c r="L298" s="33" t="str">
        <f>IF(OR($A298="",Residents!$J298=""),"",DATE(YEAR(Residents!$J298),MONTH(Residents!$J298),1))</f>
        <v/>
      </c>
      <c r="M298" s="33" t="str">
        <f>IF(L298="","",MAX(L298,IF(Residents!$K298&lt;&gt;"",MIN(DATE(YEAR(Residents!$K298),MONTH(Residents!$K298),1),DATE(YEAR(Settings!$B$5),MONTH(Settings!$B$5),1)),IF(DAY(Settings!$B$5)&gt;=MAX(1,N(Settings!$B$6)),DATE(YEAR(Settings!$B$5),MONTH(Settings!$B$5),1),EDATE(DATE(YEAR(Settings!$B$5),MONTH(Settings!$B$5),1),-1)))))</f>
        <v/>
      </c>
    </row>
    <row r="299" spans="1:13" x14ac:dyDescent="0.3">
      <c r="A299" s="26" t="str">
        <f>IF(Residents!A299="","",Residents!A299)</f>
        <v/>
      </c>
      <c r="B299" s="27" t="str">
        <f>IF($A299="","",Residents!H299&amp;"")</f>
        <v/>
      </c>
      <c r="C299" s="28" t="str">
        <f>IF($A299="","",IF(N(Residents!I299)&gt;0,Residents!I299,IFERROR(INDEX(Beds!$F$7:$F$206,MATCH(Residents!H299,Beds!$A$7:$A$206,0)),0)))</f>
        <v/>
      </c>
      <c r="D299" s="29" t="str">
        <f>IF(OR($A299="",Residents!J299=""),"",Residents!J299)</f>
        <v/>
      </c>
      <c r="E299" s="30" t="str">
        <f>IF($A299="","",IF(Residents!J299="","No check-in date",IF(Residents!J299&gt;Settings!$B$5,"Booked",IF(AND(Residents!K299&lt;&gt;"",Residents!K299&lt;Settings!$B$5),"Left","Staying"))))</f>
        <v/>
      </c>
      <c r="F299" s="30" t="str">
        <f>IF($A299="","",IF(OR(L299="",Residents!$J299&gt;Settings!$B$5),0,(YEAR(M299)-YEAR(L299))*12+MONTH(M299)-MONTH(L299)+1))</f>
        <v/>
      </c>
      <c r="G299" s="28" t="str">
        <f>IF($A299="","",F299*C299+IF(F299&gt;0,N(Residents!O299),0))</f>
        <v/>
      </c>
      <c r="H299" s="28" t="str">
        <f>IF($A299="","",SUMIF(Payments!$B$4:$B$1003,$A299,Payments!$D$4:$D$1003))</f>
        <v/>
      </c>
      <c r="I299" s="31" t="str">
        <f t="shared" si="4"/>
        <v/>
      </c>
      <c r="J299" s="26" t="str">
        <f>IF($A299="","",Residents!B299&amp;"")</f>
        <v/>
      </c>
      <c r="K299" s="32" t="str">
        <f>IF(OR($A299="",N(I299)&lt;=0.005),"","Hi "&amp;A299&amp;", your rent balance at "&amp;Settings!$B$3&amp;" is "&amp;Settings!$B$4&amp;" "&amp;TEXT(I299,"#,##0")&amp;" as on "&amp;TEXT(Settings!$B$5,"dd-mmm-yyyy")&amp;". Please pay at the earliest. Thank you.")</f>
        <v/>
      </c>
      <c r="L299" s="33" t="str">
        <f>IF(OR($A299="",Residents!$J299=""),"",DATE(YEAR(Residents!$J299),MONTH(Residents!$J299),1))</f>
        <v/>
      </c>
      <c r="M299" s="33" t="str">
        <f>IF(L299="","",MAX(L299,IF(Residents!$K299&lt;&gt;"",MIN(DATE(YEAR(Residents!$K299),MONTH(Residents!$K299),1),DATE(YEAR(Settings!$B$5),MONTH(Settings!$B$5),1)),IF(DAY(Settings!$B$5)&gt;=MAX(1,N(Settings!$B$6)),DATE(YEAR(Settings!$B$5),MONTH(Settings!$B$5),1),EDATE(DATE(YEAR(Settings!$B$5),MONTH(Settings!$B$5),1),-1)))))</f>
        <v/>
      </c>
    </row>
    <row r="300" spans="1:13" x14ac:dyDescent="0.3">
      <c r="A300" s="26" t="str">
        <f>IF(Residents!A300="","",Residents!A300)</f>
        <v/>
      </c>
      <c r="B300" s="27" t="str">
        <f>IF($A300="","",Residents!H300&amp;"")</f>
        <v/>
      </c>
      <c r="C300" s="28" t="str">
        <f>IF($A300="","",IF(N(Residents!I300)&gt;0,Residents!I300,IFERROR(INDEX(Beds!$F$7:$F$206,MATCH(Residents!H300,Beds!$A$7:$A$206,0)),0)))</f>
        <v/>
      </c>
      <c r="D300" s="29" t="str">
        <f>IF(OR($A300="",Residents!J300=""),"",Residents!J300)</f>
        <v/>
      </c>
      <c r="E300" s="30" t="str">
        <f>IF($A300="","",IF(Residents!J300="","No check-in date",IF(Residents!J300&gt;Settings!$B$5,"Booked",IF(AND(Residents!K300&lt;&gt;"",Residents!K300&lt;Settings!$B$5),"Left","Staying"))))</f>
        <v/>
      </c>
      <c r="F300" s="30" t="str">
        <f>IF($A300="","",IF(OR(L300="",Residents!$J300&gt;Settings!$B$5),0,(YEAR(M300)-YEAR(L300))*12+MONTH(M300)-MONTH(L300)+1))</f>
        <v/>
      </c>
      <c r="G300" s="28" t="str">
        <f>IF($A300="","",F300*C300+IF(F300&gt;0,N(Residents!O300),0))</f>
        <v/>
      </c>
      <c r="H300" s="28" t="str">
        <f>IF($A300="","",SUMIF(Payments!$B$4:$B$1003,$A300,Payments!$D$4:$D$1003))</f>
        <v/>
      </c>
      <c r="I300" s="31" t="str">
        <f t="shared" si="4"/>
        <v/>
      </c>
      <c r="J300" s="26" t="str">
        <f>IF($A300="","",Residents!B300&amp;"")</f>
        <v/>
      </c>
      <c r="K300" s="32" t="str">
        <f>IF(OR($A300="",N(I300)&lt;=0.005),"","Hi "&amp;A300&amp;", your rent balance at "&amp;Settings!$B$3&amp;" is "&amp;Settings!$B$4&amp;" "&amp;TEXT(I300,"#,##0")&amp;" as on "&amp;TEXT(Settings!$B$5,"dd-mmm-yyyy")&amp;". Please pay at the earliest. Thank you.")</f>
        <v/>
      </c>
      <c r="L300" s="33" t="str">
        <f>IF(OR($A300="",Residents!$J300=""),"",DATE(YEAR(Residents!$J300),MONTH(Residents!$J300),1))</f>
        <v/>
      </c>
      <c r="M300" s="33" t="str">
        <f>IF(L300="","",MAX(L300,IF(Residents!$K300&lt;&gt;"",MIN(DATE(YEAR(Residents!$K300),MONTH(Residents!$K300),1),DATE(YEAR(Settings!$B$5),MONTH(Settings!$B$5),1)),IF(DAY(Settings!$B$5)&gt;=MAX(1,N(Settings!$B$6)),DATE(YEAR(Settings!$B$5),MONTH(Settings!$B$5),1),EDATE(DATE(YEAR(Settings!$B$5),MONTH(Settings!$B$5),1),-1)))))</f>
        <v/>
      </c>
    </row>
    <row r="301" spans="1:13" x14ac:dyDescent="0.3">
      <c r="A301" s="26" t="str">
        <f>IF(Residents!A301="","",Residents!A301)</f>
        <v/>
      </c>
      <c r="B301" s="27" t="str">
        <f>IF($A301="","",Residents!H301&amp;"")</f>
        <v/>
      </c>
      <c r="C301" s="28" t="str">
        <f>IF($A301="","",IF(N(Residents!I301)&gt;0,Residents!I301,IFERROR(INDEX(Beds!$F$7:$F$206,MATCH(Residents!H301,Beds!$A$7:$A$206,0)),0)))</f>
        <v/>
      </c>
      <c r="D301" s="29" t="str">
        <f>IF(OR($A301="",Residents!J301=""),"",Residents!J301)</f>
        <v/>
      </c>
      <c r="E301" s="30" t="str">
        <f>IF($A301="","",IF(Residents!J301="","No check-in date",IF(Residents!J301&gt;Settings!$B$5,"Booked",IF(AND(Residents!K301&lt;&gt;"",Residents!K301&lt;Settings!$B$5),"Left","Staying"))))</f>
        <v/>
      </c>
      <c r="F301" s="30" t="str">
        <f>IF($A301="","",IF(OR(L301="",Residents!$J301&gt;Settings!$B$5),0,(YEAR(M301)-YEAR(L301))*12+MONTH(M301)-MONTH(L301)+1))</f>
        <v/>
      </c>
      <c r="G301" s="28" t="str">
        <f>IF($A301="","",F301*C301+IF(F301&gt;0,N(Residents!O301),0))</f>
        <v/>
      </c>
      <c r="H301" s="28" t="str">
        <f>IF($A301="","",SUMIF(Payments!$B$4:$B$1003,$A301,Payments!$D$4:$D$1003))</f>
        <v/>
      </c>
      <c r="I301" s="31" t="str">
        <f t="shared" si="4"/>
        <v/>
      </c>
      <c r="J301" s="26" t="str">
        <f>IF($A301="","",Residents!B301&amp;"")</f>
        <v/>
      </c>
      <c r="K301" s="32" t="str">
        <f>IF(OR($A301="",N(I301)&lt;=0.005),"","Hi "&amp;A301&amp;", your rent balance at "&amp;Settings!$B$3&amp;" is "&amp;Settings!$B$4&amp;" "&amp;TEXT(I301,"#,##0")&amp;" as on "&amp;TEXT(Settings!$B$5,"dd-mmm-yyyy")&amp;". Please pay at the earliest. Thank you.")</f>
        <v/>
      </c>
      <c r="L301" s="33" t="str">
        <f>IF(OR($A301="",Residents!$J301=""),"",DATE(YEAR(Residents!$J301),MONTH(Residents!$J301),1))</f>
        <v/>
      </c>
      <c r="M301" s="33" t="str">
        <f>IF(L301="","",MAX(L301,IF(Residents!$K301&lt;&gt;"",MIN(DATE(YEAR(Residents!$K301),MONTH(Residents!$K301),1),DATE(YEAR(Settings!$B$5),MONTH(Settings!$B$5),1)),IF(DAY(Settings!$B$5)&gt;=MAX(1,N(Settings!$B$6)),DATE(YEAR(Settings!$B$5),MONTH(Settings!$B$5),1),EDATE(DATE(YEAR(Settings!$B$5),MONTH(Settings!$B$5),1),-1)))))</f>
        <v/>
      </c>
    </row>
    <row r="302" spans="1:13" x14ac:dyDescent="0.3">
      <c r="A302" s="26" t="str">
        <f>IF(Residents!A302="","",Residents!A302)</f>
        <v/>
      </c>
      <c r="B302" s="27" t="str">
        <f>IF($A302="","",Residents!H302&amp;"")</f>
        <v/>
      </c>
      <c r="C302" s="28" t="str">
        <f>IF($A302="","",IF(N(Residents!I302)&gt;0,Residents!I302,IFERROR(INDEX(Beds!$F$7:$F$206,MATCH(Residents!H302,Beds!$A$7:$A$206,0)),0)))</f>
        <v/>
      </c>
      <c r="D302" s="29" t="str">
        <f>IF(OR($A302="",Residents!J302=""),"",Residents!J302)</f>
        <v/>
      </c>
      <c r="E302" s="30" t="str">
        <f>IF($A302="","",IF(Residents!J302="","No check-in date",IF(Residents!J302&gt;Settings!$B$5,"Booked",IF(AND(Residents!K302&lt;&gt;"",Residents!K302&lt;Settings!$B$5),"Left","Staying"))))</f>
        <v/>
      </c>
      <c r="F302" s="30" t="str">
        <f>IF($A302="","",IF(OR(L302="",Residents!$J302&gt;Settings!$B$5),0,(YEAR(M302)-YEAR(L302))*12+MONTH(M302)-MONTH(L302)+1))</f>
        <v/>
      </c>
      <c r="G302" s="28" t="str">
        <f>IF($A302="","",F302*C302+IF(F302&gt;0,N(Residents!O302),0))</f>
        <v/>
      </c>
      <c r="H302" s="28" t="str">
        <f>IF($A302="","",SUMIF(Payments!$B$4:$B$1003,$A302,Payments!$D$4:$D$1003))</f>
        <v/>
      </c>
      <c r="I302" s="31" t="str">
        <f t="shared" si="4"/>
        <v/>
      </c>
      <c r="J302" s="26" t="str">
        <f>IF($A302="","",Residents!B302&amp;"")</f>
        <v/>
      </c>
      <c r="K302" s="32" t="str">
        <f>IF(OR($A302="",N(I302)&lt;=0.005),"","Hi "&amp;A302&amp;", your rent balance at "&amp;Settings!$B$3&amp;" is "&amp;Settings!$B$4&amp;" "&amp;TEXT(I302,"#,##0")&amp;" as on "&amp;TEXT(Settings!$B$5,"dd-mmm-yyyy")&amp;". Please pay at the earliest. Thank you.")</f>
        <v/>
      </c>
      <c r="L302" s="33" t="str">
        <f>IF(OR($A302="",Residents!$J302=""),"",DATE(YEAR(Residents!$J302),MONTH(Residents!$J302),1))</f>
        <v/>
      </c>
      <c r="M302" s="33" t="str">
        <f>IF(L302="","",MAX(L302,IF(Residents!$K302&lt;&gt;"",MIN(DATE(YEAR(Residents!$K302),MONTH(Residents!$K302),1),DATE(YEAR(Settings!$B$5),MONTH(Settings!$B$5),1)),IF(DAY(Settings!$B$5)&gt;=MAX(1,N(Settings!$B$6)),DATE(YEAR(Settings!$B$5),MONTH(Settings!$B$5),1),EDATE(DATE(YEAR(Settings!$B$5),MONTH(Settings!$B$5),1),-1)))))</f>
        <v/>
      </c>
    </row>
    <row r="303" spans="1:13" x14ac:dyDescent="0.3">
      <c r="A303" s="26" t="str">
        <f>IF(Residents!A303="","",Residents!A303)</f>
        <v/>
      </c>
      <c r="B303" s="27" t="str">
        <f>IF($A303="","",Residents!H303&amp;"")</f>
        <v/>
      </c>
      <c r="C303" s="28" t="str">
        <f>IF($A303="","",IF(N(Residents!I303)&gt;0,Residents!I303,IFERROR(INDEX(Beds!$F$7:$F$206,MATCH(Residents!H303,Beds!$A$7:$A$206,0)),0)))</f>
        <v/>
      </c>
      <c r="D303" s="29" t="str">
        <f>IF(OR($A303="",Residents!J303=""),"",Residents!J303)</f>
        <v/>
      </c>
      <c r="E303" s="30" t="str">
        <f>IF($A303="","",IF(Residents!J303="","No check-in date",IF(Residents!J303&gt;Settings!$B$5,"Booked",IF(AND(Residents!K303&lt;&gt;"",Residents!K303&lt;Settings!$B$5),"Left","Staying"))))</f>
        <v/>
      </c>
      <c r="F303" s="30" t="str">
        <f>IF($A303="","",IF(OR(L303="",Residents!$J303&gt;Settings!$B$5),0,(YEAR(M303)-YEAR(L303))*12+MONTH(M303)-MONTH(L303)+1))</f>
        <v/>
      </c>
      <c r="G303" s="28" t="str">
        <f>IF($A303="","",F303*C303+IF(F303&gt;0,N(Residents!O303),0))</f>
        <v/>
      </c>
      <c r="H303" s="28" t="str">
        <f>IF($A303="","",SUMIF(Payments!$B$4:$B$1003,$A303,Payments!$D$4:$D$1003))</f>
        <v/>
      </c>
      <c r="I303" s="31" t="str">
        <f t="shared" si="4"/>
        <v/>
      </c>
      <c r="J303" s="26" t="str">
        <f>IF($A303="","",Residents!B303&amp;"")</f>
        <v/>
      </c>
      <c r="K303" s="32" t="str">
        <f>IF(OR($A303="",N(I303)&lt;=0.005),"","Hi "&amp;A303&amp;", your rent balance at "&amp;Settings!$B$3&amp;" is "&amp;Settings!$B$4&amp;" "&amp;TEXT(I303,"#,##0")&amp;" as on "&amp;TEXT(Settings!$B$5,"dd-mmm-yyyy")&amp;". Please pay at the earliest. Thank you.")</f>
        <v/>
      </c>
      <c r="L303" s="33" t="str">
        <f>IF(OR($A303="",Residents!$J303=""),"",DATE(YEAR(Residents!$J303),MONTH(Residents!$J303),1))</f>
        <v/>
      </c>
      <c r="M303" s="33" t="str">
        <f>IF(L303="","",MAX(L303,IF(Residents!$K303&lt;&gt;"",MIN(DATE(YEAR(Residents!$K303),MONTH(Residents!$K303),1),DATE(YEAR(Settings!$B$5),MONTH(Settings!$B$5),1)),IF(DAY(Settings!$B$5)&gt;=MAX(1,N(Settings!$B$6)),DATE(YEAR(Settings!$B$5),MONTH(Settings!$B$5),1),EDATE(DATE(YEAR(Settings!$B$5),MONTH(Settings!$B$5),1),-1)))))</f>
        <v/>
      </c>
    </row>
    <row r="304" spans="1:13" x14ac:dyDescent="0.3">
      <c r="A304" s="26" t="str">
        <f>IF(Residents!A304="","",Residents!A304)</f>
        <v/>
      </c>
      <c r="B304" s="27" t="str">
        <f>IF($A304="","",Residents!H304&amp;"")</f>
        <v/>
      </c>
      <c r="C304" s="28" t="str">
        <f>IF($A304="","",IF(N(Residents!I304)&gt;0,Residents!I304,IFERROR(INDEX(Beds!$F$7:$F$206,MATCH(Residents!H304,Beds!$A$7:$A$206,0)),0)))</f>
        <v/>
      </c>
      <c r="D304" s="29" t="str">
        <f>IF(OR($A304="",Residents!J304=""),"",Residents!J304)</f>
        <v/>
      </c>
      <c r="E304" s="30" t="str">
        <f>IF($A304="","",IF(Residents!J304="","No check-in date",IF(Residents!J304&gt;Settings!$B$5,"Booked",IF(AND(Residents!K304&lt;&gt;"",Residents!K304&lt;Settings!$B$5),"Left","Staying"))))</f>
        <v/>
      </c>
      <c r="F304" s="30" t="str">
        <f>IF($A304="","",IF(OR(L304="",Residents!$J304&gt;Settings!$B$5),0,(YEAR(M304)-YEAR(L304))*12+MONTH(M304)-MONTH(L304)+1))</f>
        <v/>
      </c>
      <c r="G304" s="28" t="str">
        <f>IF($A304="","",F304*C304+IF(F304&gt;0,N(Residents!O304),0))</f>
        <v/>
      </c>
      <c r="H304" s="28" t="str">
        <f>IF($A304="","",SUMIF(Payments!$B$4:$B$1003,$A304,Payments!$D$4:$D$1003))</f>
        <v/>
      </c>
      <c r="I304" s="31" t="str">
        <f t="shared" si="4"/>
        <v/>
      </c>
      <c r="J304" s="26" t="str">
        <f>IF($A304="","",Residents!B304&amp;"")</f>
        <v/>
      </c>
      <c r="K304" s="32" t="str">
        <f>IF(OR($A304="",N(I304)&lt;=0.005),"","Hi "&amp;A304&amp;", your rent balance at "&amp;Settings!$B$3&amp;" is "&amp;Settings!$B$4&amp;" "&amp;TEXT(I304,"#,##0")&amp;" as on "&amp;TEXT(Settings!$B$5,"dd-mmm-yyyy")&amp;". Please pay at the earliest. Thank you.")</f>
        <v/>
      </c>
      <c r="L304" s="33" t="str">
        <f>IF(OR($A304="",Residents!$J304=""),"",DATE(YEAR(Residents!$J304),MONTH(Residents!$J304),1))</f>
        <v/>
      </c>
      <c r="M304" s="33" t="str">
        <f>IF(L304="","",MAX(L304,IF(Residents!$K304&lt;&gt;"",MIN(DATE(YEAR(Residents!$K304),MONTH(Residents!$K304),1),DATE(YEAR(Settings!$B$5),MONTH(Settings!$B$5),1)),IF(DAY(Settings!$B$5)&gt;=MAX(1,N(Settings!$B$6)),DATE(YEAR(Settings!$B$5),MONTH(Settings!$B$5),1),EDATE(DATE(YEAR(Settings!$B$5),MONTH(Settings!$B$5),1),-1)))))</f>
        <v/>
      </c>
    </row>
    <row r="305" spans="1:13" x14ac:dyDescent="0.3">
      <c r="A305" s="26" t="str">
        <f>IF(Residents!A305="","",Residents!A305)</f>
        <v/>
      </c>
      <c r="B305" s="27" t="str">
        <f>IF($A305="","",Residents!H305&amp;"")</f>
        <v/>
      </c>
      <c r="C305" s="28" t="str">
        <f>IF($A305="","",IF(N(Residents!I305)&gt;0,Residents!I305,IFERROR(INDEX(Beds!$F$7:$F$206,MATCH(Residents!H305,Beds!$A$7:$A$206,0)),0)))</f>
        <v/>
      </c>
      <c r="D305" s="29" t="str">
        <f>IF(OR($A305="",Residents!J305=""),"",Residents!J305)</f>
        <v/>
      </c>
      <c r="E305" s="30" t="str">
        <f>IF($A305="","",IF(Residents!J305="","No check-in date",IF(Residents!J305&gt;Settings!$B$5,"Booked",IF(AND(Residents!K305&lt;&gt;"",Residents!K305&lt;Settings!$B$5),"Left","Staying"))))</f>
        <v/>
      </c>
      <c r="F305" s="30" t="str">
        <f>IF($A305="","",IF(OR(L305="",Residents!$J305&gt;Settings!$B$5),0,(YEAR(M305)-YEAR(L305))*12+MONTH(M305)-MONTH(L305)+1))</f>
        <v/>
      </c>
      <c r="G305" s="28" t="str">
        <f>IF($A305="","",F305*C305+IF(F305&gt;0,N(Residents!O305),0))</f>
        <v/>
      </c>
      <c r="H305" s="28" t="str">
        <f>IF($A305="","",SUMIF(Payments!$B$4:$B$1003,$A305,Payments!$D$4:$D$1003))</f>
        <v/>
      </c>
      <c r="I305" s="31" t="str">
        <f t="shared" si="4"/>
        <v/>
      </c>
      <c r="J305" s="26" t="str">
        <f>IF($A305="","",Residents!B305&amp;"")</f>
        <v/>
      </c>
      <c r="K305" s="32" t="str">
        <f>IF(OR($A305="",N(I305)&lt;=0.005),"","Hi "&amp;A305&amp;", your rent balance at "&amp;Settings!$B$3&amp;" is "&amp;Settings!$B$4&amp;" "&amp;TEXT(I305,"#,##0")&amp;" as on "&amp;TEXT(Settings!$B$5,"dd-mmm-yyyy")&amp;". Please pay at the earliest. Thank you.")</f>
        <v/>
      </c>
      <c r="L305" s="33" t="str">
        <f>IF(OR($A305="",Residents!$J305=""),"",DATE(YEAR(Residents!$J305),MONTH(Residents!$J305),1))</f>
        <v/>
      </c>
      <c r="M305" s="33" t="str">
        <f>IF(L305="","",MAX(L305,IF(Residents!$K305&lt;&gt;"",MIN(DATE(YEAR(Residents!$K305),MONTH(Residents!$K305),1),DATE(YEAR(Settings!$B$5),MONTH(Settings!$B$5),1)),IF(DAY(Settings!$B$5)&gt;=MAX(1,N(Settings!$B$6)),DATE(YEAR(Settings!$B$5),MONTH(Settings!$B$5),1),EDATE(DATE(YEAR(Settings!$B$5),MONTH(Settings!$B$5),1),-1)))))</f>
        <v/>
      </c>
    </row>
    <row r="306" spans="1:13" x14ac:dyDescent="0.3">
      <c r="A306" s="26" t="str">
        <f>IF(Residents!A306="","",Residents!A306)</f>
        <v/>
      </c>
      <c r="B306" s="27" t="str">
        <f>IF($A306="","",Residents!H306&amp;"")</f>
        <v/>
      </c>
      <c r="C306" s="28" t="str">
        <f>IF($A306="","",IF(N(Residents!I306)&gt;0,Residents!I306,IFERROR(INDEX(Beds!$F$7:$F$206,MATCH(Residents!H306,Beds!$A$7:$A$206,0)),0)))</f>
        <v/>
      </c>
      <c r="D306" s="29" t="str">
        <f>IF(OR($A306="",Residents!J306=""),"",Residents!J306)</f>
        <v/>
      </c>
      <c r="E306" s="30" t="str">
        <f>IF($A306="","",IF(Residents!J306="","No check-in date",IF(Residents!J306&gt;Settings!$B$5,"Booked",IF(AND(Residents!K306&lt;&gt;"",Residents!K306&lt;Settings!$B$5),"Left","Staying"))))</f>
        <v/>
      </c>
      <c r="F306" s="30" t="str">
        <f>IF($A306="","",IF(OR(L306="",Residents!$J306&gt;Settings!$B$5),0,(YEAR(M306)-YEAR(L306))*12+MONTH(M306)-MONTH(L306)+1))</f>
        <v/>
      </c>
      <c r="G306" s="28" t="str">
        <f>IF($A306="","",F306*C306+IF(F306&gt;0,N(Residents!O306),0))</f>
        <v/>
      </c>
      <c r="H306" s="28" t="str">
        <f>IF($A306="","",SUMIF(Payments!$B$4:$B$1003,$A306,Payments!$D$4:$D$1003))</f>
        <v/>
      </c>
      <c r="I306" s="31" t="str">
        <f t="shared" si="4"/>
        <v/>
      </c>
      <c r="J306" s="26" t="str">
        <f>IF($A306="","",Residents!B306&amp;"")</f>
        <v/>
      </c>
      <c r="K306" s="32" t="str">
        <f>IF(OR($A306="",N(I306)&lt;=0.005),"","Hi "&amp;A306&amp;", your rent balance at "&amp;Settings!$B$3&amp;" is "&amp;Settings!$B$4&amp;" "&amp;TEXT(I306,"#,##0")&amp;" as on "&amp;TEXT(Settings!$B$5,"dd-mmm-yyyy")&amp;". Please pay at the earliest. Thank you.")</f>
        <v/>
      </c>
      <c r="L306" s="33" t="str">
        <f>IF(OR($A306="",Residents!$J306=""),"",DATE(YEAR(Residents!$J306),MONTH(Residents!$J306),1))</f>
        <v/>
      </c>
      <c r="M306" s="33" t="str">
        <f>IF(L306="","",MAX(L306,IF(Residents!$K306&lt;&gt;"",MIN(DATE(YEAR(Residents!$K306),MONTH(Residents!$K306),1),DATE(YEAR(Settings!$B$5),MONTH(Settings!$B$5),1)),IF(DAY(Settings!$B$5)&gt;=MAX(1,N(Settings!$B$6)),DATE(YEAR(Settings!$B$5),MONTH(Settings!$B$5),1),EDATE(DATE(YEAR(Settings!$B$5),MONTH(Settings!$B$5),1),-1)))))</f>
        <v/>
      </c>
    </row>
    <row r="307" spans="1:13" x14ac:dyDescent="0.3">
      <c r="A307" s="26" t="str">
        <f>IF(Residents!A307="","",Residents!A307)</f>
        <v/>
      </c>
      <c r="B307" s="27" t="str">
        <f>IF($A307="","",Residents!H307&amp;"")</f>
        <v/>
      </c>
      <c r="C307" s="28" t="str">
        <f>IF($A307="","",IF(N(Residents!I307)&gt;0,Residents!I307,IFERROR(INDEX(Beds!$F$7:$F$206,MATCH(Residents!H307,Beds!$A$7:$A$206,0)),0)))</f>
        <v/>
      </c>
      <c r="D307" s="29" t="str">
        <f>IF(OR($A307="",Residents!J307=""),"",Residents!J307)</f>
        <v/>
      </c>
      <c r="E307" s="30" t="str">
        <f>IF($A307="","",IF(Residents!J307="","No check-in date",IF(Residents!J307&gt;Settings!$B$5,"Booked",IF(AND(Residents!K307&lt;&gt;"",Residents!K307&lt;Settings!$B$5),"Left","Staying"))))</f>
        <v/>
      </c>
      <c r="F307" s="30" t="str">
        <f>IF($A307="","",IF(OR(L307="",Residents!$J307&gt;Settings!$B$5),0,(YEAR(M307)-YEAR(L307))*12+MONTH(M307)-MONTH(L307)+1))</f>
        <v/>
      </c>
      <c r="G307" s="28" t="str">
        <f>IF($A307="","",F307*C307+IF(F307&gt;0,N(Residents!O307),0))</f>
        <v/>
      </c>
      <c r="H307" s="28" t="str">
        <f>IF($A307="","",SUMIF(Payments!$B$4:$B$1003,$A307,Payments!$D$4:$D$1003))</f>
        <v/>
      </c>
      <c r="I307" s="31" t="str">
        <f t="shared" si="4"/>
        <v/>
      </c>
      <c r="J307" s="26" t="str">
        <f>IF($A307="","",Residents!B307&amp;"")</f>
        <v/>
      </c>
      <c r="K307" s="32" t="str">
        <f>IF(OR($A307="",N(I307)&lt;=0.005),"","Hi "&amp;A307&amp;", your rent balance at "&amp;Settings!$B$3&amp;" is "&amp;Settings!$B$4&amp;" "&amp;TEXT(I307,"#,##0")&amp;" as on "&amp;TEXT(Settings!$B$5,"dd-mmm-yyyy")&amp;". Please pay at the earliest. Thank you.")</f>
        <v/>
      </c>
      <c r="L307" s="33" t="str">
        <f>IF(OR($A307="",Residents!$J307=""),"",DATE(YEAR(Residents!$J307),MONTH(Residents!$J307),1))</f>
        <v/>
      </c>
      <c r="M307" s="33" t="str">
        <f>IF(L307="","",MAX(L307,IF(Residents!$K307&lt;&gt;"",MIN(DATE(YEAR(Residents!$K307),MONTH(Residents!$K307),1),DATE(YEAR(Settings!$B$5),MONTH(Settings!$B$5),1)),IF(DAY(Settings!$B$5)&gt;=MAX(1,N(Settings!$B$6)),DATE(YEAR(Settings!$B$5),MONTH(Settings!$B$5),1),EDATE(DATE(YEAR(Settings!$B$5),MONTH(Settings!$B$5),1),-1)))))</f>
        <v/>
      </c>
    </row>
    <row r="308" spans="1:13" x14ac:dyDescent="0.3">
      <c r="A308" s="26" t="str">
        <f>IF(Residents!A308="","",Residents!A308)</f>
        <v/>
      </c>
      <c r="B308" s="27" t="str">
        <f>IF($A308="","",Residents!H308&amp;"")</f>
        <v/>
      </c>
      <c r="C308" s="28" t="str">
        <f>IF($A308="","",IF(N(Residents!I308)&gt;0,Residents!I308,IFERROR(INDEX(Beds!$F$7:$F$206,MATCH(Residents!H308,Beds!$A$7:$A$206,0)),0)))</f>
        <v/>
      </c>
      <c r="D308" s="29" t="str">
        <f>IF(OR($A308="",Residents!J308=""),"",Residents!J308)</f>
        <v/>
      </c>
      <c r="E308" s="30" t="str">
        <f>IF($A308="","",IF(Residents!J308="","No check-in date",IF(Residents!J308&gt;Settings!$B$5,"Booked",IF(AND(Residents!K308&lt;&gt;"",Residents!K308&lt;Settings!$B$5),"Left","Staying"))))</f>
        <v/>
      </c>
      <c r="F308" s="30" t="str">
        <f>IF($A308="","",IF(OR(L308="",Residents!$J308&gt;Settings!$B$5),0,(YEAR(M308)-YEAR(L308))*12+MONTH(M308)-MONTH(L308)+1))</f>
        <v/>
      </c>
      <c r="G308" s="28" t="str">
        <f>IF($A308="","",F308*C308+IF(F308&gt;0,N(Residents!O308),0))</f>
        <v/>
      </c>
      <c r="H308" s="28" t="str">
        <f>IF($A308="","",SUMIF(Payments!$B$4:$B$1003,$A308,Payments!$D$4:$D$1003))</f>
        <v/>
      </c>
      <c r="I308" s="31" t="str">
        <f t="shared" si="4"/>
        <v/>
      </c>
      <c r="J308" s="26" t="str">
        <f>IF($A308="","",Residents!B308&amp;"")</f>
        <v/>
      </c>
      <c r="K308" s="32" t="str">
        <f>IF(OR($A308="",N(I308)&lt;=0.005),"","Hi "&amp;A308&amp;", your rent balance at "&amp;Settings!$B$3&amp;" is "&amp;Settings!$B$4&amp;" "&amp;TEXT(I308,"#,##0")&amp;" as on "&amp;TEXT(Settings!$B$5,"dd-mmm-yyyy")&amp;". Please pay at the earliest. Thank you.")</f>
        <v/>
      </c>
      <c r="L308" s="33" t="str">
        <f>IF(OR($A308="",Residents!$J308=""),"",DATE(YEAR(Residents!$J308),MONTH(Residents!$J308),1))</f>
        <v/>
      </c>
      <c r="M308" s="33" t="str">
        <f>IF(L308="","",MAX(L308,IF(Residents!$K308&lt;&gt;"",MIN(DATE(YEAR(Residents!$K308),MONTH(Residents!$K308),1),DATE(YEAR(Settings!$B$5),MONTH(Settings!$B$5),1)),IF(DAY(Settings!$B$5)&gt;=MAX(1,N(Settings!$B$6)),DATE(YEAR(Settings!$B$5),MONTH(Settings!$B$5),1),EDATE(DATE(YEAR(Settings!$B$5),MONTH(Settings!$B$5),1),-1)))))</f>
        <v/>
      </c>
    </row>
    <row r="309" spans="1:13" x14ac:dyDescent="0.3">
      <c r="A309" s="26" t="str">
        <f>IF(Residents!A309="","",Residents!A309)</f>
        <v/>
      </c>
      <c r="B309" s="27" t="str">
        <f>IF($A309="","",Residents!H309&amp;"")</f>
        <v/>
      </c>
      <c r="C309" s="28" t="str">
        <f>IF($A309="","",IF(N(Residents!I309)&gt;0,Residents!I309,IFERROR(INDEX(Beds!$F$7:$F$206,MATCH(Residents!H309,Beds!$A$7:$A$206,0)),0)))</f>
        <v/>
      </c>
      <c r="D309" s="29" t="str">
        <f>IF(OR($A309="",Residents!J309=""),"",Residents!J309)</f>
        <v/>
      </c>
      <c r="E309" s="30" t="str">
        <f>IF($A309="","",IF(Residents!J309="","No check-in date",IF(Residents!J309&gt;Settings!$B$5,"Booked",IF(AND(Residents!K309&lt;&gt;"",Residents!K309&lt;Settings!$B$5),"Left","Staying"))))</f>
        <v/>
      </c>
      <c r="F309" s="30" t="str">
        <f>IF($A309="","",IF(OR(L309="",Residents!$J309&gt;Settings!$B$5),0,(YEAR(M309)-YEAR(L309))*12+MONTH(M309)-MONTH(L309)+1))</f>
        <v/>
      </c>
      <c r="G309" s="28" t="str">
        <f>IF($A309="","",F309*C309+IF(F309&gt;0,N(Residents!O309),0))</f>
        <v/>
      </c>
      <c r="H309" s="28" t="str">
        <f>IF($A309="","",SUMIF(Payments!$B$4:$B$1003,$A309,Payments!$D$4:$D$1003))</f>
        <v/>
      </c>
      <c r="I309" s="31" t="str">
        <f t="shared" si="4"/>
        <v/>
      </c>
      <c r="J309" s="26" t="str">
        <f>IF($A309="","",Residents!B309&amp;"")</f>
        <v/>
      </c>
      <c r="K309" s="32" t="str">
        <f>IF(OR($A309="",N(I309)&lt;=0.005),"","Hi "&amp;A309&amp;", your rent balance at "&amp;Settings!$B$3&amp;" is "&amp;Settings!$B$4&amp;" "&amp;TEXT(I309,"#,##0")&amp;" as on "&amp;TEXT(Settings!$B$5,"dd-mmm-yyyy")&amp;". Please pay at the earliest. Thank you.")</f>
        <v/>
      </c>
      <c r="L309" s="33" t="str">
        <f>IF(OR($A309="",Residents!$J309=""),"",DATE(YEAR(Residents!$J309),MONTH(Residents!$J309),1))</f>
        <v/>
      </c>
      <c r="M309" s="33" t="str">
        <f>IF(L309="","",MAX(L309,IF(Residents!$K309&lt;&gt;"",MIN(DATE(YEAR(Residents!$K309),MONTH(Residents!$K309),1),DATE(YEAR(Settings!$B$5),MONTH(Settings!$B$5),1)),IF(DAY(Settings!$B$5)&gt;=MAX(1,N(Settings!$B$6)),DATE(YEAR(Settings!$B$5),MONTH(Settings!$B$5),1),EDATE(DATE(YEAR(Settings!$B$5),MONTH(Settings!$B$5),1),-1)))))</f>
        <v/>
      </c>
    </row>
    <row r="310" spans="1:13" x14ac:dyDescent="0.3">
      <c r="A310" s="26" t="str">
        <f>IF(Residents!A310="","",Residents!A310)</f>
        <v/>
      </c>
      <c r="B310" s="27" t="str">
        <f>IF($A310="","",Residents!H310&amp;"")</f>
        <v/>
      </c>
      <c r="C310" s="28" t="str">
        <f>IF($A310="","",IF(N(Residents!I310)&gt;0,Residents!I310,IFERROR(INDEX(Beds!$F$7:$F$206,MATCH(Residents!H310,Beds!$A$7:$A$206,0)),0)))</f>
        <v/>
      </c>
      <c r="D310" s="29" t="str">
        <f>IF(OR($A310="",Residents!J310=""),"",Residents!J310)</f>
        <v/>
      </c>
      <c r="E310" s="30" t="str">
        <f>IF($A310="","",IF(Residents!J310="","No check-in date",IF(Residents!J310&gt;Settings!$B$5,"Booked",IF(AND(Residents!K310&lt;&gt;"",Residents!K310&lt;Settings!$B$5),"Left","Staying"))))</f>
        <v/>
      </c>
      <c r="F310" s="30" t="str">
        <f>IF($A310="","",IF(OR(L310="",Residents!$J310&gt;Settings!$B$5),0,(YEAR(M310)-YEAR(L310))*12+MONTH(M310)-MONTH(L310)+1))</f>
        <v/>
      </c>
      <c r="G310" s="28" t="str">
        <f>IF($A310="","",F310*C310+IF(F310&gt;0,N(Residents!O310),0))</f>
        <v/>
      </c>
      <c r="H310" s="28" t="str">
        <f>IF($A310="","",SUMIF(Payments!$B$4:$B$1003,$A310,Payments!$D$4:$D$1003))</f>
        <v/>
      </c>
      <c r="I310" s="31" t="str">
        <f t="shared" si="4"/>
        <v/>
      </c>
      <c r="J310" s="26" t="str">
        <f>IF($A310="","",Residents!B310&amp;"")</f>
        <v/>
      </c>
      <c r="K310" s="32" t="str">
        <f>IF(OR($A310="",N(I310)&lt;=0.005),"","Hi "&amp;A310&amp;", your rent balance at "&amp;Settings!$B$3&amp;" is "&amp;Settings!$B$4&amp;" "&amp;TEXT(I310,"#,##0")&amp;" as on "&amp;TEXT(Settings!$B$5,"dd-mmm-yyyy")&amp;". Please pay at the earliest. Thank you.")</f>
        <v/>
      </c>
      <c r="L310" s="33" t="str">
        <f>IF(OR($A310="",Residents!$J310=""),"",DATE(YEAR(Residents!$J310),MONTH(Residents!$J310),1))</f>
        <v/>
      </c>
      <c r="M310" s="33" t="str">
        <f>IF(L310="","",MAX(L310,IF(Residents!$K310&lt;&gt;"",MIN(DATE(YEAR(Residents!$K310),MONTH(Residents!$K310),1),DATE(YEAR(Settings!$B$5),MONTH(Settings!$B$5),1)),IF(DAY(Settings!$B$5)&gt;=MAX(1,N(Settings!$B$6)),DATE(YEAR(Settings!$B$5),MONTH(Settings!$B$5),1),EDATE(DATE(YEAR(Settings!$B$5),MONTH(Settings!$B$5),1),-1)))))</f>
        <v/>
      </c>
    </row>
    <row r="311" spans="1:13" x14ac:dyDescent="0.3">
      <c r="A311" s="26" t="str">
        <f>IF(Residents!A311="","",Residents!A311)</f>
        <v/>
      </c>
      <c r="B311" s="27" t="str">
        <f>IF($A311="","",Residents!H311&amp;"")</f>
        <v/>
      </c>
      <c r="C311" s="28" t="str">
        <f>IF($A311="","",IF(N(Residents!I311)&gt;0,Residents!I311,IFERROR(INDEX(Beds!$F$7:$F$206,MATCH(Residents!H311,Beds!$A$7:$A$206,0)),0)))</f>
        <v/>
      </c>
      <c r="D311" s="29" t="str">
        <f>IF(OR($A311="",Residents!J311=""),"",Residents!J311)</f>
        <v/>
      </c>
      <c r="E311" s="30" t="str">
        <f>IF($A311="","",IF(Residents!J311="","No check-in date",IF(Residents!J311&gt;Settings!$B$5,"Booked",IF(AND(Residents!K311&lt;&gt;"",Residents!K311&lt;Settings!$B$5),"Left","Staying"))))</f>
        <v/>
      </c>
      <c r="F311" s="30" t="str">
        <f>IF($A311="","",IF(OR(L311="",Residents!$J311&gt;Settings!$B$5),0,(YEAR(M311)-YEAR(L311))*12+MONTH(M311)-MONTH(L311)+1))</f>
        <v/>
      </c>
      <c r="G311" s="28" t="str">
        <f>IF($A311="","",F311*C311+IF(F311&gt;0,N(Residents!O311),0))</f>
        <v/>
      </c>
      <c r="H311" s="28" t="str">
        <f>IF($A311="","",SUMIF(Payments!$B$4:$B$1003,$A311,Payments!$D$4:$D$1003))</f>
        <v/>
      </c>
      <c r="I311" s="31" t="str">
        <f t="shared" si="4"/>
        <v/>
      </c>
      <c r="J311" s="26" t="str">
        <f>IF($A311="","",Residents!B311&amp;"")</f>
        <v/>
      </c>
      <c r="K311" s="32" t="str">
        <f>IF(OR($A311="",N(I311)&lt;=0.005),"","Hi "&amp;A311&amp;", your rent balance at "&amp;Settings!$B$3&amp;" is "&amp;Settings!$B$4&amp;" "&amp;TEXT(I311,"#,##0")&amp;" as on "&amp;TEXT(Settings!$B$5,"dd-mmm-yyyy")&amp;". Please pay at the earliest. Thank you.")</f>
        <v/>
      </c>
      <c r="L311" s="33" t="str">
        <f>IF(OR($A311="",Residents!$J311=""),"",DATE(YEAR(Residents!$J311),MONTH(Residents!$J311),1))</f>
        <v/>
      </c>
      <c r="M311" s="33" t="str">
        <f>IF(L311="","",MAX(L311,IF(Residents!$K311&lt;&gt;"",MIN(DATE(YEAR(Residents!$K311),MONTH(Residents!$K311),1),DATE(YEAR(Settings!$B$5),MONTH(Settings!$B$5),1)),IF(DAY(Settings!$B$5)&gt;=MAX(1,N(Settings!$B$6)),DATE(YEAR(Settings!$B$5),MONTH(Settings!$B$5),1),EDATE(DATE(YEAR(Settings!$B$5),MONTH(Settings!$B$5),1),-1)))))</f>
        <v/>
      </c>
    </row>
    <row r="312" spans="1:13" x14ac:dyDescent="0.3">
      <c r="A312" s="26" t="str">
        <f>IF(Residents!A312="","",Residents!A312)</f>
        <v/>
      </c>
      <c r="B312" s="27" t="str">
        <f>IF($A312="","",Residents!H312&amp;"")</f>
        <v/>
      </c>
      <c r="C312" s="28" t="str">
        <f>IF($A312="","",IF(N(Residents!I312)&gt;0,Residents!I312,IFERROR(INDEX(Beds!$F$7:$F$206,MATCH(Residents!H312,Beds!$A$7:$A$206,0)),0)))</f>
        <v/>
      </c>
      <c r="D312" s="29" t="str">
        <f>IF(OR($A312="",Residents!J312=""),"",Residents!J312)</f>
        <v/>
      </c>
      <c r="E312" s="30" t="str">
        <f>IF($A312="","",IF(Residents!J312="","No check-in date",IF(Residents!J312&gt;Settings!$B$5,"Booked",IF(AND(Residents!K312&lt;&gt;"",Residents!K312&lt;Settings!$B$5),"Left","Staying"))))</f>
        <v/>
      </c>
      <c r="F312" s="30" t="str">
        <f>IF($A312="","",IF(OR(L312="",Residents!$J312&gt;Settings!$B$5),0,(YEAR(M312)-YEAR(L312))*12+MONTH(M312)-MONTH(L312)+1))</f>
        <v/>
      </c>
      <c r="G312" s="28" t="str">
        <f>IF($A312="","",F312*C312+IF(F312&gt;0,N(Residents!O312),0))</f>
        <v/>
      </c>
      <c r="H312" s="28" t="str">
        <f>IF($A312="","",SUMIF(Payments!$B$4:$B$1003,$A312,Payments!$D$4:$D$1003))</f>
        <v/>
      </c>
      <c r="I312" s="31" t="str">
        <f t="shared" si="4"/>
        <v/>
      </c>
      <c r="J312" s="26" t="str">
        <f>IF($A312="","",Residents!B312&amp;"")</f>
        <v/>
      </c>
      <c r="K312" s="32" t="str">
        <f>IF(OR($A312="",N(I312)&lt;=0.005),"","Hi "&amp;A312&amp;", your rent balance at "&amp;Settings!$B$3&amp;" is "&amp;Settings!$B$4&amp;" "&amp;TEXT(I312,"#,##0")&amp;" as on "&amp;TEXT(Settings!$B$5,"dd-mmm-yyyy")&amp;". Please pay at the earliest. Thank you.")</f>
        <v/>
      </c>
      <c r="L312" s="33" t="str">
        <f>IF(OR($A312="",Residents!$J312=""),"",DATE(YEAR(Residents!$J312),MONTH(Residents!$J312),1))</f>
        <v/>
      </c>
      <c r="M312" s="33" t="str">
        <f>IF(L312="","",MAX(L312,IF(Residents!$K312&lt;&gt;"",MIN(DATE(YEAR(Residents!$K312),MONTH(Residents!$K312),1),DATE(YEAR(Settings!$B$5),MONTH(Settings!$B$5),1)),IF(DAY(Settings!$B$5)&gt;=MAX(1,N(Settings!$B$6)),DATE(YEAR(Settings!$B$5),MONTH(Settings!$B$5),1),EDATE(DATE(YEAR(Settings!$B$5),MONTH(Settings!$B$5),1),-1)))))</f>
        <v/>
      </c>
    </row>
    <row r="313" spans="1:13" x14ac:dyDescent="0.3">
      <c r="A313" s="26" t="str">
        <f>IF(Residents!A313="","",Residents!A313)</f>
        <v/>
      </c>
      <c r="B313" s="27" t="str">
        <f>IF($A313="","",Residents!H313&amp;"")</f>
        <v/>
      </c>
      <c r="C313" s="28" t="str">
        <f>IF($A313="","",IF(N(Residents!I313)&gt;0,Residents!I313,IFERROR(INDEX(Beds!$F$7:$F$206,MATCH(Residents!H313,Beds!$A$7:$A$206,0)),0)))</f>
        <v/>
      </c>
      <c r="D313" s="29" t="str">
        <f>IF(OR($A313="",Residents!J313=""),"",Residents!J313)</f>
        <v/>
      </c>
      <c r="E313" s="30" t="str">
        <f>IF($A313="","",IF(Residents!J313="","No check-in date",IF(Residents!J313&gt;Settings!$B$5,"Booked",IF(AND(Residents!K313&lt;&gt;"",Residents!K313&lt;Settings!$B$5),"Left","Staying"))))</f>
        <v/>
      </c>
      <c r="F313" s="30" t="str">
        <f>IF($A313="","",IF(OR(L313="",Residents!$J313&gt;Settings!$B$5),0,(YEAR(M313)-YEAR(L313))*12+MONTH(M313)-MONTH(L313)+1))</f>
        <v/>
      </c>
      <c r="G313" s="28" t="str">
        <f>IF($A313="","",F313*C313+IF(F313&gt;0,N(Residents!O313),0))</f>
        <v/>
      </c>
      <c r="H313" s="28" t="str">
        <f>IF($A313="","",SUMIF(Payments!$B$4:$B$1003,$A313,Payments!$D$4:$D$1003))</f>
        <v/>
      </c>
      <c r="I313" s="31" t="str">
        <f t="shared" si="4"/>
        <v/>
      </c>
      <c r="J313" s="26" t="str">
        <f>IF($A313="","",Residents!B313&amp;"")</f>
        <v/>
      </c>
      <c r="K313" s="32" t="str">
        <f>IF(OR($A313="",N(I313)&lt;=0.005),"","Hi "&amp;A313&amp;", your rent balance at "&amp;Settings!$B$3&amp;" is "&amp;Settings!$B$4&amp;" "&amp;TEXT(I313,"#,##0")&amp;" as on "&amp;TEXT(Settings!$B$5,"dd-mmm-yyyy")&amp;". Please pay at the earliest. Thank you.")</f>
        <v/>
      </c>
      <c r="L313" s="33" t="str">
        <f>IF(OR($A313="",Residents!$J313=""),"",DATE(YEAR(Residents!$J313),MONTH(Residents!$J313),1))</f>
        <v/>
      </c>
      <c r="M313" s="33" t="str">
        <f>IF(L313="","",MAX(L313,IF(Residents!$K313&lt;&gt;"",MIN(DATE(YEAR(Residents!$K313),MONTH(Residents!$K313),1),DATE(YEAR(Settings!$B$5),MONTH(Settings!$B$5),1)),IF(DAY(Settings!$B$5)&gt;=MAX(1,N(Settings!$B$6)),DATE(YEAR(Settings!$B$5),MONTH(Settings!$B$5),1),EDATE(DATE(YEAR(Settings!$B$5),MONTH(Settings!$B$5),1),-1)))))</f>
        <v/>
      </c>
    </row>
    <row r="314" spans="1:13" x14ac:dyDescent="0.3">
      <c r="A314" s="26" t="str">
        <f>IF(Residents!A314="","",Residents!A314)</f>
        <v/>
      </c>
      <c r="B314" s="27" t="str">
        <f>IF($A314="","",Residents!H314&amp;"")</f>
        <v/>
      </c>
      <c r="C314" s="28" t="str">
        <f>IF($A314="","",IF(N(Residents!I314)&gt;0,Residents!I314,IFERROR(INDEX(Beds!$F$7:$F$206,MATCH(Residents!H314,Beds!$A$7:$A$206,0)),0)))</f>
        <v/>
      </c>
      <c r="D314" s="29" t="str">
        <f>IF(OR($A314="",Residents!J314=""),"",Residents!J314)</f>
        <v/>
      </c>
      <c r="E314" s="30" t="str">
        <f>IF($A314="","",IF(Residents!J314="","No check-in date",IF(Residents!J314&gt;Settings!$B$5,"Booked",IF(AND(Residents!K314&lt;&gt;"",Residents!K314&lt;Settings!$B$5),"Left","Staying"))))</f>
        <v/>
      </c>
      <c r="F314" s="30" t="str">
        <f>IF($A314="","",IF(OR(L314="",Residents!$J314&gt;Settings!$B$5),0,(YEAR(M314)-YEAR(L314))*12+MONTH(M314)-MONTH(L314)+1))</f>
        <v/>
      </c>
      <c r="G314" s="28" t="str">
        <f>IF($A314="","",F314*C314+IF(F314&gt;0,N(Residents!O314),0))</f>
        <v/>
      </c>
      <c r="H314" s="28" t="str">
        <f>IF($A314="","",SUMIF(Payments!$B$4:$B$1003,$A314,Payments!$D$4:$D$1003))</f>
        <v/>
      </c>
      <c r="I314" s="31" t="str">
        <f t="shared" si="4"/>
        <v/>
      </c>
      <c r="J314" s="26" t="str">
        <f>IF($A314="","",Residents!B314&amp;"")</f>
        <v/>
      </c>
      <c r="K314" s="32" t="str">
        <f>IF(OR($A314="",N(I314)&lt;=0.005),"","Hi "&amp;A314&amp;", your rent balance at "&amp;Settings!$B$3&amp;" is "&amp;Settings!$B$4&amp;" "&amp;TEXT(I314,"#,##0")&amp;" as on "&amp;TEXT(Settings!$B$5,"dd-mmm-yyyy")&amp;". Please pay at the earliest. Thank you.")</f>
        <v/>
      </c>
      <c r="L314" s="33" t="str">
        <f>IF(OR($A314="",Residents!$J314=""),"",DATE(YEAR(Residents!$J314),MONTH(Residents!$J314),1))</f>
        <v/>
      </c>
      <c r="M314" s="33" t="str">
        <f>IF(L314="","",MAX(L314,IF(Residents!$K314&lt;&gt;"",MIN(DATE(YEAR(Residents!$K314),MONTH(Residents!$K314),1),DATE(YEAR(Settings!$B$5),MONTH(Settings!$B$5),1)),IF(DAY(Settings!$B$5)&gt;=MAX(1,N(Settings!$B$6)),DATE(YEAR(Settings!$B$5),MONTH(Settings!$B$5),1),EDATE(DATE(YEAR(Settings!$B$5),MONTH(Settings!$B$5),1),-1)))))</f>
        <v/>
      </c>
    </row>
    <row r="315" spans="1:13" x14ac:dyDescent="0.3">
      <c r="A315" s="26" t="str">
        <f>IF(Residents!A315="","",Residents!A315)</f>
        <v/>
      </c>
      <c r="B315" s="27" t="str">
        <f>IF($A315="","",Residents!H315&amp;"")</f>
        <v/>
      </c>
      <c r="C315" s="28" t="str">
        <f>IF($A315="","",IF(N(Residents!I315)&gt;0,Residents!I315,IFERROR(INDEX(Beds!$F$7:$F$206,MATCH(Residents!H315,Beds!$A$7:$A$206,0)),0)))</f>
        <v/>
      </c>
      <c r="D315" s="29" t="str">
        <f>IF(OR($A315="",Residents!J315=""),"",Residents!J315)</f>
        <v/>
      </c>
      <c r="E315" s="30" t="str">
        <f>IF($A315="","",IF(Residents!J315="","No check-in date",IF(Residents!J315&gt;Settings!$B$5,"Booked",IF(AND(Residents!K315&lt;&gt;"",Residents!K315&lt;Settings!$B$5),"Left","Staying"))))</f>
        <v/>
      </c>
      <c r="F315" s="30" t="str">
        <f>IF($A315="","",IF(OR(L315="",Residents!$J315&gt;Settings!$B$5),0,(YEAR(M315)-YEAR(L315))*12+MONTH(M315)-MONTH(L315)+1))</f>
        <v/>
      </c>
      <c r="G315" s="28" t="str">
        <f>IF($A315="","",F315*C315+IF(F315&gt;0,N(Residents!O315),0))</f>
        <v/>
      </c>
      <c r="H315" s="28" t="str">
        <f>IF($A315="","",SUMIF(Payments!$B$4:$B$1003,$A315,Payments!$D$4:$D$1003))</f>
        <v/>
      </c>
      <c r="I315" s="31" t="str">
        <f t="shared" si="4"/>
        <v/>
      </c>
      <c r="J315" s="26" t="str">
        <f>IF($A315="","",Residents!B315&amp;"")</f>
        <v/>
      </c>
      <c r="K315" s="32" t="str">
        <f>IF(OR($A315="",N(I315)&lt;=0.005),"","Hi "&amp;A315&amp;", your rent balance at "&amp;Settings!$B$3&amp;" is "&amp;Settings!$B$4&amp;" "&amp;TEXT(I315,"#,##0")&amp;" as on "&amp;TEXT(Settings!$B$5,"dd-mmm-yyyy")&amp;". Please pay at the earliest. Thank you.")</f>
        <v/>
      </c>
      <c r="L315" s="33" t="str">
        <f>IF(OR($A315="",Residents!$J315=""),"",DATE(YEAR(Residents!$J315),MONTH(Residents!$J315),1))</f>
        <v/>
      </c>
      <c r="M315" s="33" t="str">
        <f>IF(L315="","",MAX(L315,IF(Residents!$K315&lt;&gt;"",MIN(DATE(YEAR(Residents!$K315),MONTH(Residents!$K315),1),DATE(YEAR(Settings!$B$5),MONTH(Settings!$B$5),1)),IF(DAY(Settings!$B$5)&gt;=MAX(1,N(Settings!$B$6)),DATE(YEAR(Settings!$B$5),MONTH(Settings!$B$5),1),EDATE(DATE(YEAR(Settings!$B$5),MONTH(Settings!$B$5),1),-1)))))</f>
        <v/>
      </c>
    </row>
    <row r="316" spans="1:13" x14ac:dyDescent="0.3">
      <c r="A316" s="26" t="str">
        <f>IF(Residents!A316="","",Residents!A316)</f>
        <v/>
      </c>
      <c r="B316" s="27" t="str">
        <f>IF($A316="","",Residents!H316&amp;"")</f>
        <v/>
      </c>
      <c r="C316" s="28" t="str">
        <f>IF($A316="","",IF(N(Residents!I316)&gt;0,Residents!I316,IFERROR(INDEX(Beds!$F$7:$F$206,MATCH(Residents!H316,Beds!$A$7:$A$206,0)),0)))</f>
        <v/>
      </c>
      <c r="D316" s="29" t="str">
        <f>IF(OR($A316="",Residents!J316=""),"",Residents!J316)</f>
        <v/>
      </c>
      <c r="E316" s="30" t="str">
        <f>IF($A316="","",IF(Residents!J316="","No check-in date",IF(Residents!J316&gt;Settings!$B$5,"Booked",IF(AND(Residents!K316&lt;&gt;"",Residents!K316&lt;Settings!$B$5),"Left","Staying"))))</f>
        <v/>
      </c>
      <c r="F316" s="30" t="str">
        <f>IF($A316="","",IF(OR(L316="",Residents!$J316&gt;Settings!$B$5),0,(YEAR(M316)-YEAR(L316))*12+MONTH(M316)-MONTH(L316)+1))</f>
        <v/>
      </c>
      <c r="G316" s="28" t="str">
        <f>IF($A316="","",F316*C316+IF(F316&gt;0,N(Residents!O316),0))</f>
        <v/>
      </c>
      <c r="H316" s="28" t="str">
        <f>IF($A316="","",SUMIF(Payments!$B$4:$B$1003,$A316,Payments!$D$4:$D$1003))</f>
        <v/>
      </c>
      <c r="I316" s="31" t="str">
        <f t="shared" si="4"/>
        <v/>
      </c>
      <c r="J316" s="26" t="str">
        <f>IF($A316="","",Residents!B316&amp;"")</f>
        <v/>
      </c>
      <c r="K316" s="32" t="str">
        <f>IF(OR($A316="",N(I316)&lt;=0.005),"","Hi "&amp;A316&amp;", your rent balance at "&amp;Settings!$B$3&amp;" is "&amp;Settings!$B$4&amp;" "&amp;TEXT(I316,"#,##0")&amp;" as on "&amp;TEXT(Settings!$B$5,"dd-mmm-yyyy")&amp;". Please pay at the earliest. Thank you.")</f>
        <v/>
      </c>
      <c r="L316" s="33" t="str">
        <f>IF(OR($A316="",Residents!$J316=""),"",DATE(YEAR(Residents!$J316),MONTH(Residents!$J316),1))</f>
        <v/>
      </c>
      <c r="M316" s="33" t="str">
        <f>IF(L316="","",MAX(L316,IF(Residents!$K316&lt;&gt;"",MIN(DATE(YEAR(Residents!$K316),MONTH(Residents!$K316),1),DATE(YEAR(Settings!$B$5),MONTH(Settings!$B$5),1)),IF(DAY(Settings!$B$5)&gt;=MAX(1,N(Settings!$B$6)),DATE(YEAR(Settings!$B$5),MONTH(Settings!$B$5),1),EDATE(DATE(YEAR(Settings!$B$5),MONTH(Settings!$B$5),1),-1)))))</f>
        <v/>
      </c>
    </row>
    <row r="317" spans="1:13" x14ac:dyDescent="0.3">
      <c r="A317" s="26" t="str">
        <f>IF(Residents!A317="","",Residents!A317)</f>
        <v/>
      </c>
      <c r="B317" s="27" t="str">
        <f>IF($A317="","",Residents!H317&amp;"")</f>
        <v/>
      </c>
      <c r="C317" s="28" t="str">
        <f>IF($A317="","",IF(N(Residents!I317)&gt;0,Residents!I317,IFERROR(INDEX(Beds!$F$7:$F$206,MATCH(Residents!H317,Beds!$A$7:$A$206,0)),0)))</f>
        <v/>
      </c>
      <c r="D317" s="29" t="str">
        <f>IF(OR($A317="",Residents!J317=""),"",Residents!J317)</f>
        <v/>
      </c>
      <c r="E317" s="30" t="str">
        <f>IF($A317="","",IF(Residents!J317="","No check-in date",IF(Residents!J317&gt;Settings!$B$5,"Booked",IF(AND(Residents!K317&lt;&gt;"",Residents!K317&lt;Settings!$B$5),"Left","Staying"))))</f>
        <v/>
      </c>
      <c r="F317" s="30" t="str">
        <f>IF($A317="","",IF(OR(L317="",Residents!$J317&gt;Settings!$B$5),0,(YEAR(M317)-YEAR(L317))*12+MONTH(M317)-MONTH(L317)+1))</f>
        <v/>
      </c>
      <c r="G317" s="28" t="str">
        <f>IF($A317="","",F317*C317+IF(F317&gt;0,N(Residents!O317),0))</f>
        <v/>
      </c>
      <c r="H317" s="28" t="str">
        <f>IF($A317="","",SUMIF(Payments!$B$4:$B$1003,$A317,Payments!$D$4:$D$1003))</f>
        <v/>
      </c>
      <c r="I317" s="31" t="str">
        <f t="shared" si="4"/>
        <v/>
      </c>
      <c r="J317" s="26" t="str">
        <f>IF($A317="","",Residents!B317&amp;"")</f>
        <v/>
      </c>
      <c r="K317" s="32" t="str">
        <f>IF(OR($A317="",N(I317)&lt;=0.005),"","Hi "&amp;A317&amp;", your rent balance at "&amp;Settings!$B$3&amp;" is "&amp;Settings!$B$4&amp;" "&amp;TEXT(I317,"#,##0")&amp;" as on "&amp;TEXT(Settings!$B$5,"dd-mmm-yyyy")&amp;". Please pay at the earliest. Thank you.")</f>
        <v/>
      </c>
      <c r="L317" s="33" t="str">
        <f>IF(OR($A317="",Residents!$J317=""),"",DATE(YEAR(Residents!$J317),MONTH(Residents!$J317),1))</f>
        <v/>
      </c>
      <c r="M317" s="33" t="str">
        <f>IF(L317="","",MAX(L317,IF(Residents!$K317&lt;&gt;"",MIN(DATE(YEAR(Residents!$K317),MONTH(Residents!$K317),1),DATE(YEAR(Settings!$B$5),MONTH(Settings!$B$5),1)),IF(DAY(Settings!$B$5)&gt;=MAX(1,N(Settings!$B$6)),DATE(YEAR(Settings!$B$5),MONTH(Settings!$B$5),1),EDATE(DATE(YEAR(Settings!$B$5),MONTH(Settings!$B$5),1),-1)))))</f>
        <v/>
      </c>
    </row>
    <row r="318" spans="1:13" x14ac:dyDescent="0.3">
      <c r="A318" s="26" t="str">
        <f>IF(Residents!A318="","",Residents!A318)</f>
        <v/>
      </c>
      <c r="B318" s="27" t="str">
        <f>IF($A318="","",Residents!H318&amp;"")</f>
        <v/>
      </c>
      <c r="C318" s="28" t="str">
        <f>IF($A318="","",IF(N(Residents!I318)&gt;0,Residents!I318,IFERROR(INDEX(Beds!$F$7:$F$206,MATCH(Residents!H318,Beds!$A$7:$A$206,0)),0)))</f>
        <v/>
      </c>
      <c r="D318" s="29" t="str">
        <f>IF(OR($A318="",Residents!J318=""),"",Residents!J318)</f>
        <v/>
      </c>
      <c r="E318" s="30" t="str">
        <f>IF($A318="","",IF(Residents!J318="","No check-in date",IF(Residents!J318&gt;Settings!$B$5,"Booked",IF(AND(Residents!K318&lt;&gt;"",Residents!K318&lt;Settings!$B$5),"Left","Staying"))))</f>
        <v/>
      </c>
      <c r="F318" s="30" t="str">
        <f>IF($A318="","",IF(OR(L318="",Residents!$J318&gt;Settings!$B$5),0,(YEAR(M318)-YEAR(L318))*12+MONTH(M318)-MONTH(L318)+1))</f>
        <v/>
      </c>
      <c r="G318" s="28" t="str">
        <f>IF($A318="","",F318*C318+IF(F318&gt;0,N(Residents!O318),0))</f>
        <v/>
      </c>
      <c r="H318" s="28" t="str">
        <f>IF($A318="","",SUMIF(Payments!$B$4:$B$1003,$A318,Payments!$D$4:$D$1003))</f>
        <v/>
      </c>
      <c r="I318" s="31" t="str">
        <f t="shared" si="4"/>
        <v/>
      </c>
      <c r="J318" s="26" t="str">
        <f>IF($A318="","",Residents!B318&amp;"")</f>
        <v/>
      </c>
      <c r="K318" s="32" t="str">
        <f>IF(OR($A318="",N(I318)&lt;=0.005),"","Hi "&amp;A318&amp;", your rent balance at "&amp;Settings!$B$3&amp;" is "&amp;Settings!$B$4&amp;" "&amp;TEXT(I318,"#,##0")&amp;" as on "&amp;TEXT(Settings!$B$5,"dd-mmm-yyyy")&amp;". Please pay at the earliest. Thank you.")</f>
        <v/>
      </c>
      <c r="L318" s="33" t="str">
        <f>IF(OR($A318="",Residents!$J318=""),"",DATE(YEAR(Residents!$J318),MONTH(Residents!$J318),1))</f>
        <v/>
      </c>
      <c r="M318" s="33" t="str">
        <f>IF(L318="","",MAX(L318,IF(Residents!$K318&lt;&gt;"",MIN(DATE(YEAR(Residents!$K318),MONTH(Residents!$K318),1),DATE(YEAR(Settings!$B$5),MONTH(Settings!$B$5),1)),IF(DAY(Settings!$B$5)&gt;=MAX(1,N(Settings!$B$6)),DATE(YEAR(Settings!$B$5),MONTH(Settings!$B$5),1),EDATE(DATE(YEAR(Settings!$B$5),MONTH(Settings!$B$5),1),-1)))))</f>
        <v/>
      </c>
    </row>
    <row r="319" spans="1:13" x14ac:dyDescent="0.3">
      <c r="A319" s="26" t="str">
        <f>IF(Residents!A319="","",Residents!A319)</f>
        <v/>
      </c>
      <c r="B319" s="27" t="str">
        <f>IF($A319="","",Residents!H319&amp;"")</f>
        <v/>
      </c>
      <c r="C319" s="28" t="str">
        <f>IF($A319="","",IF(N(Residents!I319)&gt;0,Residents!I319,IFERROR(INDEX(Beds!$F$7:$F$206,MATCH(Residents!H319,Beds!$A$7:$A$206,0)),0)))</f>
        <v/>
      </c>
      <c r="D319" s="29" t="str">
        <f>IF(OR($A319="",Residents!J319=""),"",Residents!J319)</f>
        <v/>
      </c>
      <c r="E319" s="30" t="str">
        <f>IF($A319="","",IF(Residents!J319="","No check-in date",IF(Residents!J319&gt;Settings!$B$5,"Booked",IF(AND(Residents!K319&lt;&gt;"",Residents!K319&lt;Settings!$B$5),"Left","Staying"))))</f>
        <v/>
      </c>
      <c r="F319" s="30" t="str">
        <f>IF($A319="","",IF(OR(L319="",Residents!$J319&gt;Settings!$B$5),0,(YEAR(M319)-YEAR(L319))*12+MONTH(M319)-MONTH(L319)+1))</f>
        <v/>
      </c>
      <c r="G319" s="28" t="str">
        <f>IF($A319="","",F319*C319+IF(F319&gt;0,N(Residents!O319),0))</f>
        <v/>
      </c>
      <c r="H319" s="28" t="str">
        <f>IF($A319="","",SUMIF(Payments!$B$4:$B$1003,$A319,Payments!$D$4:$D$1003))</f>
        <v/>
      </c>
      <c r="I319" s="31" t="str">
        <f t="shared" si="4"/>
        <v/>
      </c>
      <c r="J319" s="26" t="str">
        <f>IF($A319="","",Residents!B319&amp;"")</f>
        <v/>
      </c>
      <c r="K319" s="32" t="str">
        <f>IF(OR($A319="",N(I319)&lt;=0.005),"","Hi "&amp;A319&amp;", your rent balance at "&amp;Settings!$B$3&amp;" is "&amp;Settings!$B$4&amp;" "&amp;TEXT(I319,"#,##0")&amp;" as on "&amp;TEXT(Settings!$B$5,"dd-mmm-yyyy")&amp;". Please pay at the earliest. Thank you.")</f>
        <v/>
      </c>
      <c r="L319" s="33" t="str">
        <f>IF(OR($A319="",Residents!$J319=""),"",DATE(YEAR(Residents!$J319),MONTH(Residents!$J319),1))</f>
        <v/>
      </c>
      <c r="M319" s="33" t="str">
        <f>IF(L319="","",MAX(L319,IF(Residents!$K319&lt;&gt;"",MIN(DATE(YEAR(Residents!$K319),MONTH(Residents!$K319),1),DATE(YEAR(Settings!$B$5),MONTH(Settings!$B$5),1)),IF(DAY(Settings!$B$5)&gt;=MAX(1,N(Settings!$B$6)),DATE(YEAR(Settings!$B$5),MONTH(Settings!$B$5),1),EDATE(DATE(YEAR(Settings!$B$5),MONTH(Settings!$B$5),1),-1)))))</f>
        <v/>
      </c>
    </row>
    <row r="320" spans="1:13" x14ac:dyDescent="0.3">
      <c r="A320" s="26" t="str">
        <f>IF(Residents!A320="","",Residents!A320)</f>
        <v/>
      </c>
      <c r="B320" s="27" t="str">
        <f>IF($A320="","",Residents!H320&amp;"")</f>
        <v/>
      </c>
      <c r="C320" s="28" t="str">
        <f>IF($A320="","",IF(N(Residents!I320)&gt;0,Residents!I320,IFERROR(INDEX(Beds!$F$7:$F$206,MATCH(Residents!H320,Beds!$A$7:$A$206,0)),0)))</f>
        <v/>
      </c>
      <c r="D320" s="29" t="str">
        <f>IF(OR($A320="",Residents!J320=""),"",Residents!J320)</f>
        <v/>
      </c>
      <c r="E320" s="30" t="str">
        <f>IF($A320="","",IF(Residents!J320="","No check-in date",IF(Residents!J320&gt;Settings!$B$5,"Booked",IF(AND(Residents!K320&lt;&gt;"",Residents!K320&lt;Settings!$B$5),"Left","Staying"))))</f>
        <v/>
      </c>
      <c r="F320" s="30" t="str">
        <f>IF($A320="","",IF(OR(L320="",Residents!$J320&gt;Settings!$B$5),0,(YEAR(M320)-YEAR(L320))*12+MONTH(M320)-MONTH(L320)+1))</f>
        <v/>
      </c>
      <c r="G320" s="28" t="str">
        <f>IF($A320="","",F320*C320+IF(F320&gt;0,N(Residents!O320),0))</f>
        <v/>
      </c>
      <c r="H320" s="28" t="str">
        <f>IF($A320="","",SUMIF(Payments!$B$4:$B$1003,$A320,Payments!$D$4:$D$1003))</f>
        <v/>
      </c>
      <c r="I320" s="31" t="str">
        <f t="shared" si="4"/>
        <v/>
      </c>
      <c r="J320" s="26" t="str">
        <f>IF($A320="","",Residents!B320&amp;"")</f>
        <v/>
      </c>
      <c r="K320" s="32" t="str">
        <f>IF(OR($A320="",N(I320)&lt;=0.005),"","Hi "&amp;A320&amp;", your rent balance at "&amp;Settings!$B$3&amp;" is "&amp;Settings!$B$4&amp;" "&amp;TEXT(I320,"#,##0")&amp;" as on "&amp;TEXT(Settings!$B$5,"dd-mmm-yyyy")&amp;". Please pay at the earliest. Thank you.")</f>
        <v/>
      </c>
      <c r="L320" s="33" t="str">
        <f>IF(OR($A320="",Residents!$J320=""),"",DATE(YEAR(Residents!$J320),MONTH(Residents!$J320),1))</f>
        <v/>
      </c>
      <c r="M320" s="33" t="str">
        <f>IF(L320="","",MAX(L320,IF(Residents!$K320&lt;&gt;"",MIN(DATE(YEAR(Residents!$K320),MONTH(Residents!$K320),1),DATE(YEAR(Settings!$B$5),MONTH(Settings!$B$5),1)),IF(DAY(Settings!$B$5)&gt;=MAX(1,N(Settings!$B$6)),DATE(YEAR(Settings!$B$5),MONTH(Settings!$B$5),1),EDATE(DATE(YEAR(Settings!$B$5),MONTH(Settings!$B$5),1),-1)))))</f>
        <v/>
      </c>
    </row>
    <row r="321" spans="1:13" x14ac:dyDescent="0.3">
      <c r="A321" s="26" t="str">
        <f>IF(Residents!A321="","",Residents!A321)</f>
        <v/>
      </c>
      <c r="B321" s="27" t="str">
        <f>IF($A321="","",Residents!H321&amp;"")</f>
        <v/>
      </c>
      <c r="C321" s="28" t="str">
        <f>IF($A321="","",IF(N(Residents!I321)&gt;0,Residents!I321,IFERROR(INDEX(Beds!$F$7:$F$206,MATCH(Residents!H321,Beds!$A$7:$A$206,0)),0)))</f>
        <v/>
      </c>
      <c r="D321" s="29" t="str">
        <f>IF(OR($A321="",Residents!J321=""),"",Residents!J321)</f>
        <v/>
      </c>
      <c r="E321" s="30" t="str">
        <f>IF($A321="","",IF(Residents!J321="","No check-in date",IF(Residents!J321&gt;Settings!$B$5,"Booked",IF(AND(Residents!K321&lt;&gt;"",Residents!K321&lt;Settings!$B$5),"Left","Staying"))))</f>
        <v/>
      </c>
      <c r="F321" s="30" t="str">
        <f>IF($A321="","",IF(OR(L321="",Residents!$J321&gt;Settings!$B$5),0,(YEAR(M321)-YEAR(L321))*12+MONTH(M321)-MONTH(L321)+1))</f>
        <v/>
      </c>
      <c r="G321" s="28" t="str">
        <f>IF($A321="","",F321*C321+IF(F321&gt;0,N(Residents!O321),0))</f>
        <v/>
      </c>
      <c r="H321" s="28" t="str">
        <f>IF($A321="","",SUMIF(Payments!$B$4:$B$1003,$A321,Payments!$D$4:$D$1003))</f>
        <v/>
      </c>
      <c r="I321" s="31" t="str">
        <f t="shared" si="4"/>
        <v/>
      </c>
      <c r="J321" s="26" t="str">
        <f>IF($A321="","",Residents!B321&amp;"")</f>
        <v/>
      </c>
      <c r="K321" s="32" t="str">
        <f>IF(OR($A321="",N(I321)&lt;=0.005),"","Hi "&amp;A321&amp;", your rent balance at "&amp;Settings!$B$3&amp;" is "&amp;Settings!$B$4&amp;" "&amp;TEXT(I321,"#,##0")&amp;" as on "&amp;TEXT(Settings!$B$5,"dd-mmm-yyyy")&amp;". Please pay at the earliest. Thank you.")</f>
        <v/>
      </c>
      <c r="L321" s="33" t="str">
        <f>IF(OR($A321="",Residents!$J321=""),"",DATE(YEAR(Residents!$J321),MONTH(Residents!$J321),1))</f>
        <v/>
      </c>
      <c r="M321" s="33" t="str">
        <f>IF(L321="","",MAX(L321,IF(Residents!$K321&lt;&gt;"",MIN(DATE(YEAR(Residents!$K321),MONTH(Residents!$K321),1),DATE(YEAR(Settings!$B$5),MONTH(Settings!$B$5),1)),IF(DAY(Settings!$B$5)&gt;=MAX(1,N(Settings!$B$6)),DATE(YEAR(Settings!$B$5),MONTH(Settings!$B$5),1),EDATE(DATE(YEAR(Settings!$B$5),MONTH(Settings!$B$5),1),-1)))))</f>
        <v/>
      </c>
    </row>
    <row r="322" spans="1:13" x14ac:dyDescent="0.3">
      <c r="A322" s="26" t="str">
        <f>IF(Residents!A322="","",Residents!A322)</f>
        <v/>
      </c>
      <c r="B322" s="27" t="str">
        <f>IF($A322="","",Residents!H322&amp;"")</f>
        <v/>
      </c>
      <c r="C322" s="28" t="str">
        <f>IF($A322="","",IF(N(Residents!I322)&gt;0,Residents!I322,IFERROR(INDEX(Beds!$F$7:$F$206,MATCH(Residents!H322,Beds!$A$7:$A$206,0)),0)))</f>
        <v/>
      </c>
      <c r="D322" s="29" t="str">
        <f>IF(OR($A322="",Residents!J322=""),"",Residents!J322)</f>
        <v/>
      </c>
      <c r="E322" s="30" t="str">
        <f>IF($A322="","",IF(Residents!J322="","No check-in date",IF(Residents!J322&gt;Settings!$B$5,"Booked",IF(AND(Residents!K322&lt;&gt;"",Residents!K322&lt;Settings!$B$5),"Left","Staying"))))</f>
        <v/>
      </c>
      <c r="F322" s="30" t="str">
        <f>IF($A322="","",IF(OR(L322="",Residents!$J322&gt;Settings!$B$5),0,(YEAR(M322)-YEAR(L322))*12+MONTH(M322)-MONTH(L322)+1))</f>
        <v/>
      </c>
      <c r="G322" s="28" t="str">
        <f>IF($A322="","",F322*C322+IF(F322&gt;0,N(Residents!O322),0))</f>
        <v/>
      </c>
      <c r="H322" s="28" t="str">
        <f>IF($A322="","",SUMIF(Payments!$B$4:$B$1003,$A322,Payments!$D$4:$D$1003))</f>
        <v/>
      </c>
      <c r="I322" s="31" t="str">
        <f t="shared" si="4"/>
        <v/>
      </c>
      <c r="J322" s="26" t="str">
        <f>IF($A322="","",Residents!B322&amp;"")</f>
        <v/>
      </c>
      <c r="K322" s="32" t="str">
        <f>IF(OR($A322="",N(I322)&lt;=0.005),"","Hi "&amp;A322&amp;", your rent balance at "&amp;Settings!$B$3&amp;" is "&amp;Settings!$B$4&amp;" "&amp;TEXT(I322,"#,##0")&amp;" as on "&amp;TEXT(Settings!$B$5,"dd-mmm-yyyy")&amp;". Please pay at the earliest. Thank you.")</f>
        <v/>
      </c>
      <c r="L322" s="33" t="str">
        <f>IF(OR($A322="",Residents!$J322=""),"",DATE(YEAR(Residents!$J322),MONTH(Residents!$J322),1))</f>
        <v/>
      </c>
      <c r="M322" s="33" t="str">
        <f>IF(L322="","",MAX(L322,IF(Residents!$K322&lt;&gt;"",MIN(DATE(YEAR(Residents!$K322),MONTH(Residents!$K322),1),DATE(YEAR(Settings!$B$5),MONTH(Settings!$B$5),1)),IF(DAY(Settings!$B$5)&gt;=MAX(1,N(Settings!$B$6)),DATE(YEAR(Settings!$B$5),MONTH(Settings!$B$5),1),EDATE(DATE(YEAR(Settings!$B$5),MONTH(Settings!$B$5),1),-1)))))</f>
        <v/>
      </c>
    </row>
    <row r="323" spans="1:13" x14ac:dyDescent="0.3">
      <c r="A323" s="26" t="str">
        <f>IF(Residents!A323="","",Residents!A323)</f>
        <v/>
      </c>
      <c r="B323" s="27" t="str">
        <f>IF($A323="","",Residents!H323&amp;"")</f>
        <v/>
      </c>
      <c r="C323" s="28" t="str">
        <f>IF($A323="","",IF(N(Residents!I323)&gt;0,Residents!I323,IFERROR(INDEX(Beds!$F$7:$F$206,MATCH(Residents!H323,Beds!$A$7:$A$206,0)),0)))</f>
        <v/>
      </c>
      <c r="D323" s="29" t="str">
        <f>IF(OR($A323="",Residents!J323=""),"",Residents!J323)</f>
        <v/>
      </c>
      <c r="E323" s="30" t="str">
        <f>IF($A323="","",IF(Residents!J323="","No check-in date",IF(Residents!J323&gt;Settings!$B$5,"Booked",IF(AND(Residents!K323&lt;&gt;"",Residents!K323&lt;Settings!$B$5),"Left","Staying"))))</f>
        <v/>
      </c>
      <c r="F323" s="30" t="str">
        <f>IF($A323="","",IF(OR(L323="",Residents!$J323&gt;Settings!$B$5),0,(YEAR(M323)-YEAR(L323))*12+MONTH(M323)-MONTH(L323)+1))</f>
        <v/>
      </c>
      <c r="G323" s="28" t="str">
        <f>IF($A323="","",F323*C323+IF(F323&gt;0,N(Residents!O323),0))</f>
        <v/>
      </c>
      <c r="H323" s="28" t="str">
        <f>IF($A323="","",SUMIF(Payments!$B$4:$B$1003,$A323,Payments!$D$4:$D$1003))</f>
        <v/>
      </c>
      <c r="I323" s="31" t="str">
        <f t="shared" si="4"/>
        <v/>
      </c>
      <c r="J323" s="26" t="str">
        <f>IF($A323="","",Residents!B323&amp;"")</f>
        <v/>
      </c>
      <c r="K323" s="32" t="str">
        <f>IF(OR($A323="",N(I323)&lt;=0.005),"","Hi "&amp;A323&amp;", your rent balance at "&amp;Settings!$B$3&amp;" is "&amp;Settings!$B$4&amp;" "&amp;TEXT(I323,"#,##0")&amp;" as on "&amp;TEXT(Settings!$B$5,"dd-mmm-yyyy")&amp;". Please pay at the earliest. Thank you.")</f>
        <v/>
      </c>
      <c r="L323" s="33" t="str">
        <f>IF(OR($A323="",Residents!$J323=""),"",DATE(YEAR(Residents!$J323),MONTH(Residents!$J323),1))</f>
        <v/>
      </c>
      <c r="M323" s="33" t="str">
        <f>IF(L323="","",MAX(L323,IF(Residents!$K323&lt;&gt;"",MIN(DATE(YEAR(Residents!$K323),MONTH(Residents!$K323),1),DATE(YEAR(Settings!$B$5),MONTH(Settings!$B$5),1)),IF(DAY(Settings!$B$5)&gt;=MAX(1,N(Settings!$B$6)),DATE(YEAR(Settings!$B$5),MONTH(Settings!$B$5),1),EDATE(DATE(YEAR(Settings!$B$5),MONTH(Settings!$B$5),1),-1)))))</f>
        <v/>
      </c>
    </row>
    <row r="324" spans="1:13" x14ac:dyDescent="0.3">
      <c r="A324" s="26" t="str">
        <f>IF(Residents!A324="","",Residents!A324)</f>
        <v/>
      </c>
      <c r="B324" s="27" t="str">
        <f>IF($A324="","",Residents!H324&amp;"")</f>
        <v/>
      </c>
      <c r="C324" s="28" t="str">
        <f>IF($A324="","",IF(N(Residents!I324)&gt;0,Residents!I324,IFERROR(INDEX(Beds!$F$7:$F$206,MATCH(Residents!H324,Beds!$A$7:$A$206,0)),0)))</f>
        <v/>
      </c>
      <c r="D324" s="29" t="str">
        <f>IF(OR($A324="",Residents!J324=""),"",Residents!J324)</f>
        <v/>
      </c>
      <c r="E324" s="30" t="str">
        <f>IF($A324="","",IF(Residents!J324="","No check-in date",IF(Residents!J324&gt;Settings!$B$5,"Booked",IF(AND(Residents!K324&lt;&gt;"",Residents!K324&lt;Settings!$B$5),"Left","Staying"))))</f>
        <v/>
      </c>
      <c r="F324" s="30" t="str">
        <f>IF($A324="","",IF(OR(L324="",Residents!$J324&gt;Settings!$B$5),0,(YEAR(M324)-YEAR(L324))*12+MONTH(M324)-MONTH(L324)+1))</f>
        <v/>
      </c>
      <c r="G324" s="28" t="str">
        <f>IF($A324="","",F324*C324+IF(F324&gt;0,N(Residents!O324),0))</f>
        <v/>
      </c>
      <c r="H324" s="28" t="str">
        <f>IF($A324="","",SUMIF(Payments!$B$4:$B$1003,$A324,Payments!$D$4:$D$1003))</f>
        <v/>
      </c>
      <c r="I324" s="31" t="str">
        <f t="shared" ref="I324:I387" si="5">IF($A324="","",G324-H324)</f>
        <v/>
      </c>
      <c r="J324" s="26" t="str">
        <f>IF($A324="","",Residents!B324&amp;"")</f>
        <v/>
      </c>
      <c r="K324" s="32" t="str">
        <f>IF(OR($A324="",N(I324)&lt;=0.005),"","Hi "&amp;A324&amp;", your rent balance at "&amp;Settings!$B$3&amp;" is "&amp;Settings!$B$4&amp;" "&amp;TEXT(I324,"#,##0")&amp;" as on "&amp;TEXT(Settings!$B$5,"dd-mmm-yyyy")&amp;". Please pay at the earliest. Thank you.")</f>
        <v/>
      </c>
      <c r="L324" s="33" t="str">
        <f>IF(OR($A324="",Residents!$J324=""),"",DATE(YEAR(Residents!$J324),MONTH(Residents!$J324),1))</f>
        <v/>
      </c>
      <c r="M324" s="33" t="str">
        <f>IF(L324="","",MAX(L324,IF(Residents!$K324&lt;&gt;"",MIN(DATE(YEAR(Residents!$K324),MONTH(Residents!$K324),1),DATE(YEAR(Settings!$B$5),MONTH(Settings!$B$5),1)),IF(DAY(Settings!$B$5)&gt;=MAX(1,N(Settings!$B$6)),DATE(YEAR(Settings!$B$5),MONTH(Settings!$B$5),1),EDATE(DATE(YEAR(Settings!$B$5),MONTH(Settings!$B$5),1),-1)))))</f>
        <v/>
      </c>
    </row>
    <row r="325" spans="1:13" x14ac:dyDescent="0.3">
      <c r="A325" s="26" t="str">
        <f>IF(Residents!A325="","",Residents!A325)</f>
        <v/>
      </c>
      <c r="B325" s="27" t="str">
        <f>IF($A325="","",Residents!H325&amp;"")</f>
        <v/>
      </c>
      <c r="C325" s="28" t="str">
        <f>IF($A325="","",IF(N(Residents!I325)&gt;0,Residents!I325,IFERROR(INDEX(Beds!$F$7:$F$206,MATCH(Residents!H325,Beds!$A$7:$A$206,0)),0)))</f>
        <v/>
      </c>
      <c r="D325" s="29" t="str">
        <f>IF(OR($A325="",Residents!J325=""),"",Residents!J325)</f>
        <v/>
      </c>
      <c r="E325" s="30" t="str">
        <f>IF($A325="","",IF(Residents!J325="","No check-in date",IF(Residents!J325&gt;Settings!$B$5,"Booked",IF(AND(Residents!K325&lt;&gt;"",Residents!K325&lt;Settings!$B$5),"Left","Staying"))))</f>
        <v/>
      </c>
      <c r="F325" s="30" t="str">
        <f>IF($A325="","",IF(OR(L325="",Residents!$J325&gt;Settings!$B$5),0,(YEAR(M325)-YEAR(L325))*12+MONTH(M325)-MONTH(L325)+1))</f>
        <v/>
      </c>
      <c r="G325" s="28" t="str">
        <f>IF($A325="","",F325*C325+IF(F325&gt;0,N(Residents!O325),0))</f>
        <v/>
      </c>
      <c r="H325" s="28" t="str">
        <f>IF($A325="","",SUMIF(Payments!$B$4:$B$1003,$A325,Payments!$D$4:$D$1003))</f>
        <v/>
      </c>
      <c r="I325" s="31" t="str">
        <f t="shared" si="5"/>
        <v/>
      </c>
      <c r="J325" s="26" t="str">
        <f>IF($A325="","",Residents!B325&amp;"")</f>
        <v/>
      </c>
      <c r="K325" s="32" t="str">
        <f>IF(OR($A325="",N(I325)&lt;=0.005),"","Hi "&amp;A325&amp;", your rent balance at "&amp;Settings!$B$3&amp;" is "&amp;Settings!$B$4&amp;" "&amp;TEXT(I325,"#,##0")&amp;" as on "&amp;TEXT(Settings!$B$5,"dd-mmm-yyyy")&amp;". Please pay at the earliest. Thank you.")</f>
        <v/>
      </c>
      <c r="L325" s="33" t="str">
        <f>IF(OR($A325="",Residents!$J325=""),"",DATE(YEAR(Residents!$J325),MONTH(Residents!$J325),1))</f>
        <v/>
      </c>
      <c r="M325" s="33" t="str">
        <f>IF(L325="","",MAX(L325,IF(Residents!$K325&lt;&gt;"",MIN(DATE(YEAR(Residents!$K325),MONTH(Residents!$K325),1),DATE(YEAR(Settings!$B$5),MONTH(Settings!$B$5),1)),IF(DAY(Settings!$B$5)&gt;=MAX(1,N(Settings!$B$6)),DATE(YEAR(Settings!$B$5),MONTH(Settings!$B$5),1),EDATE(DATE(YEAR(Settings!$B$5),MONTH(Settings!$B$5),1),-1)))))</f>
        <v/>
      </c>
    </row>
    <row r="326" spans="1:13" x14ac:dyDescent="0.3">
      <c r="A326" s="26" t="str">
        <f>IF(Residents!A326="","",Residents!A326)</f>
        <v/>
      </c>
      <c r="B326" s="27" t="str">
        <f>IF($A326="","",Residents!H326&amp;"")</f>
        <v/>
      </c>
      <c r="C326" s="28" t="str">
        <f>IF($A326="","",IF(N(Residents!I326)&gt;0,Residents!I326,IFERROR(INDEX(Beds!$F$7:$F$206,MATCH(Residents!H326,Beds!$A$7:$A$206,0)),0)))</f>
        <v/>
      </c>
      <c r="D326" s="29" t="str">
        <f>IF(OR($A326="",Residents!J326=""),"",Residents!J326)</f>
        <v/>
      </c>
      <c r="E326" s="30" t="str">
        <f>IF($A326="","",IF(Residents!J326="","No check-in date",IF(Residents!J326&gt;Settings!$B$5,"Booked",IF(AND(Residents!K326&lt;&gt;"",Residents!K326&lt;Settings!$B$5),"Left","Staying"))))</f>
        <v/>
      </c>
      <c r="F326" s="30" t="str">
        <f>IF($A326="","",IF(OR(L326="",Residents!$J326&gt;Settings!$B$5),0,(YEAR(M326)-YEAR(L326))*12+MONTH(M326)-MONTH(L326)+1))</f>
        <v/>
      </c>
      <c r="G326" s="28" t="str">
        <f>IF($A326="","",F326*C326+IF(F326&gt;0,N(Residents!O326),0))</f>
        <v/>
      </c>
      <c r="H326" s="28" t="str">
        <f>IF($A326="","",SUMIF(Payments!$B$4:$B$1003,$A326,Payments!$D$4:$D$1003))</f>
        <v/>
      </c>
      <c r="I326" s="31" t="str">
        <f t="shared" si="5"/>
        <v/>
      </c>
      <c r="J326" s="26" t="str">
        <f>IF($A326="","",Residents!B326&amp;"")</f>
        <v/>
      </c>
      <c r="K326" s="32" t="str">
        <f>IF(OR($A326="",N(I326)&lt;=0.005),"","Hi "&amp;A326&amp;", your rent balance at "&amp;Settings!$B$3&amp;" is "&amp;Settings!$B$4&amp;" "&amp;TEXT(I326,"#,##0")&amp;" as on "&amp;TEXT(Settings!$B$5,"dd-mmm-yyyy")&amp;". Please pay at the earliest. Thank you.")</f>
        <v/>
      </c>
      <c r="L326" s="33" t="str">
        <f>IF(OR($A326="",Residents!$J326=""),"",DATE(YEAR(Residents!$J326),MONTH(Residents!$J326),1))</f>
        <v/>
      </c>
      <c r="M326" s="33" t="str">
        <f>IF(L326="","",MAX(L326,IF(Residents!$K326&lt;&gt;"",MIN(DATE(YEAR(Residents!$K326),MONTH(Residents!$K326),1),DATE(YEAR(Settings!$B$5),MONTH(Settings!$B$5),1)),IF(DAY(Settings!$B$5)&gt;=MAX(1,N(Settings!$B$6)),DATE(YEAR(Settings!$B$5),MONTH(Settings!$B$5),1),EDATE(DATE(YEAR(Settings!$B$5),MONTH(Settings!$B$5),1),-1)))))</f>
        <v/>
      </c>
    </row>
    <row r="327" spans="1:13" x14ac:dyDescent="0.3">
      <c r="A327" s="26" t="str">
        <f>IF(Residents!A327="","",Residents!A327)</f>
        <v/>
      </c>
      <c r="B327" s="27" t="str">
        <f>IF($A327="","",Residents!H327&amp;"")</f>
        <v/>
      </c>
      <c r="C327" s="28" t="str">
        <f>IF($A327="","",IF(N(Residents!I327)&gt;0,Residents!I327,IFERROR(INDEX(Beds!$F$7:$F$206,MATCH(Residents!H327,Beds!$A$7:$A$206,0)),0)))</f>
        <v/>
      </c>
      <c r="D327" s="29" t="str">
        <f>IF(OR($A327="",Residents!J327=""),"",Residents!J327)</f>
        <v/>
      </c>
      <c r="E327" s="30" t="str">
        <f>IF($A327="","",IF(Residents!J327="","No check-in date",IF(Residents!J327&gt;Settings!$B$5,"Booked",IF(AND(Residents!K327&lt;&gt;"",Residents!K327&lt;Settings!$B$5),"Left","Staying"))))</f>
        <v/>
      </c>
      <c r="F327" s="30" t="str">
        <f>IF($A327="","",IF(OR(L327="",Residents!$J327&gt;Settings!$B$5),0,(YEAR(M327)-YEAR(L327))*12+MONTH(M327)-MONTH(L327)+1))</f>
        <v/>
      </c>
      <c r="G327" s="28" t="str">
        <f>IF($A327="","",F327*C327+IF(F327&gt;0,N(Residents!O327),0))</f>
        <v/>
      </c>
      <c r="H327" s="28" t="str">
        <f>IF($A327="","",SUMIF(Payments!$B$4:$B$1003,$A327,Payments!$D$4:$D$1003))</f>
        <v/>
      </c>
      <c r="I327" s="31" t="str">
        <f t="shared" si="5"/>
        <v/>
      </c>
      <c r="J327" s="26" t="str">
        <f>IF($A327="","",Residents!B327&amp;"")</f>
        <v/>
      </c>
      <c r="K327" s="32" t="str">
        <f>IF(OR($A327="",N(I327)&lt;=0.005),"","Hi "&amp;A327&amp;", your rent balance at "&amp;Settings!$B$3&amp;" is "&amp;Settings!$B$4&amp;" "&amp;TEXT(I327,"#,##0")&amp;" as on "&amp;TEXT(Settings!$B$5,"dd-mmm-yyyy")&amp;". Please pay at the earliest. Thank you.")</f>
        <v/>
      </c>
      <c r="L327" s="33" t="str">
        <f>IF(OR($A327="",Residents!$J327=""),"",DATE(YEAR(Residents!$J327),MONTH(Residents!$J327),1))</f>
        <v/>
      </c>
      <c r="M327" s="33" t="str">
        <f>IF(L327="","",MAX(L327,IF(Residents!$K327&lt;&gt;"",MIN(DATE(YEAR(Residents!$K327),MONTH(Residents!$K327),1),DATE(YEAR(Settings!$B$5),MONTH(Settings!$B$5),1)),IF(DAY(Settings!$B$5)&gt;=MAX(1,N(Settings!$B$6)),DATE(YEAR(Settings!$B$5),MONTH(Settings!$B$5),1),EDATE(DATE(YEAR(Settings!$B$5),MONTH(Settings!$B$5),1),-1)))))</f>
        <v/>
      </c>
    </row>
    <row r="328" spans="1:13" x14ac:dyDescent="0.3">
      <c r="A328" s="26" t="str">
        <f>IF(Residents!A328="","",Residents!A328)</f>
        <v/>
      </c>
      <c r="B328" s="27" t="str">
        <f>IF($A328="","",Residents!H328&amp;"")</f>
        <v/>
      </c>
      <c r="C328" s="28" t="str">
        <f>IF($A328="","",IF(N(Residents!I328)&gt;0,Residents!I328,IFERROR(INDEX(Beds!$F$7:$F$206,MATCH(Residents!H328,Beds!$A$7:$A$206,0)),0)))</f>
        <v/>
      </c>
      <c r="D328" s="29" t="str">
        <f>IF(OR($A328="",Residents!J328=""),"",Residents!J328)</f>
        <v/>
      </c>
      <c r="E328" s="30" t="str">
        <f>IF($A328="","",IF(Residents!J328="","No check-in date",IF(Residents!J328&gt;Settings!$B$5,"Booked",IF(AND(Residents!K328&lt;&gt;"",Residents!K328&lt;Settings!$B$5),"Left","Staying"))))</f>
        <v/>
      </c>
      <c r="F328" s="30" t="str">
        <f>IF($A328="","",IF(OR(L328="",Residents!$J328&gt;Settings!$B$5),0,(YEAR(M328)-YEAR(L328))*12+MONTH(M328)-MONTH(L328)+1))</f>
        <v/>
      </c>
      <c r="G328" s="28" t="str">
        <f>IF($A328="","",F328*C328+IF(F328&gt;0,N(Residents!O328),0))</f>
        <v/>
      </c>
      <c r="H328" s="28" t="str">
        <f>IF($A328="","",SUMIF(Payments!$B$4:$B$1003,$A328,Payments!$D$4:$D$1003))</f>
        <v/>
      </c>
      <c r="I328" s="31" t="str">
        <f t="shared" si="5"/>
        <v/>
      </c>
      <c r="J328" s="26" t="str">
        <f>IF($A328="","",Residents!B328&amp;"")</f>
        <v/>
      </c>
      <c r="K328" s="32" t="str">
        <f>IF(OR($A328="",N(I328)&lt;=0.005),"","Hi "&amp;A328&amp;", your rent balance at "&amp;Settings!$B$3&amp;" is "&amp;Settings!$B$4&amp;" "&amp;TEXT(I328,"#,##0")&amp;" as on "&amp;TEXT(Settings!$B$5,"dd-mmm-yyyy")&amp;". Please pay at the earliest. Thank you.")</f>
        <v/>
      </c>
      <c r="L328" s="33" t="str">
        <f>IF(OR($A328="",Residents!$J328=""),"",DATE(YEAR(Residents!$J328),MONTH(Residents!$J328),1))</f>
        <v/>
      </c>
      <c r="M328" s="33" t="str">
        <f>IF(L328="","",MAX(L328,IF(Residents!$K328&lt;&gt;"",MIN(DATE(YEAR(Residents!$K328),MONTH(Residents!$K328),1),DATE(YEAR(Settings!$B$5),MONTH(Settings!$B$5),1)),IF(DAY(Settings!$B$5)&gt;=MAX(1,N(Settings!$B$6)),DATE(YEAR(Settings!$B$5),MONTH(Settings!$B$5),1),EDATE(DATE(YEAR(Settings!$B$5),MONTH(Settings!$B$5),1),-1)))))</f>
        <v/>
      </c>
    </row>
    <row r="329" spans="1:13" x14ac:dyDescent="0.3">
      <c r="A329" s="26" t="str">
        <f>IF(Residents!A329="","",Residents!A329)</f>
        <v/>
      </c>
      <c r="B329" s="27" t="str">
        <f>IF($A329="","",Residents!H329&amp;"")</f>
        <v/>
      </c>
      <c r="C329" s="28" t="str">
        <f>IF($A329="","",IF(N(Residents!I329)&gt;0,Residents!I329,IFERROR(INDEX(Beds!$F$7:$F$206,MATCH(Residents!H329,Beds!$A$7:$A$206,0)),0)))</f>
        <v/>
      </c>
      <c r="D329" s="29" t="str">
        <f>IF(OR($A329="",Residents!J329=""),"",Residents!J329)</f>
        <v/>
      </c>
      <c r="E329" s="30" t="str">
        <f>IF($A329="","",IF(Residents!J329="","No check-in date",IF(Residents!J329&gt;Settings!$B$5,"Booked",IF(AND(Residents!K329&lt;&gt;"",Residents!K329&lt;Settings!$B$5),"Left","Staying"))))</f>
        <v/>
      </c>
      <c r="F329" s="30" t="str">
        <f>IF($A329="","",IF(OR(L329="",Residents!$J329&gt;Settings!$B$5),0,(YEAR(M329)-YEAR(L329))*12+MONTH(M329)-MONTH(L329)+1))</f>
        <v/>
      </c>
      <c r="G329" s="28" t="str">
        <f>IF($A329="","",F329*C329+IF(F329&gt;0,N(Residents!O329),0))</f>
        <v/>
      </c>
      <c r="H329" s="28" t="str">
        <f>IF($A329="","",SUMIF(Payments!$B$4:$B$1003,$A329,Payments!$D$4:$D$1003))</f>
        <v/>
      </c>
      <c r="I329" s="31" t="str">
        <f t="shared" si="5"/>
        <v/>
      </c>
      <c r="J329" s="26" t="str">
        <f>IF($A329="","",Residents!B329&amp;"")</f>
        <v/>
      </c>
      <c r="K329" s="32" t="str">
        <f>IF(OR($A329="",N(I329)&lt;=0.005),"","Hi "&amp;A329&amp;", your rent balance at "&amp;Settings!$B$3&amp;" is "&amp;Settings!$B$4&amp;" "&amp;TEXT(I329,"#,##0")&amp;" as on "&amp;TEXT(Settings!$B$5,"dd-mmm-yyyy")&amp;". Please pay at the earliest. Thank you.")</f>
        <v/>
      </c>
      <c r="L329" s="33" t="str">
        <f>IF(OR($A329="",Residents!$J329=""),"",DATE(YEAR(Residents!$J329),MONTH(Residents!$J329),1))</f>
        <v/>
      </c>
      <c r="M329" s="33" t="str">
        <f>IF(L329="","",MAX(L329,IF(Residents!$K329&lt;&gt;"",MIN(DATE(YEAR(Residents!$K329),MONTH(Residents!$K329),1),DATE(YEAR(Settings!$B$5),MONTH(Settings!$B$5),1)),IF(DAY(Settings!$B$5)&gt;=MAX(1,N(Settings!$B$6)),DATE(YEAR(Settings!$B$5),MONTH(Settings!$B$5),1),EDATE(DATE(YEAR(Settings!$B$5),MONTH(Settings!$B$5),1),-1)))))</f>
        <v/>
      </c>
    </row>
    <row r="330" spans="1:13" x14ac:dyDescent="0.3">
      <c r="A330" s="26" t="str">
        <f>IF(Residents!A330="","",Residents!A330)</f>
        <v/>
      </c>
      <c r="B330" s="27" t="str">
        <f>IF($A330="","",Residents!H330&amp;"")</f>
        <v/>
      </c>
      <c r="C330" s="28" t="str">
        <f>IF($A330="","",IF(N(Residents!I330)&gt;0,Residents!I330,IFERROR(INDEX(Beds!$F$7:$F$206,MATCH(Residents!H330,Beds!$A$7:$A$206,0)),0)))</f>
        <v/>
      </c>
      <c r="D330" s="29" t="str">
        <f>IF(OR($A330="",Residents!J330=""),"",Residents!J330)</f>
        <v/>
      </c>
      <c r="E330" s="30" t="str">
        <f>IF($A330="","",IF(Residents!J330="","No check-in date",IF(Residents!J330&gt;Settings!$B$5,"Booked",IF(AND(Residents!K330&lt;&gt;"",Residents!K330&lt;Settings!$B$5),"Left","Staying"))))</f>
        <v/>
      </c>
      <c r="F330" s="30" t="str">
        <f>IF($A330="","",IF(OR(L330="",Residents!$J330&gt;Settings!$B$5),0,(YEAR(M330)-YEAR(L330))*12+MONTH(M330)-MONTH(L330)+1))</f>
        <v/>
      </c>
      <c r="G330" s="28" t="str">
        <f>IF($A330="","",F330*C330+IF(F330&gt;0,N(Residents!O330),0))</f>
        <v/>
      </c>
      <c r="H330" s="28" t="str">
        <f>IF($A330="","",SUMIF(Payments!$B$4:$B$1003,$A330,Payments!$D$4:$D$1003))</f>
        <v/>
      </c>
      <c r="I330" s="31" t="str">
        <f t="shared" si="5"/>
        <v/>
      </c>
      <c r="J330" s="26" t="str">
        <f>IF($A330="","",Residents!B330&amp;"")</f>
        <v/>
      </c>
      <c r="K330" s="32" t="str">
        <f>IF(OR($A330="",N(I330)&lt;=0.005),"","Hi "&amp;A330&amp;", your rent balance at "&amp;Settings!$B$3&amp;" is "&amp;Settings!$B$4&amp;" "&amp;TEXT(I330,"#,##0")&amp;" as on "&amp;TEXT(Settings!$B$5,"dd-mmm-yyyy")&amp;". Please pay at the earliest. Thank you.")</f>
        <v/>
      </c>
      <c r="L330" s="33" t="str">
        <f>IF(OR($A330="",Residents!$J330=""),"",DATE(YEAR(Residents!$J330),MONTH(Residents!$J330),1))</f>
        <v/>
      </c>
      <c r="M330" s="33" t="str">
        <f>IF(L330="","",MAX(L330,IF(Residents!$K330&lt;&gt;"",MIN(DATE(YEAR(Residents!$K330),MONTH(Residents!$K330),1),DATE(YEAR(Settings!$B$5),MONTH(Settings!$B$5),1)),IF(DAY(Settings!$B$5)&gt;=MAX(1,N(Settings!$B$6)),DATE(YEAR(Settings!$B$5),MONTH(Settings!$B$5),1),EDATE(DATE(YEAR(Settings!$B$5),MONTH(Settings!$B$5),1),-1)))))</f>
        <v/>
      </c>
    </row>
    <row r="331" spans="1:13" x14ac:dyDescent="0.3">
      <c r="A331" s="26" t="str">
        <f>IF(Residents!A331="","",Residents!A331)</f>
        <v/>
      </c>
      <c r="B331" s="27" t="str">
        <f>IF($A331="","",Residents!H331&amp;"")</f>
        <v/>
      </c>
      <c r="C331" s="28" t="str">
        <f>IF($A331="","",IF(N(Residents!I331)&gt;0,Residents!I331,IFERROR(INDEX(Beds!$F$7:$F$206,MATCH(Residents!H331,Beds!$A$7:$A$206,0)),0)))</f>
        <v/>
      </c>
      <c r="D331" s="29" t="str">
        <f>IF(OR($A331="",Residents!J331=""),"",Residents!J331)</f>
        <v/>
      </c>
      <c r="E331" s="30" t="str">
        <f>IF($A331="","",IF(Residents!J331="","No check-in date",IF(Residents!J331&gt;Settings!$B$5,"Booked",IF(AND(Residents!K331&lt;&gt;"",Residents!K331&lt;Settings!$B$5),"Left","Staying"))))</f>
        <v/>
      </c>
      <c r="F331" s="30" t="str">
        <f>IF($A331="","",IF(OR(L331="",Residents!$J331&gt;Settings!$B$5),0,(YEAR(M331)-YEAR(L331))*12+MONTH(M331)-MONTH(L331)+1))</f>
        <v/>
      </c>
      <c r="G331" s="28" t="str">
        <f>IF($A331="","",F331*C331+IF(F331&gt;0,N(Residents!O331),0))</f>
        <v/>
      </c>
      <c r="H331" s="28" t="str">
        <f>IF($A331="","",SUMIF(Payments!$B$4:$B$1003,$A331,Payments!$D$4:$D$1003))</f>
        <v/>
      </c>
      <c r="I331" s="31" t="str">
        <f t="shared" si="5"/>
        <v/>
      </c>
      <c r="J331" s="26" t="str">
        <f>IF($A331="","",Residents!B331&amp;"")</f>
        <v/>
      </c>
      <c r="K331" s="32" t="str">
        <f>IF(OR($A331="",N(I331)&lt;=0.005),"","Hi "&amp;A331&amp;", your rent balance at "&amp;Settings!$B$3&amp;" is "&amp;Settings!$B$4&amp;" "&amp;TEXT(I331,"#,##0")&amp;" as on "&amp;TEXT(Settings!$B$5,"dd-mmm-yyyy")&amp;". Please pay at the earliest. Thank you.")</f>
        <v/>
      </c>
      <c r="L331" s="33" t="str">
        <f>IF(OR($A331="",Residents!$J331=""),"",DATE(YEAR(Residents!$J331),MONTH(Residents!$J331),1))</f>
        <v/>
      </c>
      <c r="M331" s="33" t="str">
        <f>IF(L331="","",MAX(L331,IF(Residents!$K331&lt;&gt;"",MIN(DATE(YEAR(Residents!$K331),MONTH(Residents!$K331),1),DATE(YEAR(Settings!$B$5),MONTH(Settings!$B$5),1)),IF(DAY(Settings!$B$5)&gt;=MAX(1,N(Settings!$B$6)),DATE(YEAR(Settings!$B$5),MONTH(Settings!$B$5),1),EDATE(DATE(YEAR(Settings!$B$5),MONTH(Settings!$B$5),1),-1)))))</f>
        <v/>
      </c>
    </row>
    <row r="332" spans="1:13" x14ac:dyDescent="0.3">
      <c r="A332" s="26" t="str">
        <f>IF(Residents!A332="","",Residents!A332)</f>
        <v/>
      </c>
      <c r="B332" s="27" t="str">
        <f>IF($A332="","",Residents!H332&amp;"")</f>
        <v/>
      </c>
      <c r="C332" s="28" t="str">
        <f>IF($A332="","",IF(N(Residents!I332)&gt;0,Residents!I332,IFERROR(INDEX(Beds!$F$7:$F$206,MATCH(Residents!H332,Beds!$A$7:$A$206,0)),0)))</f>
        <v/>
      </c>
      <c r="D332" s="29" t="str">
        <f>IF(OR($A332="",Residents!J332=""),"",Residents!J332)</f>
        <v/>
      </c>
      <c r="E332" s="30" t="str">
        <f>IF($A332="","",IF(Residents!J332="","No check-in date",IF(Residents!J332&gt;Settings!$B$5,"Booked",IF(AND(Residents!K332&lt;&gt;"",Residents!K332&lt;Settings!$B$5),"Left","Staying"))))</f>
        <v/>
      </c>
      <c r="F332" s="30" t="str">
        <f>IF($A332="","",IF(OR(L332="",Residents!$J332&gt;Settings!$B$5),0,(YEAR(M332)-YEAR(L332))*12+MONTH(M332)-MONTH(L332)+1))</f>
        <v/>
      </c>
      <c r="G332" s="28" t="str">
        <f>IF($A332="","",F332*C332+IF(F332&gt;0,N(Residents!O332),0))</f>
        <v/>
      </c>
      <c r="H332" s="28" t="str">
        <f>IF($A332="","",SUMIF(Payments!$B$4:$B$1003,$A332,Payments!$D$4:$D$1003))</f>
        <v/>
      </c>
      <c r="I332" s="31" t="str">
        <f t="shared" si="5"/>
        <v/>
      </c>
      <c r="J332" s="26" t="str">
        <f>IF($A332="","",Residents!B332&amp;"")</f>
        <v/>
      </c>
      <c r="K332" s="32" t="str">
        <f>IF(OR($A332="",N(I332)&lt;=0.005),"","Hi "&amp;A332&amp;", your rent balance at "&amp;Settings!$B$3&amp;" is "&amp;Settings!$B$4&amp;" "&amp;TEXT(I332,"#,##0")&amp;" as on "&amp;TEXT(Settings!$B$5,"dd-mmm-yyyy")&amp;". Please pay at the earliest. Thank you.")</f>
        <v/>
      </c>
      <c r="L332" s="33" t="str">
        <f>IF(OR($A332="",Residents!$J332=""),"",DATE(YEAR(Residents!$J332),MONTH(Residents!$J332),1))</f>
        <v/>
      </c>
      <c r="M332" s="33" t="str">
        <f>IF(L332="","",MAX(L332,IF(Residents!$K332&lt;&gt;"",MIN(DATE(YEAR(Residents!$K332),MONTH(Residents!$K332),1),DATE(YEAR(Settings!$B$5),MONTH(Settings!$B$5),1)),IF(DAY(Settings!$B$5)&gt;=MAX(1,N(Settings!$B$6)),DATE(YEAR(Settings!$B$5),MONTH(Settings!$B$5),1),EDATE(DATE(YEAR(Settings!$B$5),MONTH(Settings!$B$5),1),-1)))))</f>
        <v/>
      </c>
    </row>
    <row r="333" spans="1:13" x14ac:dyDescent="0.3">
      <c r="A333" s="26" t="str">
        <f>IF(Residents!A333="","",Residents!A333)</f>
        <v/>
      </c>
      <c r="B333" s="27" t="str">
        <f>IF($A333="","",Residents!H333&amp;"")</f>
        <v/>
      </c>
      <c r="C333" s="28" t="str">
        <f>IF($A333="","",IF(N(Residents!I333)&gt;0,Residents!I333,IFERROR(INDEX(Beds!$F$7:$F$206,MATCH(Residents!H333,Beds!$A$7:$A$206,0)),0)))</f>
        <v/>
      </c>
      <c r="D333" s="29" t="str">
        <f>IF(OR($A333="",Residents!J333=""),"",Residents!J333)</f>
        <v/>
      </c>
      <c r="E333" s="30" t="str">
        <f>IF($A333="","",IF(Residents!J333="","No check-in date",IF(Residents!J333&gt;Settings!$B$5,"Booked",IF(AND(Residents!K333&lt;&gt;"",Residents!K333&lt;Settings!$B$5),"Left","Staying"))))</f>
        <v/>
      </c>
      <c r="F333" s="30" t="str">
        <f>IF($A333="","",IF(OR(L333="",Residents!$J333&gt;Settings!$B$5),0,(YEAR(M333)-YEAR(L333))*12+MONTH(M333)-MONTH(L333)+1))</f>
        <v/>
      </c>
      <c r="G333" s="28" t="str">
        <f>IF($A333="","",F333*C333+IF(F333&gt;0,N(Residents!O333),0))</f>
        <v/>
      </c>
      <c r="H333" s="28" t="str">
        <f>IF($A333="","",SUMIF(Payments!$B$4:$B$1003,$A333,Payments!$D$4:$D$1003))</f>
        <v/>
      </c>
      <c r="I333" s="31" t="str">
        <f t="shared" si="5"/>
        <v/>
      </c>
      <c r="J333" s="26" t="str">
        <f>IF($A333="","",Residents!B333&amp;"")</f>
        <v/>
      </c>
      <c r="K333" s="32" t="str">
        <f>IF(OR($A333="",N(I333)&lt;=0.005),"","Hi "&amp;A333&amp;", your rent balance at "&amp;Settings!$B$3&amp;" is "&amp;Settings!$B$4&amp;" "&amp;TEXT(I333,"#,##0")&amp;" as on "&amp;TEXT(Settings!$B$5,"dd-mmm-yyyy")&amp;". Please pay at the earliest. Thank you.")</f>
        <v/>
      </c>
      <c r="L333" s="33" t="str">
        <f>IF(OR($A333="",Residents!$J333=""),"",DATE(YEAR(Residents!$J333),MONTH(Residents!$J333),1))</f>
        <v/>
      </c>
      <c r="M333" s="33" t="str">
        <f>IF(L333="","",MAX(L333,IF(Residents!$K333&lt;&gt;"",MIN(DATE(YEAR(Residents!$K333),MONTH(Residents!$K333),1),DATE(YEAR(Settings!$B$5),MONTH(Settings!$B$5),1)),IF(DAY(Settings!$B$5)&gt;=MAX(1,N(Settings!$B$6)),DATE(YEAR(Settings!$B$5),MONTH(Settings!$B$5),1),EDATE(DATE(YEAR(Settings!$B$5),MONTH(Settings!$B$5),1),-1)))))</f>
        <v/>
      </c>
    </row>
    <row r="334" spans="1:13" x14ac:dyDescent="0.3">
      <c r="A334" s="26" t="str">
        <f>IF(Residents!A334="","",Residents!A334)</f>
        <v/>
      </c>
      <c r="B334" s="27" t="str">
        <f>IF($A334="","",Residents!H334&amp;"")</f>
        <v/>
      </c>
      <c r="C334" s="28" t="str">
        <f>IF($A334="","",IF(N(Residents!I334)&gt;0,Residents!I334,IFERROR(INDEX(Beds!$F$7:$F$206,MATCH(Residents!H334,Beds!$A$7:$A$206,0)),0)))</f>
        <v/>
      </c>
      <c r="D334" s="29" t="str">
        <f>IF(OR($A334="",Residents!J334=""),"",Residents!J334)</f>
        <v/>
      </c>
      <c r="E334" s="30" t="str">
        <f>IF($A334="","",IF(Residents!J334="","No check-in date",IF(Residents!J334&gt;Settings!$B$5,"Booked",IF(AND(Residents!K334&lt;&gt;"",Residents!K334&lt;Settings!$B$5),"Left","Staying"))))</f>
        <v/>
      </c>
      <c r="F334" s="30" t="str">
        <f>IF($A334="","",IF(OR(L334="",Residents!$J334&gt;Settings!$B$5),0,(YEAR(M334)-YEAR(L334))*12+MONTH(M334)-MONTH(L334)+1))</f>
        <v/>
      </c>
      <c r="G334" s="28" t="str">
        <f>IF($A334="","",F334*C334+IF(F334&gt;0,N(Residents!O334),0))</f>
        <v/>
      </c>
      <c r="H334" s="28" t="str">
        <f>IF($A334="","",SUMIF(Payments!$B$4:$B$1003,$A334,Payments!$D$4:$D$1003))</f>
        <v/>
      </c>
      <c r="I334" s="31" t="str">
        <f t="shared" si="5"/>
        <v/>
      </c>
      <c r="J334" s="26" t="str">
        <f>IF($A334="","",Residents!B334&amp;"")</f>
        <v/>
      </c>
      <c r="K334" s="32" t="str">
        <f>IF(OR($A334="",N(I334)&lt;=0.005),"","Hi "&amp;A334&amp;", your rent balance at "&amp;Settings!$B$3&amp;" is "&amp;Settings!$B$4&amp;" "&amp;TEXT(I334,"#,##0")&amp;" as on "&amp;TEXT(Settings!$B$5,"dd-mmm-yyyy")&amp;". Please pay at the earliest. Thank you.")</f>
        <v/>
      </c>
      <c r="L334" s="33" t="str">
        <f>IF(OR($A334="",Residents!$J334=""),"",DATE(YEAR(Residents!$J334),MONTH(Residents!$J334),1))</f>
        <v/>
      </c>
      <c r="M334" s="33" t="str">
        <f>IF(L334="","",MAX(L334,IF(Residents!$K334&lt;&gt;"",MIN(DATE(YEAR(Residents!$K334),MONTH(Residents!$K334),1),DATE(YEAR(Settings!$B$5),MONTH(Settings!$B$5),1)),IF(DAY(Settings!$B$5)&gt;=MAX(1,N(Settings!$B$6)),DATE(YEAR(Settings!$B$5),MONTH(Settings!$B$5),1),EDATE(DATE(YEAR(Settings!$B$5),MONTH(Settings!$B$5),1),-1)))))</f>
        <v/>
      </c>
    </row>
    <row r="335" spans="1:13" x14ac:dyDescent="0.3">
      <c r="A335" s="26" t="str">
        <f>IF(Residents!A335="","",Residents!A335)</f>
        <v/>
      </c>
      <c r="B335" s="27" t="str">
        <f>IF($A335="","",Residents!H335&amp;"")</f>
        <v/>
      </c>
      <c r="C335" s="28" t="str">
        <f>IF($A335="","",IF(N(Residents!I335)&gt;0,Residents!I335,IFERROR(INDEX(Beds!$F$7:$F$206,MATCH(Residents!H335,Beds!$A$7:$A$206,0)),0)))</f>
        <v/>
      </c>
      <c r="D335" s="29" t="str">
        <f>IF(OR($A335="",Residents!J335=""),"",Residents!J335)</f>
        <v/>
      </c>
      <c r="E335" s="30" t="str">
        <f>IF($A335="","",IF(Residents!J335="","No check-in date",IF(Residents!J335&gt;Settings!$B$5,"Booked",IF(AND(Residents!K335&lt;&gt;"",Residents!K335&lt;Settings!$B$5),"Left","Staying"))))</f>
        <v/>
      </c>
      <c r="F335" s="30" t="str">
        <f>IF($A335="","",IF(OR(L335="",Residents!$J335&gt;Settings!$B$5),0,(YEAR(M335)-YEAR(L335))*12+MONTH(M335)-MONTH(L335)+1))</f>
        <v/>
      </c>
      <c r="G335" s="28" t="str">
        <f>IF($A335="","",F335*C335+IF(F335&gt;0,N(Residents!O335),0))</f>
        <v/>
      </c>
      <c r="H335" s="28" t="str">
        <f>IF($A335="","",SUMIF(Payments!$B$4:$B$1003,$A335,Payments!$D$4:$D$1003))</f>
        <v/>
      </c>
      <c r="I335" s="31" t="str">
        <f t="shared" si="5"/>
        <v/>
      </c>
      <c r="J335" s="26" t="str">
        <f>IF($A335="","",Residents!B335&amp;"")</f>
        <v/>
      </c>
      <c r="K335" s="32" t="str">
        <f>IF(OR($A335="",N(I335)&lt;=0.005),"","Hi "&amp;A335&amp;", your rent balance at "&amp;Settings!$B$3&amp;" is "&amp;Settings!$B$4&amp;" "&amp;TEXT(I335,"#,##0")&amp;" as on "&amp;TEXT(Settings!$B$5,"dd-mmm-yyyy")&amp;". Please pay at the earliest. Thank you.")</f>
        <v/>
      </c>
      <c r="L335" s="33" t="str">
        <f>IF(OR($A335="",Residents!$J335=""),"",DATE(YEAR(Residents!$J335),MONTH(Residents!$J335),1))</f>
        <v/>
      </c>
      <c r="M335" s="33" t="str">
        <f>IF(L335="","",MAX(L335,IF(Residents!$K335&lt;&gt;"",MIN(DATE(YEAR(Residents!$K335),MONTH(Residents!$K335),1),DATE(YEAR(Settings!$B$5),MONTH(Settings!$B$5),1)),IF(DAY(Settings!$B$5)&gt;=MAX(1,N(Settings!$B$6)),DATE(YEAR(Settings!$B$5),MONTH(Settings!$B$5),1),EDATE(DATE(YEAR(Settings!$B$5),MONTH(Settings!$B$5),1),-1)))))</f>
        <v/>
      </c>
    </row>
    <row r="336" spans="1:13" x14ac:dyDescent="0.3">
      <c r="A336" s="26" t="str">
        <f>IF(Residents!A336="","",Residents!A336)</f>
        <v/>
      </c>
      <c r="B336" s="27" t="str">
        <f>IF($A336="","",Residents!H336&amp;"")</f>
        <v/>
      </c>
      <c r="C336" s="28" t="str">
        <f>IF($A336="","",IF(N(Residents!I336)&gt;0,Residents!I336,IFERROR(INDEX(Beds!$F$7:$F$206,MATCH(Residents!H336,Beds!$A$7:$A$206,0)),0)))</f>
        <v/>
      </c>
      <c r="D336" s="29" t="str">
        <f>IF(OR($A336="",Residents!J336=""),"",Residents!J336)</f>
        <v/>
      </c>
      <c r="E336" s="30" t="str">
        <f>IF($A336="","",IF(Residents!J336="","No check-in date",IF(Residents!J336&gt;Settings!$B$5,"Booked",IF(AND(Residents!K336&lt;&gt;"",Residents!K336&lt;Settings!$B$5),"Left","Staying"))))</f>
        <v/>
      </c>
      <c r="F336" s="30" t="str">
        <f>IF($A336="","",IF(OR(L336="",Residents!$J336&gt;Settings!$B$5),0,(YEAR(M336)-YEAR(L336))*12+MONTH(M336)-MONTH(L336)+1))</f>
        <v/>
      </c>
      <c r="G336" s="28" t="str">
        <f>IF($A336="","",F336*C336+IF(F336&gt;0,N(Residents!O336),0))</f>
        <v/>
      </c>
      <c r="H336" s="28" t="str">
        <f>IF($A336="","",SUMIF(Payments!$B$4:$B$1003,$A336,Payments!$D$4:$D$1003))</f>
        <v/>
      </c>
      <c r="I336" s="31" t="str">
        <f t="shared" si="5"/>
        <v/>
      </c>
      <c r="J336" s="26" t="str">
        <f>IF($A336="","",Residents!B336&amp;"")</f>
        <v/>
      </c>
      <c r="K336" s="32" t="str">
        <f>IF(OR($A336="",N(I336)&lt;=0.005),"","Hi "&amp;A336&amp;", your rent balance at "&amp;Settings!$B$3&amp;" is "&amp;Settings!$B$4&amp;" "&amp;TEXT(I336,"#,##0")&amp;" as on "&amp;TEXT(Settings!$B$5,"dd-mmm-yyyy")&amp;". Please pay at the earliest. Thank you.")</f>
        <v/>
      </c>
      <c r="L336" s="33" t="str">
        <f>IF(OR($A336="",Residents!$J336=""),"",DATE(YEAR(Residents!$J336),MONTH(Residents!$J336),1))</f>
        <v/>
      </c>
      <c r="M336" s="33" t="str">
        <f>IF(L336="","",MAX(L336,IF(Residents!$K336&lt;&gt;"",MIN(DATE(YEAR(Residents!$K336),MONTH(Residents!$K336),1),DATE(YEAR(Settings!$B$5),MONTH(Settings!$B$5),1)),IF(DAY(Settings!$B$5)&gt;=MAX(1,N(Settings!$B$6)),DATE(YEAR(Settings!$B$5),MONTH(Settings!$B$5),1),EDATE(DATE(YEAR(Settings!$B$5),MONTH(Settings!$B$5),1),-1)))))</f>
        <v/>
      </c>
    </row>
    <row r="337" spans="1:13" x14ac:dyDescent="0.3">
      <c r="A337" s="26" t="str">
        <f>IF(Residents!A337="","",Residents!A337)</f>
        <v/>
      </c>
      <c r="B337" s="27" t="str">
        <f>IF($A337="","",Residents!H337&amp;"")</f>
        <v/>
      </c>
      <c r="C337" s="28" t="str">
        <f>IF($A337="","",IF(N(Residents!I337)&gt;0,Residents!I337,IFERROR(INDEX(Beds!$F$7:$F$206,MATCH(Residents!H337,Beds!$A$7:$A$206,0)),0)))</f>
        <v/>
      </c>
      <c r="D337" s="29" t="str">
        <f>IF(OR($A337="",Residents!J337=""),"",Residents!J337)</f>
        <v/>
      </c>
      <c r="E337" s="30" t="str">
        <f>IF($A337="","",IF(Residents!J337="","No check-in date",IF(Residents!J337&gt;Settings!$B$5,"Booked",IF(AND(Residents!K337&lt;&gt;"",Residents!K337&lt;Settings!$B$5),"Left","Staying"))))</f>
        <v/>
      </c>
      <c r="F337" s="30" t="str">
        <f>IF($A337="","",IF(OR(L337="",Residents!$J337&gt;Settings!$B$5),0,(YEAR(M337)-YEAR(L337))*12+MONTH(M337)-MONTH(L337)+1))</f>
        <v/>
      </c>
      <c r="G337" s="28" t="str">
        <f>IF($A337="","",F337*C337+IF(F337&gt;0,N(Residents!O337),0))</f>
        <v/>
      </c>
      <c r="H337" s="28" t="str">
        <f>IF($A337="","",SUMIF(Payments!$B$4:$B$1003,$A337,Payments!$D$4:$D$1003))</f>
        <v/>
      </c>
      <c r="I337" s="31" t="str">
        <f t="shared" si="5"/>
        <v/>
      </c>
      <c r="J337" s="26" t="str">
        <f>IF($A337="","",Residents!B337&amp;"")</f>
        <v/>
      </c>
      <c r="K337" s="32" t="str">
        <f>IF(OR($A337="",N(I337)&lt;=0.005),"","Hi "&amp;A337&amp;", your rent balance at "&amp;Settings!$B$3&amp;" is "&amp;Settings!$B$4&amp;" "&amp;TEXT(I337,"#,##0")&amp;" as on "&amp;TEXT(Settings!$B$5,"dd-mmm-yyyy")&amp;". Please pay at the earliest. Thank you.")</f>
        <v/>
      </c>
      <c r="L337" s="33" t="str">
        <f>IF(OR($A337="",Residents!$J337=""),"",DATE(YEAR(Residents!$J337),MONTH(Residents!$J337),1))</f>
        <v/>
      </c>
      <c r="M337" s="33" t="str">
        <f>IF(L337="","",MAX(L337,IF(Residents!$K337&lt;&gt;"",MIN(DATE(YEAR(Residents!$K337),MONTH(Residents!$K337),1),DATE(YEAR(Settings!$B$5),MONTH(Settings!$B$5),1)),IF(DAY(Settings!$B$5)&gt;=MAX(1,N(Settings!$B$6)),DATE(YEAR(Settings!$B$5),MONTH(Settings!$B$5),1),EDATE(DATE(YEAR(Settings!$B$5),MONTH(Settings!$B$5),1),-1)))))</f>
        <v/>
      </c>
    </row>
    <row r="338" spans="1:13" x14ac:dyDescent="0.3">
      <c r="A338" s="26" t="str">
        <f>IF(Residents!A338="","",Residents!A338)</f>
        <v/>
      </c>
      <c r="B338" s="27" t="str">
        <f>IF($A338="","",Residents!H338&amp;"")</f>
        <v/>
      </c>
      <c r="C338" s="28" t="str">
        <f>IF($A338="","",IF(N(Residents!I338)&gt;0,Residents!I338,IFERROR(INDEX(Beds!$F$7:$F$206,MATCH(Residents!H338,Beds!$A$7:$A$206,0)),0)))</f>
        <v/>
      </c>
      <c r="D338" s="29" t="str">
        <f>IF(OR($A338="",Residents!J338=""),"",Residents!J338)</f>
        <v/>
      </c>
      <c r="E338" s="30" t="str">
        <f>IF($A338="","",IF(Residents!J338="","No check-in date",IF(Residents!J338&gt;Settings!$B$5,"Booked",IF(AND(Residents!K338&lt;&gt;"",Residents!K338&lt;Settings!$B$5),"Left","Staying"))))</f>
        <v/>
      </c>
      <c r="F338" s="30" t="str">
        <f>IF($A338="","",IF(OR(L338="",Residents!$J338&gt;Settings!$B$5),0,(YEAR(M338)-YEAR(L338))*12+MONTH(M338)-MONTH(L338)+1))</f>
        <v/>
      </c>
      <c r="G338" s="28" t="str">
        <f>IF($A338="","",F338*C338+IF(F338&gt;0,N(Residents!O338),0))</f>
        <v/>
      </c>
      <c r="H338" s="28" t="str">
        <f>IF($A338="","",SUMIF(Payments!$B$4:$B$1003,$A338,Payments!$D$4:$D$1003))</f>
        <v/>
      </c>
      <c r="I338" s="31" t="str">
        <f t="shared" si="5"/>
        <v/>
      </c>
      <c r="J338" s="26" t="str">
        <f>IF($A338="","",Residents!B338&amp;"")</f>
        <v/>
      </c>
      <c r="K338" s="32" t="str">
        <f>IF(OR($A338="",N(I338)&lt;=0.005),"","Hi "&amp;A338&amp;", your rent balance at "&amp;Settings!$B$3&amp;" is "&amp;Settings!$B$4&amp;" "&amp;TEXT(I338,"#,##0")&amp;" as on "&amp;TEXT(Settings!$B$5,"dd-mmm-yyyy")&amp;". Please pay at the earliest. Thank you.")</f>
        <v/>
      </c>
      <c r="L338" s="33" t="str">
        <f>IF(OR($A338="",Residents!$J338=""),"",DATE(YEAR(Residents!$J338),MONTH(Residents!$J338),1))</f>
        <v/>
      </c>
      <c r="M338" s="33" t="str">
        <f>IF(L338="","",MAX(L338,IF(Residents!$K338&lt;&gt;"",MIN(DATE(YEAR(Residents!$K338),MONTH(Residents!$K338),1),DATE(YEAR(Settings!$B$5),MONTH(Settings!$B$5),1)),IF(DAY(Settings!$B$5)&gt;=MAX(1,N(Settings!$B$6)),DATE(YEAR(Settings!$B$5),MONTH(Settings!$B$5),1),EDATE(DATE(YEAR(Settings!$B$5),MONTH(Settings!$B$5),1),-1)))))</f>
        <v/>
      </c>
    </row>
    <row r="339" spans="1:13" x14ac:dyDescent="0.3">
      <c r="A339" s="26" t="str">
        <f>IF(Residents!A339="","",Residents!A339)</f>
        <v/>
      </c>
      <c r="B339" s="27" t="str">
        <f>IF($A339="","",Residents!H339&amp;"")</f>
        <v/>
      </c>
      <c r="C339" s="28" t="str">
        <f>IF($A339="","",IF(N(Residents!I339)&gt;0,Residents!I339,IFERROR(INDEX(Beds!$F$7:$F$206,MATCH(Residents!H339,Beds!$A$7:$A$206,0)),0)))</f>
        <v/>
      </c>
      <c r="D339" s="29" t="str">
        <f>IF(OR($A339="",Residents!J339=""),"",Residents!J339)</f>
        <v/>
      </c>
      <c r="E339" s="30" t="str">
        <f>IF($A339="","",IF(Residents!J339="","No check-in date",IF(Residents!J339&gt;Settings!$B$5,"Booked",IF(AND(Residents!K339&lt;&gt;"",Residents!K339&lt;Settings!$B$5),"Left","Staying"))))</f>
        <v/>
      </c>
      <c r="F339" s="30" t="str">
        <f>IF($A339="","",IF(OR(L339="",Residents!$J339&gt;Settings!$B$5),0,(YEAR(M339)-YEAR(L339))*12+MONTH(M339)-MONTH(L339)+1))</f>
        <v/>
      </c>
      <c r="G339" s="28" t="str">
        <f>IF($A339="","",F339*C339+IF(F339&gt;0,N(Residents!O339),0))</f>
        <v/>
      </c>
      <c r="H339" s="28" t="str">
        <f>IF($A339="","",SUMIF(Payments!$B$4:$B$1003,$A339,Payments!$D$4:$D$1003))</f>
        <v/>
      </c>
      <c r="I339" s="31" t="str">
        <f t="shared" si="5"/>
        <v/>
      </c>
      <c r="J339" s="26" t="str">
        <f>IF($A339="","",Residents!B339&amp;"")</f>
        <v/>
      </c>
      <c r="K339" s="32" t="str">
        <f>IF(OR($A339="",N(I339)&lt;=0.005),"","Hi "&amp;A339&amp;", your rent balance at "&amp;Settings!$B$3&amp;" is "&amp;Settings!$B$4&amp;" "&amp;TEXT(I339,"#,##0")&amp;" as on "&amp;TEXT(Settings!$B$5,"dd-mmm-yyyy")&amp;". Please pay at the earliest. Thank you.")</f>
        <v/>
      </c>
      <c r="L339" s="33" t="str">
        <f>IF(OR($A339="",Residents!$J339=""),"",DATE(YEAR(Residents!$J339),MONTH(Residents!$J339),1))</f>
        <v/>
      </c>
      <c r="M339" s="33" t="str">
        <f>IF(L339="","",MAX(L339,IF(Residents!$K339&lt;&gt;"",MIN(DATE(YEAR(Residents!$K339),MONTH(Residents!$K339),1),DATE(YEAR(Settings!$B$5),MONTH(Settings!$B$5),1)),IF(DAY(Settings!$B$5)&gt;=MAX(1,N(Settings!$B$6)),DATE(YEAR(Settings!$B$5),MONTH(Settings!$B$5),1),EDATE(DATE(YEAR(Settings!$B$5),MONTH(Settings!$B$5),1),-1)))))</f>
        <v/>
      </c>
    </row>
    <row r="340" spans="1:13" x14ac:dyDescent="0.3">
      <c r="A340" s="26" t="str">
        <f>IF(Residents!A340="","",Residents!A340)</f>
        <v/>
      </c>
      <c r="B340" s="27" t="str">
        <f>IF($A340="","",Residents!H340&amp;"")</f>
        <v/>
      </c>
      <c r="C340" s="28" t="str">
        <f>IF($A340="","",IF(N(Residents!I340)&gt;0,Residents!I340,IFERROR(INDEX(Beds!$F$7:$F$206,MATCH(Residents!H340,Beds!$A$7:$A$206,0)),0)))</f>
        <v/>
      </c>
      <c r="D340" s="29" t="str">
        <f>IF(OR($A340="",Residents!J340=""),"",Residents!J340)</f>
        <v/>
      </c>
      <c r="E340" s="30" t="str">
        <f>IF($A340="","",IF(Residents!J340="","No check-in date",IF(Residents!J340&gt;Settings!$B$5,"Booked",IF(AND(Residents!K340&lt;&gt;"",Residents!K340&lt;Settings!$B$5),"Left","Staying"))))</f>
        <v/>
      </c>
      <c r="F340" s="30" t="str">
        <f>IF($A340="","",IF(OR(L340="",Residents!$J340&gt;Settings!$B$5),0,(YEAR(M340)-YEAR(L340))*12+MONTH(M340)-MONTH(L340)+1))</f>
        <v/>
      </c>
      <c r="G340" s="28" t="str">
        <f>IF($A340="","",F340*C340+IF(F340&gt;0,N(Residents!O340),0))</f>
        <v/>
      </c>
      <c r="H340" s="28" t="str">
        <f>IF($A340="","",SUMIF(Payments!$B$4:$B$1003,$A340,Payments!$D$4:$D$1003))</f>
        <v/>
      </c>
      <c r="I340" s="31" t="str">
        <f t="shared" si="5"/>
        <v/>
      </c>
      <c r="J340" s="26" t="str">
        <f>IF($A340="","",Residents!B340&amp;"")</f>
        <v/>
      </c>
      <c r="K340" s="32" t="str">
        <f>IF(OR($A340="",N(I340)&lt;=0.005),"","Hi "&amp;A340&amp;", your rent balance at "&amp;Settings!$B$3&amp;" is "&amp;Settings!$B$4&amp;" "&amp;TEXT(I340,"#,##0")&amp;" as on "&amp;TEXT(Settings!$B$5,"dd-mmm-yyyy")&amp;". Please pay at the earliest. Thank you.")</f>
        <v/>
      </c>
      <c r="L340" s="33" t="str">
        <f>IF(OR($A340="",Residents!$J340=""),"",DATE(YEAR(Residents!$J340),MONTH(Residents!$J340),1))</f>
        <v/>
      </c>
      <c r="M340" s="33" t="str">
        <f>IF(L340="","",MAX(L340,IF(Residents!$K340&lt;&gt;"",MIN(DATE(YEAR(Residents!$K340),MONTH(Residents!$K340),1),DATE(YEAR(Settings!$B$5),MONTH(Settings!$B$5),1)),IF(DAY(Settings!$B$5)&gt;=MAX(1,N(Settings!$B$6)),DATE(YEAR(Settings!$B$5),MONTH(Settings!$B$5),1),EDATE(DATE(YEAR(Settings!$B$5),MONTH(Settings!$B$5),1),-1)))))</f>
        <v/>
      </c>
    </row>
    <row r="341" spans="1:13" x14ac:dyDescent="0.3">
      <c r="A341" s="26" t="str">
        <f>IF(Residents!A341="","",Residents!A341)</f>
        <v/>
      </c>
      <c r="B341" s="27" t="str">
        <f>IF($A341="","",Residents!H341&amp;"")</f>
        <v/>
      </c>
      <c r="C341" s="28" t="str">
        <f>IF($A341="","",IF(N(Residents!I341)&gt;0,Residents!I341,IFERROR(INDEX(Beds!$F$7:$F$206,MATCH(Residents!H341,Beds!$A$7:$A$206,0)),0)))</f>
        <v/>
      </c>
      <c r="D341" s="29" t="str">
        <f>IF(OR($A341="",Residents!J341=""),"",Residents!J341)</f>
        <v/>
      </c>
      <c r="E341" s="30" t="str">
        <f>IF($A341="","",IF(Residents!J341="","No check-in date",IF(Residents!J341&gt;Settings!$B$5,"Booked",IF(AND(Residents!K341&lt;&gt;"",Residents!K341&lt;Settings!$B$5),"Left","Staying"))))</f>
        <v/>
      </c>
      <c r="F341" s="30" t="str">
        <f>IF($A341="","",IF(OR(L341="",Residents!$J341&gt;Settings!$B$5),0,(YEAR(M341)-YEAR(L341))*12+MONTH(M341)-MONTH(L341)+1))</f>
        <v/>
      </c>
      <c r="G341" s="28" t="str">
        <f>IF($A341="","",F341*C341+IF(F341&gt;0,N(Residents!O341),0))</f>
        <v/>
      </c>
      <c r="H341" s="28" t="str">
        <f>IF($A341="","",SUMIF(Payments!$B$4:$B$1003,$A341,Payments!$D$4:$D$1003))</f>
        <v/>
      </c>
      <c r="I341" s="31" t="str">
        <f t="shared" si="5"/>
        <v/>
      </c>
      <c r="J341" s="26" t="str">
        <f>IF($A341="","",Residents!B341&amp;"")</f>
        <v/>
      </c>
      <c r="K341" s="32" t="str">
        <f>IF(OR($A341="",N(I341)&lt;=0.005),"","Hi "&amp;A341&amp;", your rent balance at "&amp;Settings!$B$3&amp;" is "&amp;Settings!$B$4&amp;" "&amp;TEXT(I341,"#,##0")&amp;" as on "&amp;TEXT(Settings!$B$5,"dd-mmm-yyyy")&amp;". Please pay at the earliest. Thank you.")</f>
        <v/>
      </c>
      <c r="L341" s="33" t="str">
        <f>IF(OR($A341="",Residents!$J341=""),"",DATE(YEAR(Residents!$J341),MONTH(Residents!$J341),1))</f>
        <v/>
      </c>
      <c r="M341" s="33" t="str">
        <f>IF(L341="","",MAX(L341,IF(Residents!$K341&lt;&gt;"",MIN(DATE(YEAR(Residents!$K341),MONTH(Residents!$K341),1),DATE(YEAR(Settings!$B$5),MONTH(Settings!$B$5),1)),IF(DAY(Settings!$B$5)&gt;=MAX(1,N(Settings!$B$6)),DATE(YEAR(Settings!$B$5),MONTH(Settings!$B$5),1),EDATE(DATE(YEAR(Settings!$B$5),MONTH(Settings!$B$5),1),-1)))))</f>
        <v/>
      </c>
    </row>
    <row r="342" spans="1:13" x14ac:dyDescent="0.3">
      <c r="A342" s="26" t="str">
        <f>IF(Residents!A342="","",Residents!A342)</f>
        <v/>
      </c>
      <c r="B342" s="27" t="str">
        <f>IF($A342="","",Residents!H342&amp;"")</f>
        <v/>
      </c>
      <c r="C342" s="28" t="str">
        <f>IF($A342="","",IF(N(Residents!I342)&gt;0,Residents!I342,IFERROR(INDEX(Beds!$F$7:$F$206,MATCH(Residents!H342,Beds!$A$7:$A$206,0)),0)))</f>
        <v/>
      </c>
      <c r="D342" s="29" t="str">
        <f>IF(OR($A342="",Residents!J342=""),"",Residents!J342)</f>
        <v/>
      </c>
      <c r="E342" s="30" t="str">
        <f>IF($A342="","",IF(Residents!J342="","No check-in date",IF(Residents!J342&gt;Settings!$B$5,"Booked",IF(AND(Residents!K342&lt;&gt;"",Residents!K342&lt;Settings!$B$5),"Left","Staying"))))</f>
        <v/>
      </c>
      <c r="F342" s="30" t="str">
        <f>IF($A342="","",IF(OR(L342="",Residents!$J342&gt;Settings!$B$5),0,(YEAR(M342)-YEAR(L342))*12+MONTH(M342)-MONTH(L342)+1))</f>
        <v/>
      </c>
      <c r="G342" s="28" t="str">
        <f>IF($A342="","",F342*C342+IF(F342&gt;0,N(Residents!O342),0))</f>
        <v/>
      </c>
      <c r="H342" s="28" t="str">
        <f>IF($A342="","",SUMIF(Payments!$B$4:$B$1003,$A342,Payments!$D$4:$D$1003))</f>
        <v/>
      </c>
      <c r="I342" s="31" t="str">
        <f t="shared" si="5"/>
        <v/>
      </c>
      <c r="J342" s="26" t="str">
        <f>IF($A342="","",Residents!B342&amp;"")</f>
        <v/>
      </c>
      <c r="K342" s="32" t="str">
        <f>IF(OR($A342="",N(I342)&lt;=0.005),"","Hi "&amp;A342&amp;", your rent balance at "&amp;Settings!$B$3&amp;" is "&amp;Settings!$B$4&amp;" "&amp;TEXT(I342,"#,##0")&amp;" as on "&amp;TEXT(Settings!$B$5,"dd-mmm-yyyy")&amp;". Please pay at the earliest. Thank you.")</f>
        <v/>
      </c>
      <c r="L342" s="33" t="str">
        <f>IF(OR($A342="",Residents!$J342=""),"",DATE(YEAR(Residents!$J342),MONTH(Residents!$J342),1))</f>
        <v/>
      </c>
      <c r="M342" s="33" t="str">
        <f>IF(L342="","",MAX(L342,IF(Residents!$K342&lt;&gt;"",MIN(DATE(YEAR(Residents!$K342),MONTH(Residents!$K342),1),DATE(YEAR(Settings!$B$5),MONTH(Settings!$B$5),1)),IF(DAY(Settings!$B$5)&gt;=MAX(1,N(Settings!$B$6)),DATE(YEAR(Settings!$B$5),MONTH(Settings!$B$5),1),EDATE(DATE(YEAR(Settings!$B$5),MONTH(Settings!$B$5),1),-1)))))</f>
        <v/>
      </c>
    </row>
    <row r="343" spans="1:13" x14ac:dyDescent="0.3">
      <c r="A343" s="26" t="str">
        <f>IF(Residents!A343="","",Residents!A343)</f>
        <v/>
      </c>
      <c r="B343" s="27" t="str">
        <f>IF($A343="","",Residents!H343&amp;"")</f>
        <v/>
      </c>
      <c r="C343" s="28" t="str">
        <f>IF($A343="","",IF(N(Residents!I343)&gt;0,Residents!I343,IFERROR(INDEX(Beds!$F$7:$F$206,MATCH(Residents!H343,Beds!$A$7:$A$206,0)),0)))</f>
        <v/>
      </c>
      <c r="D343" s="29" t="str">
        <f>IF(OR($A343="",Residents!J343=""),"",Residents!J343)</f>
        <v/>
      </c>
      <c r="E343" s="30" t="str">
        <f>IF($A343="","",IF(Residents!J343="","No check-in date",IF(Residents!J343&gt;Settings!$B$5,"Booked",IF(AND(Residents!K343&lt;&gt;"",Residents!K343&lt;Settings!$B$5),"Left","Staying"))))</f>
        <v/>
      </c>
      <c r="F343" s="30" t="str">
        <f>IF($A343="","",IF(OR(L343="",Residents!$J343&gt;Settings!$B$5),0,(YEAR(M343)-YEAR(L343))*12+MONTH(M343)-MONTH(L343)+1))</f>
        <v/>
      </c>
      <c r="G343" s="28" t="str">
        <f>IF($A343="","",F343*C343+IF(F343&gt;0,N(Residents!O343),0))</f>
        <v/>
      </c>
      <c r="H343" s="28" t="str">
        <f>IF($A343="","",SUMIF(Payments!$B$4:$B$1003,$A343,Payments!$D$4:$D$1003))</f>
        <v/>
      </c>
      <c r="I343" s="31" t="str">
        <f t="shared" si="5"/>
        <v/>
      </c>
      <c r="J343" s="26" t="str">
        <f>IF($A343="","",Residents!B343&amp;"")</f>
        <v/>
      </c>
      <c r="K343" s="32" t="str">
        <f>IF(OR($A343="",N(I343)&lt;=0.005),"","Hi "&amp;A343&amp;", your rent balance at "&amp;Settings!$B$3&amp;" is "&amp;Settings!$B$4&amp;" "&amp;TEXT(I343,"#,##0")&amp;" as on "&amp;TEXT(Settings!$B$5,"dd-mmm-yyyy")&amp;". Please pay at the earliest. Thank you.")</f>
        <v/>
      </c>
      <c r="L343" s="33" t="str">
        <f>IF(OR($A343="",Residents!$J343=""),"",DATE(YEAR(Residents!$J343),MONTH(Residents!$J343),1))</f>
        <v/>
      </c>
      <c r="M343" s="33" t="str">
        <f>IF(L343="","",MAX(L343,IF(Residents!$K343&lt;&gt;"",MIN(DATE(YEAR(Residents!$K343),MONTH(Residents!$K343),1),DATE(YEAR(Settings!$B$5),MONTH(Settings!$B$5),1)),IF(DAY(Settings!$B$5)&gt;=MAX(1,N(Settings!$B$6)),DATE(YEAR(Settings!$B$5),MONTH(Settings!$B$5),1),EDATE(DATE(YEAR(Settings!$B$5),MONTH(Settings!$B$5),1),-1)))))</f>
        <v/>
      </c>
    </row>
    <row r="344" spans="1:13" x14ac:dyDescent="0.3">
      <c r="A344" s="26" t="str">
        <f>IF(Residents!A344="","",Residents!A344)</f>
        <v/>
      </c>
      <c r="B344" s="27" t="str">
        <f>IF($A344="","",Residents!H344&amp;"")</f>
        <v/>
      </c>
      <c r="C344" s="28" t="str">
        <f>IF($A344="","",IF(N(Residents!I344)&gt;0,Residents!I344,IFERROR(INDEX(Beds!$F$7:$F$206,MATCH(Residents!H344,Beds!$A$7:$A$206,0)),0)))</f>
        <v/>
      </c>
      <c r="D344" s="29" t="str">
        <f>IF(OR($A344="",Residents!J344=""),"",Residents!J344)</f>
        <v/>
      </c>
      <c r="E344" s="30" t="str">
        <f>IF($A344="","",IF(Residents!J344="","No check-in date",IF(Residents!J344&gt;Settings!$B$5,"Booked",IF(AND(Residents!K344&lt;&gt;"",Residents!K344&lt;Settings!$B$5),"Left","Staying"))))</f>
        <v/>
      </c>
      <c r="F344" s="30" t="str">
        <f>IF($A344="","",IF(OR(L344="",Residents!$J344&gt;Settings!$B$5),0,(YEAR(M344)-YEAR(L344))*12+MONTH(M344)-MONTH(L344)+1))</f>
        <v/>
      </c>
      <c r="G344" s="28" t="str">
        <f>IF($A344="","",F344*C344+IF(F344&gt;0,N(Residents!O344),0))</f>
        <v/>
      </c>
      <c r="H344" s="28" t="str">
        <f>IF($A344="","",SUMIF(Payments!$B$4:$B$1003,$A344,Payments!$D$4:$D$1003))</f>
        <v/>
      </c>
      <c r="I344" s="31" t="str">
        <f t="shared" si="5"/>
        <v/>
      </c>
      <c r="J344" s="26" t="str">
        <f>IF($A344="","",Residents!B344&amp;"")</f>
        <v/>
      </c>
      <c r="K344" s="32" t="str">
        <f>IF(OR($A344="",N(I344)&lt;=0.005),"","Hi "&amp;A344&amp;", your rent balance at "&amp;Settings!$B$3&amp;" is "&amp;Settings!$B$4&amp;" "&amp;TEXT(I344,"#,##0")&amp;" as on "&amp;TEXT(Settings!$B$5,"dd-mmm-yyyy")&amp;". Please pay at the earliest. Thank you.")</f>
        <v/>
      </c>
      <c r="L344" s="33" t="str">
        <f>IF(OR($A344="",Residents!$J344=""),"",DATE(YEAR(Residents!$J344),MONTH(Residents!$J344),1))</f>
        <v/>
      </c>
      <c r="M344" s="33" t="str">
        <f>IF(L344="","",MAX(L344,IF(Residents!$K344&lt;&gt;"",MIN(DATE(YEAR(Residents!$K344),MONTH(Residents!$K344),1),DATE(YEAR(Settings!$B$5),MONTH(Settings!$B$5),1)),IF(DAY(Settings!$B$5)&gt;=MAX(1,N(Settings!$B$6)),DATE(YEAR(Settings!$B$5),MONTH(Settings!$B$5),1),EDATE(DATE(YEAR(Settings!$B$5),MONTH(Settings!$B$5),1),-1)))))</f>
        <v/>
      </c>
    </row>
    <row r="345" spans="1:13" x14ac:dyDescent="0.3">
      <c r="A345" s="26" t="str">
        <f>IF(Residents!A345="","",Residents!A345)</f>
        <v/>
      </c>
      <c r="B345" s="27" t="str">
        <f>IF($A345="","",Residents!H345&amp;"")</f>
        <v/>
      </c>
      <c r="C345" s="28" t="str">
        <f>IF($A345="","",IF(N(Residents!I345)&gt;0,Residents!I345,IFERROR(INDEX(Beds!$F$7:$F$206,MATCH(Residents!H345,Beds!$A$7:$A$206,0)),0)))</f>
        <v/>
      </c>
      <c r="D345" s="29" t="str">
        <f>IF(OR($A345="",Residents!J345=""),"",Residents!J345)</f>
        <v/>
      </c>
      <c r="E345" s="30" t="str">
        <f>IF($A345="","",IF(Residents!J345="","No check-in date",IF(Residents!J345&gt;Settings!$B$5,"Booked",IF(AND(Residents!K345&lt;&gt;"",Residents!K345&lt;Settings!$B$5),"Left","Staying"))))</f>
        <v/>
      </c>
      <c r="F345" s="30" t="str">
        <f>IF($A345="","",IF(OR(L345="",Residents!$J345&gt;Settings!$B$5),0,(YEAR(M345)-YEAR(L345))*12+MONTH(M345)-MONTH(L345)+1))</f>
        <v/>
      </c>
      <c r="G345" s="28" t="str">
        <f>IF($A345="","",F345*C345+IF(F345&gt;0,N(Residents!O345),0))</f>
        <v/>
      </c>
      <c r="H345" s="28" t="str">
        <f>IF($A345="","",SUMIF(Payments!$B$4:$B$1003,$A345,Payments!$D$4:$D$1003))</f>
        <v/>
      </c>
      <c r="I345" s="31" t="str">
        <f t="shared" si="5"/>
        <v/>
      </c>
      <c r="J345" s="26" t="str">
        <f>IF($A345="","",Residents!B345&amp;"")</f>
        <v/>
      </c>
      <c r="K345" s="32" t="str">
        <f>IF(OR($A345="",N(I345)&lt;=0.005),"","Hi "&amp;A345&amp;", your rent balance at "&amp;Settings!$B$3&amp;" is "&amp;Settings!$B$4&amp;" "&amp;TEXT(I345,"#,##0")&amp;" as on "&amp;TEXT(Settings!$B$5,"dd-mmm-yyyy")&amp;". Please pay at the earliest. Thank you.")</f>
        <v/>
      </c>
      <c r="L345" s="33" t="str">
        <f>IF(OR($A345="",Residents!$J345=""),"",DATE(YEAR(Residents!$J345),MONTH(Residents!$J345),1))</f>
        <v/>
      </c>
      <c r="M345" s="33" t="str">
        <f>IF(L345="","",MAX(L345,IF(Residents!$K345&lt;&gt;"",MIN(DATE(YEAR(Residents!$K345),MONTH(Residents!$K345),1),DATE(YEAR(Settings!$B$5),MONTH(Settings!$B$5),1)),IF(DAY(Settings!$B$5)&gt;=MAX(1,N(Settings!$B$6)),DATE(YEAR(Settings!$B$5),MONTH(Settings!$B$5),1),EDATE(DATE(YEAR(Settings!$B$5),MONTH(Settings!$B$5),1),-1)))))</f>
        <v/>
      </c>
    </row>
    <row r="346" spans="1:13" x14ac:dyDescent="0.3">
      <c r="A346" s="26" t="str">
        <f>IF(Residents!A346="","",Residents!A346)</f>
        <v/>
      </c>
      <c r="B346" s="27" t="str">
        <f>IF($A346="","",Residents!H346&amp;"")</f>
        <v/>
      </c>
      <c r="C346" s="28" t="str">
        <f>IF($A346="","",IF(N(Residents!I346)&gt;0,Residents!I346,IFERROR(INDEX(Beds!$F$7:$F$206,MATCH(Residents!H346,Beds!$A$7:$A$206,0)),0)))</f>
        <v/>
      </c>
      <c r="D346" s="29" t="str">
        <f>IF(OR($A346="",Residents!J346=""),"",Residents!J346)</f>
        <v/>
      </c>
      <c r="E346" s="30" t="str">
        <f>IF($A346="","",IF(Residents!J346="","No check-in date",IF(Residents!J346&gt;Settings!$B$5,"Booked",IF(AND(Residents!K346&lt;&gt;"",Residents!K346&lt;Settings!$B$5),"Left","Staying"))))</f>
        <v/>
      </c>
      <c r="F346" s="30" t="str">
        <f>IF($A346="","",IF(OR(L346="",Residents!$J346&gt;Settings!$B$5),0,(YEAR(M346)-YEAR(L346))*12+MONTH(M346)-MONTH(L346)+1))</f>
        <v/>
      </c>
      <c r="G346" s="28" t="str">
        <f>IF($A346="","",F346*C346+IF(F346&gt;0,N(Residents!O346),0))</f>
        <v/>
      </c>
      <c r="H346" s="28" t="str">
        <f>IF($A346="","",SUMIF(Payments!$B$4:$B$1003,$A346,Payments!$D$4:$D$1003))</f>
        <v/>
      </c>
      <c r="I346" s="31" t="str">
        <f t="shared" si="5"/>
        <v/>
      </c>
      <c r="J346" s="26" t="str">
        <f>IF($A346="","",Residents!B346&amp;"")</f>
        <v/>
      </c>
      <c r="K346" s="32" t="str">
        <f>IF(OR($A346="",N(I346)&lt;=0.005),"","Hi "&amp;A346&amp;", your rent balance at "&amp;Settings!$B$3&amp;" is "&amp;Settings!$B$4&amp;" "&amp;TEXT(I346,"#,##0")&amp;" as on "&amp;TEXT(Settings!$B$5,"dd-mmm-yyyy")&amp;". Please pay at the earliest. Thank you.")</f>
        <v/>
      </c>
      <c r="L346" s="33" t="str">
        <f>IF(OR($A346="",Residents!$J346=""),"",DATE(YEAR(Residents!$J346),MONTH(Residents!$J346),1))</f>
        <v/>
      </c>
      <c r="M346" s="33" t="str">
        <f>IF(L346="","",MAX(L346,IF(Residents!$K346&lt;&gt;"",MIN(DATE(YEAR(Residents!$K346),MONTH(Residents!$K346),1),DATE(YEAR(Settings!$B$5),MONTH(Settings!$B$5),1)),IF(DAY(Settings!$B$5)&gt;=MAX(1,N(Settings!$B$6)),DATE(YEAR(Settings!$B$5),MONTH(Settings!$B$5),1),EDATE(DATE(YEAR(Settings!$B$5),MONTH(Settings!$B$5),1),-1)))))</f>
        <v/>
      </c>
    </row>
    <row r="347" spans="1:13" x14ac:dyDescent="0.3">
      <c r="A347" s="26" t="str">
        <f>IF(Residents!A347="","",Residents!A347)</f>
        <v/>
      </c>
      <c r="B347" s="27" t="str">
        <f>IF($A347="","",Residents!H347&amp;"")</f>
        <v/>
      </c>
      <c r="C347" s="28" t="str">
        <f>IF($A347="","",IF(N(Residents!I347)&gt;0,Residents!I347,IFERROR(INDEX(Beds!$F$7:$F$206,MATCH(Residents!H347,Beds!$A$7:$A$206,0)),0)))</f>
        <v/>
      </c>
      <c r="D347" s="29" t="str">
        <f>IF(OR($A347="",Residents!J347=""),"",Residents!J347)</f>
        <v/>
      </c>
      <c r="E347" s="30" t="str">
        <f>IF($A347="","",IF(Residents!J347="","No check-in date",IF(Residents!J347&gt;Settings!$B$5,"Booked",IF(AND(Residents!K347&lt;&gt;"",Residents!K347&lt;Settings!$B$5),"Left","Staying"))))</f>
        <v/>
      </c>
      <c r="F347" s="30" t="str">
        <f>IF($A347="","",IF(OR(L347="",Residents!$J347&gt;Settings!$B$5),0,(YEAR(M347)-YEAR(L347))*12+MONTH(M347)-MONTH(L347)+1))</f>
        <v/>
      </c>
      <c r="G347" s="28" t="str">
        <f>IF($A347="","",F347*C347+IF(F347&gt;0,N(Residents!O347),0))</f>
        <v/>
      </c>
      <c r="H347" s="28" t="str">
        <f>IF($A347="","",SUMIF(Payments!$B$4:$B$1003,$A347,Payments!$D$4:$D$1003))</f>
        <v/>
      </c>
      <c r="I347" s="31" t="str">
        <f t="shared" si="5"/>
        <v/>
      </c>
      <c r="J347" s="26" t="str">
        <f>IF($A347="","",Residents!B347&amp;"")</f>
        <v/>
      </c>
      <c r="K347" s="32" t="str">
        <f>IF(OR($A347="",N(I347)&lt;=0.005),"","Hi "&amp;A347&amp;", your rent balance at "&amp;Settings!$B$3&amp;" is "&amp;Settings!$B$4&amp;" "&amp;TEXT(I347,"#,##0")&amp;" as on "&amp;TEXT(Settings!$B$5,"dd-mmm-yyyy")&amp;". Please pay at the earliest. Thank you.")</f>
        <v/>
      </c>
      <c r="L347" s="33" t="str">
        <f>IF(OR($A347="",Residents!$J347=""),"",DATE(YEAR(Residents!$J347),MONTH(Residents!$J347),1))</f>
        <v/>
      </c>
      <c r="M347" s="33" t="str">
        <f>IF(L347="","",MAX(L347,IF(Residents!$K347&lt;&gt;"",MIN(DATE(YEAR(Residents!$K347),MONTH(Residents!$K347),1),DATE(YEAR(Settings!$B$5),MONTH(Settings!$B$5),1)),IF(DAY(Settings!$B$5)&gt;=MAX(1,N(Settings!$B$6)),DATE(YEAR(Settings!$B$5),MONTH(Settings!$B$5),1),EDATE(DATE(YEAR(Settings!$B$5),MONTH(Settings!$B$5),1),-1)))))</f>
        <v/>
      </c>
    </row>
    <row r="348" spans="1:13" x14ac:dyDescent="0.3">
      <c r="A348" s="26" t="str">
        <f>IF(Residents!A348="","",Residents!A348)</f>
        <v/>
      </c>
      <c r="B348" s="27" t="str">
        <f>IF($A348="","",Residents!H348&amp;"")</f>
        <v/>
      </c>
      <c r="C348" s="28" t="str">
        <f>IF($A348="","",IF(N(Residents!I348)&gt;0,Residents!I348,IFERROR(INDEX(Beds!$F$7:$F$206,MATCH(Residents!H348,Beds!$A$7:$A$206,0)),0)))</f>
        <v/>
      </c>
      <c r="D348" s="29" t="str">
        <f>IF(OR($A348="",Residents!J348=""),"",Residents!J348)</f>
        <v/>
      </c>
      <c r="E348" s="30" t="str">
        <f>IF($A348="","",IF(Residents!J348="","No check-in date",IF(Residents!J348&gt;Settings!$B$5,"Booked",IF(AND(Residents!K348&lt;&gt;"",Residents!K348&lt;Settings!$B$5),"Left","Staying"))))</f>
        <v/>
      </c>
      <c r="F348" s="30" t="str">
        <f>IF($A348="","",IF(OR(L348="",Residents!$J348&gt;Settings!$B$5),0,(YEAR(M348)-YEAR(L348))*12+MONTH(M348)-MONTH(L348)+1))</f>
        <v/>
      </c>
      <c r="G348" s="28" t="str">
        <f>IF($A348="","",F348*C348+IF(F348&gt;0,N(Residents!O348),0))</f>
        <v/>
      </c>
      <c r="H348" s="28" t="str">
        <f>IF($A348="","",SUMIF(Payments!$B$4:$B$1003,$A348,Payments!$D$4:$D$1003))</f>
        <v/>
      </c>
      <c r="I348" s="31" t="str">
        <f t="shared" si="5"/>
        <v/>
      </c>
      <c r="J348" s="26" t="str">
        <f>IF($A348="","",Residents!B348&amp;"")</f>
        <v/>
      </c>
      <c r="K348" s="32" t="str">
        <f>IF(OR($A348="",N(I348)&lt;=0.005),"","Hi "&amp;A348&amp;", your rent balance at "&amp;Settings!$B$3&amp;" is "&amp;Settings!$B$4&amp;" "&amp;TEXT(I348,"#,##0")&amp;" as on "&amp;TEXT(Settings!$B$5,"dd-mmm-yyyy")&amp;". Please pay at the earliest. Thank you.")</f>
        <v/>
      </c>
      <c r="L348" s="33" t="str">
        <f>IF(OR($A348="",Residents!$J348=""),"",DATE(YEAR(Residents!$J348),MONTH(Residents!$J348),1))</f>
        <v/>
      </c>
      <c r="M348" s="33" t="str">
        <f>IF(L348="","",MAX(L348,IF(Residents!$K348&lt;&gt;"",MIN(DATE(YEAR(Residents!$K348),MONTH(Residents!$K348),1),DATE(YEAR(Settings!$B$5),MONTH(Settings!$B$5),1)),IF(DAY(Settings!$B$5)&gt;=MAX(1,N(Settings!$B$6)),DATE(YEAR(Settings!$B$5),MONTH(Settings!$B$5),1),EDATE(DATE(YEAR(Settings!$B$5),MONTH(Settings!$B$5),1),-1)))))</f>
        <v/>
      </c>
    </row>
    <row r="349" spans="1:13" x14ac:dyDescent="0.3">
      <c r="A349" s="26" t="str">
        <f>IF(Residents!A349="","",Residents!A349)</f>
        <v/>
      </c>
      <c r="B349" s="27" t="str">
        <f>IF($A349="","",Residents!H349&amp;"")</f>
        <v/>
      </c>
      <c r="C349" s="28" t="str">
        <f>IF($A349="","",IF(N(Residents!I349)&gt;0,Residents!I349,IFERROR(INDEX(Beds!$F$7:$F$206,MATCH(Residents!H349,Beds!$A$7:$A$206,0)),0)))</f>
        <v/>
      </c>
      <c r="D349" s="29" t="str">
        <f>IF(OR($A349="",Residents!J349=""),"",Residents!J349)</f>
        <v/>
      </c>
      <c r="E349" s="30" t="str">
        <f>IF($A349="","",IF(Residents!J349="","No check-in date",IF(Residents!J349&gt;Settings!$B$5,"Booked",IF(AND(Residents!K349&lt;&gt;"",Residents!K349&lt;Settings!$B$5),"Left","Staying"))))</f>
        <v/>
      </c>
      <c r="F349" s="30" t="str">
        <f>IF($A349="","",IF(OR(L349="",Residents!$J349&gt;Settings!$B$5),0,(YEAR(M349)-YEAR(L349))*12+MONTH(M349)-MONTH(L349)+1))</f>
        <v/>
      </c>
      <c r="G349" s="28" t="str">
        <f>IF($A349="","",F349*C349+IF(F349&gt;0,N(Residents!O349),0))</f>
        <v/>
      </c>
      <c r="H349" s="28" t="str">
        <f>IF($A349="","",SUMIF(Payments!$B$4:$B$1003,$A349,Payments!$D$4:$D$1003))</f>
        <v/>
      </c>
      <c r="I349" s="31" t="str">
        <f t="shared" si="5"/>
        <v/>
      </c>
      <c r="J349" s="26" t="str">
        <f>IF($A349="","",Residents!B349&amp;"")</f>
        <v/>
      </c>
      <c r="K349" s="32" t="str">
        <f>IF(OR($A349="",N(I349)&lt;=0.005),"","Hi "&amp;A349&amp;", your rent balance at "&amp;Settings!$B$3&amp;" is "&amp;Settings!$B$4&amp;" "&amp;TEXT(I349,"#,##0")&amp;" as on "&amp;TEXT(Settings!$B$5,"dd-mmm-yyyy")&amp;". Please pay at the earliest. Thank you.")</f>
        <v/>
      </c>
      <c r="L349" s="33" t="str">
        <f>IF(OR($A349="",Residents!$J349=""),"",DATE(YEAR(Residents!$J349),MONTH(Residents!$J349),1))</f>
        <v/>
      </c>
      <c r="M349" s="33" t="str">
        <f>IF(L349="","",MAX(L349,IF(Residents!$K349&lt;&gt;"",MIN(DATE(YEAR(Residents!$K349),MONTH(Residents!$K349),1),DATE(YEAR(Settings!$B$5),MONTH(Settings!$B$5),1)),IF(DAY(Settings!$B$5)&gt;=MAX(1,N(Settings!$B$6)),DATE(YEAR(Settings!$B$5),MONTH(Settings!$B$5),1),EDATE(DATE(YEAR(Settings!$B$5),MONTH(Settings!$B$5),1),-1)))))</f>
        <v/>
      </c>
    </row>
    <row r="350" spans="1:13" x14ac:dyDescent="0.3">
      <c r="A350" s="26" t="str">
        <f>IF(Residents!A350="","",Residents!A350)</f>
        <v/>
      </c>
      <c r="B350" s="27" t="str">
        <f>IF($A350="","",Residents!H350&amp;"")</f>
        <v/>
      </c>
      <c r="C350" s="28" t="str">
        <f>IF($A350="","",IF(N(Residents!I350)&gt;0,Residents!I350,IFERROR(INDEX(Beds!$F$7:$F$206,MATCH(Residents!H350,Beds!$A$7:$A$206,0)),0)))</f>
        <v/>
      </c>
      <c r="D350" s="29" t="str">
        <f>IF(OR($A350="",Residents!J350=""),"",Residents!J350)</f>
        <v/>
      </c>
      <c r="E350" s="30" t="str">
        <f>IF($A350="","",IF(Residents!J350="","No check-in date",IF(Residents!J350&gt;Settings!$B$5,"Booked",IF(AND(Residents!K350&lt;&gt;"",Residents!K350&lt;Settings!$B$5),"Left","Staying"))))</f>
        <v/>
      </c>
      <c r="F350" s="30" t="str">
        <f>IF($A350="","",IF(OR(L350="",Residents!$J350&gt;Settings!$B$5),0,(YEAR(M350)-YEAR(L350))*12+MONTH(M350)-MONTH(L350)+1))</f>
        <v/>
      </c>
      <c r="G350" s="28" t="str">
        <f>IF($A350="","",F350*C350+IF(F350&gt;0,N(Residents!O350),0))</f>
        <v/>
      </c>
      <c r="H350" s="28" t="str">
        <f>IF($A350="","",SUMIF(Payments!$B$4:$B$1003,$A350,Payments!$D$4:$D$1003))</f>
        <v/>
      </c>
      <c r="I350" s="31" t="str">
        <f t="shared" si="5"/>
        <v/>
      </c>
      <c r="J350" s="26" t="str">
        <f>IF($A350="","",Residents!B350&amp;"")</f>
        <v/>
      </c>
      <c r="K350" s="32" t="str">
        <f>IF(OR($A350="",N(I350)&lt;=0.005),"","Hi "&amp;A350&amp;", your rent balance at "&amp;Settings!$B$3&amp;" is "&amp;Settings!$B$4&amp;" "&amp;TEXT(I350,"#,##0")&amp;" as on "&amp;TEXT(Settings!$B$5,"dd-mmm-yyyy")&amp;". Please pay at the earliest. Thank you.")</f>
        <v/>
      </c>
      <c r="L350" s="33" t="str">
        <f>IF(OR($A350="",Residents!$J350=""),"",DATE(YEAR(Residents!$J350),MONTH(Residents!$J350),1))</f>
        <v/>
      </c>
      <c r="M350" s="33" t="str">
        <f>IF(L350="","",MAX(L350,IF(Residents!$K350&lt;&gt;"",MIN(DATE(YEAR(Residents!$K350),MONTH(Residents!$K350),1),DATE(YEAR(Settings!$B$5),MONTH(Settings!$B$5),1)),IF(DAY(Settings!$B$5)&gt;=MAX(1,N(Settings!$B$6)),DATE(YEAR(Settings!$B$5),MONTH(Settings!$B$5),1),EDATE(DATE(YEAR(Settings!$B$5),MONTH(Settings!$B$5),1),-1)))))</f>
        <v/>
      </c>
    </row>
    <row r="351" spans="1:13" x14ac:dyDescent="0.3">
      <c r="A351" s="26" t="str">
        <f>IF(Residents!A351="","",Residents!A351)</f>
        <v/>
      </c>
      <c r="B351" s="27" t="str">
        <f>IF($A351="","",Residents!H351&amp;"")</f>
        <v/>
      </c>
      <c r="C351" s="28" t="str">
        <f>IF($A351="","",IF(N(Residents!I351)&gt;0,Residents!I351,IFERROR(INDEX(Beds!$F$7:$F$206,MATCH(Residents!H351,Beds!$A$7:$A$206,0)),0)))</f>
        <v/>
      </c>
      <c r="D351" s="29" t="str">
        <f>IF(OR($A351="",Residents!J351=""),"",Residents!J351)</f>
        <v/>
      </c>
      <c r="E351" s="30" t="str">
        <f>IF($A351="","",IF(Residents!J351="","No check-in date",IF(Residents!J351&gt;Settings!$B$5,"Booked",IF(AND(Residents!K351&lt;&gt;"",Residents!K351&lt;Settings!$B$5),"Left","Staying"))))</f>
        <v/>
      </c>
      <c r="F351" s="30" t="str">
        <f>IF($A351="","",IF(OR(L351="",Residents!$J351&gt;Settings!$B$5),0,(YEAR(M351)-YEAR(L351))*12+MONTH(M351)-MONTH(L351)+1))</f>
        <v/>
      </c>
      <c r="G351" s="28" t="str">
        <f>IF($A351="","",F351*C351+IF(F351&gt;0,N(Residents!O351),0))</f>
        <v/>
      </c>
      <c r="H351" s="28" t="str">
        <f>IF($A351="","",SUMIF(Payments!$B$4:$B$1003,$A351,Payments!$D$4:$D$1003))</f>
        <v/>
      </c>
      <c r="I351" s="31" t="str">
        <f t="shared" si="5"/>
        <v/>
      </c>
      <c r="J351" s="26" t="str">
        <f>IF($A351="","",Residents!B351&amp;"")</f>
        <v/>
      </c>
      <c r="K351" s="32" t="str">
        <f>IF(OR($A351="",N(I351)&lt;=0.005),"","Hi "&amp;A351&amp;", your rent balance at "&amp;Settings!$B$3&amp;" is "&amp;Settings!$B$4&amp;" "&amp;TEXT(I351,"#,##0")&amp;" as on "&amp;TEXT(Settings!$B$5,"dd-mmm-yyyy")&amp;". Please pay at the earliest. Thank you.")</f>
        <v/>
      </c>
      <c r="L351" s="33" t="str">
        <f>IF(OR($A351="",Residents!$J351=""),"",DATE(YEAR(Residents!$J351),MONTH(Residents!$J351),1))</f>
        <v/>
      </c>
      <c r="M351" s="33" t="str">
        <f>IF(L351="","",MAX(L351,IF(Residents!$K351&lt;&gt;"",MIN(DATE(YEAR(Residents!$K351),MONTH(Residents!$K351),1),DATE(YEAR(Settings!$B$5),MONTH(Settings!$B$5),1)),IF(DAY(Settings!$B$5)&gt;=MAX(1,N(Settings!$B$6)),DATE(YEAR(Settings!$B$5),MONTH(Settings!$B$5),1),EDATE(DATE(YEAR(Settings!$B$5),MONTH(Settings!$B$5),1),-1)))))</f>
        <v/>
      </c>
    </row>
    <row r="352" spans="1:13" x14ac:dyDescent="0.3">
      <c r="A352" s="26" t="str">
        <f>IF(Residents!A352="","",Residents!A352)</f>
        <v/>
      </c>
      <c r="B352" s="27" t="str">
        <f>IF($A352="","",Residents!H352&amp;"")</f>
        <v/>
      </c>
      <c r="C352" s="28" t="str">
        <f>IF($A352="","",IF(N(Residents!I352)&gt;0,Residents!I352,IFERROR(INDEX(Beds!$F$7:$F$206,MATCH(Residents!H352,Beds!$A$7:$A$206,0)),0)))</f>
        <v/>
      </c>
      <c r="D352" s="29" t="str">
        <f>IF(OR($A352="",Residents!J352=""),"",Residents!J352)</f>
        <v/>
      </c>
      <c r="E352" s="30" t="str">
        <f>IF($A352="","",IF(Residents!J352="","No check-in date",IF(Residents!J352&gt;Settings!$B$5,"Booked",IF(AND(Residents!K352&lt;&gt;"",Residents!K352&lt;Settings!$B$5),"Left","Staying"))))</f>
        <v/>
      </c>
      <c r="F352" s="30" t="str">
        <f>IF($A352="","",IF(OR(L352="",Residents!$J352&gt;Settings!$B$5),0,(YEAR(M352)-YEAR(L352))*12+MONTH(M352)-MONTH(L352)+1))</f>
        <v/>
      </c>
      <c r="G352" s="28" t="str">
        <f>IF($A352="","",F352*C352+IF(F352&gt;0,N(Residents!O352),0))</f>
        <v/>
      </c>
      <c r="H352" s="28" t="str">
        <f>IF($A352="","",SUMIF(Payments!$B$4:$B$1003,$A352,Payments!$D$4:$D$1003))</f>
        <v/>
      </c>
      <c r="I352" s="31" t="str">
        <f t="shared" si="5"/>
        <v/>
      </c>
      <c r="J352" s="26" t="str">
        <f>IF($A352="","",Residents!B352&amp;"")</f>
        <v/>
      </c>
      <c r="K352" s="32" t="str">
        <f>IF(OR($A352="",N(I352)&lt;=0.005),"","Hi "&amp;A352&amp;", your rent balance at "&amp;Settings!$B$3&amp;" is "&amp;Settings!$B$4&amp;" "&amp;TEXT(I352,"#,##0")&amp;" as on "&amp;TEXT(Settings!$B$5,"dd-mmm-yyyy")&amp;". Please pay at the earliest. Thank you.")</f>
        <v/>
      </c>
      <c r="L352" s="33" t="str">
        <f>IF(OR($A352="",Residents!$J352=""),"",DATE(YEAR(Residents!$J352),MONTH(Residents!$J352),1))</f>
        <v/>
      </c>
      <c r="M352" s="33" t="str">
        <f>IF(L352="","",MAX(L352,IF(Residents!$K352&lt;&gt;"",MIN(DATE(YEAR(Residents!$K352),MONTH(Residents!$K352),1),DATE(YEAR(Settings!$B$5),MONTH(Settings!$B$5),1)),IF(DAY(Settings!$B$5)&gt;=MAX(1,N(Settings!$B$6)),DATE(YEAR(Settings!$B$5),MONTH(Settings!$B$5),1),EDATE(DATE(YEAR(Settings!$B$5),MONTH(Settings!$B$5),1),-1)))))</f>
        <v/>
      </c>
    </row>
    <row r="353" spans="1:13" x14ac:dyDescent="0.3">
      <c r="A353" s="26" t="str">
        <f>IF(Residents!A353="","",Residents!A353)</f>
        <v/>
      </c>
      <c r="B353" s="27" t="str">
        <f>IF($A353="","",Residents!H353&amp;"")</f>
        <v/>
      </c>
      <c r="C353" s="28" t="str">
        <f>IF($A353="","",IF(N(Residents!I353)&gt;0,Residents!I353,IFERROR(INDEX(Beds!$F$7:$F$206,MATCH(Residents!H353,Beds!$A$7:$A$206,0)),0)))</f>
        <v/>
      </c>
      <c r="D353" s="29" t="str">
        <f>IF(OR($A353="",Residents!J353=""),"",Residents!J353)</f>
        <v/>
      </c>
      <c r="E353" s="30" t="str">
        <f>IF($A353="","",IF(Residents!J353="","No check-in date",IF(Residents!J353&gt;Settings!$B$5,"Booked",IF(AND(Residents!K353&lt;&gt;"",Residents!K353&lt;Settings!$B$5),"Left","Staying"))))</f>
        <v/>
      </c>
      <c r="F353" s="30" t="str">
        <f>IF($A353="","",IF(OR(L353="",Residents!$J353&gt;Settings!$B$5),0,(YEAR(M353)-YEAR(L353))*12+MONTH(M353)-MONTH(L353)+1))</f>
        <v/>
      </c>
      <c r="G353" s="28" t="str">
        <f>IF($A353="","",F353*C353+IF(F353&gt;0,N(Residents!O353),0))</f>
        <v/>
      </c>
      <c r="H353" s="28" t="str">
        <f>IF($A353="","",SUMIF(Payments!$B$4:$B$1003,$A353,Payments!$D$4:$D$1003))</f>
        <v/>
      </c>
      <c r="I353" s="31" t="str">
        <f t="shared" si="5"/>
        <v/>
      </c>
      <c r="J353" s="26" t="str">
        <f>IF($A353="","",Residents!B353&amp;"")</f>
        <v/>
      </c>
      <c r="K353" s="32" t="str">
        <f>IF(OR($A353="",N(I353)&lt;=0.005),"","Hi "&amp;A353&amp;", your rent balance at "&amp;Settings!$B$3&amp;" is "&amp;Settings!$B$4&amp;" "&amp;TEXT(I353,"#,##0")&amp;" as on "&amp;TEXT(Settings!$B$5,"dd-mmm-yyyy")&amp;". Please pay at the earliest. Thank you.")</f>
        <v/>
      </c>
      <c r="L353" s="33" t="str">
        <f>IF(OR($A353="",Residents!$J353=""),"",DATE(YEAR(Residents!$J353),MONTH(Residents!$J353),1))</f>
        <v/>
      </c>
      <c r="M353" s="33" t="str">
        <f>IF(L353="","",MAX(L353,IF(Residents!$K353&lt;&gt;"",MIN(DATE(YEAR(Residents!$K353),MONTH(Residents!$K353),1),DATE(YEAR(Settings!$B$5),MONTH(Settings!$B$5),1)),IF(DAY(Settings!$B$5)&gt;=MAX(1,N(Settings!$B$6)),DATE(YEAR(Settings!$B$5),MONTH(Settings!$B$5),1),EDATE(DATE(YEAR(Settings!$B$5),MONTH(Settings!$B$5),1),-1)))))</f>
        <v/>
      </c>
    </row>
    <row r="354" spans="1:13" x14ac:dyDescent="0.3">
      <c r="A354" s="26" t="str">
        <f>IF(Residents!A354="","",Residents!A354)</f>
        <v/>
      </c>
      <c r="B354" s="27" t="str">
        <f>IF($A354="","",Residents!H354&amp;"")</f>
        <v/>
      </c>
      <c r="C354" s="28" t="str">
        <f>IF($A354="","",IF(N(Residents!I354)&gt;0,Residents!I354,IFERROR(INDEX(Beds!$F$7:$F$206,MATCH(Residents!H354,Beds!$A$7:$A$206,0)),0)))</f>
        <v/>
      </c>
      <c r="D354" s="29" t="str">
        <f>IF(OR($A354="",Residents!J354=""),"",Residents!J354)</f>
        <v/>
      </c>
      <c r="E354" s="30" t="str">
        <f>IF($A354="","",IF(Residents!J354="","No check-in date",IF(Residents!J354&gt;Settings!$B$5,"Booked",IF(AND(Residents!K354&lt;&gt;"",Residents!K354&lt;Settings!$B$5),"Left","Staying"))))</f>
        <v/>
      </c>
      <c r="F354" s="30" t="str">
        <f>IF($A354="","",IF(OR(L354="",Residents!$J354&gt;Settings!$B$5),0,(YEAR(M354)-YEAR(L354))*12+MONTH(M354)-MONTH(L354)+1))</f>
        <v/>
      </c>
      <c r="G354" s="28" t="str">
        <f>IF($A354="","",F354*C354+IF(F354&gt;0,N(Residents!O354),0))</f>
        <v/>
      </c>
      <c r="H354" s="28" t="str">
        <f>IF($A354="","",SUMIF(Payments!$B$4:$B$1003,$A354,Payments!$D$4:$D$1003))</f>
        <v/>
      </c>
      <c r="I354" s="31" t="str">
        <f t="shared" si="5"/>
        <v/>
      </c>
      <c r="J354" s="26" t="str">
        <f>IF($A354="","",Residents!B354&amp;"")</f>
        <v/>
      </c>
      <c r="K354" s="32" t="str">
        <f>IF(OR($A354="",N(I354)&lt;=0.005),"","Hi "&amp;A354&amp;", your rent balance at "&amp;Settings!$B$3&amp;" is "&amp;Settings!$B$4&amp;" "&amp;TEXT(I354,"#,##0")&amp;" as on "&amp;TEXT(Settings!$B$5,"dd-mmm-yyyy")&amp;". Please pay at the earliest. Thank you.")</f>
        <v/>
      </c>
      <c r="L354" s="33" t="str">
        <f>IF(OR($A354="",Residents!$J354=""),"",DATE(YEAR(Residents!$J354),MONTH(Residents!$J354),1))</f>
        <v/>
      </c>
      <c r="M354" s="33" t="str">
        <f>IF(L354="","",MAX(L354,IF(Residents!$K354&lt;&gt;"",MIN(DATE(YEAR(Residents!$K354),MONTH(Residents!$K354),1),DATE(YEAR(Settings!$B$5),MONTH(Settings!$B$5),1)),IF(DAY(Settings!$B$5)&gt;=MAX(1,N(Settings!$B$6)),DATE(YEAR(Settings!$B$5),MONTH(Settings!$B$5),1),EDATE(DATE(YEAR(Settings!$B$5),MONTH(Settings!$B$5),1),-1)))))</f>
        <v/>
      </c>
    </row>
    <row r="355" spans="1:13" x14ac:dyDescent="0.3">
      <c r="A355" s="26" t="str">
        <f>IF(Residents!A355="","",Residents!A355)</f>
        <v/>
      </c>
      <c r="B355" s="27" t="str">
        <f>IF($A355="","",Residents!H355&amp;"")</f>
        <v/>
      </c>
      <c r="C355" s="28" t="str">
        <f>IF($A355="","",IF(N(Residents!I355)&gt;0,Residents!I355,IFERROR(INDEX(Beds!$F$7:$F$206,MATCH(Residents!H355,Beds!$A$7:$A$206,0)),0)))</f>
        <v/>
      </c>
      <c r="D355" s="29" t="str">
        <f>IF(OR($A355="",Residents!J355=""),"",Residents!J355)</f>
        <v/>
      </c>
      <c r="E355" s="30" t="str">
        <f>IF($A355="","",IF(Residents!J355="","No check-in date",IF(Residents!J355&gt;Settings!$B$5,"Booked",IF(AND(Residents!K355&lt;&gt;"",Residents!K355&lt;Settings!$B$5),"Left","Staying"))))</f>
        <v/>
      </c>
      <c r="F355" s="30" t="str">
        <f>IF($A355="","",IF(OR(L355="",Residents!$J355&gt;Settings!$B$5),0,(YEAR(M355)-YEAR(L355))*12+MONTH(M355)-MONTH(L355)+1))</f>
        <v/>
      </c>
      <c r="G355" s="28" t="str">
        <f>IF($A355="","",F355*C355+IF(F355&gt;0,N(Residents!O355),0))</f>
        <v/>
      </c>
      <c r="H355" s="28" t="str">
        <f>IF($A355="","",SUMIF(Payments!$B$4:$B$1003,$A355,Payments!$D$4:$D$1003))</f>
        <v/>
      </c>
      <c r="I355" s="31" t="str">
        <f t="shared" si="5"/>
        <v/>
      </c>
      <c r="J355" s="26" t="str">
        <f>IF($A355="","",Residents!B355&amp;"")</f>
        <v/>
      </c>
      <c r="K355" s="32" t="str">
        <f>IF(OR($A355="",N(I355)&lt;=0.005),"","Hi "&amp;A355&amp;", your rent balance at "&amp;Settings!$B$3&amp;" is "&amp;Settings!$B$4&amp;" "&amp;TEXT(I355,"#,##0")&amp;" as on "&amp;TEXT(Settings!$B$5,"dd-mmm-yyyy")&amp;". Please pay at the earliest. Thank you.")</f>
        <v/>
      </c>
      <c r="L355" s="33" t="str">
        <f>IF(OR($A355="",Residents!$J355=""),"",DATE(YEAR(Residents!$J355),MONTH(Residents!$J355),1))</f>
        <v/>
      </c>
      <c r="M355" s="33" t="str">
        <f>IF(L355="","",MAX(L355,IF(Residents!$K355&lt;&gt;"",MIN(DATE(YEAR(Residents!$K355),MONTH(Residents!$K355),1),DATE(YEAR(Settings!$B$5),MONTH(Settings!$B$5),1)),IF(DAY(Settings!$B$5)&gt;=MAX(1,N(Settings!$B$6)),DATE(YEAR(Settings!$B$5),MONTH(Settings!$B$5),1),EDATE(DATE(YEAR(Settings!$B$5),MONTH(Settings!$B$5),1),-1)))))</f>
        <v/>
      </c>
    </row>
    <row r="356" spans="1:13" x14ac:dyDescent="0.3">
      <c r="A356" s="26" t="str">
        <f>IF(Residents!A356="","",Residents!A356)</f>
        <v/>
      </c>
      <c r="B356" s="27" t="str">
        <f>IF($A356="","",Residents!H356&amp;"")</f>
        <v/>
      </c>
      <c r="C356" s="28" t="str">
        <f>IF($A356="","",IF(N(Residents!I356)&gt;0,Residents!I356,IFERROR(INDEX(Beds!$F$7:$F$206,MATCH(Residents!H356,Beds!$A$7:$A$206,0)),0)))</f>
        <v/>
      </c>
      <c r="D356" s="29" t="str">
        <f>IF(OR($A356="",Residents!J356=""),"",Residents!J356)</f>
        <v/>
      </c>
      <c r="E356" s="30" t="str">
        <f>IF($A356="","",IF(Residents!J356="","No check-in date",IF(Residents!J356&gt;Settings!$B$5,"Booked",IF(AND(Residents!K356&lt;&gt;"",Residents!K356&lt;Settings!$B$5),"Left","Staying"))))</f>
        <v/>
      </c>
      <c r="F356" s="30" t="str">
        <f>IF($A356="","",IF(OR(L356="",Residents!$J356&gt;Settings!$B$5),0,(YEAR(M356)-YEAR(L356))*12+MONTH(M356)-MONTH(L356)+1))</f>
        <v/>
      </c>
      <c r="G356" s="28" t="str">
        <f>IF($A356="","",F356*C356+IF(F356&gt;0,N(Residents!O356),0))</f>
        <v/>
      </c>
      <c r="H356" s="28" t="str">
        <f>IF($A356="","",SUMIF(Payments!$B$4:$B$1003,$A356,Payments!$D$4:$D$1003))</f>
        <v/>
      </c>
      <c r="I356" s="31" t="str">
        <f t="shared" si="5"/>
        <v/>
      </c>
      <c r="J356" s="26" t="str">
        <f>IF($A356="","",Residents!B356&amp;"")</f>
        <v/>
      </c>
      <c r="K356" s="32" t="str">
        <f>IF(OR($A356="",N(I356)&lt;=0.005),"","Hi "&amp;A356&amp;", your rent balance at "&amp;Settings!$B$3&amp;" is "&amp;Settings!$B$4&amp;" "&amp;TEXT(I356,"#,##0")&amp;" as on "&amp;TEXT(Settings!$B$5,"dd-mmm-yyyy")&amp;". Please pay at the earliest. Thank you.")</f>
        <v/>
      </c>
      <c r="L356" s="33" t="str">
        <f>IF(OR($A356="",Residents!$J356=""),"",DATE(YEAR(Residents!$J356),MONTH(Residents!$J356),1))</f>
        <v/>
      </c>
      <c r="M356" s="33" t="str">
        <f>IF(L356="","",MAX(L356,IF(Residents!$K356&lt;&gt;"",MIN(DATE(YEAR(Residents!$K356),MONTH(Residents!$K356),1),DATE(YEAR(Settings!$B$5),MONTH(Settings!$B$5),1)),IF(DAY(Settings!$B$5)&gt;=MAX(1,N(Settings!$B$6)),DATE(YEAR(Settings!$B$5),MONTH(Settings!$B$5),1),EDATE(DATE(YEAR(Settings!$B$5),MONTH(Settings!$B$5),1),-1)))))</f>
        <v/>
      </c>
    </row>
    <row r="357" spans="1:13" x14ac:dyDescent="0.3">
      <c r="A357" s="26" t="str">
        <f>IF(Residents!A357="","",Residents!A357)</f>
        <v/>
      </c>
      <c r="B357" s="27" t="str">
        <f>IF($A357="","",Residents!H357&amp;"")</f>
        <v/>
      </c>
      <c r="C357" s="28" t="str">
        <f>IF($A357="","",IF(N(Residents!I357)&gt;0,Residents!I357,IFERROR(INDEX(Beds!$F$7:$F$206,MATCH(Residents!H357,Beds!$A$7:$A$206,0)),0)))</f>
        <v/>
      </c>
      <c r="D357" s="29" t="str">
        <f>IF(OR($A357="",Residents!J357=""),"",Residents!J357)</f>
        <v/>
      </c>
      <c r="E357" s="30" t="str">
        <f>IF($A357="","",IF(Residents!J357="","No check-in date",IF(Residents!J357&gt;Settings!$B$5,"Booked",IF(AND(Residents!K357&lt;&gt;"",Residents!K357&lt;Settings!$B$5),"Left","Staying"))))</f>
        <v/>
      </c>
      <c r="F357" s="30" t="str">
        <f>IF($A357="","",IF(OR(L357="",Residents!$J357&gt;Settings!$B$5),0,(YEAR(M357)-YEAR(L357))*12+MONTH(M357)-MONTH(L357)+1))</f>
        <v/>
      </c>
      <c r="G357" s="28" t="str">
        <f>IF($A357="","",F357*C357+IF(F357&gt;0,N(Residents!O357),0))</f>
        <v/>
      </c>
      <c r="H357" s="28" t="str">
        <f>IF($A357="","",SUMIF(Payments!$B$4:$B$1003,$A357,Payments!$D$4:$D$1003))</f>
        <v/>
      </c>
      <c r="I357" s="31" t="str">
        <f t="shared" si="5"/>
        <v/>
      </c>
      <c r="J357" s="26" t="str">
        <f>IF($A357="","",Residents!B357&amp;"")</f>
        <v/>
      </c>
      <c r="K357" s="32" t="str">
        <f>IF(OR($A357="",N(I357)&lt;=0.005),"","Hi "&amp;A357&amp;", your rent balance at "&amp;Settings!$B$3&amp;" is "&amp;Settings!$B$4&amp;" "&amp;TEXT(I357,"#,##0")&amp;" as on "&amp;TEXT(Settings!$B$5,"dd-mmm-yyyy")&amp;". Please pay at the earliest. Thank you.")</f>
        <v/>
      </c>
      <c r="L357" s="33" t="str">
        <f>IF(OR($A357="",Residents!$J357=""),"",DATE(YEAR(Residents!$J357),MONTH(Residents!$J357),1))</f>
        <v/>
      </c>
      <c r="M357" s="33" t="str">
        <f>IF(L357="","",MAX(L357,IF(Residents!$K357&lt;&gt;"",MIN(DATE(YEAR(Residents!$K357),MONTH(Residents!$K357),1),DATE(YEAR(Settings!$B$5),MONTH(Settings!$B$5),1)),IF(DAY(Settings!$B$5)&gt;=MAX(1,N(Settings!$B$6)),DATE(YEAR(Settings!$B$5),MONTH(Settings!$B$5),1),EDATE(DATE(YEAR(Settings!$B$5),MONTH(Settings!$B$5),1),-1)))))</f>
        <v/>
      </c>
    </row>
    <row r="358" spans="1:13" x14ac:dyDescent="0.3">
      <c r="A358" s="26" t="str">
        <f>IF(Residents!A358="","",Residents!A358)</f>
        <v/>
      </c>
      <c r="B358" s="27" t="str">
        <f>IF($A358="","",Residents!H358&amp;"")</f>
        <v/>
      </c>
      <c r="C358" s="28" t="str">
        <f>IF($A358="","",IF(N(Residents!I358)&gt;0,Residents!I358,IFERROR(INDEX(Beds!$F$7:$F$206,MATCH(Residents!H358,Beds!$A$7:$A$206,0)),0)))</f>
        <v/>
      </c>
      <c r="D358" s="29" t="str">
        <f>IF(OR($A358="",Residents!J358=""),"",Residents!J358)</f>
        <v/>
      </c>
      <c r="E358" s="30" t="str">
        <f>IF($A358="","",IF(Residents!J358="","No check-in date",IF(Residents!J358&gt;Settings!$B$5,"Booked",IF(AND(Residents!K358&lt;&gt;"",Residents!K358&lt;Settings!$B$5),"Left","Staying"))))</f>
        <v/>
      </c>
      <c r="F358" s="30" t="str">
        <f>IF($A358="","",IF(OR(L358="",Residents!$J358&gt;Settings!$B$5),0,(YEAR(M358)-YEAR(L358))*12+MONTH(M358)-MONTH(L358)+1))</f>
        <v/>
      </c>
      <c r="G358" s="28" t="str">
        <f>IF($A358="","",F358*C358+IF(F358&gt;0,N(Residents!O358),0))</f>
        <v/>
      </c>
      <c r="H358" s="28" t="str">
        <f>IF($A358="","",SUMIF(Payments!$B$4:$B$1003,$A358,Payments!$D$4:$D$1003))</f>
        <v/>
      </c>
      <c r="I358" s="31" t="str">
        <f t="shared" si="5"/>
        <v/>
      </c>
      <c r="J358" s="26" t="str">
        <f>IF($A358="","",Residents!B358&amp;"")</f>
        <v/>
      </c>
      <c r="K358" s="32" t="str">
        <f>IF(OR($A358="",N(I358)&lt;=0.005),"","Hi "&amp;A358&amp;", your rent balance at "&amp;Settings!$B$3&amp;" is "&amp;Settings!$B$4&amp;" "&amp;TEXT(I358,"#,##0")&amp;" as on "&amp;TEXT(Settings!$B$5,"dd-mmm-yyyy")&amp;". Please pay at the earliest. Thank you.")</f>
        <v/>
      </c>
      <c r="L358" s="33" t="str">
        <f>IF(OR($A358="",Residents!$J358=""),"",DATE(YEAR(Residents!$J358),MONTH(Residents!$J358),1))</f>
        <v/>
      </c>
      <c r="M358" s="33" t="str">
        <f>IF(L358="","",MAX(L358,IF(Residents!$K358&lt;&gt;"",MIN(DATE(YEAR(Residents!$K358),MONTH(Residents!$K358),1),DATE(YEAR(Settings!$B$5),MONTH(Settings!$B$5),1)),IF(DAY(Settings!$B$5)&gt;=MAX(1,N(Settings!$B$6)),DATE(YEAR(Settings!$B$5),MONTH(Settings!$B$5),1),EDATE(DATE(YEAR(Settings!$B$5),MONTH(Settings!$B$5),1),-1)))))</f>
        <v/>
      </c>
    </row>
    <row r="359" spans="1:13" x14ac:dyDescent="0.3">
      <c r="A359" s="26" t="str">
        <f>IF(Residents!A359="","",Residents!A359)</f>
        <v/>
      </c>
      <c r="B359" s="27" t="str">
        <f>IF($A359="","",Residents!H359&amp;"")</f>
        <v/>
      </c>
      <c r="C359" s="28" t="str">
        <f>IF($A359="","",IF(N(Residents!I359)&gt;0,Residents!I359,IFERROR(INDEX(Beds!$F$7:$F$206,MATCH(Residents!H359,Beds!$A$7:$A$206,0)),0)))</f>
        <v/>
      </c>
      <c r="D359" s="29" t="str">
        <f>IF(OR($A359="",Residents!J359=""),"",Residents!J359)</f>
        <v/>
      </c>
      <c r="E359" s="30" t="str">
        <f>IF($A359="","",IF(Residents!J359="","No check-in date",IF(Residents!J359&gt;Settings!$B$5,"Booked",IF(AND(Residents!K359&lt;&gt;"",Residents!K359&lt;Settings!$B$5),"Left","Staying"))))</f>
        <v/>
      </c>
      <c r="F359" s="30" t="str">
        <f>IF($A359="","",IF(OR(L359="",Residents!$J359&gt;Settings!$B$5),0,(YEAR(M359)-YEAR(L359))*12+MONTH(M359)-MONTH(L359)+1))</f>
        <v/>
      </c>
      <c r="G359" s="28" t="str">
        <f>IF($A359="","",F359*C359+IF(F359&gt;0,N(Residents!O359),0))</f>
        <v/>
      </c>
      <c r="H359" s="28" t="str">
        <f>IF($A359="","",SUMIF(Payments!$B$4:$B$1003,$A359,Payments!$D$4:$D$1003))</f>
        <v/>
      </c>
      <c r="I359" s="31" t="str">
        <f t="shared" si="5"/>
        <v/>
      </c>
      <c r="J359" s="26" t="str">
        <f>IF($A359="","",Residents!B359&amp;"")</f>
        <v/>
      </c>
      <c r="K359" s="32" t="str">
        <f>IF(OR($A359="",N(I359)&lt;=0.005),"","Hi "&amp;A359&amp;", your rent balance at "&amp;Settings!$B$3&amp;" is "&amp;Settings!$B$4&amp;" "&amp;TEXT(I359,"#,##0")&amp;" as on "&amp;TEXT(Settings!$B$5,"dd-mmm-yyyy")&amp;". Please pay at the earliest. Thank you.")</f>
        <v/>
      </c>
      <c r="L359" s="33" t="str">
        <f>IF(OR($A359="",Residents!$J359=""),"",DATE(YEAR(Residents!$J359),MONTH(Residents!$J359),1))</f>
        <v/>
      </c>
      <c r="M359" s="33" t="str">
        <f>IF(L359="","",MAX(L359,IF(Residents!$K359&lt;&gt;"",MIN(DATE(YEAR(Residents!$K359),MONTH(Residents!$K359),1),DATE(YEAR(Settings!$B$5),MONTH(Settings!$B$5),1)),IF(DAY(Settings!$B$5)&gt;=MAX(1,N(Settings!$B$6)),DATE(YEAR(Settings!$B$5),MONTH(Settings!$B$5),1),EDATE(DATE(YEAR(Settings!$B$5),MONTH(Settings!$B$5),1),-1)))))</f>
        <v/>
      </c>
    </row>
    <row r="360" spans="1:13" x14ac:dyDescent="0.3">
      <c r="A360" s="26" t="str">
        <f>IF(Residents!A360="","",Residents!A360)</f>
        <v/>
      </c>
      <c r="B360" s="27" t="str">
        <f>IF($A360="","",Residents!H360&amp;"")</f>
        <v/>
      </c>
      <c r="C360" s="28" t="str">
        <f>IF($A360="","",IF(N(Residents!I360)&gt;0,Residents!I360,IFERROR(INDEX(Beds!$F$7:$F$206,MATCH(Residents!H360,Beds!$A$7:$A$206,0)),0)))</f>
        <v/>
      </c>
      <c r="D360" s="29" t="str">
        <f>IF(OR($A360="",Residents!J360=""),"",Residents!J360)</f>
        <v/>
      </c>
      <c r="E360" s="30" t="str">
        <f>IF($A360="","",IF(Residents!J360="","No check-in date",IF(Residents!J360&gt;Settings!$B$5,"Booked",IF(AND(Residents!K360&lt;&gt;"",Residents!K360&lt;Settings!$B$5),"Left","Staying"))))</f>
        <v/>
      </c>
      <c r="F360" s="30" t="str">
        <f>IF($A360="","",IF(OR(L360="",Residents!$J360&gt;Settings!$B$5),0,(YEAR(M360)-YEAR(L360))*12+MONTH(M360)-MONTH(L360)+1))</f>
        <v/>
      </c>
      <c r="G360" s="28" t="str">
        <f>IF($A360="","",F360*C360+IF(F360&gt;0,N(Residents!O360),0))</f>
        <v/>
      </c>
      <c r="H360" s="28" t="str">
        <f>IF($A360="","",SUMIF(Payments!$B$4:$B$1003,$A360,Payments!$D$4:$D$1003))</f>
        <v/>
      </c>
      <c r="I360" s="31" t="str">
        <f t="shared" si="5"/>
        <v/>
      </c>
      <c r="J360" s="26" t="str">
        <f>IF($A360="","",Residents!B360&amp;"")</f>
        <v/>
      </c>
      <c r="K360" s="32" t="str">
        <f>IF(OR($A360="",N(I360)&lt;=0.005),"","Hi "&amp;A360&amp;", your rent balance at "&amp;Settings!$B$3&amp;" is "&amp;Settings!$B$4&amp;" "&amp;TEXT(I360,"#,##0")&amp;" as on "&amp;TEXT(Settings!$B$5,"dd-mmm-yyyy")&amp;". Please pay at the earliest. Thank you.")</f>
        <v/>
      </c>
      <c r="L360" s="33" t="str">
        <f>IF(OR($A360="",Residents!$J360=""),"",DATE(YEAR(Residents!$J360),MONTH(Residents!$J360),1))</f>
        <v/>
      </c>
      <c r="M360" s="33" t="str">
        <f>IF(L360="","",MAX(L360,IF(Residents!$K360&lt;&gt;"",MIN(DATE(YEAR(Residents!$K360),MONTH(Residents!$K360),1),DATE(YEAR(Settings!$B$5),MONTH(Settings!$B$5),1)),IF(DAY(Settings!$B$5)&gt;=MAX(1,N(Settings!$B$6)),DATE(YEAR(Settings!$B$5),MONTH(Settings!$B$5),1),EDATE(DATE(YEAR(Settings!$B$5),MONTH(Settings!$B$5),1),-1)))))</f>
        <v/>
      </c>
    </row>
    <row r="361" spans="1:13" x14ac:dyDescent="0.3">
      <c r="A361" s="26" t="str">
        <f>IF(Residents!A361="","",Residents!A361)</f>
        <v/>
      </c>
      <c r="B361" s="27" t="str">
        <f>IF($A361="","",Residents!H361&amp;"")</f>
        <v/>
      </c>
      <c r="C361" s="28" t="str">
        <f>IF($A361="","",IF(N(Residents!I361)&gt;0,Residents!I361,IFERROR(INDEX(Beds!$F$7:$F$206,MATCH(Residents!H361,Beds!$A$7:$A$206,0)),0)))</f>
        <v/>
      </c>
      <c r="D361" s="29" t="str">
        <f>IF(OR($A361="",Residents!J361=""),"",Residents!J361)</f>
        <v/>
      </c>
      <c r="E361" s="30" t="str">
        <f>IF($A361="","",IF(Residents!J361="","No check-in date",IF(Residents!J361&gt;Settings!$B$5,"Booked",IF(AND(Residents!K361&lt;&gt;"",Residents!K361&lt;Settings!$B$5),"Left","Staying"))))</f>
        <v/>
      </c>
      <c r="F361" s="30" t="str">
        <f>IF($A361="","",IF(OR(L361="",Residents!$J361&gt;Settings!$B$5),0,(YEAR(M361)-YEAR(L361))*12+MONTH(M361)-MONTH(L361)+1))</f>
        <v/>
      </c>
      <c r="G361" s="28" t="str">
        <f>IF($A361="","",F361*C361+IF(F361&gt;0,N(Residents!O361),0))</f>
        <v/>
      </c>
      <c r="H361" s="28" t="str">
        <f>IF($A361="","",SUMIF(Payments!$B$4:$B$1003,$A361,Payments!$D$4:$D$1003))</f>
        <v/>
      </c>
      <c r="I361" s="31" t="str">
        <f t="shared" si="5"/>
        <v/>
      </c>
      <c r="J361" s="26" t="str">
        <f>IF($A361="","",Residents!B361&amp;"")</f>
        <v/>
      </c>
      <c r="K361" s="32" t="str">
        <f>IF(OR($A361="",N(I361)&lt;=0.005),"","Hi "&amp;A361&amp;", your rent balance at "&amp;Settings!$B$3&amp;" is "&amp;Settings!$B$4&amp;" "&amp;TEXT(I361,"#,##0")&amp;" as on "&amp;TEXT(Settings!$B$5,"dd-mmm-yyyy")&amp;". Please pay at the earliest. Thank you.")</f>
        <v/>
      </c>
      <c r="L361" s="33" t="str">
        <f>IF(OR($A361="",Residents!$J361=""),"",DATE(YEAR(Residents!$J361),MONTH(Residents!$J361),1))</f>
        <v/>
      </c>
      <c r="M361" s="33" t="str">
        <f>IF(L361="","",MAX(L361,IF(Residents!$K361&lt;&gt;"",MIN(DATE(YEAR(Residents!$K361),MONTH(Residents!$K361),1),DATE(YEAR(Settings!$B$5),MONTH(Settings!$B$5),1)),IF(DAY(Settings!$B$5)&gt;=MAX(1,N(Settings!$B$6)),DATE(YEAR(Settings!$B$5),MONTH(Settings!$B$5),1),EDATE(DATE(YEAR(Settings!$B$5),MONTH(Settings!$B$5),1),-1)))))</f>
        <v/>
      </c>
    </row>
    <row r="362" spans="1:13" x14ac:dyDescent="0.3">
      <c r="A362" s="26" t="str">
        <f>IF(Residents!A362="","",Residents!A362)</f>
        <v/>
      </c>
      <c r="B362" s="27" t="str">
        <f>IF($A362="","",Residents!H362&amp;"")</f>
        <v/>
      </c>
      <c r="C362" s="28" t="str">
        <f>IF($A362="","",IF(N(Residents!I362)&gt;0,Residents!I362,IFERROR(INDEX(Beds!$F$7:$F$206,MATCH(Residents!H362,Beds!$A$7:$A$206,0)),0)))</f>
        <v/>
      </c>
      <c r="D362" s="29" t="str">
        <f>IF(OR($A362="",Residents!J362=""),"",Residents!J362)</f>
        <v/>
      </c>
      <c r="E362" s="30" t="str">
        <f>IF($A362="","",IF(Residents!J362="","No check-in date",IF(Residents!J362&gt;Settings!$B$5,"Booked",IF(AND(Residents!K362&lt;&gt;"",Residents!K362&lt;Settings!$B$5),"Left","Staying"))))</f>
        <v/>
      </c>
      <c r="F362" s="30" t="str">
        <f>IF($A362="","",IF(OR(L362="",Residents!$J362&gt;Settings!$B$5),0,(YEAR(M362)-YEAR(L362))*12+MONTH(M362)-MONTH(L362)+1))</f>
        <v/>
      </c>
      <c r="G362" s="28" t="str">
        <f>IF($A362="","",F362*C362+IF(F362&gt;0,N(Residents!O362),0))</f>
        <v/>
      </c>
      <c r="H362" s="28" t="str">
        <f>IF($A362="","",SUMIF(Payments!$B$4:$B$1003,$A362,Payments!$D$4:$D$1003))</f>
        <v/>
      </c>
      <c r="I362" s="31" t="str">
        <f t="shared" si="5"/>
        <v/>
      </c>
      <c r="J362" s="26" t="str">
        <f>IF($A362="","",Residents!B362&amp;"")</f>
        <v/>
      </c>
      <c r="K362" s="32" t="str">
        <f>IF(OR($A362="",N(I362)&lt;=0.005),"","Hi "&amp;A362&amp;", your rent balance at "&amp;Settings!$B$3&amp;" is "&amp;Settings!$B$4&amp;" "&amp;TEXT(I362,"#,##0")&amp;" as on "&amp;TEXT(Settings!$B$5,"dd-mmm-yyyy")&amp;". Please pay at the earliest. Thank you.")</f>
        <v/>
      </c>
      <c r="L362" s="33" t="str">
        <f>IF(OR($A362="",Residents!$J362=""),"",DATE(YEAR(Residents!$J362),MONTH(Residents!$J362),1))</f>
        <v/>
      </c>
      <c r="M362" s="33" t="str">
        <f>IF(L362="","",MAX(L362,IF(Residents!$K362&lt;&gt;"",MIN(DATE(YEAR(Residents!$K362),MONTH(Residents!$K362),1),DATE(YEAR(Settings!$B$5),MONTH(Settings!$B$5),1)),IF(DAY(Settings!$B$5)&gt;=MAX(1,N(Settings!$B$6)),DATE(YEAR(Settings!$B$5),MONTH(Settings!$B$5),1),EDATE(DATE(YEAR(Settings!$B$5),MONTH(Settings!$B$5),1),-1)))))</f>
        <v/>
      </c>
    </row>
    <row r="363" spans="1:13" x14ac:dyDescent="0.3">
      <c r="A363" s="26" t="str">
        <f>IF(Residents!A363="","",Residents!A363)</f>
        <v/>
      </c>
      <c r="B363" s="27" t="str">
        <f>IF($A363="","",Residents!H363&amp;"")</f>
        <v/>
      </c>
      <c r="C363" s="28" t="str">
        <f>IF($A363="","",IF(N(Residents!I363)&gt;0,Residents!I363,IFERROR(INDEX(Beds!$F$7:$F$206,MATCH(Residents!H363,Beds!$A$7:$A$206,0)),0)))</f>
        <v/>
      </c>
      <c r="D363" s="29" t="str">
        <f>IF(OR($A363="",Residents!J363=""),"",Residents!J363)</f>
        <v/>
      </c>
      <c r="E363" s="30" t="str">
        <f>IF($A363="","",IF(Residents!J363="","No check-in date",IF(Residents!J363&gt;Settings!$B$5,"Booked",IF(AND(Residents!K363&lt;&gt;"",Residents!K363&lt;Settings!$B$5),"Left","Staying"))))</f>
        <v/>
      </c>
      <c r="F363" s="30" t="str">
        <f>IF($A363="","",IF(OR(L363="",Residents!$J363&gt;Settings!$B$5),0,(YEAR(M363)-YEAR(L363))*12+MONTH(M363)-MONTH(L363)+1))</f>
        <v/>
      </c>
      <c r="G363" s="28" t="str">
        <f>IF($A363="","",F363*C363+IF(F363&gt;0,N(Residents!O363),0))</f>
        <v/>
      </c>
      <c r="H363" s="28" t="str">
        <f>IF($A363="","",SUMIF(Payments!$B$4:$B$1003,$A363,Payments!$D$4:$D$1003))</f>
        <v/>
      </c>
      <c r="I363" s="31" t="str">
        <f t="shared" si="5"/>
        <v/>
      </c>
      <c r="J363" s="26" t="str">
        <f>IF($A363="","",Residents!B363&amp;"")</f>
        <v/>
      </c>
      <c r="K363" s="32" t="str">
        <f>IF(OR($A363="",N(I363)&lt;=0.005),"","Hi "&amp;A363&amp;", your rent balance at "&amp;Settings!$B$3&amp;" is "&amp;Settings!$B$4&amp;" "&amp;TEXT(I363,"#,##0")&amp;" as on "&amp;TEXT(Settings!$B$5,"dd-mmm-yyyy")&amp;". Please pay at the earliest. Thank you.")</f>
        <v/>
      </c>
      <c r="L363" s="33" t="str">
        <f>IF(OR($A363="",Residents!$J363=""),"",DATE(YEAR(Residents!$J363),MONTH(Residents!$J363),1))</f>
        <v/>
      </c>
      <c r="M363" s="33" t="str">
        <f>IF(L363="","",MAX(L363,IF(Residents!$K363&lt;&gt;"",MIN(DATE(YEAR(Residents!$K363),MONTH(Residents!$K363),1),DATE(YEAR(Settings!$B$5),MONTH(Settings!$B$5),1)),IF(DAY(Settings!$B$5)&gt;=MAX(1,N(Settings!$B$6)),DATE(YEAR(Settings!$B$5),MONTH(Settings!$B$5),1),EDATE(DATE(YEAR(Settings!$B$5),MONTH(Settings!$B$5),1),-1)))))</f>
        <v/>
      </c>
    </row>
    <row r="364" spans="1:13" x14ac:dyDescent="0.3">
      <c r="A364" s="26" t="str">
        <f>IF(Residents!A364="","",Residents!A364)</f>
        <v/>
      </c>
      <c r="B364" s="27" t="str">
        <f>IF($A364="","",Residents!H364&amp;"")</f>
        <v/>
      </c>
      <c r="C364" s="28" t="str">
        <f>IF($A364="","",IF(N(Residents!I364)&gt;0,Residents!I364,IFERROR(INDEX(Beds!$F$7:$F$206,MATCH(Residents!H364,Beds!$A$7:$A$206,0)),0)))</f>
        <v/>
      </c>
      <c r="D364" s="29" t="str">
        <f>IF(OR($A364="",Residents!J364=""),"",Residents!J364)</f>
        <v/>
      </c>
      <c r="E364" s="30" t="str">
        <f>IF($A364="","",IF(Residents!J364="","No check-in date",IF(Residents!J364&gt;Settings!$B$5,"Booked",IF(AND(Residents!K364&lt;&gt;"",Residents!K364&lt;Settings!$B$5),"Left","Staying"))))</f>
        <v/>
      </c>
      <c r="F364" s="30" t="str">
        <f>IF($A364="","",IF(OR(L364="",Residents!$J364&gt;Settings!$B$5),0,(YEAR(M364)-YEAR(L364))*12+MONTH(M364)-MONTH(L364)+1))</f>
        <v/>
      </c>
      <c r="G364" s="28" t="str">
        <f>IF($A364="","",F364*C364+IF(F364&gt;0,N(Residents!O364),0))</f>
        <v/>
      </c>
      <c r="H364" s="28" t="str">
        <f>IF($A364="","",SUMIF(Payments!$B$4:$B$1003,$A364,Payments!$D$4:$D$1003))</f>
        <v/>
      </c>
      <c r="I364" s="31" t="str">
        <f t="shared" si="5"/>
        <v/>
      </c>
      <c r="J364" s="26" t="str">
        <f>IF($A364="","",Residents!B364&amp;"")</f>
        <v/>
      </c>
      <c r="K364" s="32" t="str">
        <f>IF(OR($A364="",N(I364)&lt;=0.005),"","Hi "&amp;A364&amp;", your rent balance at "&amp;Settings!$B$3&amp;" is "&amp;Settings!$B$4&amp;" "&amp;TEXT(I364,"#,##0")&amp;" as on "&amp;TEXT(Settings!$B$5,"dd-mmm-yyyy")&amp;". Please pay at the earliest. Thank you.")</f>
        <v/>
      </c>
      <c r="L364" s="33" t="str">
        <f>IF(OR($A364="",Residents!$J364=""),"",DATE(YEAR(Residents!$J364),MONTH(Residents!$J364),1))</f>
        <v/>
      </c>
      <c r="M364" s="33" t="str">
        <f>IF(L364="","",MAX(L364,IF(Residents!$K364&lt;&gt;"",MIN(DATE(YEAR(Residents!$K364),MONTH(Residents!$K364),1),DATE(YEAR(Settings!$B$5),MONTH(Settings!$B$5),1)),IF(DAY(Settings!$B$5)&gt;=MAX(1,N(Settings!$B$6)),DATE(YEAR(Settings!$B$5),MONTH(Settings!$B$5),1),EDATE(DATE(YEAR(Settings!$B$5),MONTH(Settings!$B$5),1),-1)))))</f>
        <v/>
      </c>
    </row>
    <row r="365" spans="1:13" x14ac:dyDescent="0.3">
      <c r="A365" s="26" t="str">
        <f>IF(Residents!A365="","",Residents!A365)</f>
        <v/>
      </c>
      <c r="B365" s="27" t="str">
        <f>IF($A365="","",Residents!H365&amp;"")</f>
        <v/>
      </c>
      <c r="C365" s="28" t="str">
        <f>IF($A365="","",IF(N(Residents!I365)&gt;0,Residents!I365,IFERROR(INDEX(Beds!$F$7:$F$206,MATCH(Residents!H365,Beds!$A$7:$A$206,0)),0)))</f>
        <v/>
      </c>
      <c r="D365" s="29" t="str">
        <f>IF(OR($A365="",Residents!J365=""),"",Residents!J365)</f>
        <v/>
      </c>
      <c r="E365" s="30" t="str">
        <f>IF($A365="","",IF(Residents!J365="","No check-in date",IF(Residents!J365&gt;Settings!$B$5,"Booked",IF(AND(Residents!K365&lt;&gt;"",Residents!K365&lt;Settings!$B$5),"Left","Staying"))))</f>
        <v/>
      </c>
      <c r="F365" s="30" t="str">
        <f>IF($A365="","",IF(OR(L365="",Residents!$J365&gt;Settings!$B$5),0,(YEAR(M365)-YEAR(L365))*12+MONTH(M365)-MONTH(L365)+1))</f>
        <v/>
      </c>
      <c r="G365" s="28" t="str">
        <f>IF($A365="","",F365*C365+IF(F365&gt;0,N(Residents!O365),0))</f>
        <v/>
      </c>
      <c r="H365" s="28" t="str">
        <f>IF($A365="","",SUMIF(Payments!$B$4:$B$1003,$A365,Payments!$D$4:$D$1003))</f>
        <v/>
      </c>
      <c r="I365" s="31" t="str">
        <f t="shared" si="5"/>
        <v/>
      </c>
      <c r="J365" s="26" t="str">
        <f>IF($A365="","",Residents!B365&amp;"")</f>
        <v/>
      </c>
      <c r="K365" s="32" t="str">
        <f>IF(OR($A365="",N(I365)&lt;=0.005),"","Hi "&amp;A365&amp;", your rent balance at "&amp;Settings!$B$3&amp;" is "&amp;Settings!$B$4&amp;" "&amp;TEXT(I365,"#,##0")&amp;" as on "&amp;TEXT(Settings!$B$5,"dd-mmm-yyyy")&amp;". Please pay at the earliest. Thank you.")</f>
        <v/>
      </c>
      <c r="L365" s="33" t="str">
        <f>IF(OR($A365="",Residents!$J365=""),"",DATE(YEAR(Residents!$J365),MONTH(Residents!$J365),1))</f>
        <v/>
      </c>
      <c r="M365" s="33" t="str">
        <f>IF(L365="","",MAX(L365,IF(Residents!$K365&lt;&gt;"",MIN(DATE(YEAR(Residents!$K365),MONTH(Residents!$K365),1),DATE(YEAR(Settings!$B$5),MONTH(Settings!$B$5),1)),IF(DAY(Settings!$B$5)&gt;=MAX(1,N(Settings!$B$6)),DATE(YEAR(Settings!$B$5),MONTH(Settings!$B$5),1),EDATE(DATE(YEAR(Settings!$B$5),MONTH(Settings!$B$5),1),-1)))))</f>
        <v/>
      </c>
    </row>
    <row r="366" spans="1:13" x14ac:dyDescent="0.3">
      <c r="A366" s="26" t="str">
        <f>IF(Residents!A366="","",Residents!A366)</f>
        <v/>
      </c>
      <c r="B366" s="27" t="str">
        <f>IF($A366="","",Residents!H366&amp;"")</f>
        <v/>
      </c>
      <c r="C366" s="28" t="str">
        <f>IF($A366="","",IF(N(Residents!I366)&gt;0,Residents!I366,IFERROR(INDEX(Beds!$F$7:$F$206,MATCH(Residents!H366,Beds!$A$7:$A$206,0)),0)))</f>
        <v/>
      </c>
      <c r="D366" s="29" t="str">
        <f>IF(OR($A366="",Residents!J366=""),"",Residents!J366)</f>
        <v/>
      </c>
      <c r="E366" s="30" t="str">
        <f>IF($A366="","",IF(Residents!J366="","No check-in date",IF(Residents!J366&gt;Settings!$B$5,"Booked",IF(AND(Residents!K366&lt;&gt;"",Residents!K366&lt;Settings!$B$5),"Left","Staying"))))</f>
        <v/>
      </c>
      <c r="F366" s="30" t="str">
        <f>IF($A366="","",IF(OR(L366="",Residents!$J366&gt;Settings!$B$5),0,(YEAR(M366)-YEAR(L366))*12+MONTH(M366)-MONTH(L366)+1))</f>
        <v/>
      </c>
      <c r="G366" s="28" t="str">
        <f>IF($A366="","",F366*C366+IF(F366&gt;0,N(Residents!O366),0))</f>
        <v/>
      </c>
      <c r="H366" s="28" t="str">
        <f>IF($A366="","",SUMIF(Payments!$B$4:$B$1003,$A366,Payments!$D$4:$D$1003))</f>
        <v/>
      </c>
      <c r="I366" s="31" t="str">
        <f t="shared" si="5"/>
        <v/>
      </c>
      <c r="J366" s="26" t="str">
        <f>IF($A366="","",Residents!B366&amp;"")</f>
        <v/>
      </c>
      <c r="K366" s="32" t="str">
        <f>IF(OR($A366="",N(I366)&lt;=0.005),"","Hi "&amp;A366&amp;", your rent balance at "&amp;Settings!$B$3&amp;" is "&amp;Settings!$B$4&amp;" "&amp;TEXT(I366,"#,##0")&amp;" as on "&amp;TEXT(Settings!$B$5,"dd-mmm-yyyy")&amp;". Please pay at the earliest. Thank you.")</f>
        <v/>
      </c>
      <c r="L366" s="33" t="str">
        <f>IF(OR($A366="",Residents!$J366=""),"",DATE(YEAR(Residents!$J366),MONTH(Residents!$J366),1))</f>
        <v/>
      </c>
      <c r="M366" s="33" t="str">
        <f>IF(L366="","",MAX(L366,IF(Residents!$K366&lt;&gt;"",MIN(DATE(YEAR(Residents!$K366),MONTH(Residents!$K366),1),DATE(YEAR(Settings!$B$5),MONTH(Settings!$B$5),1)),IF(DAY(Settings!$B$5)&gt;=MAX(1,N(Settings!$B$6)),DATE(YEAR(Settings!$B$5),MONTH(Settings!$B$5),1),EDATE(DATE(YEAR(Settings!$B$5),MONTH(Settings!$B$5),1),-1)))))</f>
        <v/>
      </c>
    </row>
    <row r="367" spans="1:13" x14ac:dyDescent="0.3">
      <c r="A367" s="26" t="str">
        <f>IF(Residents!A367="","",Residents!A367)</f>
        <v/>
      </c>
      <c r="B367" s="27" t="str">
        <f>IF($A367="","",Residents!H367&amp;"")</f>
        <v/>
      </c>
      <c r="C367" s="28" t="str">
        <f>IF($A367="","",IF(N(Residents!I367)&gt;0,Residents!I367,IFERROR(INDEX(Beds!$F$7:$F$206,MATCH(Residents!H367,Beds!$A$7:$A$206,0)),0)))</f>
        <v/>
      </c>
      <c r="D367" s="29" t="str">
        <f>IF(OR($A367="",Residents!J367=""),"",Residents!J367)</f>
        <v/>
      </c>
      <c r="E367" s="30" t="str">
        <f>IF($A367="","",IF(Residents!J367="","No check-in date",IF(Residents!J367&gt;Settings!$B$5,"Booked",IF(AND(Residents!K367&lt;&gt;"",Residents!K367&lt;Settings!$B$5),"Left","Staying"))))</f>
        <v/>
      </c>
      <c r="F367" s="30" t="str">
        <f>IF($A367="","",IF(OR(L367="",Residents!$J367&gt;Settings!$B$5),0,(YEAR(M367)-YEAR(L367))*12+MONTH(M367)-MONTH(L367)+1))</f>
        <v/>
      </c>
      <c r="G367" s="28" t="str">
        <f>IF($A367="","",F367*C367+IF(F367&gt;0,N(Residents!O367),0))</f>
        <v/>
      </c>
      <c r="H367" s="28" t="str">
        <f>IF($A367="","",SUMIF(Payments!$B$4:$B$1003,$A367,Payments!$D$4:$D$1003))</f>
        <v/>
      </c>
      <c r="I367" s="31" t="str">
        <f t="shared" si="5"/>
        <v/>
      </c>
      <c r="J367" s="26" t="str">
        <f>IF($A367="","",Residents!B367&amp;"")</f>
        <v/>
      </c>
      <c r="K367" s="32" t="str">
        <f>IF(OR($A367="",N(I367)&lt;=0.005),"","Hi "&amp;A367&amp;", your rent balance at "&amp;Settings!$B$3&amp;" is "&amp;Settings!$B$4&amp;" "&amp;TEXT(I367,"#,##0")&amp;" as on "&amp;TEXT(Settings!$B$5,"dd-mmm-yyyy")&amp;". Please pay at the earliest. Thank you.")</f>
        <v/>
      </c>
      <c r="L367" s="33" t="str">
        <f>IF(OR($A367="",Residents!$J367=""),"",DATE(YEAR(Residents!$J367),MONTH(Residents!$J367),1))</f>
        <v/>
      </c>
      <c r="M367" s="33" t="str">
        <f>IF(L367="","",MAX(L367,IF(Residents!$K367&lt;&gt;"",MIN(DATE(YEAR(Residents!$K367),MONTH(Residents!$K367),1),DATE(YEAR(Settings!$B$5),MONTH(Settings!$B$5),1)),IF(DAY(Settings!$B$5)&gt;=MAX(1,N(Settings!$B$6)),DATE(YEAR(Settings!$B$5),MONTH(Settings!$B$5),1),EDATE(DATE(YEAR(Settings!$B$5),MONTH(Settings!$B$5),1),-1)))))</f>
        <v/>
      </c>
    </row>
    <row r="368" spans="1:13" x14ac:dyDescent="0.3">
      <c r="A368" s="26" t="str">
        <f>IF(Residents!A368="","",Residents!A368)</f>
        <v/>
      </c>
      <c r="B368" s="27" t="str">
        <f>IF($A368="","",Residents!H368&amp;"")</f>
        <v/>
      </c>
      <c r="C368" s="28" t="str">
        <f>IF($A368="","",IF(N(Residents!I368)&gt;0,Residents!I368,IFERROR(INDEX(Beds!$F$7:$F$206,MATCH(Residents!H368,Beds!$A$7:$A$206,0)),0)))</f>
        <v/>
      </c>
      <c r="D368" s="29" t="str">
        <f>IF(OR($A368="",Residents!J368=""),"",Residents!J368)</f>
        <v/>
      </c>
      <c r="E368" s="30" t="str">
        <f>IF($A368="","",IF(Residents!J368="","No check-in date",IF(Residents!J368&gt;Settings!$B$5,"Booked",IF(AND(Residents!K368&lt;&gt;"",Residents!K368&lt;Settings!$B$5),"Left","Staying"))))</f>
        <v/>
      </c>
      <c r="F368" s="30" t="str">
        <f>IF($A368="","",IF(OR(L368="",Residents!$J368&gt;Settings!$B$5),0,(YEAR(M368)-YEAR(L368))*12+MONTH(M368)-MONTH(L368)+1))</f>
        <v/>
      </c>
      <c r="G368" s="28" t="str">
        <f>IF($A368="","",F368*C368+IF(F368&gt;0,N(Residents!O368),0))</f>
        <v/>
      </c>
      <c r="H368" s="28" t="str">
        <f>IF($A368="","",SUMIF(Payments!$B$4:$B$1003,$A368,Payments!$D$4:$D$1003))</f>
        <v/>
      </c>
      <c r="I368" s="31" t="str">
        <f t="shared" si="5"/>
        <v/>
      </c>
      <c r="J368" s="26" t="str">
        <f>IF($A368="","",Residents!B368&amp;"")</f>
        <v/>
      </c>
      <c r="K368" s="32" t="str">
        <f>IF(OR($A368="",N(I368)&lt;=0.005),"","Hi "&amp;A368&amp;", your rent balance at "&amp;Settings!$B$3&amp;" is "&amp;Settings!$B$4&amp;" "&amp;TEXT(I368,"#,##0")&amp;" as on "&amp;TEXT(Settings!$B$5,"dd-mmm-yyyy")&amp;". Please pay at the earliest. Thank you.")</f>
        <v/>
      </c>
      <c r="L368" s="33" t="str">
        <f>IF(OR($A368="",Residents!$J368=""),"",DATE(YEAR(Residents!$J368),MONTH(Residents!$J368),1))</f>
        <v/>
      </c>
      <c r="M368" s="33" t="str">
        <f>IF(L368="","",MAX(L368,IF(Residents!$K368&lt;&gt;"",MIN(DATE(YEAR(Residents!$K368),MONTH(Residents!$K368),1),DATE(YEAR(Settings!$B$5),MONTH(Settings!$B$5),1)),IF(DAY(Settings!$B$5)&gt;=MAX(1,N(Settings!$B$6)),DATE(YEAR(Settings!$B$5),MONTH(Settings!$B$5),1),EDATE(DATE(YEAR(Settings!$B$5),MONTH(Settings!$B$5),1),-1)))))</f>
        <v/>
      </c>
    </row>
    <row r="369" spans="1:13" x14ac:dyDescent="0.3">
      <c r="A369" s="26" t="str">
        <f>IF(Residents!A369="","",Residents!A369)</f>
        <v/>
      </c>
      <c r="B369" s="27" t="str">
        <f>IF($A369="","",Residents!H369&amp;"")</f>
        <v/>
      </c>
      <c r="C369" s="28" t="str">
        <f>IF($A369="","",IF(N(Residents!I369)&gt;0,Residents!I369,IFERROR(INDEX(Beds!$F$7:$F$206,MATCH(Residents!H369,Beds!$A$7:$A$206,0)),0)))</f>
        <v/>
      </c>
      <c r="D369" s="29" t="str">
        <f>IF(OR($A369="",Residents!J369=""),"",Residents!J369)</f>
        <v/>
      </c>
      <c r="E369" s="30" t="str">
        <f>IF($A369="","",IF(Residents!J369="","No check-in date",IF(Residents!J369&gt;Settings!$B$5,"Booked",IF(AND(Residents!K369&lt;&gt;"",Residents!K369&lt;Settings!$B$5),"Left","Staying"))))</f>
        <v/>
      </c>
      <c r="F369" s="30" t="str">
        <f>IF($A369="","",IF(OR(L369="",Residents!$J369&gt;Settings!$B$5),0,(YEAR(M369)-YEAR(L369))*12+MONTH(M369)-MONTH(L369)+1))</f>
        <v/>
      </c>
      <c r="G369" s="28" t="str">
        <f>IF($A369="","",F369*C369+IF(F369&gt;0,N(Residents!O369),0))</f>
        <v/>
      </c>
      <c r="H369" s="28" t="str">
        <f>IF($A369="","",SUMIF(Payments!$B$4:$B$1003,$A369,Payments!$D$4:$D$1003))</f>
        <v/>
      </c>
      <c r="I369" s="31" t="str">
        <f t="shared" si="5"/>
        <v/>
      </c>
      <c r="J369" s="26" t="str">
        <f>IF($A369="","",Residents!B369&amp;"")</f>
        <v/>
      </c>
      <c r="K369" s="32" t="str">
        <f>IF(OR($A369="",N(I369)&lt;=0.005),"","Hi "&amp;A369&amp;", your rent balance at "&amp;Settings!$B$3&amp;" is "&amp;Settings!$B$4&amp;" "&amp;TEXT(I369,"#,##0")&amp;" as on "&amp;TEXT(Settings!$B$5,"dd-mmm-yyyy")&amp;". Please pay at the earliest. Thank you.")</f>
        <v/>
      </c>
      <c r="L369" s="33" t="str">
        <f>IF(OR($A369="",Residents!$J369=""),"",DATE(YEAR(Residents!$J369),MONTH(Residents!$J369),1))</f>
        <v/>
      </c>
      <c r="M369" s="33" t="str">
        <f>IF(L369="","",MAX(L369,IF(Residents!$K369&lt;&gt;"",MIN(DATE(YEAR(Residents!$K369),MONTH(Residents!$K369),1),DATE(YEAR(Settings!$B$5),MONTH(Settings!$B$5),1)),IF(DAY(Settings!$B$5)&gt;=MAX(1,N(Settings!$B$6)),DATE(YEAR(Settings!$B$5),MONTH(Settings!$B$5),1),EDATE(DATE(YEAR(Settings!$B$5),MONTH(Settings!$B$5),1),-1)))))</f>
        <v/>
      </c>
    </row>
    <row r="370" spans="1:13" x14ac:dyDescent="0.3">
      <c r="A370" s="26" t="str">
        <f>IF(Residents!A370="","",Residents!A370)</f>
        <v/>
      </c>
      <c r="B370" s="27" t="str">
        <f>IF($A370="","",Residents!H370&amp;"")</f>
        <v/>
      </c>
      <c r="C370" s="28" t="str">
        <f>IF($A370="","",IF(N(Residents!I370)&gt;0,Residents!I370,IFERROR(INDEX(Beds!$F$7:$F$206,MATCH(Residents!H370,Beds!$A$7:$A$206,0)),0)))</f>
        <v/>
      </c>
      <c r="D370" s="29" t="str">
        <f>IF(OR($A370="",Residents!J370=""),"",Residents!J370)</f>
        <v/>
      </c>
      <c r="E370" s="30" t="str">
        <f>IF($A370="","",IF(Residents!J370="","No check-in date",IF(Residents!J370&gt;Settings!$B$5,"Booked",IF(AND(Residents!K370&lt;&gt;"",Residents!K370&lt;Settings!$B$5),"Left","Staying"))))</f>
        <v/>
      </c>
      <c r="F370" s="30" t="str">
        <f>IF($A370="","",IF(OR(L370="",Residents!$J370&gt;Settings!$B$5),0,(YEAR(M370)-YEAR(L370))*12+MONTH(M370)-MONTH(L370)+1))</f>
        <v/>
      </c>
      <c r="G370" s="28" t="str">
        <f>IF($A370="","",F370*C370+IF(F370&gt;0,N(Residents!O370),0))</f>
        <v/>
      </c>
      <c r="H370" s="28" t="str">
        <f>IF($A370="","",SUMIF(Payments!$B$4:$B$1003,$A370,Payments!$D$4:$D$1003))</f>
        <v/>
      </c>
      <c r="I370" s="31" t="str">
        <f t="shared" si="5"/>
        <v/>
      </c>
      <c r="J370" s="26" t="str">
        <f>IF($A370="","",Residents!B370&amp;"")</f>
        <v/>
      </c>
      <c r="K370" s="32" t="str">
        <f>IF(OR($A370="",N(I370)&lt;=0.005),"","Hi "&amp;A370&amp;", your rent balance at "&amp;Settings!$B$3&amp;" is "&amp;Settings!$B$4&amp;" "&amp;TEXT(I370,"#,##0")&amp;" as on "&amp;TEXT(Settings!$B$5,"dd-mmm-yyyy")&amp;". Please pay at the earliest. Thank you.")</f>
        <v/>
      </c>
      <c r="L370" s="33" t="str">
        <f>IF(OR($A370="",Residents!$J370=""),"",DATE(YEAR(Residents!$J370),MONTH(Residents!$J370),1))</f>
        <v/>
      </c>
      <c r="M370" s="33" t="str">
        <f>IF(L370="","",MAX(L370,IF(Residents!$K370&lt;&gt;"",MIN(DATE(YEAR(Residents!$K370),MONTH(Residents!$K370),1),DATE(YEAR(Settings!$B$5),MONTH(Settings!$B$5),1)),IF(DAY(Settings!$B$5)&gt;=MAX(1,N(Settings!$B$6)),DATE(YEAR(Settings!$B$5),MONTH(Settings!$B$5),1),EDATE(DATE(YEAR(Settings!$B$5),MONTH(Settings!$B$5),1),-1)))))</f>
        <v/>
      </c>
    </row>
    <row r="371" spans="1:13" x14ac:dyDescent="0.3">
      <c r="A371" s="26" t="str">
        <f>IF(Residents!A371="","",Residents!A371)</f>
        <v/>
      </c>
      <c r="B371" s="27" t="str">
        <f>IF($A371="","",Residents!H371&amp;"")</f>
        <v/>
      </c>
      <c r="C371" s="28" t="str">
        <f>IF($A371="","",IF(N(Residents!I371)&gt;0,Residents!I371,IFERROR(INDEX(Beds!$F$7:$F$206,MATCH(Residents!H371,Beds!$A$7:$A$206,0)),0)))</f>
        <v/>
      </c>
      <c r="D371" s="29" t="str">
        <f>IF(OR($A371="",Residents!J371=""),"",Residents!J371)</f>
        <v/>
      </c>
      <c r="E371" s="30" t="str">
        <f>IF($A371="","",IF(Residents!J371="","No check-in date",IF(Residents!J371&gt;Settings!$B$5,"Booked",IF(AND(Residents!K371&lt;&gt;"",Residents!K371&lt;Settings!$B$5),"Left","Staying"))))</f>
        <v/>
      </c>
      <c r="F371" s="30" t="str">
        <f>IF($A371="","",IF(OR(L371="",Residents!$J371&gt;Settings!$B$5),0,(YEAR(M371)-YEAR(L371))*12+MONTH(M371)-MONTH(L371)+1))</f>
        <v/>
      </c>
      <c r="G371" s="28" t="str">
        <f>IF($A371="","",F371*C371+IF(F371&gt;0,N(Residents!O371),0))</f>
        <v/>
      </c>
      <c r="H371" s="28" t="str">
        <f>IF($A371="","",SUMIF(Payments!$B$4:$B$1003,$A371,Payments!$D$4:$D$1003))</f>
        <v/>
      </c>
      <c r="I371" s="31" t="str">
        <f t="shared" si="5"/>
        <v/>
      </c>
      <c r="J371" s="26" t="str">
        <f>IF($A371="","",Residents!B371&amp;"")</f>
        <v/>
      </c>
      <c r="K371" s="32" t="str">
        <f>IF(OR($A371="",N(I371)&lt;=0.005),"","Hi "&amp;A371&amp;", your rent balance at "&amp;Settings!$B$3&amp;" is "&amp;Settings!$B$4&amp;" "&amp;TEXT(I371,"#,##0")&amp;" as on "&amp;TEXT(Settings!$B$5,"dd-mmm-yyyy")&amp;". Please pay at the earliest. Thank you.")</f>
        <v/>
      </c>
      <c r="L371" s="33" t="str">
        <f>IF(OR($A371="",Residents!$J371=""),"",DATE(YEAR(Residents!$J371),MONTH(Residents!$J371),1))</f>
        <v/>
      </c>
      <c r="M371" s="33" t="str">
        <f>IF(L371="","",MAX(L371,IF(Residents!$K371&lt;&gt;"",MIN(DATE(YEAR(Residents!$K371),MONTH(Residents!$K371),1),DATE(YEAR(Settings!$B$5),MONTH(Settings!$B$5),1)),IF(DAY(Settings!$B$5)&gt;=MAX(1,N(Settings!$B$6)),DATE(YEAR(Settings!$B$5),MONTH(Settings!$B$5),1),EDATE(DATE(YEAR(Settings!$B$5),MONTH(Settings!$B$5),1),-1)))))</f>
        <v/>
      </c>
    </row>
    <row r="372" spans="1:13" x14ac:dyDescent="0.3">
      <c r="A372" s="26" t="str">
        <f>IF(Residents!A372="","",Residents!A372)</f>
        <v/>
      </c>
      <c r="B372" s="27" t="str">
        <f>IF($A372="","",Residents!H372&amp;"")</f>
        <v/>
      </c>
      <c r="C372" s="28" t="str">
        <f>IF($A372="","",IF(N(Residents!I372)&gt;0,Residents!I372,IFERROR(INDEX(Beds!$F$7:$F$206,MATCH(Residents!H372,Beds!$A$7:$A$206,0)),0)))</f>
        <v/>
      </c>
      <c r="D372" s="29" t="str">
        <f>IF(OR($A372="",Residents!J372=""),"",Residents!J372)</f>
        <v/>
      </c>
      <c r="E372" s="30" t="str">
        <f>IF($A372="","",IF(Residents!J372="","No check-in date",IF(Residents!J372&gt;Settings!$B$5,"Booked",IF(AND(Residents!K372&lt;&gt;"",Residents!K372&lt;Settings!$B$5),"Left","Staying"))))</f>
        <v/>
      </c>
      <c r="F372" s="30" t="str">
        <f>IF($A372="","",IF(OR(L372="",Residents!$J372&gt;Settings!$B$5),0,(YEAR(M372)-YEAR(L372))*12+MONTH(M372)-MONTH(L372)+1))</f>
        <v/>
      </c>
      <c r="G372" s="28" t="str">
        <f>IF($A372="","",F372*C372+IF(F372&gt;0,N(Residents!O372),0))</f>
        <v/>
      </c>
      <c r="H372" s="28" t="str">
        <f>IF($A372="","",SUMIF(Payments!$B$4:$B$1003,$A372,Payments!$D$4:$D$1003))</f>
        <v/>
      </c>
      <c r="I372" s="31" t="str">
        <f t="shared" si="5"/>
        <v/>
      </c>
      <c r="J372" s="26" t="str">
        <f>IF($A372="","",Residents!B372&amp;"")</f>
        <v/>
      </c>
      <c r="K372" s="32" t="str">
        <f>IF(OR($A372="",N(I372)&lt;=0.005),"","Hi "&amp;A372&amp;", your rent balance at "&amp;Settings!$B$3&amp;" is "&amp;Settings!$B$4&amp;" "&amp;TEXT(I372,"#,##0")&amp;" as on "&amp;TEXT(Settings!$B$5,"dd-mmm-yyyy")&amp;". Please pay at the earliest. Thank you.")</f>
        <v/>
      </c>
      <c r="L372" s="33" t="str">
        <f>IF(OR($A372="",Residents!$J372=""),"",DATE(YEAR(Residents!$J372),MONTH(Residents!$J372),1))</f>
        <v/>
      </c>
      <c r="M372" s="33" t="str">
        <f>IF(L372="","",MAX(L372,IF(Residents!$K372&lt;&gt;"",MIN(DATE(YEAR(Residents!$K372),MONTH(Residents!$K372),1),DATE(YEAR(Settings!$B$5),MONTH(Settings!$B$5),1)),IF(DAY(Settings!$B$5)&gt;=MAX(1,N(Settings!$B$6)),DATE(YEAR(Settings!$B$5),MONTH(Settings!$B$5),1),EDATE(DATE(YEAR(Settings!$B$5),MONTH(Settings!$B$5),1),-1)))))</f>
        <v/>
      </c>
    </row>
    <row r="373" spans="1:13" x14ac:dyDescent="0.3">
      <c r="A373" s="26" t="str">
        <f>IF(Residents!A373="","",Residents!A373)</f>
        <v/>
      </c>
      <c r="B373" s="27" t="str">
        <f>IF($A373="","",Residents!H373&amp;"")</f>
        <v/>
      </c>
      <c r="C373" s="28" t="str">
        <f>IF($A373="","",IF(N(Residents!I373)&gt;0,Residents!I373,IFERROR(INDEX(Beds!$F$7:$F$206,MATCH(Residents!H373,Beds!$A$7:$A$206,0)),0)))</f>
        <v/>
      </c>
      <c r="D373" s="29" t="str">
        <f>IF(OR($A373="",Residents!J373=""),"",Residents!J373)</f>
        <v/>
      </c>
      <c r="E373" s="30" t="str">
        <f>IF($A373="","",IF(Residents!J373="","No check-in date",IF(Residents!J373&gt;Settings!$B$5,"Booked",IF(AND(Residents!K373&lt;&gt;"",Residents!K373&lt;Settings!$B$5),"Left","Staying"))))</f>
        <v/>
      </c>
      <c r="F373" s="30" t="str">
        <f>IF($A373="","",IF(OR(L373="",Residents!$J373&gt;Settings!$B$5),0,(YEAR(M373)-YEAR(L373))*12+MONTH(M373)-MONTH(L373)+1))</f>
        <v/>
      </c>
      <c r="G373" s="28" t="str">
        <f>IF($A373="","",F373*C373+IF(F373&gt;0,N(Residents!O373),0))</f>
        <v/>
      </c>
      <c r="H373" s="28" t="str">
        <f>IF($A373="","",SUMIF(Payments!$B$4:$B$1003,$A373,Payments!$D$4:$D$1003))</f>
        <v/>
      </c>
      <c r="I373" s="31" t="str">
        <f t="shared" si="5"/>
        <v/>
      </c>
      <c r="J373" s="26" t="str">
        <f>IF($A373="","",Residents!B373&amp;"")</f>
        <v/>
      </c>
      <c r="K373" s="32" t="str">
        <f>IF(OR($A373="",N(I373)&lt;=0.005),"","Hi "&amp;A373&amp;", your rent balance at "&amp;Settings!$B$3&amp;" is "&amp;Settings!$B$4&amp;" "&amp;TEXT(I373,"#,##0")&amp;" as on "&amp;TEXT(Settings!$B$5,"dd-mmm-yyyy")&amp;". Please pay at the earliest. Thank you.")</f>
        <v/>
      </c>
      <c r="L373" s="33" t="str">
        <f>IF(OR($A373="",Residents!$J373=""),"",DATE(YEAR(Residents!$J373),MONTH(Residents!$J373),1))</f>
        <v/>
      </c>
      <c r="M373" s="33" t="str">
        <f>IF(L373="","",MAX(L373,IF(Residents!$K373&lt;&gt;"",MIN(DATE(YEAR(Residents!$K373),MONTH(Residents!$K373),1),DATE(YEAR(Settings!$B$5),MONTH(Settings!$B$5),1)),IF(DAY(Settings!$B$5)&gt;=MAX(1,N(Settings!$B$6)),DATE(YEAR(Settings!$B$5),MONTH(Settings!$B$5),1),EDATE(DATE(YEAR(Settings!$B$5),MONTH(Settings!$B$5),1),-1)))))</f>
        <v/>
      </c>
    </row>
    <row r="374" spans="1:13" x14ac:dyDescent="0.3">
      <c r="A374" s="26" t="str">
        <f>IF(Residents!A374="","",Residents!A374)</f>
        <v/>
      </c>
      <c r="B374" s="27" t="str">
        <f>IF($A374="","",Residents!H374&amp;"")</f>
        <v/>
      </c>
      <c r="C374" s="28" t="str">
        <f>IF($A374="","",IF(N(Residents!I374)&gt;0,Residents!I374,IFERROR(INDEX(Beds!$F$7:$F$206,MATCH(Residents!H374,Beds!$A$7:$A$206,0)),0)))</f>
        <v/>
      </c>
      <c r="D374" s="29" t="str">
        <f>IF(OR($A374="",Residents!J374=""),"",Residents!J374)</f>
        <v/>
      </c>
      <c r="E374" s="30" t="str">
        <f>IF($A374="","",IF(Residents!J374="","No check-in date",IF(Residents!J374&gt;Settings!$B$5,"Booked",IF(AND(Residents!K374&lt;&gt;"",Residents!K374&lt;Settings!$B$5),"Left","Staying"))))</f>
        <v/>
      </c>
      <c r="F374" s="30" t="str">
        <f>IF($A374="","",IF(OR(L374="",Residents!$J374&gt;Settings!$B$5),0,(YEAR(M374)-YEAR(L374))*12+MONTH(M374)-MONTH(L374)+1))</f>
        <v/>
      </c>
      <c r="G374" s="28" t="str">
        <f>IF($A374="","",F374*C374+IF(F374&gt;0,N(Residents!O374),0))</f>
        <v/>
      </c>
      <c r="H374" s="28" t="str">
        <f>IF($A374="","",SUMIF(Payments!$B$4:$B$1003,$A374,Payments!$D$4:$D$1003))</f>
        <v/>
      </c>
      <c r="I374" s="31" t="str">
        <f t="shared" si="5"/>
        <v/>
      </c>
      <c r="J374" s="26" t="str">
        <f>IF($A374="","",Residents!B374&amp;"")</f>
        <v/>
      </c>
      <c r="K374" s="32" t="str">
        <f>IF(OR($A374="",N(I374)&lt;=0.005),"","Hi "&amp;A374&amp;", your rent balance at "&amp;Settings!$B$3&amp;" is "&amp;Settings!$B$4&amp;" "&amp;TEXT(I374,"#,##0")&amp;" as on "&amp;TEXT(Settings!$B$5,"dd-mmm-yyyy")&amp;". Please pay at the earliest. Thank you.")</f>
        <v/>
      </c>
      <c r="L374" s="33" t="str">
        <f>IF(OR($A374="",Residents!$J374=""),"",DATE(YEAR(Residents!$J374),MONTH(Residents!$J374),1))</f>
        <v/>
      </c>
      <c r="M374" s="33" t="str">
        <f>IF(L374="","",MAX(L374,IF(Residents!$K374&lt;&gt;"",MIN(DATE(YEAR(Residents!$K374),MONTH(Residents!$K374),1),DATE(YEAR(Settings!$B$5),MONTH(Settings!$B$5),1)),IF(DAY(Settings!$B$5)&gt;=MAX(1,N(Settings!$B$6)),DATE(YEAR(Settings!$B$5),MONTH(Settings!$B$5),1),EDATE(DATE(YEAR(Settings!$B$5),MONTH(Settings!$B$5),1),-1)))))</f>
        <v/>
      </c>
    </row>
    <row r="375" spans="1:13" x14ac:dyDescent="0.3">
      <c r="A375" s="26" t="str">
        <f>IF(Residents!A375="","",Residents!A375)</f>
        <v/>
      </c>
      <c r="B375" s="27" t="str">
        <f>IF($A375="","",Residents!H375&amp;"")</f>
        <v/>
      </c>
      <c r="C375" s="28" t="str">
        <f>IF($A375="","",IF(N(Residents!I375)&gt;0,Residents!I375,IFERROR(INDEX(Beds!$F$7:$F$206,MATCH(Residents!H375,Beds!$A$7:$A$206,0)),0)))</f>
        <v/>
      </c>
      <c r="D375" s="29" t="str">
        <f>IF(OR($A375="",Residents!J375=""),"",Residents!J375)</f>
        <v/>
      </c>
      <c r="E375" s="30" t="str">
        <f>IF($A375="","",IF(Residents!J375="","No check-in date",IF(Residents!J375&gt;Settings!$B$5,"Booked",IF(AND(Residents!K375&lt;&gt;"",Residents!K375&lt;Settings!$B$5),"Left","Staying"))))</f>
        <v/>
      </c>
      <c r="F375" s="30" t="str">
        <f>IF($A375="","",IF(OR(L375="",Residents!$J375&gt;Settings!$B$5),0,(YEAR(M375)-YEAR(L375))*12+MONTH(M375)-MONTH(L375)+1))</f>
        <v/>
      </c>
      <c r="G375" s="28" t="str">
        <f>IF($A375="","",F375*C375+IF(F375&gt;0,N(Residents!O375),0))</f>
        <v/>
      </c>
      <c r="H375" s="28" t="str">
        <f>IF($A375="","",SUMIF(Payments!$B$4:$B$1003,$A375,Payments!$D$4:$D$1003))</f>
        <v/>
      </c>
      <c r="I375" s="31" t="str">
        <f t="shared" si="5"/>
        <v/>
      </c>
      <c r="J375" s="26" t="str">
        <f>IF($A375="","",Residents!B375&amp;"")</f>
        <v/>
      </c>
      <c r="K375" s="32" t="str">
        <f>IF(OR($A375="",N(I375)&lt;=0.005),"","Hi "&amp;A375&amp;", your rent balance at "&amp;Settings!$B$3&amp;" is "&amp;Settings!$B$4&amp;" "&amp;TEXT(I375,"#,##0")&amp;" as on "&amp;TEXT(Settings!$B$5,"dd-mmm-yyyy")&amp;". Please pay at the earliest. Thank you.")</f>
        <v/>
      </c>
      <c r="L375" s="33" t="str">
        <f>IF(OR($A375="",Residents!$J375=""),"",DATE(YEAR(Residents!$J375),MONTH(Residents!$J375),1))</f>
        <v/>
      </c>
      <c r="M375" s="33" t="str">
        <f>IF(L375="","",MAX(L375,IF(Residents!$K375&lt;&gt;"",MIN(DATE(YEAR(Residents!$K375),MONTH(Residents!$K375),1),DATE(YEAR(Settings!$B$5),MONTH(Settings!$B$5),1)),IF(DAY(Settings!$B$5)&gt;=MAX(1,N(Settings!$B$6)),DATE(YEAR(Settings!$B$5),MONTH(Settings!$B$5),1),EDATE(DATE(YEAR(Settings!$B$5),MONTH(Settings!$B$5),1),-1)))))</f>
        <v/>
      </c>
    </row>
    <row r="376" spans="1:13" x14ac:dyDescent="0.3">
      <c r="A376" s="26" t="str">
        <f>IF(Residents!A376="","",Residents!A376)</f>
        <v/>
      </c>
      <c r="B376" s="27" t="str">
        <f>IF($A376="","",Residents!H376&amp;"")</f>
        <v/>
      </c>
      <c r="C376" s="28" t="str">
        <f>IF($A376="","",IF(N(Residents!I376)&gt;0,Residents!I376,IFERROR(INDEX(Beds!$F$7:$F$206,MATCH(Residents!H376,Beds!$A$7:$A$206,0)),0)))</f>
        <v/>
      </c>
      <c r="D376" s="29" t="str">
        <f>IF(OR($A376="",Residents!J376=""),"",Residents!J376)</f>
        <v/>
      </c>
      <c r="E376" s="30" t="str">
        <f>IF($A376="","",IF(Residents!J376="","No check-in date",IF(Residents!J376&gt;Settings!$B$5,"Booked",IF(AND(Residents!K376&lt;&gt;"",Residents!K376&lt;Settings!$B$5),"Left","Staying"))))</f>
        <v/>
      </c>
      <c r="F376" s="30" t="str">
        <f>IF($A376="","",IF(OR(L376="",Residents!$J376&gt;Settings!$B$5),0,(YEAR(M376)-YEAR(L376))*12+MONTH(M376)-MONTH(L376)+1))</f>
        <v/>
      </c>
      <c r="G376" s="28" t="str">
        <f>IF($A376="","",F376*C376+IF(F376&gt;0,N(Residents!O376),0))</f>
        <v/>
      </c>
      <c r="H376" s="28" t="str">
        <f>IF($A376="","",SUMIF(Payments!$B$4:$B$1003,$A376,Payments!$D$4:$D$1003))</f>
        <v/>
      </c>
      <c r="I376" s="31" t="str">
        <f t="shared" si="5"/>
        <v/>
      </c>
      <c r="J376" s="26" t="str">
        <f>IF($A376="","",Residents!B376&amp;"")</f>
        <v/>
      </c>
      <c r="K376" s="32" t="str">
        <f>IF(OR($A376="",N(I376)&lt;=0.005),"","Hi "&amp;A376&amp;", your rent balance at "&amp;Settings!$B$3&amp;" is "&amp;Settings!$B$4&amp;" "&amp;TEXT(I376,"#,##0")&amp;" as on "&amp;TEXT(Settings!$B$5,"dd-mmm-yyyy")&amp;". Please pay at the earliest. Thank you.")</f>
        <v/>
      </c>
      <c r="L376" s="33" t="str">
        <f>IF(OR($A376="",Residents!$J376=""),"",DATE(YEAR(Residents!$J376),MONTH(Residents!$J376),1))</f>
        <v/>
      </c>
      <c r="M376" s="33" t="str">
        <f>IF(L376="","",MAX(L376,IF(Residents!$K376&lt;&gt;"",MIN(DATE(YEAR(Residents!$K376),MONTH(Residents!$K376),1),DATE(YEAR(Settings!$B$5),MONTH(Settings!$B$5),1)),IF(DAY(Settings!$B$5)&gt;=MAX(1,N(Settings!$B$6)),DATE(YEAR(Settings!$B$5),MONTH(Settings!$B$5),1),EDATE(DATE(YEAR(Settings!$B$5),MONTH(Settings!$B$5),1),-1)))))</f>
        <v/>
      </c>
    </row>
    <row r="377" spans="1:13" x14ac:dyDescent="0.3">
      <c r="A377" s="26" t="str">
        <f>IF(Residents!A377="","",Residents!A377)</f>
        <v/>
      </c>
      <c r="B377" s="27" t="str">
        <f>IF($A377="","",Residents!H377&amp;"")</f>
        <v/>
      </c>
      <c r="C377" s="28" t="str">
        <f>IF($A377="","",IF(N(Residents!I377)&gt;0,Residents!I377,IFERROR(INDEX(Beds!$F$7:$F$206,MATCH(Residents!H377,Beds!$A$7:$A$206,0)),0)))</f>
        <v/>
      </c>
      <c r="D377" s="29" t="str">
        <f>IF(OR($A377="",Residents!J377=""),"",Residents!J377)</f>
        <v/>
      </c>
      <c r="E377" s="30" t="str">
        <f>IF($A377="","",IF(Residents!J377="","No check-in date",IF(Residents!J377&gt;Settings!$B$5,"Booked",IF(AND(Residents!K377&lt;&gt;"",Residents!K377&lt;Settings!$B$5),"Left","Staying"))))</f>
        <v/>
      </c>
      <c r="F377" s="30" t="str">
        <f>IF($A377="","",IF(OR(L377="",Residents!$J377&gt;Settings!$B$5),0,(YEAR(M377)-YEAR(L377))*12+MONTH(M377)-MONTH(L377)+1))</f>
        <v/>
      </c>
      <c r="G377" s="28" t="str">
        <f>IF($A377="","",F377*C377+IF(F377&gt;0,N(Residents!O377),0))</f>
        <v/>
      </c>
      <c r="H377" s="28" t="str">
        <f>IF($A377="","",SUMIF(Payments!$B$4:$B$1003,$A377,Payments!$D$4:$D$1003))</f>
        <v/>
      </c>
      <c r="I377" s="31" t="str">
        <f t="shared" si="5"/>
        <v/>
      </c>
      <c r="J377" s="26" t="str">
        <f>IF($A377="","",Residents!B377&amp;"")</f>
        <v/>
      </c>
      <c r="K377" s="32" t="str">
        <f>IF(OR($A377="",N(I377)&lt;=0.005),"","Hi "&amp;A377&amp;", your rent balance at "&amp;Settings!$B$3&amp;" is "&amp;Settings!$B$4&amp;" "&amp;TEXT(I377,"#,##0")&amp;" as on "&amp;TEXT(Settings!$B$5,"dd-mmm-yyyy")&amp;". Please pay at the earliest. Thank you.")</f>
        <v/>
      </c>
      <c r="L377" s="33" t="str">
        <f>IF(OR($A377="",Residents!$J377=""),"",DATE(YEAR(Residents!$J377),MONTH(Residents!$J377),1))</f>
        <v/>
      </c>
      <c r="M377" s="33" t="str">
        <f>IF(L377="","",MAX(L377,IF(Residents!$K377&lt;&gt;"",MIN(DATE(YEAR(Residents!$K377),MONTH(Residents!$K377),1),DATE(YEAR(Settings!$B$5),MONTH(Settings!$B$5),1)),IF(DAY(Settings!$B$5)&gt;=MAX(1,N(Settings!$B$6)),DATE(YEAR(Settings!$B$5),MONTH(Settings!$B$5),1),EDATE(DATE(YEAR(Settings!$B$5),MONTH(Settings!$B$5),1),-1)))))</f>
        <v/>
      </c>
    </row>
    <row r="378" spans="1:13" x14ac:dyDescent="0.3">
      <c r="A378" s="26" t="str">
        <f>IF(Residents!A378="","",Residents!A378)</f>
        <v/>
      </c>
      <c r="B378" s="27" t="str">
        <f>IF($A378="","",Residents!H378&amp;"")</f>
        <v/>
      </c>
      <c r="C378" s="28" t="str">
        <f>IF($A378="","",IF(N(Residents!I378)&gt;0,Residents!I378,IFERROR(INDEX(Beds!$F$7:$F$206,MATCH(Residents!H378,Beds!$A$7:$A$206,0)),0)))</f>
        <v/>
      </c>
      <c r="D378" s="29" t="str">
        <f>IF(OR($A378="",Residents!J378=""),"",Residents!J378)</f>
        <v/>
      </c>
      <c r="E378" s="30" t="str">
        <f>IF($A378="","",IF(Residents!J378="","No check-in date",IF(Residents!J378&gt;Settings!$B$5,"Booked",IF(AND(Residents!K378&lt;&gt;"",Residents!K378&lt;Settings!$B$5),"Left","Staying"))))</f>
        <v/>
      </c>
      <c r="F378" s="30" t="str">
        <f>IF($A378="","",IF(OR(L378="",Residents!$J378&gt;Settings!$B$5),0,(YEAR(M378)-YEAR(L378))*12+MONTH(M378)-MONTH(L378)+1))</f>
        <v/>
      </c>
      <c r="G378" s="28" t="str">
        <f>IF($A378="","",F378*C378+IF(F378&gt;0,N(Residents!O378),0))</f>
        <v/>
      </c>
      <c r="H378" s="28" t="str">
        <f>IF($A378="","",SUMIF(Payments!$B$4:$B$1003,$A378,Payments!$D$4:$D$1003))</f>
        <v/>
      </c>
      <c r="I378" s="31" t="str">
        <f t="shared" si="5"/>
        <v/>
      </c>
      <c r="J378" s="26" t="str">
        <f>IF($A378="","",Residents!B378&amp;"")</f>
        <v/>
      </c>
      <c r="K378" s="32" t="str">
        <f>IF(OR($A378="",N(I378)&lt;=0.005),"","Hi "&amp;A378&amp;", your rent balance at "&amp;Settings!$B$3&amp;" is "&amp;Settings!$B$4&amp;" "&amp;TEXT(I378,"#,##0")&amp;" as on "&amp;TEXT(Settings!$B$5,"dd-mmm-yyyy")&amp;". Please pay at the earliest. Thank you.")</f>
        <v/>
      </c>
      <c r="L378" s="33" t="str">
        <f>IF(OR($A378="",Residents!$J378=""),"",DATE(YEAR(Residents!$J378),MONTH(Residents!$J378),1))</f>
        <v/>
      </c>
      <c r="M378" s="33" t="str">
        <f>IF(L378="","",MAX(L378,IF(Residents!$K378&lt;&gt;"",MIN(DATE(YEAR(Residents!$K378),MONTH(Residents!$K378),1),DATE(YEAR(Settings!$B$5),MONTH(Settings!$B$5),1)),IF(DAY(Settings!$B$5)&gt;=MAX(1,N(Settings!$B$6)),DATE(YEAR(Settings!$B$5),MONTH(Settings!$B$5),1),EDATE(DATE(YEAR(Settings!$B$5),MONTH(Settings!$B$5),1),-1)))))</f>
        <v/>
      </c>
    </row>
    <row r="379" spans="1:13" x14ac:dyDescent="0.3">
      <c r="A379" s="26" t="str">
        <f>IF(Residents!A379="","",Residents!A379)</f>
        <v/>
      </c>
      <c r="B379" s="27" t="str">
        <f>IF($A379="","",Residents!H379&amp;"")</f>
        <v/>
      </c>
      <c r="C379" s="28" t="str">
        <f>IF($A379="","",IF(N(Residents!I379)&gt;0,Residents!I379,IFERROR(INDEX(Beds!$F$7:$F$206,MATCH(Residents!H379,Beds!$A$7:$A$206,0)),0)))</f>
        <v/>
      </c>
      <c r="D379" s="29" t="str">
        <f>IF(OR($A379="",Residents!J379=""),"",Residents!J379)</f>
        <v/>
      </c>
      <c r="E379" s="30" t="str">
        <f>IF($A379="","",IF(Residents!J379="","No check-in date",IF(Residents!J379&gt;Settings!$B$5,"Booked",IF(AND(Residents!K379&lt;&gt;"",Residents!K379&lt;Settings!$B$5),"Left","Staying"))))</f>
        <v/>
      </c>
      <c r="F379" s="30" t="str">
        <f>IF($A379="","",IF(OR(L379="",Residents!$J379&gt;Settings!$B$5),0,(YEAR(M379)-YEAR(L379))*12+MONTH(M379)-MONTH(L379)+1))</f>
        <v/>
      </c>
      <c r="G379" s="28" t="str">
        <f>IF($A379="","",F379*C379+IF(F379&gt;0,N(Residents!O379),0))</f>
        <v/>
      </c>
      <c r="H379" s="28" t="str">
        <f>IF($A379="","",SUMIF(Payments!$B$4:$B$1003,$A379,Payments!$D$4:$D$1003))</f>
        <v/>
      </c>
      <c r="I379" s="31" t="str">
        <f t="shared" si="5"/>
        <v/>
      </c>
      <c r="J379" s="26" t="str">
        <f>IF($A379="","",Residents!B379&amp;"")</f>
        <v/>
      </c>
      <c r="K379" s="32" t="str">
        <f>IF(OR($A379="",N(I379)&lt;=0.005),"","Hi "&amp;A379&amp;", your rent balance at "&amp;Settings!$B$3&amp;" is "&amp;Settings!$B$4&amp;" "&amp;TEXT(I379,"#,##0")&amp;" as on "&amp;TEXT(Settings!$B$5,"dd-mmm-yyyy")&amp;". Please pay at the earliest. Thank you.")</f>
        <v/>
      </c>
      <c r="L379" s="33" t="str">
        <f>IF(OR($A379="",Residents!$J379=""),"",DATE(YEAR(Residents!$J379),MONTH(Residents!$J379),1))</f>
        <v/>
      </c>
      <c r="M379" s="33" t="str">
        <f>IF(L379="","",MAX(L379,IF(Residents!$K379&lt;&gt;"",MIN(DATE(YEAR(Residents!$K379),MONTH(Residents!$K379),1),DATE(YEAR(Settings!$B$5),MONTH(Settings!$B$5),1)),IF(DAY(Settings!$B$5)&gt;=MAX(1,N(Settings!$B$6)),DATE(YEAR(Settings!$B$5),MONTH(Settings!$B$5),1),EDATE(DATE(YEAR(Settings!$B$5),MONTH(Settings!$B$5),1),-1)))))</f>
        <v/>
      </c>
    </row>
    <row r="380" spans="1:13" x14ac:dyDescent="0.3">
      <c r="A380" s="26" t="str">
        <f>IF(Residents!A380="","",Residents!A380)</f>
        <v/>
      </c>
      <c r="B380" s="27" t="str">
        <f>IF($A380="","",Residents!H380&amp;"")</f>
        <v/>
      </c>
      <c r="C380" s="28" t="str">
        <f>IF($A380="","",IF(N(Residents!I380)&gt;0,Residents!I380,IFERROR(INDEX(Beds!$F$7:$F$206,MATCH(Residents!H380,Beds!$A$7:$A$206,0)),0)))</f>
        <v/>
      </c>
      <c r="D380" s="29" t="str">
        <f>IF(OR($A380="",Residents!J380=""),"",Residents!J380)</f>
        <v/>
      </c>
      <c r="E380" s="30" t="str">
        <f>IF($A380="","",IF(Residents!J380="","No check-in date",IF(Residents!J380&gt;Settings!$B$5,"Booked",IF(AND(Residents!K380&lt;&gt;"",Residents!K380&lt;Settings!$B$5),"Left","Staying"))))</f>
        <v/>
      </c>
      <c r="F380" s="30" t="str">
        <f>IF($A380="","",IF(OR(L380="",Residents!$J380&gt;Settings!$B$5),0,(YEAR(M380)-YEAR(L380))*12+MONTH(M380)-MONTH(L380)+1))</f>
        <v/>
      </c>
      <c r="G380" s="28" t="str">
        <f>IF($A380="","",F380*C380+IF(F380&gt;0,N(Residents!O380),0))</f>
        <v/>
      </c>
      <c r="H380" s="28" t="str">
        <f>IF($A380="","",SUMIF(Payments!$B$4:$B$1003,$A380,Payments!$D$4:$D$1003))</f>
        <v/>
      </c>
      <c r="I380" s="31" t="str">
        <f t="shared" si="5"/>
        <v/>
      </c>
      <c r="J380" s="26" t="str">
        <f>IF($A380="","",Residents!B380&amp;"")</f>
        <v/>
      </c>
      <c r="K380" s="32" t="str">
        <f>IF(OR($A380="",N(I380)&lt;=0.005),"","Hi "&amp;A380&amp;", your rent balance at "&amp;Settings!$B$3&amp;" is "&amp;Settings!$B$4&amp;" "&amp;TEXT(I380,"#,##0")&amp;" as on "&amp;TEXT(Settings!$B$5,"dd-mmm-yyyy")&amp;". Please pay at the earliest. Thank you.")</f>
        <v/>
      </c>
      <c r="L380" s="33" t="str">
        <f>IF(OR($A380="",Residents!$J380=""),"",DATE(YEAR(Residents!$J380),MONTH(Residents!$J380),1))</f>
        <v/>
      </c>
      <c r="M380" s="33" t="str">
        <f>IF(L380="","",MAX(L380,IF(Residents!$K380&lt;&gt;"",MIN(DATE(YEAR(Residents!$K380),MONTH(Residents!$K380),1),DATE(YEAR(Settings!$B$5),MONTH(Settings!$B$5),1)),IF(DAY(Settings!$B$5)&gt;=MAX(1,N(Settings!$B$6)),DATE(YEAR(Settings!$B$5),MONTH(Settings!$B$5),1),EDATE(DATE(YEAR(Settings!$B$5),MONTH(Settings!$B$5),1),-1)))))</f>
        <v/>
      </c>
    </row>
    <row r="381" spans="1:13" x14ac:dyDescent="0.3">
      <c r="A381" s="26" t="str">
        <f>IF(Residents!A381="","",Residents!A381)</f>
        <v/>
      </c>
      <c r="B381" s="27" t="str">
        <f>IF($A381="","",Residents!H381&amp;"")</f>
        <v/>
      </c>
      <c r="C381" s="28" t="str">
        <f>IF($A381="","",IF(N(Residents!I381)&gt;0,Residents!I381,IFERROR(INDEX(Beds!$F$7:$F$206,MATCH(Residents!H381,Beds!$A$7:$A$206,0)),0)))</f>
        <v/>
      </c>
      <c r="D381" s="29" t="str">
        <f>IF(OR($A381="",Residents!J381=""),"",Residents!J381)</f>
        <v/>
      </c>
      <c r="E381" s="30" t="str">
        <f>IF($A381="","",IF(Residents!J381="","No check-in date",IF(Residents!J381&gt;Settings!$B$5,"Booked",IF(AND(Residents!K381&lt;&gt;"",Residents!K381&lt;Settings!$B$5),"Left","Staying"))))</f>
        <v/>
      </c>
      <c r="F381" s="30" t="str">
        <f>IF($A381="","",IF(OR(L381="",Residents!$J381&gt;Settings!$B$5),0,(YEAR(M381)-YEAR(L381))*12+MONTH(M381)-MONTH(L381)+1))</f>
        <v/>
      </c>
      <c r="G381" s="28" t="str">
        <f>IF($A381="","",F381*C381+IF(F381&gt;0,N(Residents!O381),0))</f>
        <v/>
      </c>
      <c r="H381" s="28" t="str">
        <f>IF($A381="","",SUMIF(Payments!$B$4:$B$1003,$A381,Payments!$D$4:$D$1003))</f>
        <v/>
      </c>
      <c r="I381" s="31" t="str">
        <f t="shared" si="5"/>
        <v/>
      </c>
      <c r="J381" s="26" t="str">
        <f>IF($A381="","",Residents!B381&amp;"")</f>
        <v/>
      </c>
      <c r="K381" s="32" t="str">
        <f>IF(OR($A381="",N(I381)&lt;=0.005),"","Hi "&amp;A381&amp;", your rent balance at "&amp;Settings!$B$3&amp;" is "&amp;Settings!$B$4&amp;" "&amp;TEXT(I381,"#,##0")&amp;" as on "&amp;TEXT(Settings!$B$5,"dd-mmm-yyyy")&amp;". Please pay at the earliest. Thank you.")</f>
        <v/>
      </c>
      <c r="L381" s="33" t="str">
        <f>IF(OR($A381="",Residents!$J381=""),"",DATE(YEAR(Residents!$J381),MONTH(Residents!$J381),1))</f>
        <v/>
      </c>
      <c r="M381" s="33" t="str">
        <f>IF(L381="","",MAX(L381,IF(Residents!$K381&lt;&gt;"",MIN(DATE(YEAR(Residents!$K381),MONTH(Residents!$K381),1),DATE(YEAR(Settings!$B$5),MONTH(Settings!$B$5),1)),IF(DAY(Settings!$B$5)&gt;=MAX(1,N(Settings!$B$6)),DATE(YEAR(Settings!$B$5),MONTH(Settings!$B$5),1),EDATE(DATE(YEAR(Settings!$B$5),MONTH(Settings!$B$5),1),-1)))))</f>
        <v/>
      </c>
    </row>
    <row r="382" spans="1:13" x14ac:dyDescent="0.3">
      <c r="A382" s="26" t="str">
        <f>IF(Residents!A382="","",Residents!A382)</f>
        <v/>
      </c>
      <c r="B382" s="27" t="str">
        <f>IF($A382="","",Residents!H382&amp;"")</f>
        <v/>
      </c>
      <c r="C382" s="28" t="str">
        <f>IF($A382="","",IF(N(Residents!I382)&gt;0,Residents!I382,IFERROR(INDEX(Beds!$F$7:$F$206,MATCH(Residents!H382,Beds!$A$7:$A$206,0)),0)))</f>
        <v/>
      </c>
      <c r="D382" s="29" t="str">
        <f>IF(OR($A382="",Residents!J382=""),"",Residents!J382)</f>
        <v/>
      </c>
      <c r="E382" s="30" t="str">
        <f>IF($A382="","",IF(Residents!J382="","No check-in date",IF(Residents!J382&gt;Settings!$B$5,"Booked",IF(AND(Residents!K382&lt;&gt;"",Residents!K382&lt;Settings!$B$5),"Left","Staying"))))</f>
        <v/>
      </c>
      <c r="F382" s="30" t="str">
        <f>IF($A382="","",IF(OR(L382="",Residents!$J382&gt;Settings!$B$5),0,(YEAR(M382)-YEAR(L382))*12+MONTH(M382)-MONTH(L382)+1))</f>
        <v/>
      </c>
      <c r="G382" s="28" t="str">
        <f>IF($A382="","",F382*C382+IF(F382&gt;0,N(Residents!O382),0))</f>
        <v/>
      </c>
      <c r="H382" s="28" t="str">
        <f>IF($A382="","",SUMIF(Payments!$B$4:$B$1003,$A382,Payments!$D$4:$D$1003))</f>
        <v/>
      </c>
      <c r="I382" s="31" t="str">
        <f t="shared" si="5"/>
        <v/>
      </c>
      <c r="J382" s="26" t="str">
        <f>IF($A382="","",Residents!B382&amp;"")</f>
        <v/>
      </c>
      <c r="K382" s="32" t="str">
        <f>IF(OR($A382="",N(I382)&lt;=0.005),"","Hi "&amp;A382&amp;", your rent balance at "&amp;Settings!$B$3&amp;" is "&amp;Settings!$B$4&amp;" "&amp;TEXT(I382,"#,##0")&amp;" as on "&amp;TEXT(Settings!$B$5,"dd-mmm-yyyy")&amp;". Please pay at the earliest. Thank you.")</f>
        <v/>
      </c>
      <c r="L382" s="33" t="str">
        <f>IF(OR($A382="",Residents!$J382=""),"",DATE(YEAR(Residents!$J382),MONTH(Residents!$J382),1))</f>
        <v/>
      </c>
      <c r="M382" s="33" t="str">
        <f>IF(L382="","",MAX(L382,IF(Residents!$K382&lt;&gt;"",MIN(DATE(YEAR(Residents!$K382),MONTH(Residents!$K382),1),DATE(YEAR(Settings!$B$5),MONTH(Settings!$B$5),1)),IF(DAY(Settings!$B$5)&gt;=MAX(1,N(Settings!$B$6)),DATE(YEAR(Settings!$B$5),MONTH(Settings!$B$5),1),EDATE(DATE(YEAR(Settings!$B$5),MONTH(Settings!$B$5),1),-1)))))</f>
        <v/>
      </c>
    </row>
    <row r="383" spans="1:13" x14ac:dyDescent="0.3">
      <c r="A383" s="26" t="str">
        <f>IF(Residents!A383="","",Residents!A383)</f>
        <v/>
      </c>
      <c r="B383" s="27" t="str">
        <f>IF($A383="","",Residents!H383&amp;"")</f>
        <v/>
      </c>
      <c r="C383" s="28" t="str">
        <f>IF($A383="","",IF(N(Residents!I383)&gt;0,Residents!I383,IFERROR(INDEX(Beds!$F$7:$F$206,MATCH(Residents!H383,Beds!$A$7:$A$206,0)),0)))</f>
        <v/>
      </c>
      <c r="D383" s="29" t="str">
        <f>IF(OR($A383="",Residents!J383=""),"",Residents!J383)</f>
        <v/>
      </c>
      <c r="E383" s="30" t="str">
        <f>IF($A383="","",IF(Residents!J383="","No check-in date",IF(Residents!J383&gt;Settings!$B$5,"Booked",IF(AND(Residents!K383&lt;&gt;"",Residents!K383&lt;Settings!$B$5),"Left","Staying"))))</f>
        <v/>
      </c>
      <c r="F383" s="30" t="str">
        <f>IF($A383="","",IF(OR(L383="",Residents!$J383&gt;Settings!$B$5),0,(YEAR(M383)-YEAR(L383))*12+MONTH(M383)-MONTH(L383)+1))</f>
        <v/>
      </c>
      <c r="G383" s="28" t="str">
        <f>IF($A383="","",F383*C383+IF(F383&gt;0,N(Residents!O383),0))</f>
        <v/>
      </c>
      <c r="H383" s="28" t="str">
        <f>IF($A383="","",SUMIF(Payments!$B$4:$B$1003,$A383,Payments!$D$4:$D$1003))</f>
        <v/>
      </c>
      <c r="I383" s="31" t="str">
        <f t="shared" si="5"/>
        <v/>
      </c>
      <c r="J383" s="26" t="str">
        <f>IF($A383="","",Residents!B383&amp;"")</f>
        <v/>
      </c>
      <c r="K383" s="32" t="str">
        <f>IF(OR($A383="",N(I383)&lt;=0.005),"","Hi "&amp;A383&amp;", your rent balance at "&amp;Settings!$B$3&amp;" is "&amp;Settings!$B$4&amp;" "&amp;TEXT(I383,"#,##0")&amp;" as on "&amp;TEXT(Settings!$B$5,"dd-mmm-yyyy")&amp;". Please pay at the earliest. Thank you.")</f>
        <v/>
      </c>
      <c r="L383" s="33" t="str">
        <f>IF(OR($A383="",Residents!$J383=""),"",DATE(YEAR(Residents!$J383),MONTH(Residents!$J383),1))</f>
        <v/>
      </c>
      <c r="M383" s="33" t="str">
        <f>IF(L383="","",MAX(L383,IF(Residents!$K383&lt;&gt;"",MIN(DATE(YEAR(Residents!$K383),MONTH(Residents!$K383),1),DATE(YEAR(Settings!$B$5),MONTH(Settings!$B$5),1)),IF(DAY(Settings!$B$5)&gt;=MAX(1,N(Settings!$B$6)),DATE(YEAR(Settings!$B$5),MONTH(Settings!$B$5),1),EDATE(DATE(YEAR(Settings!$B$5),MONTH(Settings!$B$5),1),-1)))))</f>
        <v/>
      </c>
    </row>
    <row r="384" spans="1:13" x14ac:dyDescent="0.3">
      <c r="A384" s="26" t="str">
        <f>IF(Residents!A384="","",Residents!A384)</f>
        <v/>
      </c>
      <c r="B384" s="27" t="str">
        <f>IF($A384="","",Residents!H384&amp;"")</f>
        <v/>
      </c>
      <c r="C384" s="28" t="str">
        <f>IF($A384="","",IF(N(Residents!I384)&gt;0,Residents!I384,IFERROR(INDEX(Beds!$F$7:$F$206,MATCH(Residents!H384,Beds!$A$7:$A$206,0)),0)))</f>
        <v/>
      </c>
      <c r="D384" s="29" t="str">
        <f>IF(OR($A384="",Residents!J384=""),"",Residents!J384)</f>
        <v/>
      </c>
      <c r="E384" s="30" t="str">
        <f>IF($A384="","",IF(Residents!J384="","No check-in date",IF(Residents!J384&gt;Settings!$B$5,"Booked",IF(AND(Residents!K384&lt;&gt;"",Residents!K384&lt;Settings!$B$5),"Left","Staying"))))</f>
        <v/>
      </c>
      <c r="F384" s="30" t="str">
        <f>IF($A384="","",IF(OR(L384="",Residents!$J384&gt;Settings!$B$5),0,(YEAR(M384)-YEAR(L384))*12+MONTH(M384)-MONTH(L384)+1))</f>
        <v/>
      </c>
      <c r="G384" s="28" t="str">
        <f>IF($A384="","",F384*C384+IF(F384&gt;0,N(Residents!O384),0))</f>
        <v/>
      </c>
      <c r="H384" s="28" t="str">
        <f>IF($A384="","",SUMIF(Payments!$B$4:$B$1003,$A384,Payments!$D$4:$D$1003))</f>
        <v/>
      </c>
      <c r="I384" s="31" t="str">
        <f t="shared" si="5"/>
        <v/>
      </c>
      <c r="J384" s="26" t="str">
        <f>IF($A384="","",Residents!B384&amp;"")</f>
        <v/>
      </c>
      <c r="K384" s="32" t="str">
        <f>IF(OR($A384="",N(I384)&lt;=0.005),"","Hi "&amp;A384&amp;", your rent balance at "&amp;Settings!$B$3&amp;" is "&amp;Settings!$B$4&amp;" "&amp;TEXT(I384,"#,##0")&amp;" as on "&amp;TEXT(Settings!$B$5,"dd-mmm-yyyy")&amp;". Please pay at the earliest. Thank you.")</f>
        <v/>
      </c>
      <c r="L384" s="33" t="str">
        <f>IF(OR($A384="",Residents!$J384=""),"",DATE(YEAR(Residents!$J384),MONTH(Residents!$J384),1))</f>
        <v/>
      </c>
      <c r="M384" s="33" t="str">
        <f>IF(L384="","",MAX(L384,IF(Residents!$K384&lt;&gt;"",MIN(DATE(YEAR(Residents!$K384),MONTH(Residents!$K384),1),DATE(YEAR(Settings!$B$5),MONTH(Settings!$B$5),1)),IF(DAY(Settings!$B$5)&gt;=MAX(1,N(Settings!$B$6)),DATE(YEAR(Settings!$B$5),MONTH(Settings!$B$5),1),EDATE(DATE(YEAR(Settings!$B$5),MONTH(Settings!$B$5),1),-1)))))</f>
        <v/>
      </c>
    </row>
    <row r="385" spans="1:13" x14ac:dyDescent="0.3">
      <c r="A385" s="26" t="str">
        <f>IF(Residents!A385="","",Residents!A385)</f>
        <v/>
      </c>
      <c r="B385" s="27" t="str">
        <f>IF($A385="","",Residents!H385&amp;"")</f>
        <v/>
      </c>
      <c r="C385" s="28" t="str">
        <f>IF($A385="","",IF(N(Residents!I385)&gt;0,Residents!I385,IFERROR(INDEX(Beds!$F$7:$F$206,MATCH(Residents!H385,Beds!$A$7:$A$206,0)),0)))</f>
        <v/>
      </c>
      <c r="D385" s="29" t="str">
        <f>IF(OR($A385="",Residents!J385=""),"",Residents!J385)</f>
        <v/>
      </c>
      <c r="E385" s="30" t="str">
        <f>IF($A385="","",IF(Residents!J385="","No check-in date",IF(Residents!J385&gt;Settings!$B$5,"Booked",IF(AND(Residents!K385&lt;&gt;"",Residents!K385&lt;Settings!$B$5),"Left","Staying"))))</f>
        <v/>
      </c>
      <c r="F385" s="30" t="str">
        <f>IF($A385="","",IF(OR(L385="",Residents!$J385&gt;Settings!$B$5),0,(YEAR(M385)-YEAR(L385))*12+MONTH(M385)-MONTH(L385)+1))</f>
        <v/>
      </c>
      <c r="G385" s="28" t="str">
        <f>IF($A385="","",F385*C385+IF(F385&gt;0,N(Residents!O385),0))</f>
        <v/>
      </c>
      <c r="H385" s="28" t="str">
        <f>IF($A385="","",SUMIF(Payments!$B$4:$B$1003,$A385,Payments!$D$4:$D$1003))</f>
        <v/>
      </c>
      <c r="I385" s="31" t="str">
        <f t="shared" si="5"/>
        <v/>
      </c>
      <c r="J385" s="26" t="str">
        <f>IF($A385="","",Residents!B385&amp;"")</f>
        <v/>
      </c>
      <c r="K385" s="32" t="str">
        <f>IF(OR($A385="",N(I385)&lt;=0.005),"","Hi "&amp;A385&amp;", your rent balance at "&amp;Settings!$B$3&amp;" is "&amp;Settings!$B$4&amp;" "&amp;TEXT(I385,"#,##0")&amp;" as on "&amp;TEXT(Settings!$B$5,"dd-mmm-yyyy")&amp;". Please pay at the earliest. Thank you.")</f>
        <v/>
      </c>
      <c r="L385" s="33" t="str">
        <f>IF(OR($A385="",Residents!$J385=""),"",DATE(YEAR(Residents!$J385),MONTH(Residents!$J385),1))</f>
        <v/>
      </c>
      <c r="M385" s="33" t="str">
        <f>IF(L385="","",MAX(L385,IF(Residents!$K385&lt;&gt;"",MIN(DATE(YEAR(Residents!$K385),MONTH(Residents!$K385),1),DATE(YEAR(Settings!$B$5),MONTH(Settings!$B$5),1)),IF(DAY(Settings!$B$5)&gt;=MAX(1,N(Settings!$B$6)),DATE(YEAR(Settings!$B$5),MONTH(Settings!$B$5),1),EDATE(DATE(YEAR(Settings!$B$5),MONTH(Settings!$B$5),1),-1)))))</f>
        <v/>
      </c>
    </row>
    <row r="386" spans="1:13" x14ac:dyDescent="0.3">
      <c r="A386" s="26" t="str">
        <f>IF(Residents!A386="","",Residents!A386)</f>
        <v/>
      </c>
      <c r="B386" s="27" t="str">
        <f>IF($A386="","",Residents!H386&amp;"")</f>
        <v/>
      </c>
      <c r="C386" s="28" t="str">
        <f>IF($A386="","",IF(N(Residents!I386)&gt;0,Residents!I386,IFERROR(INDEX(Beds!$F$7:$F$206,MATCH(Residents!H386,Beds!$A$7:$A$206,0)),0)))</f>
        <v/>
      </c>
      <c r="D386" s="29" t="str">
        <f>IF(OR($A386="",Residents!J386=""),"",Residents!J386)</f>
        <v/>
      </c>
      <c r="E386" s="30" t="str">
        <f>IF($A386="","",IF(Residents!J386="","No check-in date",IF(Residents!J386&gt;Settings!$B$5,"Booked",IF(AND(Residents!K386&lt;&gt;"",Residents!K386&lt;Settings!$B$5),"Left","Staying"))))</f>
        <v/>
      </c>
      <c r="F386" s="30" t="str">
        <f>IF($A386="","",IF(OR(L386="",Residents!$J386&gt;Settings!$B$5),0,(YEAR(M386)-YEAR(L386))*12+MONTH(M386)-MONTH(L386)+1))</f>
        <v/>
      </c>
      <c r="G386" s="28" t="str">
        <f>IF($A386="","",F386*C386+IF(F386&gt;0,N(Residents!O386),0))</f>
        <v/>
      </c>
      <c r="H386" s="28" t="str">
        <f>IF($A386="","",SUMIF(Payments!$B$4:$B$1003,$A386,Payments!$D$4:$D$1003))</f>
        <v/>
      </c>
      <c r="I386" s="31" t="str">
        <f t="shared" si="5"/>
        <v/>
      </c>
      <c r="J386" s="26" t="str">
        <f>IF($A386="","",Residents!B386&amp;"")</f>
        <v/>
      </c>
      <c r="K386" s="32" t="str">
        <f>IF(OR($A386="",N(I386)&lt;=0.005),"","Hi "&amp;A386&amp;", your rent balance at "&amp;Settings!$B$3&amp;" is "&amp;Settings!$B$4&amp;" "&amp;TEXT(I386,"#,##0")&amp;" as on "&amp;TEXT(Settings!$B$5,"dd-mmm-yyyy")&amp;". Please pay at the earliest. Thank you.")</f>
        <v/>
      </c>
      <c r="L386" s="33" t="str">
        <f>IF(OR($A386="",Residents!$J386=""),"",DATE(YEAR(Residents!$J386),MONTH(Residents!$J386),1))</f>
        <v/>
      </c>
      <c r="M386" s="33" t="str">
        <f>IF(L386="","",MAX(L386,IF(Residents!$K386&lt;&gt;"",MIN(DATE(YEAR(Residents!$K386),MONTH(Residents!$K386),1),DATE(YEAR(Settings!$B$5),MONTH(Settings!$B$5),1)),IF(DAY(Settings!$B$5)&gt;=MAX(1,N(Settings!$B$6)),DATE(YEAR(Settings!$B$5),MONTH(Settings!$B$5),1),EDATE(DATE(YEAR(Settings!$B$5),MONTH(Settings!$B$5),1),-1)))))</f>
        <v/>
      </c>
    </row>
    <row r="387" spans="1:13" x14ac:dyDescent="0.3">
      <c r="A387" s="26" t="str">
        <f>IF(Residents!A387="","",Residents!A387)</f>
        <v/>
      </c>
      <c r="B387" s="27" t="str">
        <f>IF($A387="","",Residents!H387&amp;"")</f>
        <v/>
      </c>
      <c r="C387" s="28" t="str">
        <f>IF($A387="","",IF(N(Residents!I387)&gt;0,Residents!I387,IFERROR(INDEX(Beds!$F$7:$F$206,MATCH(Residents!H387,Beds!$A$7:$A$206,0)),0)))</f>
        <v/>
      </c>
      <c r="D387" s="29" t="str">
        <f>IF(OR($A387="",Residents!J387=""),"",Residents!J387)</f>
        <v/>
      </c>
      <c r="E387" s="30" t="str">
        <f>IF($A387="","",IF(Residents!J387="","No check-in date",IF(Residents!J387&gt;Settings!$B$5,"Booked",IF(AND(Residents!K387&lt;&gt;"",Residents!K387&lt;Settings!$B$5),"Left","Staying"))))</f>
        <v/>
      </c>
      <c r="F387" s="30" t="str">
        <f>IF($A387="","",IF(OR(L387="",Residents!$J387&gt;Settings!$B$5),0,(YEAR(M387)-YEAR(L387))*12+MONTH(M387)-MONTH(L387)+1))</f>
        <v/>
      </c>
      <c r="G387" s="28" t="str">
        <f>IF($A387="","",F387*C387+IF(F387&gt;0,N(Residents!O387),0))</f>
        <v/>
      </c>
      <c r="H387" s="28" t="str">
        <f>IF($A387="","",SUMIF(Payments!$B$4:$B$1003,$A387,Payments!$D$4:$D$1003))</f>
        <v/>
      </c>
      <c r="I387" s="31" t="str">
        <f t="shared" si="5"/>
        <v/>
      </c>
      <c r="J387" s="26" t="str">
        <f>IF($A387="","",Residents!B387&amp;"")</f>
        <v/>
      </c>
      <c r="K387" s="32" t="str">
        <f>IF(OR($A387="",N(I387)&lt;=0.005),"","Hi "&amp;A387&amp;", your rent balance at "&amp;Settings!$B$3&amp;" is "&amp;Settings!$B$4&amp;" "&amp;TEXT(I387,"#,##0")&amp;" as on "&amp;TEXT(Settings!$B$5,"dd-mmm-yyyy")&amp;". Please pay at the earliest. Thank you.")</f>
        <v/>
      </c>
      <c r="L387" s="33" t="str">
        <f>IF(OR($A387="",Residents!$J387=""),"",DATE(YEAR(Residents!$J387),MONTH(Residents!$J387),1))</f>
        <v/>
      </c>
      <c r="M387" s="33" t="str">
        <f>IF(L387="","",MAX(L387,IF(Residents!$K387&lt;&gt;"",MIN(DATE(YEAR(Residents!$K387),MONTH(Residents!$K387),1),DATE(YEAR(Settings!$B$5),MONTH(Settings!$B$5),1)),IF(DAY(Settings!$B$5)&gt;=MAX(1,N(Settings!$B$6)),DATE(YEAR(Settings!$B$5),MONTH(Settings!$B$5),1),EDATE(DATE(YEAR(Settings!$B$5),MONTH(Settings!$B$5),1),-1)))))</f>
        <v/>
      </c>
    </row>
    <row r="388" spans="1:13" x14ac:dyDescent="0.3">
      <c r="A388" s="26" t="str">
        <f>IF(Residents!A388="","",Residents!A388)</f>
        <v/>
      </c>
      <c r="B388" s="27" t="str">
        <f>IF($A388="","",Residents!H388&amp;"")</f>
        <v/>
      </c>
      <c r="C388" s="28" t="str">
        <f>IF($A388="","",IF(N(Residents!I388)&gt;0,Residents!I388,IFERROR(INDEX(Beds!$F$7:$F$206,MATCH(Residents!H388,Beds!$A$7:$A$206,0)),0)))</f>
        <v/>
      </c>
      <c r="D388" s="29" t="str">
        <f>IF(OR($A388="",Residents!J388=""),"",Residents!J388)</f>
        <v/>
      </c>
      <c r="E388" s="30" t="str">
        <f>IF($A388="","",IF(Residents!J388="","No check-in date",IF(Residents!J388&gt;Settings!$B$5,"Booked",IF(AND(Residents!K388&lt;&gt;"",Residents!K388&lt;Settings!$B$5),"Left","Staying"))))</f>
        <v/>
      </c>
      <c r="F388" s="30" t="str">
        <f>IF($A388="","",IF(OR(L388="",Residents!$J388&gt;Settings!$B$5),0,(YEAR(M388)-YEAR(L388))*12+MONTH(M388)-MONTH(L388)+1))</f>
        <v/>
      </c>
      <c r="G388" s="28" t="str">
        <f>IF($A388="","",F388*C388+IF(F388&gt;0,N(Residents!O388),0))</f>
        <v/>
      </c>
      <c r="H388" s="28" t="str">
        <f>IF($A388="","",SUMIF(Payments!$B$4:$B$1003,$A388,Payments!$D$4:$D$1003))</f>
        <v/>
      </c>
      <c r="I388" s="31" t="str">
        <f t="shared" ref="I388:I451" si="6">IF($A388="","",G388-H388)</f>
        <v/>
      </c>
      <c r="J388" s="26" t="str">
        <f>IF($A388="","",Residents!B388&amp;"")</f>
        <v/>
      </c>
      <c r="K388" s="32" t="str">
        <f>IF(OR($A388="",N(I388)&lt;=0.005),"","Hi "&amp;A388&amp;", your rent balance at "&amp;Settings!$B$3&amp;" is "&amp;Settings!$B$4&amp;" "&amp;TEXT(I388,"#,##0")&amp;" as on "&amp;TEXT(Settings!$B$5,"dd-mmm-yyyy")&amp;". Please pay at the earliest. Thank you.")</f>
        <v/>
      </c>
      <c r="L388" s="33" t="str">
        <f>IF(OR($A388="",Residents!$J388=""),"",DATE(YEAR(Residents!$J388),MONTH(Residents!$J388),1))</f>
        <v/>
      </c>
      <c r="M388" s="33" t="str">
        <f>IF(L388="","",MAX(L388,IF(Residents!$K388&lt;&gt;"",MIN(DATE(YEAR(Residents!$K388),MONTH(Residents!$K388),1),DATE(YEAR(Settings!$B$5),MONTH(Settings!$B$5),1)),IF(DAY(Settings!$B$5)&gt;=MAX(1,N(Settings!$B$6)),DATE(YEAR(Settings!$B$5),MONTH(Settings!$B$5),1),EDATE(DATE(YEAR(Settings!$B$5),MONTH(Settings!$B$5),1),-1)))))</f>
        <v/>
      </c>
    </row>
    <row r="389" spans="1:13" x14ac:dyDescent="0.3">
      <c r="A389" s="26" t="str">
        <f>IF(Residents!A389="","",Residents!A389)</f>
        <v/>
      </c>
      <c r="B389" s="27" t="str">
        <f>IF($A389="","",Residents!H389&amp;"")</f>
        <v/>
      </c>
      <c r="C389" s="28" t="str">
        <f>IF($A389="","",IF(N(Residents!I389)&gt;0,Residents!I389,IFERROR(INDEX(Beds!$F$7:$F$206,MATCH(Residents!H389,Beds!$A$7:$A$206,0)),0)))</f>
        <v/>
      </c>
      <c r="D389" s="29" t="str">
        <f>IF(OR($A389="",Residents!J389=""),"",Residents!J389)</f>
        <v/>
      </c>
      <c r="E389" s="30" t="str">
        <f>IF($A389="","",IF(Residents!J389="","No check-in date",IF(Residents!J389&gt;Settings!$B$5,"Booked",IF(AND(Residents!K389&lt;&gt;"",Residents!K389&lt;Settings!$B$5),"Left","Staying"))))</f>
        <v/>
      </c>
      <c r="F389" s="30" t="str">
        <f>IF($A389="","",IF(OR(L389="",Residents!$J389&gt;Settings!$B$5),0,(YEAR(M389)-YEAR(L389))*12+MONTH(M389)-MONTH(L389)+1))</f>
        <v/>
      </c>
      <c r="G389" s="28" t="str">
        <f>IF($A389="","",F389*C389+IF(F389&gt;0,N(Residents!O389),0))</f>
        <v/>
      </c>
      <c r="H389" s="28" t="str">
        <f>IF($A389="","",SUMIF(Payments!$B$4:$B$1003,$A389,Payments!$D$4:$D$1003))</f>
        <v/>
      </c>
      <c r="I389" s="31" t="str">
        <f t="shared" si="6"/>
        <v/>
      </c>
      <c r="J389" s="26" t="str">
        <f>IF($A389="","",Residents!B389&amp;"")</f>
        <v/>
      </c>
      <c r="K389" s="32" t="str">
        <f>IF(OR($A389="",N(I389)&lt;=0.005),"","Hi "&amp;A389&amp;", your rent balance at "&amp;Settings!$B$3&amp;" is "&amp;Settings!$B$4&amp;" "&amp;TEXT(I389,"#,##0")&amp;" as on "&amp;TEXT(Settings!$B$5,"dd-mmm-yyyy")&amp;". Please pay at the earliest. Thank you.")</f>
        <v/>
      </c>
      <c r="L389" s="33" t="str">
        <f>IF(OR($A389="",Residents!$J389=""),"",DATE(YEAR(Residents!$J389),MONTH(Residents!$J389),1))</f>
        <v/>
      </c>
      <c r="M389" s="33" t="str">
        <f>IF(L389="","",MAX(L389,IF(Residents!$K389&lt;&gt;"",MIN(DATE(YEAR(Residents!$K389),MONTH(Residents!$K389),1),DATE(YEAR(Settings!$B$5),MONTH(Settings!$B$5),1)),IF(DAY(Settings!$B$5)&gt;=MAX(1,N(Settings!$B$6)),DATE(YEAR(Settings!$B$5),MONTH(Settings!$B$5),1),EDATE(DATE(YEAR(Settings!$B$5),MONTH(Settings!$B$5),1),-1)))))</f>
        <v/>
      </c>
    </row>
    <row r="390" spans="1:13" x14ac:dyDescent="0.3">
      <c r="A390" s="26" t="str">
        <f>IF(Residents!A390="","",Residents!A390)</f>
        <v/>
      </c>
      <c r="B390" s="27" t="str">
        <f>IF($A390="","",Residents!H390&amp;"")</f>
        <v/>
      </c>
      <c r="C390" s="28" t="str">
        <f>IF($A390="","",IF(N(Residents!I390)&gt;0,Residents!I390,IFERROR(INDEX(Beds!$F$7:$F$206,MATCH(Residents!H390,Beds!$A$7:$A$206,0)),0)))</f>
        <v/>
      </c>
      <c r="D390" s="29" t="str">
        <f>IF(OR($A390="",Residents!J390=""),"",Residents!J390)</f>
        <v/>
      </c>
      <c r="E390" s="30" t="str">
        <f>IF($A390="","",IF(Residents!J390="","No check-in date",IF(Residents!J390&gt;Settings!$B$5,"Booked",IF(AND(Residents!K390&lt;&gt;"",Residents!K390&lt;Settings!$B$5),"Left","Staying"))))</f>
        <v/>
      </c>
      <c r="F390" s="30" t="str">
        <f>IF($A390="","",IF(OR(L390="",Residents!$J390&gt;Settings!$B$5),0,(YEAR(M390)-YEAR(L390))*12+MONTH(M390)-MONTH(L390)+1))</f>
        <v/>
      </c>
      <c r="G390" s="28" t="str">
        <f>IF($A390="","",F390*C390+IF(F390&gt;0,N(Residents!O390),0))</f>
        <v/>
      </c>
      <c r="H390" s="28" t="str">
        <f>IF($A390="","",SUMIF(Payments!$B$4:$B$1003,$A390,Payments!$D$4:$D$1003))</f>
        <v/>
      </c>
      <c r="I390" s="31" t="str">
        <f t="shared" si="6"/>
        <v/>
      </c>
      <c r="J390" s="26" t="str">
        <f>IF($A390="","",Residents!B390&amp;"")</f>
        <v/>
      </c>
      <c r="K390" s="32" t="str">
        <f>IF(OR($A390="",N(I390)&lt;=0.005),"","Hi "&amp;A390&amp;", your rent balance at "&amp;Settings!$B$3&amp;" is "&amp;Settings!$B$4&amp;" "&amp;TEXT(I390,"#,##0")&amp;" as on "&amp;TEXT(Settings!$B$5,"dd-mmm-yyyy")&amp;". Please pay at the earliest. Thank you.")</f>
        <v/>
      </c>
      <c r="L390" s="33" t="str">
        <f>IF(OR($A390="",Residents!$J390=""),"",DATE(YEAR(Residents!$J390),MONTH(Residents!$J390),1))</f>
        <v/>
      </c>
      <c r="M390" s="33" t="str">
        <f>IF(L390="","",MAX(L390,IF(Residents!$K390&lt;&gt;"",MIN(DATE(YEAR(Residents!$K390),MONTH(Residents!$K390),1),DATE(YEAR(Settings!$B$5),MONTH(Settings!$B$5),1)),IF(DAY(Settings!$B$5)&gt;=MAX(1,N(Settings!$B$6)),DATE(YEAR(Settings!$B$5),MONTH(Settings!$B$5),1),EDATE(DATE(YEAR(Settings!$B$5),MONTH(Settings!$B$5),1),-1)))))</f>
        <v/>
      </c>
    </row>
    <row r="391" spans="1:13" x14ac:dyDescent="0.3">
      <c r="A391" s="26" t="str">
        <f>IF(Residents!A391="","",Residents!A391)</f>
        <v/>
      </c>
      <c r="B391" s="27" t="str">
        <f>IF($A391="","",Residents!H391&amp;"")</f>
        <v/>
      </c>
      <c r="C391" s="28" t="str">
        <f>IF($A391="","",IF(N(Residents!I391)&gt;0,Residents!I391,IFERROR(INDEX(Beds!$F$7:$F$206,MATCH(Residents!H391,Beds!$A$7:$A$206,0)),0)))</f>
        <v/>
      </c>
      <c r="D391" s="29" t="str">
        <f>IF(OR($A391="",Residents!J391=""),"",Residents!J391)</f>
        <v/>
      </c>
      <c r="E391" s="30" t="str">
        <f>IF($A391="","",IF(Residents!J391="","No check-in date",IF(Residents!J391&gt;Settings!$B$5,"Booked",IF(AND(Residents!K391&lt;&gt;"",Residents!K391&lt;Settings!$B$5),"Left","Staying"))))</f>
        <v/>
      </c>
      <c r="F391" s="30" t="str">
        <f>IF($A391="","",IF(OR(L391="",Residents!$J391&gt;Settings!$B$5),0,(YEAR(M391)-YEAR(L391))*12+MONTH(M391)-MONTH(L391)+1))</f>
        <v/>
      </c>
      <c r="G391" s="28" t="str">
        <f>IF($A391="","",F391*C391+IF(F391&gt;0,N(Residents!O391),0))</f>
        <v/>
      </c>
      <c r="H391" s="28" t="str">
        <f>IF($A391="","",SUMIF(Payments!$B$4:$B$1003,$A391,Payments!$D$4:$D$1003))</f>
        <v/>
      </c>
      <c r="I391" s="31" t="str">
        <f t="shared" si="6"/>
        <v/>
      </c>
      <c r="J391" s="26" t="str">
        <f>IF($A391="","",Residents!B391&amp;"")</f>
        <v/>
      </c>
      <c r="K391" s="32" t="str">
        <f>IF(OR($A391="",N(I391)&lt;=0.005),"","Hi "&amp;A391&amp;", your rent balance at "&amp;Settings!$B$3&amp;" is "&amp;Settings!$B$4&amp;" "&amp;TEXT(I391,"#,##0")&amp;" as on "&amp;TEXT(Settings!$B$5,"dd-mmm-yyyy")&amp;". Please pay at the earliest. Thank you.")</f>
        <v/>
      </c>
      <c r="L391" s="33" t="str">
        <f>IF(OR($A391="",Residents!$J391=""),"",DATE(YEAR(Residents!$J391),MONTH(Residents!$J391),1))</f>
        <v/>
      </c>
      <c r="M391" s="33" t="str">
        <f>IF(L391="","",MAX(L391,IF(Residents!$K391&lt;&gt;"",MIN(DATE(YEAR(Residents!$K391),MONTH(Residents!$K391),1),DATE(YEAR(Settings!$B$5),MONTH(Settings!$B$5),1)),IF(DAY(Settings!$B$5)&gt;=MAX(1,N(Settings!$B$6)),DATE(YEAR(Settings!$B$5),MONTH(Settings!$B$5),1),EDATE(DATE(YEAR(Settings!$B$5),MONTH(Settings!$B$5),1),-1)))))</f>
        <v/>
      </c>
    </row>
    <row r="392" spans="1:13" x14ac:dyDescent="0.3">
      <c r="A392" s="26" t="str">
        <f>IF(Residents!A392="","",Residents!A392)</f>
        <v/>
      </c>
      <c r="B392" s="27" t="str">
        <f>IF($A392="","",Residents!H392&amp;"")</f>
        <v/>
      </c>
      <c r="C392" s="28" t="str">
        <f>IF($A392="","",IF(N(Residents!I392)&gt;0,Residents!I392,IFERROR(INDEX(Beds!$F$7:$F$206,MATCH(Residents!H392,Beds!$A$7:$A$206,0)),0)))</f>
        <v/>
      </c>
      <c r="D392" s="29" t="str">
        <f>IF(OR($A392="",Residents!J392=""),"",Residents!J392)</f>
        <v/>
      </c>
      <c r="E392" s="30" t="str">
        <f>IF($A392="","",IF(Residents!J392="","No check-in date",IF(Residents!J392&gt;Settings!$B$5,"Booked",IF(AND(Residents!K392&lt;&gt;"",Residents!K392&lt;Settings!$B$5),"Left","Staying"))))</f>
        <v/>
      </c>
      <c r="F392" s="30" t="str">
        <f>IF($A392="","",IF(OR(L392="",Residents!$J392&gt;Settings!$B$5),0,(YEAR(M392)-YEAR(L392))*12+MONTH(M392)-MONTH(L392)+1))</f>
        <v/>
      </c>
      <c r="G392" s="28" t="str">
        <f>IF($A392="","",F392*C392+IF(F392&gt;0,N(Residents!O392),0))</f>
        <v/>
      </c>
      <c r="H392" s="28" t="str">
        <f>IF($A392="","",SUMIF(Payments!$B$4:$B$1003,$A392,Payments!$D$4:$D$1003))</f>
        <v/>
      </c>
      <c r="I392" s="31" t="str">
        <f t="shared" si="6"/>
        <v/>
      </c>
      <c r="J392" s="26" t="str">
        <f>IF($A392="","",Residents!B392&amp;"")</f>
        <v/>
      </c>
      <c r="K392" s="32" t="str">
        <f>IF(OR($A392="",N(I392)&lt;=0.005),"","Hi "&amp;A392&amp;", your rent balance at "&amp;Settings!$B$3&amp;" is "&amp;Settings!$B$4&amp;" "&amp;TEXT(I392,"#,##0")&amp;" as on "&amp;TEXT(Settings!$B$5,"dd-mmm-yyyy")&amp;". Please pay at the earliest. Thank you.")</f>
        <v/>
      </c>
      <c r="L392" s="33" t="str">
        <f>IF(OR($A392="",Residents!$J392=""),"",DATE(YEAR(Residents!$J392),MONTH(Residents!$J392),1))</f>
        <v/>
      </c>
      <c r="M392" s="33" t="str">
        <f>IF(L392="","",MAX(L392,IF(Residents!$K392&lt;&gt;"",MIN(DATE(YEAR(Residents!$K392),MONTH(Residents!$K392),1),DATE(YEAR(Settings!$B$5),MONTH(Settings!$B$5),1)),IF(DAY(Settings!$B$5)&gt;=MAX(1,N(Settings!$B$6)),DATE(YEAR(Settings!$B$5),MONTH(Settings!$B$5),1),EDATE(DATE(YEAR(Settings!$B$5),MONTH(Settings!$B$5),1),-1)))))</f>
        <v/>
      </c>
    </row>
    <row r="393" spans="1:13" x14ac:dyDescent="0.3">
      <c r="A393" s="26" t="str">
        <f>IF(Residents!A393="","",Residents!A393)</f>
        <v/>
      </c>
      <c r="B393" s="27" t="str">
        <f>IF($A393="","",Residents!H393&amp;"")</f>
        <v/>
      </c>
      <c r="C393" s="28" t="str">
        <f>IF($A393="","",IF(N(Residents!I393)&gt;0,Residents!I393,IFERROR(INDEX(Beds!$F$7:$F$206,MATCH(Residents!H393,Beds!$A$7:$A$206,0)),0)))</f>
        <v/>
      </c>
      <c r="D393" s="29" t="str">
        <f>IF(OR($A393="",Residents!J393=""),"",Residents!J393)</f>
        <v/>
      </c>
      <c r="E393" s="30" t="str">
        <f>IF($A393="","",IF(Residents!J393="","No check-in date",IF(Residents!J393&gt;Settings!$B$5,"Booked",IF(AND(Residents!K393&lt;&gt;"",Residents!K393&lt;Settings!$B$5),"Left","Staying"))))</f>
        <v/>
      </c>
      <c r="F393" s="30" t="str">
        <f>IF($A393="","",IF(OR(L393="",Residents!$J393&gt;Settings!$B$5),0,(YEAR(M393)-YEAR(L393))*12+MONTH(M393)-MONTH(L393)+1))</f>
        <v/>
      </c>
      <c r="G393" s="28" t="str">
        <f>IF($A393="","",F393*C393+IF(F393&gt;0,N(Residents!O393),0))</f>
        <v/>
      </c>
      <c r="H393" s="28" t="str">
        <f>IF($A393="","",SUMIF(Payments!$B$4:$B$1003,$A393,Payments!$D$4:$D$1003))</f>
        <v/>
      </c>
      <c r="I393" s="31" t="str">
        <f t="shared" si="6"/>
        <v/>
      </c>
      <c r="J393" s="26" t="str">
        <f>IF($A393="","",Residents!B393&amp;"")</f>
        <v/>
      </c>
      <c r="K393" s="32" t="str">
        <f>IF(OR($A393="",N(I393)&lt;=0.005),"","Hi "&amp;A393&amp;", your rent balance at "&amp;Settings!$B$3&amp;" is "&amp;Settings!$B$4&amp;" "&amp;TEXT(I393,"#,##0")&amp;" as on "&amp;TEXT(Settings!$B$5,"dd-mmm-yyyy")&amp;". Please pay at the earliest. Thank you.")</f>
        <v/>
      </c>
      <c r="L393" s="33" t="str">
        <f>IF(OR($A393="",Residents!$J393=""),"",DATE(YEAR(Residents!$J393),MONTH(Residents!$J393),1))</f>
        <v/>
      </c>
      <c r="M393" s="33" t="str">
        <f>IF(L393="","",MAX(L393,IF(Residents!$K393&lt;&gt;"",MIN(DATE(YEAR(Residents!$K393),MONTH(Residents!$K393),1),DATE(YEAR(Settings!$B$5),MONTH(Settings!$B$5),1)),IF(DAY(Settings!$B$5)&gt;=MAX(1,N(Settings!$B$6)),DATE(YEAR(Settings!$B$5),MONTH(Settings!$B$5),1),EDATE(DATE(YEAR(Settings!$B$5),MONTH(Settings!$B$5),1),-1)))))</f>
        <v/>
      </c>
    </row>
    <row r="394" spans="1:13" x14ac:dyDescent="0.3">
      <c r="A394" s="26" t="str">
        <f>IF(Residents!A394="","",Residents!A394)</f>
        <v/>
      </c>
      <c r="B394" s="27" t="str">
        <f>IF($A394="","",Residents!H394&amp;"")</f>
        <v/>
      </c>
      <c r="C394" s="28" t="str">
        <f>IF($A394="","",IF(N(Residents!I394)&gt;0,Residents!I394,IFERROR(INDEX(Beds!$F$7:$F$206,MATCH(Residents!H394,Beds!$A$7:$A$206,0)),0)))</f>
        <v/>
      </c>
      <c r="D394" s="29" t="str">
        <f>IF(OR($A394="",Residents!J394=""),"",Residents!J394)</f>
        <v/>
      </c>
      <c r="E394" s="30" t="str">
        <f>IF($A394="","",IF(Residents!J394="","No check-in date",IF(Residents!J394&gt;Settings!$B$5,"Booked",IF(AND(Residents!K394&lt;&gt;"",Residents!K394&lt;Settings!$B$5),"Left","Staying"))))</f>
        <v/>
      </c>
      <c r="F394" s="30" t="str">
        <f>IF($A394="","",IF(OR(L394="",Residents!$J394&gt;Settings!$B$5),0,(YEAR(M394)-YEAR(L394))*12+MONTH(M394)-MONTH(L394)+1))</f>
        <v/>
      </c>
      <c r="G394" s="28" t="str">
        <f>IF($A394="","",F394*C394+IF(F394&gt;0,N(Residents!O394),0))</f>
        <v/>
      </c>
      <c r="H394" s="28" t="str">
        <f>IF($A394="","",SUMIF(Payments!$B$4:$B$1003,$A394,Payments!$D$4:$D$1003))</f>
        <v/>
      </c>
      <c r="I394" s="31" t="str">
        <f t="shared" si="6"/>
        <v/>
      </c>
      <c r="J394" s="26" t="str">
        <f>IF($A394="","",Residents!B394&amp;"")</f>
        <v/>
      </c>
      <c r="K394" s="32" t="str">
        <f>IF(OR($A394="",N(I394)&lt;=0.005),"","Hi "&amp;A394&amp;", your rent balance at "&amp;Settings!$B$3&amp;" is "&amp;Settings!$B$4&amp;" "&amp;TEXT(I394,"#,##0")&amp;" as on "&amp;TEXT(Settings!$B$5,"dd-mmm-yyyy")&amp;". Please pay at the earliest. Thank you.")</f>
        <v/>
      </c>
      <c r="L394" s="33" t="str">
        <f>IF(OR($A394="",Residents!$J394=""),"",DATE(YEAR(Residents!$J394),MONTH(Residents!$J394),1))</f>
        <v/>
      </c>
      <c r="M394" s="33" t="str">
        <f>IF(L394="","",MAX(L394,IF(Residents!$K394&lt;&gt;"",MIN(DATE(YEAR(Residents!$K394),MONTH(Residents!$K394),1),DATE(YEAR(Settings!$B$5),MONTH(Settings!$B$5),1)),IF(DAY(Settings!$B$5)&gt;=MAX(1,N(Settings!$B$6)),DATE(YEAR(Settings!$B$5),MONTH(Settings!$B$5),1),EDATE(DATE(YEAR(Settings!$B$5),MONTH(Settings!$B$5),1),-1)))))</f>
        <v/>
      </c>
    </row>
    <row r="395" spans="1:13" x14ac:dyDescent="0.3">
      <c r="A395" s="26" t="str">
        <f>IF(Residents!A395="","",Residents!A395)</f>
        <v/>
      </c>
      <c r="B395" s="27" t="str">
        <f>IF($A395="","",Residents!H395&amp;"")</f>
        <v/>
      </c>
      <c r="C395" s="28" t="str">
        <f>IF($A395="","",IF(N(Residents!I395)&gt;0,Residents!I395,IFERROR(INDEX(Beds!$F$7:$F$206,MATCH(Residents!H395,Beds!$A$7:$A$206,0)),0)))</f>
        <v/>
      </c>
      <c r="D395" s="29" t="str">
        <f>IF(OR($A395="",Residents!J395=""),"",Residents!J395)</f>
        <v/>
      </c>
      <c r="E395" s="30" t="str">
        <f>IF($A395="","",IF(Residents!J395="","No check-in date",IF(Residents!J395&gt;Settings!$B$5,"Booked",IF(AND(Residents!K395&lt;&gt;"",Residents!K395&lt;Settings!$B$5),"Left","Staying"))))</f>
        <v/>
      </c>
      <c r="F395" s="30" t="str">
        <f>IF($A395="","",IF(OR(L395="",Residents!$J395&gt;Settings!$B$5),0,(YEAR(M395)-YEAR(L395))*12+MONTH(M395)-MONTH(L395)+1))</f>
        <v/>
      </c>
      <c r="G395" s="28" t="str">
        <f>IF($A395="","",F395*C395+IF(F395&gt;0,N(Residents!O395),0))</f>
        <v/>
      </c>
      <c r="H395" s="28" t="str">
        <f>IF($A395="","",SUMIF(Payments!$B$4:$B$1003,$A395,Payments!$D$4:$D$1003))</f>
        <v/>
      </c>
      <c r="I395" s="31" t="str">
        <f t="shared" si="6"/>
        <v/>
      </c>
      <c r="J395" s="26" t="str">
        <f>IF($A395="","",Residents!B395&amp;"")</f>
        <v/>
      </c>
      <c r="K395" s="32" t="str">
        <f>IF(OR($A395="",N(I395)&lt;=0.005),"","Hi "&amp;A395&amp;", your rent balance at "&amp;Settings!$B$3&amp;" is "&amp;Settings!$B$4&amp;" "&amp;TEXT(I395,"#,##0")&amp;" as on "&amp;TEXT(Settings!$B$5,"dd-mmm-yyyy")&amp;". Please pay at the earliest. Thank you.")</f>
        <v/>
      </c>
      <c r="L395" s="33" t="str">
        <f>IF(OR($A395="",Residents!$J395=""),"",DATE(YEAR(Residents!$J395),MONTH(Residents!$J395),1))</f>
        <v/>
      </c>
      <c r="M395" s="33" t="str">
        <f>IF(L395="","",MAX(L395,IF(Residents!$K395&lt;&gt;"",MIN(DATE(YEAR(Residents!$K395),MONTH(Residents!$K395),1),DATE(YEAR(Settings!$B$5),MONTH(Settings!$B$5),1)),IF(DAY(Settings!$B$5)&gt;=MAX(1,N(Settings!$B$6)),DATE(YEAR(Settings!$B$5),MONTH(Settings!$B$5),1),EDATE(DATE(YEAR(Settings!$B$5),MONTH(Settings!$B$5),1),-1)))))</f>
        <v/>
      </c>
    </row>
    <row r="396" spans="1:13" x14ac:dyDescent="0.3">
      <c r="A396" s="26" t="str">
        <f>IF(Residents!A396="","",Residents!A396)</f>
        <v/>
      </c>
      <c r="B396" s="27" t="str">
        <f>IF($A396="","",Residents!H396&amp;"")</f>
        <v/>
      </c>
      <c r="C396" s="28" t="str">
        <f>IF($A396="","",IF(N(Residents!I396)&gt;0,Residents!I396,IFERROR(INDEX(Beds!$F$7:$F$206,MATCH(Residents!H396,Beds!$A$7:$A$206,0)),0)))</f>
        <v/>
      </c>
      <c r="D396" s="29" t="str">
        <f>IF(OR($A396="",Residents!J396=""),"",Residents!J396)</f>
        <v/>
      </c>
      <c r="E396" s="30" t="str">
        <f>IF($A396="","",IF(Residents!J396="","No check-in date",IF(Residents!J396&gt;Settings!$B$5,"Booked",IF(AND(Residents!K396&lt;&gt;"",Residents!K396&lt;Settings!$B$5),"Left","Staying"))))</f>
        <v/>
      </c>
      <c r="F396" s="30" t="str">
        <f>IF($A396="","",IF(OR(L396="",Residents!$J396&gt;Settings!$B$5),0,(YEAR(M396)-YEAR(L396))*12+MONTH(M396)-MONTH(L396)+1))</f>
        <v/>
      </c>
      <c r="G396" s="28" t="str">
        <f>IF($A396="","",F396*C396+IF(F396&gt;0,N(Residents!O396),0))</f>
        <v/>
      </c>
      <c r="H396" s="28" t="str">
        <f>IF($A396="","",SUMIF(Payments!$B$4:$B$1003,$A396,Payments!$D$4:$D$1003))</f>
        <v/>
      </c>
      <c r="I396" s="31" t="str">
        <f t="shared" si="6"/>
        <v/>
      </c>
      <c r="J396" s="26" t="str">
        <f>IF($A396="","",Residents!B396&amp;"")</f>
        <v/>
      </c>
      <c r="K396" s="32" t="str">
        <f>IF(OR($A396="",N(I396)&lt;=0.005),"","Hi "&amp;A396&amp;", your rent balance at "&amp;Settings!$B$3&amp;" is "&amp;Settings!$B$4&amp;" "&amp;TEXT(I396,"#,##0")&amp;" as on "&amp;TEXT(Settings!$B$5,"dd-mmm-yyyy")&amp;". Please pay at the earliest. Thank you.")</f>
        <v/>
      </c>
      <c r="L396" s="33" t="str">
        <f>IF(OR($A396="",Residents!$J396=""),"",DATE(YEAR(Residents!$J396),MONTH(Residents!$J396),1))</f>
        <v/>
      </c>
      <c r="M396" s="33" t="str">
        <f>IF(L396="","",MAX(L396,IF(Residents!$K396&lt;&gt;"",MIN(DATE(YEAR(Residents!$K396),MONTH(Residents!$K396),1),DATE(YEAR(Settings!$B$5),MONTH(Settings!$B$5),1)),IF(DAY(Settings!$B$5)&gt;=MAX(1,N(Settings!$B$6)),DATE(YEAR(Settings!$B$5),MONTH(Settings!$B$5),1),EDATE(DATE(YEAR(Settings!$B$5),MONTH(Settings!$B$5),1),-1)))))</f>
        <v/>
      </c>
    </row>
    <row r="397" spans="1:13" x14ac:dyDescent="0.3">
      <c r="A397" s="26" t="str">
        <f>IF(Residents!A397="","",Residents!A397)</f>
        <v/>
      </c>
      <c r="B397" s="27" t="str">
        <f>IF($A397="","",Residents!H397&amp;"")</f>
        <v/>
      </c>
      <c r="C397" s="28" t="str">
        <f>IF($A397="","",IF(N(Residents!I397)&gt;0,Residents!I397,IFERROR(INDEX(Beds!$F$7:$F$206,MATCH(Residents!H397,Beds!$A$7:$A$206,0)),0)))</f>
        <v/>
      </c>
      <c r="D397" s="29" t="str">
        <f>IF(OR($A397="",Residents!J397=""),"",Residents!J397)</f>
        <v/>
      </c>
      <c r="E397" s="30" t="str">
        <f>IF($A397="","",IF(Residents!J397="","No check-in date",IF(Residents!J397&gt;Settings!$B$5,"Booked",IF(AND(Residents!K397&lt;&gt;"",Residents!K397&lt;Settings!$B$5),"Left","Staying"))))</f>
        <v/>
      </c>
      <c r="F397" s="30" t="str">
        <f>IF($A397="","",IF(OR(L397="",Residents!$J397&gt;Settings!$B$5),0,(YEAR(M397)-YEAR(L397))*12+MONTH(M397)-MONTH(L397)+1))</f>
        <v/>
      </c>
      <c r="G397" s="28" t="str">
        <f>IF($A397="","",F397*C397+IF(F397&gt;0,N(Residents!O397),0))</f>
        <v/>
      </c>
      <c r="H397" s="28" t="str">
        <f>IF($A397="","",SUMIF(Payments!$B$4:$B$1003,$A397,Payments!$D$4:$D$1003))</f>
        <v/>
      </c>
      <c r="I397" s="31" t="str">
        <f t="shared" si="6"/>
        <v/>
      </c>
      <c r="J397" s="26" t="str">
        <f>IF($A397="","",Residents!B397&amp;"")</f>
        <v/>
      </c>
      <c r="K397" s="32" t="str">
        <f>IF(OR($A397="",N(I397)&lt;=0.005),"","Hi "&amp;A397&amp;", your rent balance at "&amp;Settings!$B$3&amp;" is "&amp;Settings!$B$4&amp;" "&amp;TEXT(I397,"#,##0")&amp;" as on "&amp;TEXT(Settings!$B$5,"dd-mmm-yyyy")&amp;". Please pay at the earliest. Thank you.")</f>
        <v/>
      </c>
      <c r="L397" s="33" t="str">
        <f>IF(OR($A397="",Residents!$J397=""),"",DATE(YEAR(Residents!$J397),MONTH(Residents!$J397),1))</f>
        <v/>
      </c>
      <c r="M397" s="33" t="str">
        <f>IF(L397="","",MAX(L397,IF(Residents!$K397&lt;&gt;"",MIN(DATE(YEAR(Residents!$K397),MONTH(Residents!$K397),1),DATE(YEAR(Settings!$B$5),MONTH(Settings!$B$5),1)),IF(DAY(Settings!$B$5)&gt;=MAX(1,N(Settings!$B$6)),DATE(YEAR(Settings!$B$5),MONTH(Settings!$B$5),1),EDATE(DATE(YEAR(Settings!$B$5),MONTH(Settings!$B$5),1),-1)))))</f>
        <v/>
      </c>
    </row>
    <row r="398" spans="1:13" x14ac:dyDescent="0.3">
      <c r="A398" s="26" t="str">
        <f>IF(Residents!A398="","",Residents!A398)</f>
        <v/>
      </c>
      <c r="B398" s="27" t="str">
        <f>IF($A398="","",Residents!H398&amp;"")</f>
        <v/>
      </c>
      <c r="C398" s="28" t="str">
        <f>IF($A398="","",IF(N(Residents!I398)&gt;0,Residents!I398,IFERROR(INDEX(Beds!$F$7:$F$206,MATCH(Residents!H398,Beds!$A$7:$A$206,0)),0)))</f>
        <v/>
      </c>
      <c r="D398" s="29" t="str">
        <f>IF(OR($A398="",Residents!J398=""),"",Residents!J398)</f>
        <v/>
      </c>
      <c r="E398" s="30" t="str">
        <f>IF($A398="","",IF(Residents!J398="","No check-in date",IF(Residents!J398&gt;Settings!$B$5,"Booked",IF(AND(Residents!K398&lt;&gt;"",Residents!K398&lt;Settings!$B$5),"Left","Staying"))))</f>
        <v/>
      </c>
      <c r="F398" s="30" t="str">
        <f>IF($A398="","",IF(OR(L398="",Residents!$J398&gt;Settings!$B$5),0,(YEAR(M398)-YEAR(L398))*12+MONTH(M398)-MONTH(L398)+1))</f>
        <v/>
      </c>
      <c r="G398" s="28" t="str">
        <f>IF($A398="","",F398*C398+IF(F398&gt;0,N(Residents!O398),0))</f>
        <v/>
      </c>
      <c r="H398" s="28" t="str">
        <f>IF($A398="","",SUMIF(Payments!$B$4:$B$1003,$A398,Payments!$D$4:$D$1003))</f>
        <v/>
      </c>
      <c r="I398" s="31" t="str">
        <f t="shared" si="6"/>
        <v/>
      </c>
      <c r="J398" s="26" t="str">
        <f>IF($A398="","",Residents!B398&amp;"")</f>
        <v/>
      </c>
      <c r="K398" s="32" t="str">
        <f>IF(OR($A398="",N(I398)&lt;=0.005),"","Hi "&amp;A398&amp;", your rent balance at "&amp;Settings!$B$3&amp;" is "&amp;Settings!$B$4&amp;" "&amp;TEXT(I398,"#,##0")&amp;" as on "&amp;TEXT(Settings!$B$5,"dd-mmm-yyyy")&amp;". Please pay at the earliest. Thank you.")</f>
        <v/>
      </c>
      <c r="L398" s="33" t="str">
        <f>IF(OR($A398="",Residents!$J398=""),"",DATE(YEAR(Residents!$J398),MONTH(Residents!$J398),1))</f>
        <v/>
      </c>
      <c r="M398" s="33" t="str">
        <f>IF(L398="","",MAX(L398,IF(Residents!$K398&lt;&gt;"",MIN(DATE(YEAR(Residents!$K398),MONTH(Residents!$K398),1),DATE(YEAR(Settings!$B$5),MONTH(Settings!$B$5),1)),IF(DAY(Settings!$B$5)&gt;=MAX(1,N(Settings!$B$6)),DATE(YEAR(Settings!$B$5),MONTH(Settings!$B$5),1),EDATE(DATE(YEAR(Settings!$B$5),MONTH(Settings!$B$5),1),-1)))))</f>
        <v/>
      </c>
    </row>
    <row r="399" spans="1:13" x14ac:dyDescent="0.3">
      <c r="A399" s="26" t="str">
        <f>IF(Residents!A399="","",Residents!A399)</f>
        <v/>
      </c>
      <c r="B399" s="27" t="str">
        <f>IF($A399="","",Residents!H399&amp;"")</f>
        <v/>
      </c>
      <c r="C399" s="28" t="str">
        <f>IF($A399="","",IF(N(Residents!I399)&gt;0,Residents!I399,IFERROR(INDEX(Beds!$F$7:$F$206,MATCH(Residents!H399,Beds!$A$7:$A$206,0)),0)))</f>
        <v/>
      </c>
      <c r="D399" s="29" t="str">
        <f>IF(OR($A399="",Residents!J399=""),"",Residents!J399)</f>
        <v/>
      </c>
      <c r="E399" s="30" t="str">
        <f>IF($A399="","",IF(Residents!J399="","No check-in date",IF(Residents!J399&gt;Settings!$B$5,"Booked",IF(AND(Residents!K399&lt;&gt;"",Residents!K399&lt;Settings!$B$5),"Left","Staying"))))</f>
        <v/>
      </c>
      <c r="F399" s="30" t="str">
        <f>IF($A399="","",IF(OR(L399="",Residents!$J399&gt;Settings!$B$5),0,(YEAR(M399)-YEAR(L399))*12+MONTH(M399)-MONTH(L399)+1))</f>
        <v/>
      </c>
      <c r="G399" s="28" t="str">
        <f>IF($A399="","",F399*C399+IF(F399&gt;0,N(Residents!O399),0))</f>
        <v/>
      </c>
      <c r="H399" s="28" t="str">
        <f>IF($A399="","",SUMIF(Payments!$B$4:$B$1003,$A399,Payments!$D$4:$D$1003))</f>
        <v/>
      </c>
      <c r="I399" s="31" t="str">
        <f t="shared" si="6"/>
        <v/>
      </c>
      <c r="J399" s="26" t="str">
        <f>IF($A399="","",Residents!B399&amp;"")</f>
        <v/>
      </c>
      <c r="K399" s="32" t="str">
        <f>IF(OR($A399="",N(I399)&lt;=0.005),"","Hi "&amp;A399&amp;", your rent balance at "&amp;Settings!$B$3&amp;" is "&amp;Settings!$B$4&amp;" "&amp;TEXT(I399,"#,##0")&amp;" as on "&amp;TEXT(Settings!$B$5,"dd-mmm-yyyy")&amp;". Please pay at the earliest. Thank you.")</f>
        <v/>
      </c>
      <c r="L399" s="33" t="str">
        <f>IF(OR($A399="",Residents!$J399=""),"",DATE(YEAR(Residents!$J399),MONTH(Residents!$J399),1))</f>
        <v/>
      </c>
      <c r="M399" s="33" t="str">
        <f>IF(L399="","",MAX(L399,IF(Residents!$K399&lt;&gt;"",MIN(DATE(YEAR(Residents!$K399),MONTH(Residents!$K399),1),DATE(YEAR(Settings!$B$5),MONTH(Settings!$B$5),1)),IF(DAY(Settings!$B$5)&gt;=MAX(1,N(Settings!$B$6)),DATE(YEAR(Settings!$B$5),MONTH(Settings!$B$5),1),EDATE(DATE(YEAR(Settings!$B$5),MONTH(Settings!$B$5),1),-1)))))</f>
        <v/>
      </c>
    </row>
    <row r="400" spans="1:13" x14ac:dyDescent="0.3">
      <c r="A400" s="26" t="str">
        <f>IF(Residents!A400="","",Residents!A400)</f>
        <v/>
      </c>
      <c r="B400" s="27" t="str">
        <f>IF($A400="","",Residents!H400&amp;"")</f>
        <v/>
      </c>
      <c r="C400" s="28" t="str">
        <f>IF($A400="","",IF(N(Residents!I400)&gt;0,Residents!I400,IFERROR(INDEX(Beds!$F$7:$F$206,MATCH(Residents!H400,Beds!$A$7:$A$206,0)),0)))</f>
        <v/>
      </c>
      <c r="D400" s="29" t="str">
        <f>IF(OR($A400="",Residents!J400=""),"",Residents!J400)</f>
        <v/>
      </c>
      <c r="E400" s="30" t="str">
        <f>IF($A400="","",IF(Residents!J400="","No check-in date",IF(Residents!J400&gt;Settings!$B$5,"Booked",IF(AND(Residents!K400&lt;&gt;"",Residents!K400&lt;Settings!$B$5),"Left","Staying"))))</f>
        <v/>
      </c>
      <c r="F400" s="30" t="str">
        <f>IF($A400="","",IF(OR(L400="",Residents!$J400&gt;Settings!$B$5),0,(YEAR(M400)-YEAR(L400))*12+MONTH(M400)-MONTH(L400)+1))</f>
        <v/>
      </c>
      <c r="G400" s="28" t="str">
        <f>IF($A400="","",F400*C400+IF(F400&gt;0,N(Residents!O400),0))</f>
        <v/>
      </c>
      <c r="H400" s="28" t="str">
        <f>IF($A400="","",SUMIF(Payments!$B$4:$B$1003,$A400,Payments!$D$4:$D$1003))</f>
        <v/>
      </c>
      <c r="I400" s="31" t="str">
        <f t="shared" si="6"/>
        <v/>
      </c>
      <c r="J400" s="26" t="str">
        <f>IF($A400="","",Residents!B400&amp;"")</f>
        <v/>
      </c>
      <c r="K400" s="32" t="str">
        <f>IF(OR($A400="",N(I400)&lt;=0.005),"","Hi "&amp;A400&amp;", your rent balance at "&amp;Settings!$B$3&amp;" is "&amp;Settings!$B$4&amp;" "&amp;TEXT(I400,"#,##0")&amp;" as on "&amp;TEXT(Settings!$B$5,"dd-mmm-yyyy")&amp;". Please pay at the earliest. Thank you.")</f>
        <v/>
      </c>
      <c r="L400" s="33" t="str">
        <f>IF(OR($A400="",Residents!$J400=""),"",DATE(YEAR(Residents!$J400),MONTH(Residents!$J400),1))</f>
        <v/>
      </c>
      <c r="M400" s="33" t="str">
        <f>IF(L400="","",MAX(L400,IF(Residents!$K400&lt;&gt;"",MIN(DATE(YEAR(Residents!$K400),MONTH(Residents!$K400),1),DATE(YEAR(Settings!$B$5),MONTH(Settings!$B$5),1)),IF(DAY(Settings!$B$5)&gt;=MAX(1,N(Settings!$B$6)),DATE(YEAR(Settings!$B$5),MONTH(Settings!$B$5),1),EDATE(DATE(YEAR(Settings!$B$5),MONTH(Settings!$B$5),1),-1)))))</f>
        <v/>
      </c>
    </row>
    <row r="401" spans="1:13" x14ac:dyDescent="0.3">
      <c r="A401" s="26" t="str">
        <f>IF(Residents!A401="","",Residents!A401)</f>
        <v/>
      </c>
      <c r="B401" s="27" t="str">
        <f>IF($A401="","",Residents!H401&amp;"")</f>
        <v/>
      </c>
      <c r="C401" s="28" t="str">
        <f>IF($A401="","",IF(N(Residents!I401)&gt;0,Residents!I401,IFERROR(INDEX(Beds!$F$7:$F$206,MATCH(Residents!H401,Beds!$A$7:$A$206,0)),0)))</f>
        <v/>
      </c>
      <c r="D401" s="29" t="str">
        <f>IF(OR($A401="",Residents!J401=""),"",Residents!J401)</f>
        <v/>
      </c>
      <c r="E401" s="30" t="str">
        <f>IF($A401="","",IF(Residents!J401="","No check-in date",IF(Residents!J401&gt;Settings!$B$5,"Booked",IF(AND(Residents!K401&lt;&gt;"",Residents!K401&lt;Settings!$B$5),"Left","Staying"))))</f>
        <v/>
      </c>
      <c r="F401" s="30" t="str">
        <f>IF($A401="","",IF(OR(L401="",Residents!$J401&gt;Settings!$B$5),0,(YEAR(M401)-YEAR(L401))*12+MONTH(M401)-MONTH(L401)+1))</f>
        <v/>
      </c>
      <c r="G401" s="28" t="str">
        <f>IF($A401="","",F401*C401+IF(F401&gt;0,N(Residents!O401),0))</f>
        <v/>
      </c>
      <c r="H401" s="28" t="str">
        <f>IF($A401="","",SUMIF(Payments!$B$4:$B$1003,$A401,Payments!$D$4:$D$1003))</f>
        <v/>
      </c>
      <c r="I401" s="31" t="str">
        <f t="shared" si="6"/>
        <v/>
      </c>
      <c r="J401" s="26" t="str">
        <f>IF($A401="","",Residents!B401&amp;"")</f>
        <v/>
      </c>
      <c r="K401" s="32" t="str">
        <f>IF(OR($A401="",N(I401)&lt;=0.005),"","Hi "&amp;A401&amp;", your rent balance at "&amp;Settings!$B$3&amp;" is "&amp;Settings!$B$4&amp;" "&amp;TEXT(I401,"#,##0")&amp;" as on "&amp;TEXT(Settings!$B$5,"dd-mmm-yyyy")&amp;". Please pay at the earliest. Thank you.")</f>
        <v/>
      </c>
      <c r="L401" s="33" t="str">
        <f>IF(OR($A401="",Residents!$J401=""),"",DATE(YEAR(Residents!$J401),MONTH(Residents!$J401),1))</f>
        <v/>
      </c>
      <c r="M401" s="33" t="str">
        <f>IF(L401="","",MAX(L401,IF(Residents!$K401&lt;&gt;"",MIN(DATE(YEAR(Residents!$K401),MONTH(Residents!$K401),1),DATE(YEAR(Settings!$B$5),MONTH(Settings!$B$5),1)),IF(DAY(Settings!$B$5)&gt;=MAX(1,N(Settings!$B$6)),DATE(YEAR(Settings!$B$5),MONTH(Settings!$B$5),1),EDATE(DATE(YEAR(Settings!$B$5),MONTH(Settings!$B$5),1),-1)))))</f>
        <v/>
      </c>
    </row>
    <row r="402" spans="1:13" x14ac:dyDescent="0.3">
      <c r="A402" s="26" t="str">
        <f>IF(Residents!A402="","",Residents!A402)</f>
        <v/>
      </c>
      <c r="B402" s="27" t="str">
        <f>IF($A402="","",Residents!H402&amp;"")</f>
        <v/>
      </c>
      <c r="C402" s="28" t="str">
        <f>IF($A402="","",IF(N(Residents!I402)&gt;0,Residents!I402,IFERROR(INDEX(Beds!$F$7:$F$206,MATCH(Residents!H402,Beds!$A$7:$A$206,0)),0)))</f>
        <v/>
      </c>
      <c r="D402" s="29" t="str">
        <f>IF(OR($A402="",Residents!J402=""),"",Residents!J402)</f>
        <v/>
      </c>
      <c r="E402" s="30" t="str">
        <f>IF($A402="","",IF(Residents!J402="","No check-in date",IF(Residents!J402&gt;Settings!$B$5,"Booked",IF(AND(Residents!K402&lt;&gt;"",Residents!K402&lt;Settings!$B$5),"Left","Staying"))))</f>
        <v/>
      </c>
      <c r="F402" s="30" t="str">
        <f>IF($A402="","",IF(OR(L402="",Residents!$J402&gt;Settings!$B$5),0,(YEAR(M402)-YEAR(L402))*12+MONTH(M402)-MONTH(L402)+1))</f>
        <v/>
      </c>
      <c r="G402" s="28" t="str">
        <f>IF($A402="","",F402*C402+IF(F402&gt;0,N(Residents!O402),0))</f>
        <v/>
      </c>
      <c r="H402" s="28" t="str">
        <f>IF($A402="","",SUMIF(Payments!$B$4:$B$1003,$A402,Payments!$D$4:$D$1003))</f>
        <v/>
      </c>
      <c r="I402" s="31" t="str">
        <f t="shared" si="6"/>
        <v/>
      </c>
      <c r="J402" s="26" t="str">
        <f>IF($A402="","",Residents!B402&amp;"")</f>
        <v/>
      </c>
      <c r="K402" s="32" t="str">
        <f>IF(OR($A402="",N(I402)&lt;=0.005),"","Hi "&amp;A402&amp;", your rent balance at "&amp;Settings!$B$3&amp;" is "&amp;Settings!$B$4&amp;" "&amp;TEXT(I402,"#,##0")&amp;" as on "&amp;TEXT(Settings!$B$5,"dd-mmm-yyyy")&amp;". Please pay at the earliest. Thank you.")</f>
        <v/>
      </c>
      <c r="L402" s="33" t="str">
        <f>IF(OR($A402="",Residents!$J402=""),"",DATE(YEAR(Residents!$J402),MONTH(Residents!$J402),1))</f>
        <v/>
      </c>
      <c r="M402" s="33" t="str">
        <f>IF(L402="","",MAX(L402,IF(Residents!$K402&lt;&gt;"",MIN(DATE(YEAR(Residents!$K402),MONTH(Residents!$K402),1),DATE(YEAR(Settings!$B$5),MONTH(Settings!$B$5),1)),IF(DAY(Settings!$B$5)&gt;=MAX(1,N(Settings!$B$6)),DATE(YEAR(Settings!$B$5),MONTH(Settings!$B$5),1),EDATE(DATE(YEAR(Settings!$B$5),MONTH(Settings!$B$5),1),-1)))))</f>
        <v/>
      </c>
    </row>
    <row r="403" spans="1:13" x14ac:dyDescent="0.3">
      <c r="A403" s="26" t="str">
        <f>IF(Residents!A403="","",Residents!A403)</f>
        <v/>
      </c>
      <c r="B403" s="27" t="str">
        <f>IF($A403="","",Residents!H403&amp;"")</f>
        <v/>
      </c>
      <c r="C403" s="28" t="str">
        <f>IF($A403="","",IF(N(Residents!I403)&gt;0,Residents!I403,IFERROR(INDEX(Beds!$F$7:$F$206,MATCH(Residents!H403,Beds!$A$7:$A$206,0)),0)))</f>
        <v/>
      </c>
      <c r="D403" s="29" t="str">
        <f>IF(OR($A403="",Residents!J403=""),"",Residents!J403)</f>
        <v/>
      </c>
      <c r="E403" s="30" t="str">
        <f>IF($A403="","",IF(Residents!J403="","No check-in date",IF(Residents!J403&gt;Settings!$B$5,"Booked",IF(AND(Residents!K403&lt;&gt;"",Residents!K403&lt;Settings!$B$5),"Left","Staying"))))</f>
        <v/>
      </c>
      <c r="F403" s="30" t="str">
        <f>IF($A403="","",IF(OR(L403="",Residents!$J403&gt;Settings!$B$5),0,(YEAR(M403)-YEAR(L403))*12+MONTH(M403)-MONTH(L403)+1))</f>
        <v/>
      </c>
      <c r="G403" s="28" t="str">
        <f>IF($A403="","",F403*C403+IF(F403&gt;0,N(Residents!O403),0))</f>
        <v/>
      </c>
      <c r="H403" s="28" t="str">
        <f>IF($A403="","",SUMIF(Payments!$B$4:$B$1003,$A403,Payments!$D$4:$D$1003))</f>
        <v/>
      </c>
      <c r="I403" s="31" t="str">
        <f t="shared" si="6"/>
        <v/>
      </c>
      <c r="J403" s="26" t="str">
        <f>IF($A403="","",Residents!B403&amp;"")</f>
        <v/>
      </c>
      <c r="K403" s="32" t="str">
        <f>IF(OR($A403="",N(I403)&lt;=0.005),"","Hi "&amp;A403&amp;", your rent balance at "&amp;Settings!$B$3&amp;" is "&amp;Settings!$B$4&amp;" "&amp;TEXT(I403,"#,##0")&amp;" as on "&amp;TEXT(Settings!$B$5,"dd-mmm-yyyy")&amp;". Please pay at the earliest. Thank you.")</f>
        <v/>
      </c>
      <c r="L403" s="33" t="str">
        <f>IF(OR($A403="",Residents!$J403=""),"",DATE(YEAR(Residents!$J403),MONTH(Residents!$J403),1))</f>
        <v/>
      </c>
      <c r="M403" s="33" t="str">
        <f>IF(L403="","",MAX(L403,IF(Residents!$K403&lt;&gt;"",MIN(DATE(YEAR(Residents!$K403),MONTH(Residents!$K403),1),DATE(YEAR(Settings!$B$5),MONTH(Settings!$B$5),1)),IF(DAY(Settings!$B$5)&gt;=MAX(1,N(Settings!$B$6)),DATE(YEAR(Settings!$B$5),MONTH(Settings!$B$5),1),EDATE(DATE(YEAR(Settings!$B$5),MONTH(Settings!$B$5),1),-1)))))</f>
        <v/>
      </c>
    </row>
    <row r="404" spans="1:13" x14ac:dyDescent="0.3">
      <c r="A404" s="26" t="str">
        <f>IF(Residents!A404="","",Residents!A404)</f>
        <v/>
      </c>
      <c r="B404" s="27" t="str">
        <f>IF($A404="","",Residents!H404&amp;"")</f>
        <v/>
      </c>
      <c r="C404" s="28" t="str">
        <f>IF($A404="","",IF(N(Residents!I404)&gt;0,Residents!I404,IFERROR(INDEX(Beds!$F$7:$F$206,MATCH(Residents!H404,Beds!$A$7:$A$206,0)),0)))</f>
        <v/>
      </c>
      <c r="D404" s="29" t="str">
        <f>IF(OR($A404="",Residents!J404=""),"",Residents!J404)</f>
        <v/>
      </c>
      <c r="E404" s="30" t="str">
        <f>IF($A404="","",IF(Residents!J404="","No check-in date",IF(Residents!J404&gt;Settings!$B$5,"Booked",IF(AND(Residents!K404&lt;&gt;"",Residents!K404&lt;Settings!$B$5),"Left","Staying"))))</f>
        <v/>
      </c>
      <c r="F404" s="30" t="str">
        <f>IF($A404="","",IF(OR(L404="",Residents!$J404&gt;Settings!$B$5),0,(YEAR(M404)-YEAR(L404))*12+MONTH(M404)-MONTH(L404)+1))</f>
        <v/>
      </c>
      <c r="G404" s="28" t="str">
        <f>IF($A404="","",F404*C404+IF(F404&gt;0,N(Residents!O404),0))</f>
        <v/>
      </c>
      <c r="H404" s="28" t="str">
        <f>IF($A404="","",SUMIF(Payments!$B$4:$B$1003,$A404,Payments!$D$4:$D$1003))</f>
        <v/>
      </c>
      <c r="I404" s="31" t="str">
        <f t="shared" si="6"/>
        <v/>
      </c>
      <c r="J404" s="26" t="str">
        <f>IF($A404="","",Residents!B404&amp;"")</f>
        <v/>
      </c>
      <c r="K404" s="32" t="str">
        <f>IF(OR($A404="",N(I404)&lt;=0.005),"","Hi "&amp;A404&amp;", your rent balance at "&amp;Settings!$B$3&amp;" is "&amp;Settings!$B$4&amp;" "&amp;TEXT(I404,"#,##0")&amp;" as on "&amp;TEXT(Settings!$B$5,"dd-mmm-yyyy")&amp;". Please pay at the earliest. Thank you.")</f>
        <v/>
      </c>
      <c r="L404" s="33" t="str">
        <f>IF(OR($A404="",Residents!$J404=""),"",DATE(YEAR(Residents!$J404),MONTH(Residents!$J404),1))</f>
        <v/>
      </c>
      <c r="M404" s="33" t="str">
        <f>IF(L404="","",MAX(L404,IF(Residents!$K404&lt;&gt;"",MIN(DATE(YEAR(Residents!$K404),MONTH(Residents!$K404),1),DATE(YEAR(Settings!$B$5),MONTH(Settings!$B$5),1)),IF(DAY(Settings!$B$5)&gt;=MAX(1,N(Settings!$B$6)),DATE(YEAR(Settings!$B$5),MONTH(Settings!$B$5),1),EDATE(DATE(YEAR(Settings!$B$5),MONTH(Settings!$B$5),1),-1)))))</f>
        <v/>
      </c>
    </row>
    <row r="405" spans="1:13" x14ac:dyDescent="0.3">
      <c r="A405" s="26" t="str">
        <f>IF(Residents!A405="","",Residents!A405)</f>
        <v/>
      </c>
      <c r="B405" s="27" t="str">
        <f>IF($A405="","",Residents!H405&amp;"")</f>
        <v/>
      </c>
      <c r="C405" s="28" t="str">
        <f>IF($A405="","",IF(N(Residents!I405)&gt;0,Residents!I405,IFERROR(INDEX(Beds!$F$7:$F$206,MATCH(Residents!H405,Beds!$A$7:$A$206,0)),0)))</f>
        <v/>
      </c>
      <c r="D405" s="29" t="str">
        <f>IF(OR($A405="",Residents!J405=""),"",Residents!J405)</f>
        <v/>
      </c>
      <c r="E405" s="30" t="str">
        <f>IF($A405="","",IF(Residents!J405="","No check-in date",IF(Residents!J405&gt;Settings!$B$5,"Booked",IF(AND(Residents!K405&lt;&gt;"",Residents!K405&lt;Settings!$B$5),"Left","Staying"))))</f>
        <v/>
      </c>
      <c r="F405" s="30" t="str">
        <f>IF($A405="","",IF(OR(L405="",Residents!$J405&gt;Settings!$B$5),0,(YEAR(M405)-YEAR(L405))*12+MONTH(M405)-MONTH(L405)+1))</f>
        <v/>
      </c>
      <c r="G405" s="28" t="str">
        <f>IF($A405="","",F405*C405+IF(F405&gt;0,N(Residents!O405),0))</f>
        <v/>
      </c>
      <c r="H405" s="28" t="str">
        <f>IF($A405="","",SUMIF(Payments!$B$4:$B$1003,$A405,Payments!$D$4:$D$1003))</f>
        <v/>
      </c>
      <c r="I405" s="31" t="str">
        <f t="shared" si="6"/>
        <v/>
      </c>
      <c r="J405" s="26" t="str">
        <f>IF($A405="","",Residents!B405&amp;"")</f>
        <v/>
      </c>
      <c r="K405" s="32" t="str">
        <f>IF(OR($A405="",N(I405)&lt;=0.005),"","Hi "&amp;A405&amp;", your rent balance at "&amp;Settings!$B$3&amp;" is "&amp;Settings!$B$4&amp;" "&amp;TEXT(I405,"#,##0")&amp;" as on "&amp;TEXT(Settings!$B$5,"dd-mmm-yyyy")&amp;". Please pay at the earliest. Thank you.")</f>
        <v/>
      </c>
      <c r="L405" s="33" t="str">
        <f>IF(OR($A405="",Residents!$J405=""),"",DATE(YEAR(Residents!$J405),MONTH(Residents!$J405),1))</f>
        <v/>
      </c>
      <c r="M405" s="33" t="str">
        <f>IF(L405="","",MAX(L405,IF(Residents!$K405&lt;&gt;"",MIN(DATE(YEAR(Residents!$K405),MONTH(Residents!$K405),1),DATE(YEAR(Settings!$B$5),MONTH(Settings!$B$5),1)),IF(DAY(Settings!$B$5)&gt;=MAX(1,N(Settings!$B$6)),DATE(YEAR(Settings!$B$5),MONTH(Settings!$B$5),1),EDATE(DATE(YEAR(Settings!$B$5),MONTH(Settings!$B$5),1),-1)))))</f>
        <v/>
      </c>
    </row>
    <row r="406" spans="1:13" x14ac:dyDescent="0.3">
      <c r="A406" s="26" t="str">
        <f>IF(Residents!A406="","",Residents!A406)</f>
        <v/>
      </c>
      <c r="B406" s="27" t="str">
        <f>IF($A406="","",Residents!H406&amp;"")</f>
        <v/>
      </c>
      <c r="C406" s="28" t="str">
        <f>IF($A406="","",IF(N(Residents!I406)&gt;0,Residents!I406,IFERROR(INDEX(Beds!$F$7:$F$206,MATCH(Residents!H406,Beds!$A$7:$A$206,0)),0)))</f>
        <v/>
      </c>
      <c r="D406" s="29" t="str">
        <f>IF(OR($A406="",Residents!J406=""),"",Residents!J406)</f>
        <v/>
      </c>
      <c r="E406" s="30" t="str">
        <f>IF($A406="","",IF(Residents!J406="","No check-in date",IF(Residents!J406&gt;Settings!$B$5,"Booked",IF(AND(Residents!K406&lt;&gt;"",Residents!K406&lt;Settings!$B$5),"Left","Staying"))))</f>
        <v/>
      </c>
      <c r="F406" s="30" t="str">
        <f>IF($A406="","",IF(OR(L406="",Residents!$J406&gt;Settings!$B$5),0,(YEAR(M406)-YEAR(L406))*12+MONTH(M406)-MONTH(L406)+1))</f>
        <v/>
      </c>
      <c r="G406" s="28" t="str">
        <f>IF($A406="","",F406*C406+IF(F406&gt;0,N(Residents!O406),0))</f>
        <v/>
      </c>
      <c r="H406" s="28" t="str">
        <f>IF($A406="","",SUMIF(Payments!$B$4:$B$1003,$A406,Payments!$D$4:$D$1003))</f>
        <v/>
      </c>
      <c r="I406" s="31" t="str">
        <f t="shared" si="6"/>
        <v/>
      </c>
      <c r="J406" s="26" t="str">
        <f>IF($A406="","",Residents!B406&amp;"")</f>
        <v/>
      </c>
      <c r="K406" s="32" t="str">
        <f>IF(OR($A406="",N(I406)&lt;=0.005),"","Hi "&amp;A406&amp;", your rent balance at "&amp;Settings!$B$3&amp;" is "&amp;Settings!$B$4&amp;" "&amp;TEXT(I406,"#,##0")&amp;" as on "&amp;TEXT(Settings!$B$5,"dd-mmm-yyyy")&amp;". Please pay at the earliest. Thank you.")</f>
        <v/>
      </c>
      <c r="L406" s="33" t="str">
        <f>IF(OR($A406="",Residents!$J406=""),"",DATE(YEAR(Residents!$J406),MONTH(Residents!$J406),1))</f>
        <v/>
      </c>
      <c r="M406" s="33" t="str">
        <f>IF(L406="","",MAX(L406,IF(Residents!$K406&lt;&gt;"",MIN(DATE(YEAR(Residents!$K406),MONTH(Residents!$K406),1),DATE(YEAR(Settings!$B$5),MONTH(Settings!$B$5),1)),IF(DAY(Settings!$B$5)&gt;=MAX(1,N(Settings!$B$6)),DATE(YEAR(Settings!$B$5),MONTH(Settings!$B$5),1),EDATE(DATE(YEAR(Settings!$B$5),MONTH(Settings!$B$5),1),-1)))))</f>
        <v/>
      </c>
    </row>
    <row r="407" spans="1:13" x14ac:dyDescent="0.3">
      <c r="A407" s="26" t="str">
        <f>IF(Residents!A407="","",Residents!A407)</f>
        <v/>
      </c>
      <c r="B407" s="27" t="str">
        <f>IF($A407="","",Residents!H407&amp;"")</f>
        <v/>
      </c>
      <c r="C407" s="28" t="str">
        <f>IF($A407="","",IF(N(Residents!I407)&gt;0,Residents!I407,IFERROR(INDEX(Beds!$F$7:$F$206,MATCH(Residents!H407,Beds!$A$7:$A$206,0)),0)))</f>
        <v/>
      </c>
      <c r="D407" s="29" t="str">
        <f>IF(OR($A407="",Residents!J407=""),"",Residents!J407)</f>
        <v/>
      </c>
      <c r="E407" s="30" t="str">
        <f>IF($A407="","",IF(Residents!J407="","No check-in date",IF(Residents!J407&gt;Settings!$B$5,"Booked",IF(AND(Residents!K407&lt;&gt;"",Residents!K407&lt;Settings!$B$5),"Left","Staying"))))</f>
        <v/>
      </c>
      <c r="F407" s="30" t="str">
        <f>IF($A407="","",IF(OR(L407="",Residents!$J407&gt;Settings!$B$5),0,(YEAR(M407)-YEAR(L407))*12+MONTH(M407)-MONTH(L407)+1))</f>
        <v/>
      </c>
      <c r="G407" s="28" t="str">
        <f>IF($A407="","",F407*C407+IF(F407&gt;0,N(Residents!O407),0))</f>
        <v/>
      </c>
      <c r="H407" s="28" t="str">
        <f>IF($A407="","",SUMIF(Payments!$B$4:$B$1003,$A407,Payments!$D$4:$D$1003))</f>
        <v/>
      </c>
      <c r="I407" s="31" t="str">
        <f t="shared" si="6"/>
        <v/>
      </c>
      <c r="J407" s="26" t="str">
        <f>IF($A407="","",Residents!B407&amp;"")</f>
        <v/>
      </c>
      <c r="K407" s="32" t="str">
        <f>IF(OR($A407="",N(I407)&lt;=0.005),"","Hi "&amp;A407&amp;", your rent balance at "&amp;Settings!$B$3&amp;" is "&amp;Settings!$B$4&amp;" "&amp;TEXT(I407,"#,##0")&amp;" as on "&amp;TEXT(Settings!$B$5,"dd-mmm-yyyy")&amp;". Please pay at the earliest. Thank you.")</f>
        <v/>
      </c>
      <c r="L407" s="33" t="str">
        <f>IF(OR($A407="",Residents!$J407=""),"",DATE(YEAR(Residents!$J407),MONTH(Residents!$J407),1))</f>
        <v/>
      </c>
      <c r="M407" s="33" t="str">
        <f>IF(L407="","",MAX(L407,IF(Residents!$K407&lt;&gt;"",MIN(DATE(YEAR(Residents!$K407),MONTH(Residents!$K407),1),DATE(YEAR(Settings!$B$5),MONTH(Settings!$B$5),1)),IF(DAY(Settings!$B$5)&gt;=MAX(1,N(Settings!$B$6)),DATE(YEAR(Settings!$B$5),MONTH(Settings!$B$5),1),EDATE(DATE(YEAR(Settings!$B$5),MONTH(Settings!$B$5),1),-1)))))</f>
        <v/>
      </c>
    </row>
    <row r="408" spans="1:13" x14ac:dyDescent="0.3">
      <c r="A408" s="26" t="str">
        <f>IF(Residents!A408="","",Residents!A408)</f>
        <v/>
      </c>
      <c r="B408" s="27" t="str">
        <f>IF($A408="","",Residents!H408&amp;"")</f>
        <v/>
      </c>
      <c r="C408" s="28" t="str">
        <f>IF($A408="","",IF(N(Residents!I408)&gt;0,Residents!I408,IFERROR(INDEX(Beds!$F$7:$F$206,MATCH(Residents!H408,Beds!$A$7:$A$206,0)),0)))</f>
        <v/>
      </c>
      <c r="D408" s="29" t="str">
        <f>IF(OR($A408="",Residents!J408=""),"",Residents!J408)</f>
        <v/>
      </c>
      <c r="E408" s="30" t="str">
        <f>IF($A408="","",IF(Residents!J408="","No check-in date",IF(Residents!J408&gt;Settings!$B$5,"Booked",IF(AND(Residents!K408&lt;&gt;"",Residents!K408&lt;Settings!$B$5),"Left","Staying"))))</f>
        <v/>
      </c>
      <c r="F408" s="30" t="str">
        <f>IF($A408="","",IF(OR(L408="",Residents!$J408&gt;Settings!$B$5),0,(YEAR(M408)-YEAR(L408))*12+MONTH(M408)-MONTH(L408)+1))</f>
        <v/>
      </c>
      <c r="G408" s="28" t="str">
        <f>IF($A408="","",F408*C408+IF(F408&gt;0,N(Residents!O408),0))</f>
        <v/>
      </c>
      <c r="H408" s="28" t="str">
        <f>IF($A408="","",SUMIF(Payments!$B$4:$B$1003,$A408,Payments!$D$4:$D$1003))</f>
        <v/>
      </c>
      <c r="I408" s="31" t="str">
        <f t="shared" si="6"/>
        <v/>
      </c>
      <c r="J408" s="26" t="str">
        <f>IF($A408="","",Residents!B408&amp;"")</f>
        <v/>
      </c>
      <c r="K408" s="32" t="str">
        <f>IF(OR($A408="",N(I408)&lt;=0.005),"","Hi "&amp;A408&amp;", your rent balance at "&amp;Settings!$B$3&amp;" is "&amp;Settings!$B$4&amp;" "&amp;TEXT(I408,"#,##0")&amp;" as on "&amp;TEXT(Settings!$B$5,"dd-mmm-yyyy")&amp;". Please pay at the earliest. Thank you.")</f>
        <v/>
      </c>
      <c r="L408" s="33" t="str">
        <f>IF(OR($A408="",Residents!$J408=""),"",DATE(YEAR(Residents!$J408),MONTH(Residents!$J408),1))</f>
        <v/>
      </c>
      <c r="M408" s="33" t="str">
        <f>IF(L408="","",MAX(L408,IF(Residents!$K408&lt;&gt;"",MIN(DATE(YEAR(Residents!$K408),MONTH(Residents!$K408),1),DATE(YEAR(Settings!$B$5),MONTH(Settings!$B$5),1)),IF(DAY(Settings!$B$5)&gt;=MAX(1,N(Settings!$B$6)),DATE(YEAR(Settings!$B$5),MONTH(Settings!$B$5),1),EDATE(DATE(YEAR(Settings!$B$5),MONTH(Settings!$B$5),1),-1)))))</f>
        <v/>
      </c>
    </row>
    <row r="409" spans="1:13" x14ac:dyDescent="0.3">
      <c r="A409" s="26" t="str">
        <f>IF(Residents!A409="","",Residents!A409)</f>
        <v/>
      </c>
      <c r="B409" s="27" t="str">
        <f>IF($A409="","",Residents!H409&amp;"")</f>
        <v/>
      </c>
      <c r="C409" s="28" t="str">
        <f>IF($A409="","",IF(N(Residents!I409)&gt;0,Residents!I409,IFERROR(INDEX(Beds!$F$7:$F$206,MATCH(Residents!H409,Beds!$A$7:$A$206,0)),0)))</f>
        <v/>
      </c>
      <c r="D409" s="29" t="str">
        <f>IF(OR($A409="",Residents!J409=""),"",Residents!J409)</f>
        <v/>
      </c>
      <c r="E409" s="30" t="str">
        <f>IF($A409="","",IF(Residents!J409="","No check-in date",IF(Residents!J409&gt;Settings!$B$5,"Booked",IF(AND(Residents!K409&lt;&gt;"",Residents!K409&lt;Settings!$B$5),"Left","Staying"))))</f>
        <v/>
      </c>
      <c r="F409" s="30" t="str">
        <f>IF($A409="","",IF(OR(L409="",Residents!$J409&gt;Settings!$B$5),0,(YEAR(M409)-YEAR(L409))*12+MONTH(M409)-MONTH(L409)+1))</f>
        <v/>
      </c>
      <c r="G409" s="28" t="str">
        <f>IF($A409="","",F409*C409+IF(F409&gt;0,N(Residents!O409),0))</f>
        <v/>
      </c>
      <c r="H409" s="28" t="str">
        <f>IF($A409="","",SUMIF(Payments!$B$4:$B$1003,$A409,Payments!$D$4:$D$1003))</f>
        <v/>
      </c>
      <c r="I409" s="31" t="str">
        <f t="shared" si="6"/>
        <v/>
      </c>
      <c r="J409" s="26" t="str">
        <f>IF($A409="","",Residents!B409&amp;"")</f>
        <v/>
      </c>
      <c r="K409" s="32" t="str">
        <f>IF(OR($A409="",N(I409)&lt;=0.005),"","Hi "&amp;A409&amp;", your rent balance at "&amp;Settings!$B$3&amp;" is "&amp;Settings!$B$4&amp;" "&amp;TEXT(I409,"#,##0")&amp;" as on "&amp;TEXT(Settings!$B$5,"dd-mmm-yyyy")&amp;". Please pay at the earliest. Thank you.")</f>
        <v/>
      </c>
      <c r="L409" s="33" t="str">
        <f>IF(OR($A409="",Residents!$J409=""),"",DATE(YEAR(Residents!$J409),MONTH(Residents!$J409),1))</f>
        <v/>
      </c>
      <c r="M409" s="33" t="str">
        <f>IF(L409="","",MAX(L409,IF(Residents!$K409&lt;&gt;"",MIN(DATE(YEAR(Residents!$K409),MONTH(Residents!$K409),1),DATE(YEAR(Settings!$B$5),MONTH(Settings!$B$5),1)),IF(DAY(Settings!$B$5)&gt;=MAX(1,N(Settings!$B$6)),DATE(YEAR(Settings!$B$5),MONTH(Settings!$B$5),1),EDATE(DATE(YEAR(Settings!$B$5),MONTH(Settings!$B$5),1),-1)))))</f>
        <v/>
      </c>
    </row>
    <row r="410" spans="1:13" x14ac:dyDescent="0.3">
      <c r="A410" s="26" t="str">
        <f>IF(Residents!A410="","",Residents!A410)</f>
        <v/>
      </c>
      <c r="B410" s="27" t="str">
        <f>IF($A410="","",Residents!H410&amp;"")</f>
        <v/>
      </c>
      <c r="C410" s="28" t="str">
        <f>IF($A410="","",IF(N(Residents!I410)&gt;0,Residents!I410,IFERROR(INDEX(Beds!$F$7:$F$206,MATCH(Residents!H410,Beds!$A$7:$A$206,0)),0)))</f>
        <v/>
      </c>
      <c r="D410" s="29" t="str">
        <f>IF(OR($A410="",Residents!J410=""),"",Residents!J410)</f>
        <v/>
      </c>
      <c r="E410" s="30" t="str">
        <f>IF($A410="","",IF(Residents!J410="","No check-in date",IF(Residents!J410&gt;Settings!$B$5,"Booked",IF(AND(Residents!K410&lt;&gt;"",Residents!K410&lt;Settings!$B$5),"Left","Staying"))))</f>
        <v/>
      </c>
      <c r="F410" s="30" t="str">
        <f>IF($A410="","",IF(OR(L410="",Residents!$J410&gt;Settings!$B$5),0,(YEAR(M410)-YEAR(L410))*12+MONTH(M410)-MONTH(L410)+1))</f>
        <v/>
      </c>
      <c r="G410" s="28" t="str">
        <f>IF($A410="","",F410*C410+IF(F410&gt;0,N(Residents!O410),0))</f>
        <v/>
      </c>
      <c r="H410" s="28" t="str">
        <f>IF($A410="","",SUMIF(Payments!$B$4:$B$1003,$A410,Payments!$D$4:$D$1003))</f>
        <v/>
      </c>
      <c r="I410" s="31" t="str">
        <f t="shared" si="6"/>
        <v/>
      </c>
      <c r="J410" s="26" t="str">
        <f>IF($A410="","",Residents!B410&amp;"")</f>
        <v/>
      </c>
      <c r="K410" s="32" t="str">
        <f>IF(OR($A410="",N(I410)&lt;=0.005),"","Hi "&amp;A410&amp;", your rent balance at "&amp;Settings!$B$3&amp;" is "&amp;Settings!$B$4&amp;" "&amp;TEXT(I410,"#,##0")&amp;" as on "&amp;TEXT(Settings!$B$5,"dd-mmm-yyyy")&amp;". Please pay at the earliest. Thank you.")</f>
        <v/>
      </c>
      <c r="L410" s="33" t="str">
        <f>IF(OR($A410="",Residents!$J410=""),"",DATE(YEAR(Residents!$J410),MONTH(Residents!$J410),1))</f>
        <v/>
      </c>
      <c r="M410" s="33" t="str">
        <f>IF(L410="","",MAX(L410,IF(Residents!$K410&lt;&gt;"",MIN(DATE(YEAR(Residents!$K410),MONTH(Residents!$K410),1),DATE(YEAR(Settings!$B$5),MONTH(Settings!$B$5),1)),IF(DAY(Settings!$B$5)&gt;=MAX(1,N(Settings!$B$6)),DATE(YEAR(Settings!$B$5),MONTH(Settings!$B$5),1),EDATE(DATE(YEAR(Settings!$B$5),MONTH(Settings!$B$5),1),-1)))))</f>
        <v/>
      </c>
    </row>
    <row r="411" spans="1:13" x14ac:dyDescent="0.3">
      <c r="A411" s="26" t="str">
        <f>IF(Residents!A411="","",Residents!A411)</f>
        <v/>
      </c>
      <c r="B411" s="27" t="str">
        <f>IF($A411="","",Residents!H411&amp;"")</f>
        <v/>
      </c>
      <c r="C411" s="28" t="str">
        <f>IF($A411="","",IF(N(Residents!I411)&gt;0,Residents!I411,IFERROR(INDEX(Beds!$F$7:$F$206,MATCH(Residents!H411,Beds!$A$7:$A$206,0)),0)))</f>
        <v/>
      </c>
      <c r="D411" s="29" t="str">
        <f>IF(OR($A411="",Residents!J411=""),"",Residents!J411)</f>
        <v/>
      </c>
      <c r="E411" s="30" t="str">
        <f>IF($A411="","",IF(Residents!J411="","No check-in date",IF(Residents!J411&gt;Settings!$B$5,"Booked",IF(AND(Residents!K411&lt;&gt;"",Residents!K411&lt;Settings!$B$5),"Left","Staying"))))</f>
        <v/>
      </c>
      <c r="F411" s="30" t="str">
        <f>IF($A411="","",IF(OR(L411="",Residents!$J411&gt;Settings!$B$5),0,(YEAR(M411)-YEAR(L411))*12+MONTH(M411)-MONTH(L411)+1))</f>
        <v/>
      </c>
      <c r="G411" s="28" t="str">
        <f>IF($A411="","",F411*C411+IF(F411&gt;0,N(Residents!O411),0))</f>
        <v/>
      </c>
      <c r="H411" s="28" t="str">
        <f>IF($A411="","",SUMIF(Payments!$B$4:$B$1003,$A411,Payments!$D$4:$D$1003))</f>
        <v/>
      </c>
      <c r="I411" s="31" t="str">
        <f t="shared" si="6"/>
        <v/>
      </c>
      <c r="J411" s="26" t="str">
        <f>IF($A411="","",Residents!B411&amp;"")</f>
        <v/>
      </c>
      <c r="K411" s="32" t="str">
        <f>IF(OR($A411="",N(I411)&lt;=0.005),"","Hi "&amp;A411&amp;", your rent balance at "&amp;Settings!$B$3&amp;" is "&amp;Settings!$B$4&amp;" "&amp;TEXT(I411,"#,##0")&amp;" as on "&amp;TEXT(Settings!$B$5,"dd-mmm-yyyy")&amp;". Please pay at the earliest. Thank you.")</f>
        <v/>
      </c>
      <c r="L411" s="33" t="str">
        <f>IF(OR($A411="",Residents!$J411=""),"",DATE(YEAR(Residents!$J411),MONTH(Residents!$J411),1))</f>
        <v/>
      </c>
      <c r="M411" s="33" t="str">
        <f>IF(L411="","",MAX(L411,IF(Residents!$K411&lt;&gt;"",MIN(DATE(YEAR(Residents!$K411),MONTH(Residents!$K411),1),DATE(YEAR(Settings!$B$5),MONTH(Settings!$B$5),1)),IF(DAY(Settings!$B$5)&gt;=MAX(1,N(Settings!$B$6)),DATE(YEAR(Settings!$B$5),MONTH(Settings!$B$5),1),EDATE(DATE(YEAR(Settings!$B$5),MONTH(Settings!$B$5),1),-1)))))</f>
        <v/>
      </c>
    </row>
    <row r="412" spans="1:13" x14ac:dyDescent="0.3">
      <c r="A412" s="26" t="str">
        <f>IF(Residents!A412="","",Residents!A412)</f>
        <v/>
      </c>
      <c r="B412" s="27" t="str">
        <f>IF($A412="","",Residents!H412&amp;"")</f>
        <v/>
      </c>
      <c r="C412" s="28" t="str">
        <f>IF($A412="","",IF(N(Residents!I412)&gt;0,Residents!I412,IFERROR(INDEX(Beds!$F$7:$F$206,MATCH(Residents!H412,Beds!$A$7:$A$206,0)),0)))</f>
        <v/>
      </c>
      <c r="D412" s="29" t="str">
        <f>IF(OR($A412="",Residents!J412=""),"",Residents!J412)</f>
        <v/>
      </c>
      <c r="E412" s="30" t="str">
        <f>IF($A412="","",IF(Residents!J412="","No check-in date",IF(Residents!J412&gt;Settings!$B$5,"Booked",IF(AND(Residents!K412&lt;&gt;"",Residents!K412&lt;Settings!$B$5),"Left","Staying"))))</f>
        <v/>
      </c>
      <c r="F412" s="30" t="str">
        <f>IF($A412="","",IF(OR(L412="",Residents!$J412&gt;Settings!$B$5),0,(YEAR(M412)-YEAR(L412))*12+MONTH(M412)-MONTH(L412)+1))</f>
        <v/>
      </c>
      <c r="G412" s="28" t="str">
        <f>IF($A412="","",F412*C412+IF(F412&gt;0,N(Residents!O412),0))</f>
        <v/>
      </c>
      <c r="H412" s="28" t="str">
        <f>IF($A412="","",SUMIF(Payments!$B$4:$B$1003,$A412,Payments!$D$4:$D$1003))</f>
        <v/>
      </c>
      <c r="I412" s="31" t="str">
        <f t="shared" si="6"/>
        <v/>
      </c>
      <c r="J412" s="26" t="str">
        <f>IF($A412="","",Residents!B412&amp;"")</f>
        <v/>
      </c>
      <c r="K412" s="32" t="str">
        <f>IF(OR($A412="",N(I412)&lt;=0.005),"","Hi "&amp;A412&amp;", your rent balance at "&amp;Settings!$B$3&amp;" is "&amp;Settings!$B$4&amp;" "&amp;TEXT(I412,"#,##0")&amp;" as on "&amp;TEXT(Settings!$B$5,"dd-mmm-yyyy")&amp;". Please pay at the earliest. Thank you.")</f>
        <v/>
      </c>
      <c r="L412" s="33" t="str">
        <f>IF(OR($A412="",Residents!$J412=""),"",DATE(YEAR(Residents!$J412),MONTH(Residents!$J412),1))</f>
        <v/>
      </c>
      <c r="M412" s="33" t="str">
        <f>IF(L412="","",MAX(L412,IF(Residents!$K412&lt;&gt;"",MIN(DATE(YEAR(Residents!$K412),MONTH(Residents!$K412),1),DATE(YEAR(Settings!$B$5),MONTH(Settings!$B$5),1)),IF(DAY(Settings!$B$5)&gt;=MAX(1,N(Settings!$B$6)),DATE(YEAR(Settings!$B$5),MONTH(Settings!$B$5),1),EDATE(DATE(YEAR(Settings!$B$5),MONTH(Settings!$B$5),1),-1)))))</f>
        <v/>
      </c>
    </row>
    <row r="413" spans="1:13" x14ac:dyDescent="0.3">
      <c r="A413" s="26" t="str">
        <f>IF(Residents!A413="","",Residents!A413)</f>
        <v/>
      </c>
      <c r="B413" s="27" t="str">
        <f>IF($A413="","",Residents!H413&amp;"")</f>
        <v/>
      </c>
      <c r="C413" s="28" t="str">
        <f>IF($A413="","",IF(N(Residents!I413)&gt;0,Residents!I413,IFERROR(INDEX(Beds!$F$7:$F$206,MATCH(Residents!H413,Beds!$A$7:$A$206,0)),0)))</f>
        <v/>
      </c>
      <c r="D413" s="29" t="str">
        <f>IF(OR($A413="",Residents!J413=""),"",Residents!J413)</f>
        <v/>
      </c>
      <c r="E413" s="30" t="str">
        <f>IF($A413="","",IF(Residents!J413="","No check-in date",IF(Residents!J413&gt;Settings!$B$5,"Booked",IF(AND(Residents!K413&lt;&gt;"",Residents!K413&lt;Settings!$B$5),"Left","Staying"))))</f>
        <v/>
      </c>
      <c r="F413" s="30" t="str">
        <f>IF($A413="","",IF(OR(L413="",Residents!$J413&gt;Settings!$B$5),0,(YEAR(M413)-YEAR(L413))*12+MONTH(M413)-MONTH(L413)+1))</f>
        <v/>
      </c>
      <c r="G413" s="28" t="str">
        <f>IF($A413="","",F413*C413+IF(F413&gt;0,N(Residents!O413),0))</f>
        <v/>
      </c>
      <c r="H413" s="28" t="str">
        <f>IF($A413="","",SUMIF(Payments!$B$4:$B$1003,$A413,Payments!$D$4:$D$1003))</f>
        <v/>
      </c>
      <c r="I413" s="31" t="str">
        <f t="shared" si="6"/>
        <v/>
      </c>
      <c r="J413" s="26" t="str">
        <f>IF($A413="","",Residents!B413&amp;"")</f>
        <v/>
      </c>
      <c r="K413" s="32" t="str">
        <f>IF(OR($A413="",N(I413)&lt;=0.005),"","Hi "&amp;A413&amp;", your rent balance at "&amp;Settings!$B$3&amp;" is "&amp;Settings!$B$4&amp;" "&amp;TEXT(I413,"#,##0")&amp;" as on "&amp;TEXT(Settings!$B$5,"dd-mmm-yyyy")&amp;". Please pay at the earliest. Thank you.")</f>
        <v/>
      </c>
      <c r="L413" s="33" t="str">
        <f>IF(OR($A413="",Residents!$J413=""),"",DATE(YEAR(Residents!$J413),MONTH(Residents!$J413),1))</f>
        <v/>
      </c>
      <c r="M413" s="33" t="str">
        <f>IF(L413="","",MAX(L413,IF(Residents!$K413&lt;&gt;"",MIN(DATE(YEAR(Residents!$K413),MONTH(Residents!$K413),1),DATE(YEAR(Settings!$B$5),MONTH(Settings!$B$5),1)),IF(DAY(Settings!$B$5)&gt;=MAX(1,N(Settings!$B$6)),DATE(YEAR(Settings!$B$5),MONTH(Settings!$B$5),1),EDATE(DATE(YEAR(Settings!$B$5),MONTH(Settings!$B$5),1),-1)))))</f>
        <v/>
      </c>
    </row>
    <row r="414" spans="1:13" x14ac:dyDescent="0.3">
      <c r="A414" s="26" t="str">
        <f>IF(Residents!A414="","",Residents!A414)</f>
        <v/>
      </c>
      <c r="B414" s="27" t="str">
        <f>IF($A414="","",Residents!H414&amp;"")</f>
        <v/>
      </c>
      <c r="C414" s="28" t="str">
        <f>IF($A414="","",IF(N(Residents!I414)&gt;0,Residents!I414,IFERROR(INDEX(Beds!$F$7:$F$206,MATCH(Residents!H414,Beds!$A$7:$A$206,0)),0)))</f>
        <v/>
      </c>
      <c r="D414" s="29" t="str">
        <f>IF(OR($A414="",Residents!J414=""),"",Residents!J414)</f>
        <v/>
      </c>
      <c r="E414" s="30" t="str">
        <f>IF($A414="","",IF(Residents!J414="","No check-in date",IF(Residents!J414&gt;Settings!$B$5,"Booked",IF(AND(Residents!K414&lt;&gt;"",Residents!K414&lt;Settings!$B$5),"Left","Staying"))))</f>
        <v/>
      </c>
      <c r="F414" s="30" t="str">
        <f>IF($A414="","",IF(OR(L414="",Residents!$J414&gt;Settings!$B$5),0,(YEAR(M414)-YEAR(L414))*12+MONTH(M414)-MONTH(L414)+1))</f>
        <v/>
      </c>
      <c r="G414" s="28" t="str">
        <f>IF($A414="","",F414*C414+IF(F414&gt;0,N(Residents!O414),0))</f>
        <v/>
      </c>
      <c r="H414" s="28" t="str">
        <f>IF($A414="","",SUMIF(Payments!$B$4:$B$1003,$A414,Payments!$D$4:$D$1003))</f>
        <v/>
      </c>
      <c r="I414" s="31" t="str">
        <f t="shared" si="6"/>
        <v/>
      </c>
      <c r="J414" s="26" t="str">
        <f>IF($A414="","",Residents!B414&amp;"")</f>
        <v/>
      </c>
      <c r="K414" s="32" t="str">
        <f>IF(OR($A414="",N(I414)&lt;=0.005),"","Hi "&amp;A414&amp;", your rent balance at "&amp;Settings!$B$3&amp;" is "&amp;Settings!$B$4&amp;" "&amp;TEXT(I414,"#,##0")&amp;" as on "&amp;TEXT(Settings!$B$5,"dd-mmm-yyyy")&amp;". Please pay at the earliest. Thank you.")</f>
        <v/>
      </c>
      <c r="L414" s="33" t="str">
        <f>IF(OR($A414="",Residents!$J414=""),"",DATE(YEAR(Residents!$J414),MONTH(Residents!$J414),1))</f>
        <v/>
      </c>
      <c r="M414" s="33" t="str">
        <f>IF(L414="","",MAX(L414,IF(Residents!$K414&lt;&gt;"",MIN(DATE(YEAR(Residents!$K414),MONTH(Residents!$K414),1),DATE(YEAR(Settings!$B$5),MONTH(Settings!$B$5),1)),IF(DAY(Settings!$B$5)&gt;=MAX(1,N(Settings!$B$6)),DATE(YEAR(Settings!$B$5),MONTH(Settings!$B$5),1),EDATE(DATE(YEAR(Settings!$B$5),MONTH(Settings!$B$5),1),-1)))))</f>
        <v/>
      </c>
    </row>
    <row r="415" spans="1:13" x14ac:dyDescent="0.3">
      <c r="A415" s="26" t="str">
        <f>IF(Residents!A415="","",Residents!A415)</f>
        <v/>
      </c>
      <c r="B415" s="27" t="str">
        <f>IF($A415="","",Residents!H415&amp;"")</f>
        <v/>
      </c>
      <c r="C415" s="28" t="str">
        <f>IF($A415="","",IF(N(Residents!I415)&gt;0,Residents!I415,IFERROR(INDEX(Beds!$F$7:$F$206,MATCH(Residents!H415,Beds!$A$7:$A$206,0)),0)))</f>
        <v/>
      </c>
      <c r="D415" s="29" t="str">
        <f>IF(OR($A415="",Residents!J415=""),"",Residents!J415)</f>
        <v/>
      </c>
      <c r="E415" s="30" t="str">
        <f>IF($A415="","",IF(Residents!J415="","No check-in date",IF(Residents!J415&gt;Settings!$B$5,"Booked",IF(AND(Residents!K415&lt;&gt;"",Residents!K415&lt;Settings!$B$5),"Left","Staying"))))</f>
        <v/>
      </c>
      <c r="F415" s="30" t="str">
        <f>IF($A415="","",IF(OR(L415="",Residents!$J415&gt;Settings!$B$5),0,(YEAR(M415)-YEAR(L415))*12+MONTH(M415)-MONTH(L415)+1))</f>
        <v/>
      </c>
      <c r="G415" s="28" t="str">
        <f>IF($A415="","",F415*C415+IF(F415&gt;0,N(Residents!O415),0))</f>
        <v/>
      </c>
      <c r="H415" s="28" t="str">
        <f>IF($A415="","",SUMIF(Payments!$B$4:$B$1003,$A415,Payments!$D$4:$D$1003))</f>
        <v/>
      </c>
      <c r="I415" s="31" t="str">
        <f t="shared" si="6"/>
        <v/>
      </c>
      <c r="J415" s="26" t="str">
        <f>IF($A415="","",Residents!B415&amp;"")</f>
        <v/>
      </c>
      <c r="K415" s="32" t="str">
        <f>IF(OR($A415="",N(I415)&lt;=0.005),"","Hi "&amp;A415&amp;", your rent balance at "&amp;Settings!$B$3&amp;" is "&amp;Settings!$B$4&amp;" "&amp;TEXT(I415,"#,##0")&amp;" as on "&amp;TEXT(Settings!$B$5,"dd-mmm-yyyy")&amp;". Please pay at the earliest. Thank you.")</f>
        <v/>
      </c>
      <c r="L415" s="33" t="str">
        <f>IF(OR($A415="",Residents!$J415=""),"",DATE(YEAR(Residents!$J415),MONTH(Residents!$J415),1))</f>
        <v/>
      </c>
      <c r="M415" s="33" t="str">
        <f>IF(L415="","",MAX(L415,IF(Residents!$K415&lt;&gt;"",MIN(DATE(YEAR(Residents!$K415),MONTH(Residents!$K415),1),DATE(YEAR(Settings!$B$5),MONTH(Settings!$B$5),1)),IF(DAY(Settings!$B$5)&gt;=MAX(1,N(Settings!$B$6)),DATE(YEAR(Settings!$B$5),MONTH(Settings!$B$5),1),EDATE(DATE(YEAR(Settings!$B$5),MONTH(Settings!$B$5),1),-1)))))</f>
        <v/>
      </c>
    </row>
    <row r="416" spans="1:13" x14ac:dyDescent="0.3">
      <c r="A416" s="26" t="str">
        <f>IF(Residents!A416="","",Residents!A416)</f>
        <v/>
      </c>
      <c r="B416" s="27" t="str">
        <f>IF($A416="","",Residents!H416&amp;"")</f>
        <v/>
      </c>
      <c r="C416" s="28" t="str">
        <f>IF($A416="","",IF(N(Residents!I416)&gt;0,Residents!I416,IFERROR(INDEX(Beds!$F$7:$F$206,MATCH(Residents!H416,Beds!$A$7:$A$206,0)),0)))</f>
        <v/>
      </c>
      <c r="D416" s="29" t="str">
        <f>IF(OR($A416="",Residents!J416=""),"",Residents!J416)</f>
        <v/>
      </c>
      <c r="E416" s="30" t="str">
        <f>IF($A416="","",IF(Residents!J416="","No check-in date",IF(Residents!J416&gt;Settings!$B$5,"Booked",IF(AND(Residents!K416&lt;&gt;"",Residents!K416&lt;Settings!$B$5),"Left","Staying"))))</f>
        <v/>
      </c>
      <c r="F416" s="30" t="str">
        <f>IF($A416="","",IF(OR(L416="",Residents!$J416&gt;Settings!$B$5),0,(YEAR(M416)-YEAR(L416))*12+MONTH(M416)-MONTH(L416)+1))</f>
        <v/>
      </c>
      <c r="G416" s="28" t="str">
        <f>IF($A416="","",F416*C416+IF(F416&gt;0,N(Residents!O416),0))</f>
        <v/>
      </c>
      <c r="H416" s="28" t="str">
        <f>IF($A416="","",SUMIF(Payments!$B$4:$B$1003,$A416,Payments!$D$4:$D$1003))</f>
        <v/>
      </c>
      <c r="I416" s="31" t="str">
        <f t="shared" si="6"/>
        <v/>
      </c>
      <c r="J416" s="26" t="str">
        <f>IF($A416="","",Residents!B416&amp;"")</f>
        <v/>
      </c>
      <c r="K416" s="32" t="str">
        <f>IF(OR($A416="",N(I416)&lt;=0.005),"","Hi "&amp;A416&amp;", your rent balance at "&amp;Settings!$B$3&amp;" is "&amp;Settings!$B$4&amp;" "&amp;TEXT(I416,"#,##0")&amp;" as on "&amp;TEXT(Settings!$B$5,"dd-mmm-yyyy")&amp;". Please pay at the earliest. Thank you.")</f>
        <v/>
      </c>
      <c r="L416" s="33" t="str">
        <f>IF(OR($A416="",Residents!$J416=""),"",DATE(YEAR(Residents!$J416),MONTH(Residents!$J416),1))</f>
        <v/>
      </c>
      <c r="M416" s="33" t="str">
        <f>IF(L416="","",MAX(L416,IF(Residents!$K416&lt;&gt;"",MIN(DATE(YEAR(Residents!$K416),MONTH(Residents!$K416),1),DATE(YEAR(Settings!$B$5),MONTH(Settings!$B$5),1)),IF(DAY(Settings!$B$5)&gt;=MAX(1,N(Settings!$B$6)),DATE(YEAR(Settings!$B$5),MONTH(Settings!$B$5),1),EDATE(DATE(YEAR(Settings!$B$5),MONTH(Settings!$B$5),1),-1)))))</f>
        <v/>
      </c>
    </row>
    <row r="417" spans="1:13" x14ac:dyDescent="0.3">
      <c r="A417" s="26" t="str">
        <f>IF(Residents!A417="","",Residents!A417)</f>
        <v/>
      </c>
      <c r="B417" s="27" t="str">
        <f>IF($A417="","",Residents!H417&amp;"")</f>
        <v/>
      </c>
      <c r="C417" s="28" t="str">
        <f>IF($A417="","",IF(N(Residents!I417)&gt;0,Residents!I417,IFERROR(INDEX(Beds!$F$7:$F$206,MATCH(Residents!H417,Beds!$A$7:$A$206,0)),0)))</f>
        <v/>
      </c>
      <c r="D417" s="29" t="str">
        <f>IF(OR($A417="",Residents!J417=""),"",Residents!J417)</f>
        <v/>
      </c>
      <c r="E417" s="30" t="str">
        <f>IF($A417="","",IF(Residents!J417="","No check-in date",IF(Residents!J417&gt;Settings!$B$5,"Booked",IF(AND(Residents!K417&lt;&gt;"",Residents!K417&lt;Settings!$B$5),"Left","Staying"))))</f>
        <v/>
      </c>
      <c r="F417" s="30" t="str">
        <f>IF($A417="","",IF(OR(L417="",Residents!$J417&gt;Settings!$B$5),0,(YEAR(M417)-YEAR(L417))*12+MONTH(M417)-MONTH(L417)+1))</f>
        <v/>
      </c>
      <c r="G417" s="28" t="str">
        <f>IF($A417="","",F417*C417+IF(F417&gt;0,N(Residents!O417),0))</f>
        <v/>
      </c>
      <c r="H417" s="28" t="str">
        <f>IF($A417="","",SUMIF(Payments!$B$4:$B$1003,$A417,Payments!$D$4:$D$1003))</f>
        <v/>
      </c>
      <c r="I417" s="31" t="str">
        <f t="shared" si="6"/>
        <v/>
      </c>
      <c r="J417" s="26" t="str">
        <f>IF($A417="","",Residents!B417&amp;"")</f>
        <v/>
      </c>
      <c r="K417" s="32" t="str">
        <f>IF(OR($A417="",N(I417)&lt;=0.005),"","Hi "&amp;A417&amp;", your rent balance at "&amp;Settings!$B$3&amp;" is "&amp;Settings!$B$4&amp;" "&amp;TEXT(I417,"#,##0")&amp;" as on "&amp;TEXT(Settings!$B$5,"dd-mmm-yyyy")&amp;". Please pay at the earliest. Thank you.")</f>
        <v/>
      </c>
      <c r="L417" s="33" t="str">
        <f>IF(OR($A417="",Residents!$J417=""),"",DATE(YEAR(Residents!$J417),MONTH(Residents!$J417),1))</f>
        <v/>
      </c>
      <c r="M417" s="33" t="str">
        <f>IF(L417="","",MAX(L417,IF(Residents!$K417&lt;&gt;"",MIN(DATE(YEAR(Residents!$K417),MONTH(Residents!$K417),1),DATE(YEAR(Settings!$B$5),MONTH(Settings!$B$5),1)),IF(DAY(Settings!$B$5)&gt;=MAX(1,N(Settings!$B$6)),DATE(YEAR(Settings!$B$5),MONTH(Settings!$B$5),1),EDATE(DATE(YEAR(Settings!$B$5),MONTH(Settings!$B$5),1),-1)))))</f>
        <v/>
      </c>
    </row>
    <row r="418" spans="1:13" x14ac:dyDescent="0.3">
      <c r="A418" s="26" t="str">
        <f>IF(Residents!A418="","",Residents!A418)</f>
        <v/>
      </c>
      <c r="B418" s="27" t="str">
        <f>IF($A418="","",Residents!H418&amp;"")</f>
        <v/>
      </c>
      <c r="C418" s="28" t="str">
        <f>IF($A418="","",IF(N(Residents!I418)&gt;0,Residents!I418,IFERROR(INDEX(Beds!$F$7:$F$206,MATCH(Residents!H418,Beds!$A$7:$A$206,0)),0)))</f>
        <v/>
      </c>
      <c r="D418" s="29" t="str">
        <f>IF(OR($A418="",Residents!J418=""),"",Residents!J418)</f>
        <v/>
      </c>
      <c r="E418" s="30" t="str">
        <f>IF($A418="","",IF(Residents!J418="","No check-in date",IF(Residents!J418&gt;Settings!$B$5,"Booked",IF(AND(Residents!K418&lt;&gt;"",Residents!K418&lt;Settings!$B$5),"Left","Staying"))))</f>
        <v/>
      </c>
      <c r="F418" s="30" t="str">
        <f>IF($A418="","",IF(OR(L418="",Residents!$J418&gt;Settings!$B$5),0,(YEAR(M418)-YEAR(L418))*12+MONTH(M418)-MONTH(L418)+1))</f>
        <v/>
      </c>
      <c r="G418" s="28" t="str">
        <f>IF($A418="","",F418*C418+IF(F418&gt;0,N(Residents!O418),0))</f>
        <v/>
      </c>
      <c r="H418" s="28" t="str">
        <f>IF($A418="","",SUMIF(Payments!$B$4:$B$1003,$A418,Payments!$D$4:$D$1003))</f>
        <v/>
      </c>
      <c r="I418" s="31" t="str">
        <f t="shared" si="6"/>
        <v/>
      </c>
      <c r="J418" s="26" t="str">
        <f>IF($A418="","",Residents!B418&amp;"")</f>
        <v/>
      </c>
      <c r="K418" s="32" t="str">
        <f>IF(OR($A418="",N(I418)&lt;=0.005),"","Hi "&amp;A418&amp;", your rent balance at "&amp;Settings!$B$3&amp;" is "&amp;Settings!$B$4&amp;" "&amp;TEXT(I418,"#,##0")&amp;" as on "&amp;TEXT(Settings!$B$5,"dd-mmm-yyyy")&amp;". Please pay at the earliest. Thank you.")</f>
        <v/>
      </c>
      <c r="L418" s="33" t="str">
        <f>IF(OR($A418="",Residents!$J418=""),"",DATE(YEAR(Residents!$J418),MONTH(Residents!$J418),1))</f>
        <v/>
      </c>
      <c r="M418" s="33" t="str">
        <f>IF(L418="","",MAX(L418,IF(Residents!$K418&lt;&gt;"",MIN(DATE(YEAR(Residents!$K418),MONTH(Residents!$K418),1),DATE(YEAR(Settings!$B$5),MONTH(Settings!$B$5),1)),IF(DAY(Settings!$B$5)&gt;=MAX(1,N(Settings!$B$6)),DATE(YEAR(Settings!$B$5),MONTH(Settings!$B$5),1),EDATE(DATE(YEAR(Settings!$B$5),MONTH(Settings!$B$5),1),-1)))))</f>
        <v/>
      </c>
    </row>
    <row r="419" spans="1:13" x14ac:dyDescent="0.3">
      <c r="A419" s="26" t="str">
        <f>IF(Residents!A419="","",Residents!A419)</f>
        <v/>
      </c>
      <c r="B419" s="27" t="str">
        <f>IF($A419="","",Residents!H419&amp;"")</f>
        <v/>
      </c>
      <c r="C419" s="28" t="str">
        <f>IF($A419="","",IF(N(Residents!I419)&gt;0,Residents!I419,IFERROR(INDEX(Beds!$F$7:$F$206,MATCH(Residents!H419,Beds!$A$7:$A$206,0)),0)))</f>
        <v/>
      </c>
      <c r="D419" s="29" t="str">
        <f>IF(OR($A419="",Residents!J419=""),"",Residents!J419)</f>
        <v/>
      </c>
      <c r="E419" s="30" t="str">
        <f>IF($A419="","",IF(Residents!J419="","No check-in date",IF(Residents!J419&gt;Settings!$B$5,"Booked",IF(AND(Residents!K419&lt;&gt;"",Residents!K419&lt;Settings!$B$5),"Left","Staying"))))</f>
        <v/>
      </c>
      <c r="F419" s="30" t="str">
        <f>IF($A419="","",IF(OR(L419="",Residents!$J419&gt;Settings!$B$5),0,(YEAR(M419)-YEAR(L419))*12+MONTH(M419)-MONTH(L419)+1))</f>
        <v/>
      </c>
      <c r="G419" s="28" t="str">
        <f>IF($A419="","",F419*C419+IF(F419&gt;0,N(Residents!O419),0))</f>
        <v/>
      </c>
      <c r="H419" s="28" t="str">
        <f>IF($A419="","",SUMIF(Payments!$B$4:$B$1003,$A419,Payments!$D$4:$D$1003))</f>
        <v/>
      </c>
      <c r="I419" s="31" t="str">
        <f t="shared" si="6"/>
        <v/>
      </c>
      <c r="J419" s="26" t="str">
        <f>IF($A419="","",Residents!B419&amp;"")</f>
        <v/>
      </c>
      <c r="K419" s="32" t="str">
        <f>IF(OR($A419="",N(I419)&lt;=0.005),"","Hi "&amp;A419&amp;", your rent balance at "&amp;Settings!$B$3&amp;" is "&amp;Settings!$B$4&amp;" "&amp;TEXT(I419,"#,##0")&amp;" as on "&amp;TEXT(Settings!$B$5,"dd-mmm-yyyy")&amp;". Please pay at the earliest. Thank you.")</f>
        <v/>
      </c>
      <c r="L419" s="33" t="str">
        <f>IF(OR($A419="",Residents!$J419=""),"",DATE(YEAR(Residents!$J419),MONTH(Residents!$J419),1))</f>
        <v/>
      </c>
      <c r="M419" s="33" t="str">
        <f>IF(L419="","",MAX(L419,IF(Residents!$K419&lt;&gt;"",MIN(DATE(YEAR(Residents!$K419),MONTH(Residents!$K419),1),DATE(YEAR(Settings!$B$5),MONTH(Settings!$B$5),1)),IF(DAY(Settings!$B$5)&gt;=MAX(1,N(Settings!$B$6)),DATE(YEAR(Settings!$B$5),MONTH(Settings!$B$5),1),EDATE(DATE(YEAR(Settings!$B$5),MONTH(Settings!$B$5),1),-1)))))</f>
        <v/>
      </c>
    </row>
    <row r="420" spans="1:13" x14ac:dyDescent="0.3">
      <c r="A420" s="26" t="str">
        <f>IF(Residents!A420="","",Residents!A420)</f>
        <v/>
      </c>
      <c r="B420" s="27" t="str">
        <f>IF($A420="","",Residents!H420&amp;"")</f>
        <v/>
      </c>
      <c r="C420" s="28" t="str">
        <f>IF($A420="","",IF(N(Residents!I420)&gt;0,Residents!I420,IFERROR(INDEX(Beds!$F$7:$F$206,MATCH(Residents!H420,Beds!$A$7:$A$206,0)),0)))</f>
        <v/>
      </c>
      <c r="D420" s="29" t="str">
        <f>IF(OR($A420="",Residents!J420=""),"",Residents!J420)</f>
        <v/>
      </c>
      <c r="E420" s="30" t="str">
        <f>IF($A420="","",IF(Residents!J420="","No check-in date",IF(Residents!J420&gt;Settings!$B$5,"Booked",IF(AND(Residents!K420&lt;&gt;"",Residents!K420&lt;Settings!$B$5),"Left","Staying"))))</f>
        <v/>
      </c>
      <c r="F420" s="30" t="str">
        <f>IF($A420="","",IF(OR(L420="",Residents!$J420&gt;Settings!$B$5),0,(YEAR(M420)-YEAR(L420))*12+MONTH(M420)-MONTH(L420)+1))</f>
        <v/>
      </c>
      <c r="G420" s="28" t="str">
        <f>IF($A420="","",F420*C420+IF(F420&gt;0,N(Residents!O420),0))</f>
        <v/>
      </c>
      <c r="H420" s="28" t="str">
        <f>IF($A420="","",SUMIF(Payments!$B$4:$B$1003,$A420,Payments!$D$4:$D$1003))</f>
        <v/>
      </c>
      <c r="I420" s="31" t="str">
        <f t="shared" si="6"/>
        <v/>
      </c>
      <c r="J420" s="26" t="str">
        <f>IF($A420="","",Residents!B420&amp;"")</f>
        <v/>
      </c>
      <c r="K420" s="32" t="str">
        <f>IF(OR($A420="",N(I420)&lt;=0.005),"","Hi "&amp;A420&amp;", your rent balance at "&amp;Settings!$B$3&amp;" is "&amp;Settings!$B$4&amp;" "&amp;TEXT(I420,"#,##0")&amp;" as on "&amp;TEXT(Settings!$B$5,"dd-mmm-yyyy")&amp;". Please pay at the earliest. Thank you.")</f>
        <v/>
      </c>
      <c r="L420" s="33" t="str">
        <f>IF(OR($A420="",Residents!$J420=""),"",DATE(YEAR(Residents!$J420),MONTH(Residents!$J420),1))</f>
        <v/>
      </c>
      <c r="M420" s="33" t="str">
        <f>IF(L420="","",MAX(L420,IF(Residents!$K420&lt;&gt;"",MIN(DATE(YEAR(Residents!$K420),MONTH(Residents!$K420),1),DATE(YEAR(Settings!$B$5),MONTH(Settings!$B$5),1)),IF(DAY(Settings!$B$5)&gt;=MAX(1,N(Settings!$B$6)),DATE(YEAR(Settings!$B$5),MONTH(Settings!$B$5),1),EDATE(DATE(YEAR(Settings!$B$5),MONTH(Settings!$B$5),1),-1)))))</f>
        <v/>
      </c>
    </row>
    <row r="421" spans="1:13" x14ac:dyDescent="0.3">
      <c r="A421" s="26" t="str">
        <f>IF(Residents!A421="","",Residents!A421)</f>
        <v/>
      </c>
      <c r="B421" s="27" t="str">
        <f>IF($A421="","",Residents!H421&amp;"")</f>
        <v/>
      </c>
      <c r="C421" s="28" t="str">
        <f>IF($A421="","",IF(N(Residents!I421)&gt;0,Residents!I421,IFERROR(INDEX(Beds!$F$7:$F$206,MATCH(Residents!H421,Beds!$A$7:$A$206,0)),0)))</f>
        <v/>
      </c>
      <c r="D421" s="29" t="str">
        <f>IF(OR($A421="",Residents!J421=""),"",Residents!J421)</f>
        <v/>
      </c>
      <c r="E421" s="30" t="str">
        <f>IF($A421="","",IF(Residents!J421="","No check-in date",IF(Residents!J421&gt;Settings!$B$5,"Booked",IF(AND(Residents!K421&lt;&gt;"",Residents!K421&lt;Settings!$B$5),"Left","Staying"))))</f>
        <v/>
      </c>
      <c r="F421" s="30" t="str">
        <f>IF($A421="","",IF(OR(L421="",Residents!$J421&gt;Settings!$B$5),0,(YEAR(M421)-YEAR(L421))*12+MONTH(M421)-MONTH(L421)+1))</f>
        <v/>
      </c>
      <c r="G421" s="28" t="str">
        <f>IF($A421="","",F421*C421+IF(F421&gt;0,N(Residents!O421),0))</f>
        <v/>
      </c>
      <c r="H421" s="28" t="str">
        <f>IF($A421="","",SUMIF(Payments!$B$4:$B$1003,$A421,Payments!$D$4:$D$1003))</f>
        <v/>
      </c>
      <c r="I421" s="31" t="str">
        <f t="shared" si="6"/>
        <v/>
      </c>
      <c r="J421" s="26" t="str">
        <f>IF($A421="","",Residents!B421&amp;"")</f>
        <v/>
      </c>
      <c r="K421" s="32" t="str">
        <f>IF(OR($A421="",N(I421)&lt;=0.005),"","Hi "&amp;A421&amp;", your rent balance at "&amp;Settings!$B$3&amp;" is "&amp;Settings!$B$4&amp;" "&amp;TEXT(I421,"#,##0")&amp;" as on "&amp;TEXT(Settings!$B$5,"dd-mmm-yyyy")&amp;". Please pay at the earliest. Thank you.")</f>
        <v/>
      </c>
      <c r="L421" s="33" t="str">
        <f>IF(OR($A421="",Residents!$J421=""),"",DATE(YEAR(Residents!$J421),MONTH(Residents!$J421),1))</f>
        <v/>
      </c>
      <c r="M421" s="33" t="str">
        <f>IF(L421="","",MAX(L421,IF(Residents!$K421&lt;&gt;"",MIN(DATE(YEAR(Residents!$K421),MONTH(Residents!$K421),1),DATE(YEAR(Settings!$B$5),MONTH(Settings!$B$5),1)),IF(DAY(Settings!$B$5)&gt;=MAX(1,N(Settings!$B$6)),DATE(YEAR(Settings!$B$5),MONTH(Settings!$B$5),1),EDATE(DATE(YEAR(Settings!$B$5),MONTH(Settings!$B$5),1),-1)))))</f>
        <v/>
      </c>
    </row>
    <row r="422" spans="1:13" x14ac:dyDescent="0.3">
      <c r="A422" s="26" t="str">
        <f>IF(Residents!A422="","",Residents!A422)</f>
        <v/>
      </c>
      <c r="B422" s="27" t="str">
        <f>IF($A422="","",Residents!H422&amp;"")</f>
        <v/>
      </c>
      <c r="C422" s="28" t="str">
        <f>IF($A422="","",IF(N(Residents!I422)&gt;0,Residents!I422,IFERROR(INDEX(Beds!$F$7:$F$206,MATCH(Residents!H422,Beds!$A$7:$A$206,0)),0)))</f>
        <v/>
      </c>
      <c r="D422" s="29" t="str">
        <f>IF(OR($A422="",Residents!J422=""),"",Residents!J422)</f>
        <v/>
      </c>
      <c r="E422" s="30" t="str">
        <f>IF($A422="","",IF(Residents!J422="","No check-in date",IF(Residents!J422&gt;Settings!$B$5,"Booked",IF(AND(Residents!K422&lt;&gt;"",Residents!K422&lt;Settings!$B$5),"Left","Staying"))))</f>
        <v/>
      </c>
      <c r="F422" s="30" t="str">
        <f>IF($A422="","",IF(OR(L422="",Residents!$J422&gt;Settings!$B$5),0,(YEAR(M422)-YEAR(L422))*12+MONTH(M422)-MONTH(L422)+1))</f>
        <v/>
      </c>
      <c r="G422" s="28" t="str">
        <f>IF($A422="","",F422*C422+IF(F422&gt;0,N(Residents!O422),0))</f>
        <v/>
      </c>
      <c r="H422" s="28" t="str">
        <f>IF($A422="","",SUMIF(Payments!$B$4:$B$1003,$A422,Payments!$D$4:$D$1003))</f>
        <v/>
      </c>
      <c r="I422" s="31" t="str">
        <f t="shared" si="6"/>
        <v/>
      </c>
      <c r="J422" s="26" t="str">
        <f>IF($A422="","",Residents!B422&amp;"")</f>
        <v/>
      </c>
      <c r="K422" s="32" t="str">
        <f>IF(OR($A422="",N(I422)&lt;=0.005),"","Hi "&amp;A422&amp;", your rent balance at "&amp;Settings!$B$3&amp;" is "&amp;Settings!$B$4&amp;" "&amp;TEXT(I422,"#,##0")&amp;" as on "&amp;TEXT(Settings!$B$5,"dd-mmm-yyyy")&amp;". Please pay at the earliest. Thank you.")</f>
        <v/>
      </c>
      <c r="L422" s="33" t="str">
        <f>IF(OR($A422="",Residents!$J422=""),"",DATE(YEAR(Residents!$J422),MONTH(Residents!$J422),1))</f>
        <v/>
      </c>
      <c r="M422" s="33" t="str">
        <f>IF(L422="","",MAX(L422,IF(Residents!$K422&lt;&gt;"",MIN(DATE(YEAR(Residents!$K422),MONTH(Residents!$K422),1),DATE(YEAR(Settings!$B$5),MONTH(Settings!$B$5),1)),IF(DAY(Settings!$B$5)&gt;=MAX(1,N(Settings!$B$6)),DATE(YEAR(Settings!$B$5),MONTH(Settings!$B$5),1),EDATE(DATE(YEAR(Settings!$B$5),MONTH(Settings!$B$5),1),-1)))))</f>
        <v/>
      </c>
    </row>
    <row r="423" spans="1:13" x14ac:dyDescent="0.3">
      <c r="A423" s="26" t="str">
        <f>IF(Residents!A423="","",Residents!A423)</f>
        <v/>
      </c>
      <c r="B423" s="27" t="str">
        <f>IF($A423="","",Residents!H423&amp;"")</f>
        <v/>
      </c>
      <c r="C423" s="28" t="str">
        <f>IF($A423="","",IF(N(Residents!I423)&gt;0,Residents!I423,IFERROR(INDEX(Beds!$F$7:$F$206,MATCH(Residents!H423,Beds!$A$7:$A$206,0)),0)))</f>
        <v/>
      </c>
      <c r="D423" s="29" t="str">
        <f>IF(OR($A423="",Residents!J423=""),"",Residents!J423)</f>
        <v/>
      </c>
      <c r="E423" s="30" t="str">
        <f>IF($A423="","",IF(Residents!J423="","No check-in date",IF(Residents!J423&gt;Settings!$B$5,"Booked",IF(AND(Residents!K423&lt;&gt;"",Residents!K423&lt;Settings!$B$5),"Left","Staying"))))</f>
        <v/>
      </c>
      <c r="F423" s="30" t="str">
        <f>IF($A423="","",IF(OR(L423="",Residents!$J423&gt;Settings!$B$5),0,(YEAR(M423)-YEAR(L423))*12+MONTH(M423)-MONTH(L423)+1))</f>
        <v/>
      </c>
      <c r="G423" s="28" t="str">
        <f>IF($A423="","",F423*C423+IF(F423&gt;0,N(Residents!O423),0))</f>
        <v/>
      </c>
      <c r="H423" s="28" t="str">
        <f>IF($A423="","",SUMIF(Payments!$B$4:$B$1003,$A423,Payments!$D$4:$D$1003))</f>
        <v/>
      </c>
      <c r="I423" s="31" t="str">
        <f t="shared" si="6"/>
        <v/>
      </c>
      <c r="J423" s="26" t="str">
        <f>IF($A423="","",Residents!B423&amp;"")</f>
        <v/>
      </c>
      <c r="K423" s="32" t="str">
        <f>IF(OR($A423="",N(I423)&lt;=0.005),"","Hi "&amp;A423&amp;", your rent balance at "&amp;Settings!$B$3&amp;" is "&amp;Settings!$B$4&amp;" "&amp;TEXT(I423,"#,##0")&amp;" as on "&amp;TEXT(Settings!$B$5,"dd-mmm-yyyy")&amp;". Please pay at the earliest. Thank you.")</f>
        <v/>
      </c>
      <c r="L423" s="33" t="str">
        <f>IF(OR($A423="",Residents!$J423=""),"",DATE(YEAR(Residents!$J423),MONTH(Residents!$J423),1))</f>
        <v/>
      </c>
      <c r="M423" s="33" t="str">
        <f>IF(L423="","",MAX(L423,IF(Residents!$K423&lt;&gt;"",MIN(DATE(YEAR(Residents!$K423),MONTH(Residents!$K423),1),DATE(YEAR(Settings!$B$5),MONTH(Settings!$B$5),1)),IF(DAY(Settings!$B$5)&gt;=MAX(1,N(Settings!$B$6)),DATE(YEAR(Settings!$B$5),MONTH(Settings!$B$5),1),EDATE(DATE(YEAR(Settings!$B$5),MONTH(Settings!$B$5),1),-1)))))</f>
        <v/>
      </c>
    </row>
    <row r="424" spans="1:13" x14ac:dyDescent="0.3">
      <c r="A424" s="26" t="str">
        <f>IF(Residents!A424="","",Residents!A424)</f>
        <v/>
      </c>
      <c r="B424" s="27" t="str">
        <f>IF($A424="","",Residents!H424&amp;"")</f>
        <v/>
      </c>
      <c r="C424" s="28" t="str">
        <f>IF($A424="","",IF(N(Residents!I424)&gt;0,Residents!I424,IFERROR(INDEX(Beds!$F$7:$F$206,MATCH(Residents!H424,Beds!$A$7:$A$206,0)),0)))</f>
        <v/>
      </c>
      <c r="D424" s="29" t="str">
        <f>IF(OR($A424="",Residents!J424=""),"",Residents!J424)</f>
        <v/>
      </c>
      <c r="E424" s="30" t="str">
        <f>IF($A424="","",IF(Residents!J424="","No check-in date",IF(Residents!J424&gt;Settings!$B$5,"Booked",IF(AND(Residents!K424&lt;&gt;"",Residents!K424&lt;Settings!$B$5),"Left","Staying"))))</f>
        <v/>
      </c>
      <c r="F424" s="30" t="str">
        <f>IF($A424="","",IF(OR(L424="",Residents!$J424&gt;Settings!$B$5),0,(YEAR(M424)-YEAR(L424))*12+MONTH(M424)-MONTH(L424)+1))</f>
        <v/>
      </c>
      <c r="G424" s="28" t="str">
        <f>IF($A424="","",F424*C424+IF(F424&gt;0,N(Residents!O424),0))</f>
        <v/>
      </c>
      <c r="H424" s="28" t="str">
        <f>IF($A424="","",SUMIF(Payments!$B$4:$B$1003,$A424,Payments!$D$4:$D$1003))</f>
        <v/>
      </c>
      <c r="I424" s="31" t="str">
        <f t="shared" si="6"/>
        <v/>
      </c>
      <c r="J424" s="26" t="str">
        <f>IF($A424="","",Residents!B424&amp;"")</f>
        <v/>
      </c>
      <c r="K424" s="32" t="str">
        <f>IF(OR($A424="",N(I424)&lt;=0.005),"","Hi "&amp;A424&amp;", your rent balance at "&amp;Settings!$B$3&amp;" is "&amp;Settings!$B$4&amp;" "&amp;TEXT(I424,"#,##0")&amp;" as on "&amp;TEXT(Settings!$B$5,"dd-mmm-yyyy")&amp;". Please pay at the earliest. Thank you.")</f>
        <v/>
      </c>
      <c r="L424" s="33" t="str">
        <f>IF(OR($A424="",Residents!$J424=""),"",DATE(YEAR(Residents!$J424),MONTH(Residents!$J424),1))</f>
        <v/>
      </c>
      <c r="M424" s="33" t="str">
        <f>IF(L424="","",MAX(L424,IF(Residents!$K424&lt;&gt;"",MIN(DATE(YEAR(Residents!$K424),MONTH(Residents!$K424),1),DATE(YEAR(Settings!$B$5),MONTH(Settings!$B$5),1)),IF(DAY(Settings!$B$5)&gt;=MAX(1,N(Settings!$B$6)),DATE(YEAR(Settings!$B$5),MONTH(Settings!$B$5),1),EDATE(DATE(YEAR(Settings!$B$5),MONTH(Settings!$B$5),1),-1)))))</f>
        <v/>
      </c>
    </row>
    <row r="425" spans="1:13" x14ac:dyDescent="0.3">
      <c r="A425" s="26" t="str">
        <f>IF(Residents!A425="","",Residents!A425)</f>
        <v/>
      </c>
      <c r="B425" s="27" t="str">
        <f>IF($A425="","",Residents!H425&amp;"")</f>
        <v/>
      </c>
      <c r="C425" s="28" t="str">
        <f>IF($A425="","",IF(N(Residents!I425)&gt;0,Residents!I425,IFERROR(INDEX(Beds!$F$7:$F$206,MATCH(Residents!H425,Beds!$A$7:$A$206,0)),0)))</f>
        <v/>
      </c>
      <c r="D425" s="29" t="str">
        <f>IF(OR($A425="",Residents!J425=""),"",Residents!J425)</f>
        <v/>
      </c>
      <c r="E425" s="30" t="str">
        <f>IF($A425="","",IF(Residents!J425="","No check-in date",IF(Residents!J425&gt;Settings!$B$5,"Booked",IF(AND(Residents!K425&lt;&gt;"",Residents!K425&lt;Settings!$B$5),"Left","Staying"))))</f>
        <v/>
      </c>
      <c r="F425" s="30" t="str">
        <f>IF($A425="","",IF(OR(L425="",Residents!$J425&gt;Settings!$B$5),0,(YEAR(M425)-YEAR(L425))*12+MONTH(M425)-MONTH(L425)+1))</f>
        <v/>
      </c>
      <c r="G425" s="28" t="str">
        <f>IF($A425="","",F425*C425+IF(F425&gt;0,N(Residents!O425),0))</f>
        <v/>
      </c>
      <c r="H425" s="28" t="str">
        <f>IF($A425="","",SUMIF(Payments!$B$4:$B$1003,$A425,Payments!$D$4:$D$1003))</f>
        <v/>
      </c>
      <c r="I425" s="31" t="str">
        <f t="shared" si="6"/>
        <v/>
      </c>
      <c r="J425" s="26" t="str">
        <f>IF($A425="","",Residents!B425&amp;"")</f>
        <v/>
      </c>
      <c r="K425" s="32" t="str">
        <f>IF(OR($A425="",N(I425)&lt;=0.005),"","Hi "&amp;A425&amp;", your rent balance at "&amp;Settings!$B$3&amp;" is "&amp;Settings!$B$4&amp;" "&amp;TEXT(I425,"#,##0")&amp;" as on "&amp;TEXT(Settings!$B$5,"dd-mmm-yyyy")&amp;". Please pay at the earliest. Thank you.")</f>
        <v/>
      </c>
      <c r="L425" s="33" t="str">
        <f>IF(OR($A425="",Residents!$J425=""),"",DATE(YEAR(Residents!$J425),MONTH(Residents!$J425),1))</f>
        <v/>
      </c>
      <c r="M425" s="33" t="str">
        <f>IF(L425="","",MAX(L425,IF(Residents!$K425&lt;&gt;"",MIN(DATE(YEAR(Residents!$K425),MONTH(Residents!$K425),1),DATE(YEAR(Settings!$B$5),MONTH(Settings!$B$5),1)),IF(DAY(Settings!$B$5)&gt;=MAX(1,N(Settings!$B$6)),DATE(YEAR(Settings!$B$5),MONTH(Settings!$B$5),1),EDATE(DATE(YEAR(Settings!$B$5),MONTH(Settings!$B$5),1),-1)))))</f>
        <v/>
      </c>
    </row>
    <row r="426" spans="1:13" x14ac:dyDescent="0.3">
      <c r="A426" s="26" t="str">
        <f>IF(Residents!A426="","",Residents!A426)</f>
        <v/>
      </c>
      <c r="B426" s="27" t="str">
        <f>IF($A426="","",Residents!H426&amp;"")</f>
        <v/>
      </c>
      <c r="C426" s="28" t="str">
        <f>IF($A426="","",IF(N(Residents!I426)&gt;0,Residents!I426,IFERROR(INDEX(Beds!$F$7:$F$206,MATCH(Residents!H426,Beds!$A$7:$A$206,0)),0)))</f>
        <v/>
      </c>
      <c r="D426" s="29" t="str">
        <f>IF(OR($A426="",Residents!J426=""),"",Residents!J426)</f>
        <v/>
      </c>
      <c r="E426" s="30" t="str">
        <f>IF($A426="","",IF(Residents!J426="","No check-in date",IF(Residents!J426&gt;Settings!$B$5,"Booked",IF(AND(Residents!K426&lt;&gt;"",Residents!K426&lt;Settings!$B$5),"Left","Staying"))))</f>
        <v/>
      </c>
      <c r="F426" s="30" t="str">
        <f>IF($A426="","",IF(OR(L426="",Residents!$J426&gt;Settings!$B$5),0,(YEAR(M426)-YEAR(L426))*12+MONTH(M426)-MONTH(L426)+1))</f>
        <v/>
      </c>
      <c r="G426" s="28" t="str">
        <f>IF($A426="","",F426*C426+IF(F426&gt;0,N(Residents!O426),0))</f>
        <v/>
      </c>
      <c r="H426" s="28" t="str">
        <f>IF($A426="","",SUMIF(Payments!$B$4:$B$1003,$A426,Payments!$D$4:$D$1003))</f>
        <v/>
      </c>
      <c r="I426" s="31" t="str">
        <f t="shared" si="6"/>
        <v/>
      </c>
      <c r="J426" s="26" t="str">
        <f>IF($A426="","",Residents!B426&amp;"")</f>
        <v/>
      </c>
      <c r="K426" s="32" t="str">
        <f>IF(OR($A426="",N(I426)&lt;=0.005),"","Hi "&amp;A426&amp;", your rent balance at "&amp;Settings!$B$3&amp;" is "&amp;Settings!$B$4&amp;" "&amp;TEXT(I426,"#,##0")&amp;" as on "&amp;TEXT(Settings!$B$5,"dd-mmm-yyyy")&amp;". Please pay at the earliest. Thank you.")</f>
        <v/>
      </c>
      <c r="L426" s="33" t="str">
        <f>IF(OR($A426="",Residents!$J426=""),"",DATE(YEAR(Residents!$J426),MONTH(Residents!$J426),1))</f>
        <v/>
      </c>
      <c r="M426" s="33" t="str">
        <f>IF(L426="","",MAX(L426,IF(Residents!$K426&lt;&gt;"",MIN(DATE(YEAR(Residents!$K426),MONTH(Residents!$K426),1),DATE(YEAR(Settings!$B$5),MONTH(Settings!$B$5),1)),IF(DAY(Settings!$B$5)&gt;=MAX(1,N(Settings!$B$6)),DATE(YEAR(Settings!$B$5),MONTH(Settings!$B$5),1),EDATE(DATE(YEAR(Settings!$B$5),MONTH(Settings!$B$5),1),-1)))))</f>
        <v/>
      </c>
    </row>
    <row r="427" spans="1:13" x14ac:dyDescent="0.3">
      <c r="A427" s="26" t="str">
        <f>IF(Residents!A427="","",Residents!A427)</f>
        <v/>
      </c>
      <c r="B427" s="27" t="str">
        <f>IF($A427="","",Residents!H427&amp;"")</f>
        <v/>
      </c>
      <c r="C427" s="28" t="str">
        <f>IF($A427="","",IF(N(Residents!I427)&gt;0,Residents!I427,IFERROR(INDEX(Beds!$F$7:$F$206,MATCH(Residents!H427,Beds!$A$7:$A$206,0)),0)))</f>
        <v/>
      </c>
      <c r="D427" s="29" t="str">
        <f>IF(OR($A427="",Residents!J427=""),"",Residents!J427)</f>
        <v/>
      </c>
      <c r="E427" s="30" t="str">
        <f>IF($A427="","",IF(Residents!J427="","No check-in date",IF(Residents!J427&gt;Settings!$B$5,"Booked",IF(AND(Residents!K427&lt;&gt;"",Residents!K427&lt;Settings!$B$5),"Left","Staying"))))</f>
        <v/>
      </c>
      <c r="F427" s="30" t="str">
        <f>IF($A427="","",IF(OR(L427="",Residents!$J427&gt;Settings!$B$5),0,(YEAR(M427)-YEAR(L427))*12+MONTH(M427)-MONTH(L427)+1))</f>
        <v/>
      </c>
      <c r="G427" s="28" t="str">
        <f>IF($A427="","",F427*C427+IF(F427&gt;0,N(Residents!O427),0))</f>
        <v/>
      </c>
      <c r="H427" s="28" t="str">
        <f>IF($A427="","",SUMIF(Payments!$B$4:$B$1003,$A427,Payments!$D$4:$D$1003))</f>
        <v/>
      </c>
      <c r="I427" s="31" t="str">
        <f t="shared" si="6"/>
        <v/>
      </c>
      <c r="J427" s="26" t="str">
        <f>IF($A427="","",Residents!B427&amp;"")</f>
        <v/>
      </c>
      <c r="K427" s="32" t="str">
        <f>IF(OR($A427="",N(I427)&lt;=0.005),"","Hi "&amp;A427&amp;", your rent balance at "&amp;Settings!$B$3&amp;" is "&amp;Settings!$B$4&amp;" "&amp;TEXT(I427,"#,##0")&amp;" as on "&amp;TEXT(Settings!$B$5,"dd-mmm-yyyy")&amp;". Please pay at the earliest. Thank you.")</f>
        <v/>
      </c>
      <c r="L427" s="33" t="str">
        <f>IF(OR($A427="",Residents!$J427=""),"",DATE(YEAR(Residents!$J427),MONTH(Residents!$J427),1))</f>
        <v/>
      </c>
      <c r="M427" s="33" t="str">
        <f>IF(L427="","",MAX(L427,IF(Residents!$K427&lt;&gt;"",MIN(DATE(YEAR(Residents!$K427),MONTH(Residents!$K427),1),DATE(YEAR(Settings!$B$5),MONTH(Settings!$B$5),1)),IF(DAY(Settings!$B$5)&gt;=MAX(1,N(Settings!$B$6)),DATE(YEAR(Settings!$B$5),MONTH(Settings!$B$5),1),EDATE(DATE(YEAR(Settings!$B$5),MONTH(Settings!$B$5),1),-1)))))</f>
        <v/>
      </c>
    </row>
    <row r="428" spans="1:13" x14ac:dyDescent="0.3">
      <c r="A428" s="26" t="str">
        <f>IF(Residents!A428="","",Residents!A428)</f>
        <v/>
      </c>
      <c r="B428" s="27" t="str">
        <f>IF($A428="","",Residents!H428&amp;"")</f>
        <v/>
      </c>
      <c r="C428" s="28" t="str">
        <f>IF($A428="","",IF(N(Residents!I428)&gt;0,Residents!I428,IFERROR(INDEX(Beds!$F$7:$F$206,MATCH(Residents!H428,Beds!$A$7:$A$206,0)),0)))</f>
        <v/>
      </c>
      <c r="D428" s="29" t="str">
        <f>IF(OR($A428="",Residents!J428=""),"",Residents!J428)</f>
        <v/>
      </c>
      <c r="E428" s="30" t="str">
        <f>IF($A428="","",IF(Residents!J428="","No check-in date",IF(Residents!J428&gt;Settings!$B$5,"Booked",IF(AND(Residents!K428&lt;&gt;"",Residents!K428&lt;Settings!$B$5),"Left","Staying"))))</f>
        <v/>
      </c>
      <c r="F428" s="30" t="str">
        <f>IF($A428="","",IF(OR(L428="",Residents!$J428&gt;Settings!$B$5),0,(YEAR(M428)-YEAR(L428))*12+MONTH(M428)-MONTH(L428)+1))</f>
        <v/>
      </c>
      <c r="G428" s="28" t="str">
        <f>IF($A428="","",F428*C428+IF(F428&gt;0,N(Residents!O428),0))</f>
        <v/>
      </c>
      <c r="H428" s="28" t="str">
        <f>IF($A428="","",SUMIF(Payments!$B$4:$B$1003,$A428,Payments!$D$4:$D$1003))</f>
        <v/>
      </c>
      <c r="I428" s="31" t="str">
        <f t="shared" si="6"/>
        <v/>
      </c>
      <c r="J428" s="26" t="str">
        <f>IF($A428="","",Residents!B428&amp;"")</f>
        <v/>
      </c>
      <c r="K428" s="32" t="str">
        <f>IF(OR($A428="",N(I428)&lt;=0.005),"","Hi "&amp;A428&amp;", your rent balance at "&amp;Settings!$B$3&amp;" is "&amp;Settings!$B$4&amp;" "&amp;TEXT(I428,"#,##0")&amp;" as on "&amp;TEXT(Settings!$B$5,"dd-mmm-yyyy")&amp;". Please pay at the earliest. Thank you.")</f>
        <v/>
      </c>
      <c r="L428" s="33" t="str">
        <f>IF(OR($A428="",Residents!$J428=""),"",DATE(YEAR(Residents!$J428),MONTH(Residents!$J428),1))</f>
        <v/>
      </c>
      <c r="M428" s="33" t="str">
        <f>IF(L428="","",MAX(L428,IF(Residents!$K428&lt;&gt;"",MIN(DATE(YEAR(Residents!$K428),MONTH(Residents!$K428),1),DATE(YEAR(Settings!$B$5),MONTH(Settings!$B$5),1)),IF(DAY(Settings!$B$5)&gt;=MAX(1,N(Settings!$B$6)),DATE(YEAR(Settings!$B$5),MONTH(Settings!$B$5),1),EDATE(DATE(YEAR(Settings!$B$5),MONTH(Settings!$B$5),1),-1)))))</f>
        <v/>
      </c>
    </row>
    <row r="429" spans="1:13" x14ac:dyDescent="0.3">
      <c r="A429" s="26" t="str">
        <f>IF(Residents!A429="","",Residents!A429)</f>
        <v/>
      </c>
      <c r="B429" s="27" t="str">
        <f>IF($A429="","",Residents!H429&amp;"")</f>
        <v/>
      </c>
      <c r="C429" s="28" t="str">
        <f>IF($A429="","",IF(N(Residents!I429)&gt;0,Residents!I429,IFERROR(INDEX(Beds!$F$7:$F$206,MATCH(Residents!H429,Beds!$A$7:$A$206,0)),0)))</f>
        <v/>
      </c>
      <c r="D429" s="29" t="str">
        <f>IF(OR($A429="",Residents!J429=""),"",Residents!J429)</f>
        <v/>
      </c>
      <c r="E429" s="30" t="str">
        <f>IF($A429="","",IF(Residents!J429="","No check-in date",IF(Residents!J429&gt;Settings!$B$5,"Booked",IF(AND(Residents!K429&lt;&gt;"",Residents!K429&lt;Settings!$B$5),"Left","Staying"))))</f>
        <v/>
      </c>
      <c r="F429" s="30" t="str">
        <f>IF($A429="","",IF(OR(L429="",Residents!$J429&gt;Settings!$B$5),0,(YEAR(M429)-YEAR(L429))*12+MONTH(M429)-MONTH(L429)+1))</f>
        <v/>
      </c>
      <c r="G429" s="28" t="str">
        <f>IF($A429="","",F429*C429+IF(F429&gt;0,N(Residents!O429),0))</f>
        <v/>
      </c>
      <c r="H429" s="28" t="str">
        <f>IF($A429="","",SUMIF(Payments!$B$4:$B$1003,$A429,Payments!$D$4:$D$1003))</f>
        <v/>
      </c>
      <c r="I429" s="31" t="str">
        <f t="shared" si="6"/>
        <v/>
      </c>
      <c r="J429" s="26" t="str">
        <f>IF($A429="","",Residents!B429&amp;"")</f>
        <v/>
      </c>
      <c r="K429" s="32" t="str">
        <f>IF(OR($A429="",N(I429)&lt;=0.005),"","Hi "&amp;A429&amp;", your rent balance at "&amp;Settings!$B$3&amp;" is "&amp;Settings!$B$4&amp;" "&amp;TEXT(I429,"#,##0")&amp;" as on "&amp;TEXT(Settings!$B$5,"dd-mmm-yyyy")&amp;". Please pay at the earliest. Thank you.")</f>
        <v/>
      </c>
      <c r="L429" s="33" t="str">
        <f>IF(OR($A429="",Residents!$J429=""),"",DATE(YEAR(Residents!$J429),MONTH(Residents!$J429),1))</f>
        <v/>
      </c>
      <c r="M429" s="33" t="str">
        <f>IF(L429="","",MAX(L429,IF(Residents!$K429&lt;&gt;"",MIN(DATE(YEAR(Residents!$K429),MONTH(Residents!$K429),1),DATE(YEAR(Settings!$B$5),MONTH(Settings!$B$5),1)),IF(DAY(Settings!$B$5)&gt;=MAX(1,N(Settings!$B$6)),DATE(YEAR(Settings!$B$5),MONTH(Settings!$B$5),1),EDATE(DATE(YEAR(Settings!$B$5),MONTH(Settings!$B$5),1),-1)))))</f>
        <v/>
      </c>
    </row>
    <row r="430" spans="1:13" x14ac:dyDescent="0.3">
      <c r="A430" s="26" t="str">
        <f>IF(Residents!A430="","",Residents!A430)</f>
        <v/>
      </c>
      <c r="B430" s="27" t="str">
        <f>IF($A430="","",Residents!H430&amp;"")</f>
        <v/>
      </c>
      <c r="C430" s="28" t="str">
        <f>IF($A430="","",IF(N(Residents!I430)&gt;0,Residents!I430,IFERROR(INDEX(Beds!$F$7:$F$206,MATCH(Residents!H430,Beds!$A$7:$A$206,0)),0)))</f>
        <v/>
      </c>
      <c r="D430" s="29" t="str">
        <f>IF(OR($A430="",Residents!J430=""),"",Residents!J430)</f>
        <v/>
      </c>
      <c r="E430" s="30" t="str">
        <f>IF($A430="","",IF(Residents!J430="","No check-in date",IF(Residents!J430&gt;Settings!$B$5,"Booked",IF(AND(Residents!K430&lt;&gt;"",Residents!K430&lt;Settings!$B$5),"Left","Staying"))))</f>
        <v/>
      </c>
      <c r="F430" s="30" t="str">
        <f>IF($A430="","",IF(OR(L430="",Residents!$J430&gt;Settings!$B$5),0,(YEAR(M430)-YEAR(L430))*12+MONTH(M430)-MONTH(L430)+1))</f>
        <v/>
      </c>
      <c r="G430" s="28" t="str">
        <f>IF($A430="","",F430*C430+IF(F430&gt;0,N(Residents!O430),0))</f>
        <v/>
      </c>
      <c r="H430" s="28" t="str">
        <f>IF($A430="","",SUMIF(Payments!$B$4:$B$1003,$A430,Payments!$D$4:$D$1003))</f>
        <v/>
      </c>
      <c r="I430" s="31" t="str">
        <f t="shared" si="6"/>
        <v/>
      </c>
      <c r="J430" s="26" t="str">
        <f>IF($A430="","",Residents!B430&amp;"")</f>
        <v/>
      </c>
      <c r="K430" s="32" t="str">
        <f>IF(OR($A430="",N(I430)&lt;=0.005),"","Hi "&amp;A430&amp;", your rent balance at "&amp;Settings!$B$3&amp;" is "&amp;Settings!$B$4&amp;" "&amp;TEXT(I430,"#,##0")&amp;" as on "&amp;TEXT(Settings!$B$5,"dd-mmm-yyyy")&amp;". Please pay at the earliest. Thank you.")</f>
        <v/>
      </c>
      <c r="L430" s="33" t="str">
        <f>IF(OR($A430="",Residents!$J430=""),"",DATE(YEAR(Residents!$J430),MONTH(Residents!$J430),1))</f>
        <v/>
      </c>
      <c r="M430" s="33" t="str">
        <f>IF(L430="","",MAX(L430,IF(Residents!$K430&lt;&gt;"",MIN(DATE(YEAR(Residents!$K430),MONTH(Residents!$K430),1),DATE(YEAR(Settings!$B$5),MONTH(Settings!$B$5),1)),IF(DAY(Settings!$B$5)&gt;=MAX(1,N(Settings!$B$6)),DATE(YEAR(Settings!$B$5),MONTH(Settings!$B$5),1),EDATE(DATE(YEAR(Settings!$B$5),MONTH(Settings!$B$5),1),-1)))))</f>
        <v/>
      </c>
    </row>
    <row r="431" spans="1:13" x14ac:dyDescent="0.3">
      <c r="A431" s="26" t="str">
        <f>IF(Residents!A431="","",Residents!A431)</f>
        <v/>
      </c>
      <c r="B431" s="27" t="str">
        <f>IF($A431="","",Residents!H431&amp;"")</f>
        <v/>
      </c>
      <c r="C431" s="28" t="str">
        <f>IF($A431="","",IF(N(Residents!I431)&gt;0,Residents!I431,IFERROR(INDEX(Beds!$F$7:$F$206,MATCH(Residents!H431,Beds!$A$7:$A$206,0)),0)))</f>
        <v/>
      </c>
      <c r="D431" s="29" t="str">
        <f>IF(OR($A431="",Residents!J431=""),"",Residents!J431)</f>
        <v/>
      </c>
      <c r="E431" s="30" t="str">
        <f>IF($A431="","",IF(Residents!J431="","No check-in date",IF(Residents!J431&gt;Settings!$B$5,"Booked",IF(AND(Residents!K431&lt;&gt;"",Residents!K431&lt;Settings!$B$5),"Left","Staying"))))</f>
        <v/>
      </c>
      <c r="F431" s="30" t="str">
        <f>IF($A431="","",IF(OR(L431="",Residents!$J431&gt;Settings!$B$5),0,(YEAR(M431)-YEAR(L431))*12+MONTH(M431)-MONTH(L431)+1))</f>
        <v/>
      </c>
      <c r="G431" s="28" t="str">
        <f>IF($A431="","",F431*C431+IF(F431&gt;0,N(Residents!O431),0))</f>
        <v/>
      </c>
      <c r="H431" s="28" t="str">
        <f>IF($A431="","",SUMIF(Payments!$B$4:$B$1003,$A431,Payments!$D$4:$D$1003))</f>
        <v/>
      </c>
      <c r="I431" s="31" t="str">
        <f t="shared" si="6"/>
        <v/>
      </c>
      <c r="J431" s="26" t="str">
        <f>IF($A431="","",Residents!B431&amp;"")</f>
        <v/>
      </c>
      <c r="K431" s="32" t="str">
        <f>IF(OR($A431="",N(I431)&lt;=0.005),"","Hi "&amp;A431&amp;", your rent balance at "&amp;Settings!$B$3&amp;" is "&amp;Settings!$B$4&amp;" "&amp;TEXT(I431,"#,##0")&amp;" as on "&amp;TEXT(Settings!$B$5,"dd-mmm-yyyy")&amp;". Please pay at the earliest. Thank you.")</f>
        <v/>
      </c>
      <c r="L431" s="33" t="str">
        <f>IF(OR($A431="",Residents!$J431=""),"",DATE(YEAR(Residents!$J431),MONTH(Residents!$J431),1))</f>
        <v/>
      </c>
      <c r="M431" s="33" t="str">
        <f>IF(L431="","",MAX(L431,IF(Residents!$K431&lt;&gt;"",MIN(DATE(YEAR(Residents!$K431),MONTH(Residents!$K431),1),DATE(YEAR(Settings!$B$5),MONTH(Settings!$B$5),1)),IF(DAY(Settings!$B$5)&gt;=MAX(1,N(Settings!$B$6)),DATE(YEAR(Settings!$B$5),MONTH(Settings!$B$5),1),EDATE(DATE(YEAR(Settings!$B$5),MONTH(Settings!$B$5),1),-1)))))</f>
        <v/>
      </c>
    </row>
    <row r="432" spans="1:13" x14ac:dyDescent="0.3">
      <c r="A432" s="26" t="str">
        <f>IF(Residents!A432="","",Residents!A432)</f>
        <v/>
      </c>
      <c r="B432" s="27" t="str">
        <f>IF($A432="","",Residents!H432&amp;"")</f>
        <v/>
      </c>
      <c r="C432" s="28" t="str">
        <f>IF($A432="","",IF(N(Residents!I432)&gt;0,Residents!I432,IFERROR(INDEX(Beds!$F$7:$F$206,MATCH(Residents!H432,Beds!$A$7:$A$206,0)),0)))</f>
        <v/>
      </c>
      <c r="D432" s="29" t="str">
        <f>IF(OR($A432="",Residents!J432=""),"",Residents!J432)</f>
        <v/>
      </c>
      <c r="E432" s="30" t="str">
        <f>IF($A432="","",IF(Residents!J432="","No check-in date",IF(Residents!J432&gt;Settings!$B$5,"Booked",IF(AND(Residents!K432&lt;&gt;"",Residents!K432&lt;Settings!$B$5),"Left","Staying"))))</f>
        <v/>
      </c>
      <c r="F432" s="30" t="str">
        <f>IF($A432="","",IF(OR(L432="",Residents!$J432&gt;Settings!$B$5),0,(YEAR(M432)-YEAR(L432))*12+MONTH(M432)-MONTH(L432)+1))</f>
        <v/>
      </c>
      <c r="G432" s="28" t="str">
        <f>IF($A432="","",F432*C432+IF(F432&gt;0,N(Residents!O432),0))</f>
        <v/>
      </c>
      <c r="H432" s="28" t="str">
        <f>IF($A432="","",SUMIF(Payments!$B$4:$B$1003,$A432,Payments!$D$4:$D$1003))</f>
        <v/>
      </c>
      <c r="I432" s="31" t="str">
        <f t="shared" si="6"/>
        <v/>
      </c>
      <c r="J432" s="26" t="str">
        <f>IF($A432="","",Residents!B432&amp;"")</f>
        <v/>
      </c>
      <c r="K432" s="32" t="str">
        <f>IF(OR($A432="",N(I432)&lt;=0.005),"","Hi "&amp;A432&amp;", your rent balance at "&amp;Settings!$B$3&amp;" is "&amp;Settings!$B$4&amp;" "&amp;TEXT(I432,"#,##0")&amp;" as on "&amp;TEXT(Settings!$B$5,"dd-mmm-yyyy")&amp;". Please pay at the earliest. Thank you.")</f>
        <v/>
      </c>
      <c r="L432" s="33" t="str">
        <f>IF(OR($A432="",Residents!$J432=""),"",DATE(YEAR(Residents!$J432),MONTH(Residents!$J432),1))</f>
        <v/>
      </c>
      <c r="M432" s="33" t="str">
        <f>IF(L432="","",MAX(L432,IF(Residents!$K432&lt;&gt;"",MIN(DATE(YEAR(Residents!$K432),MONTH(Residents!$K432),1),DATE(YEAR(Settings!$B$5),MONTH(Settings!$B$5),1)),IF(DAY(Settings!$B$5)&gt;=MAX(1,N(Settings!$B$6)),DATE(YEAR(Settings!$B$5),MONTH(Settings!$B$5),1),EDATE(DATE(YEAR(Settings!$B$5),MONTH(Settings!$B$5),1),-1)))))</f>
        <v/>
      </c>
    </row>
    <row r="433" spans="1:13" x14ac:dyDescent="0.3">
      <c r="A433" s="26" t="str">
        <f>IF(Residents!A433="","",Residents!A433)</f>
        <v/>
      </c>
      <c r="B433" s="27" t="str">
        <f>IF($A433="","",Residents!H433&amp;"")</f>
        <v/>
      </c>
      <c r="C433" s="28" t="str">
        <f>IF($A433="","",IF(N(Residents!I433)&gt;0,Residents!I433,IFERROR(INDEX(Beds!$F$7:$F$206,MATCH(Residents!H433,Beds!$A$7:$A$206,0)),0)))</f>
        <v/>
      </c>
      <c r="D433" s="29" t="str">
        <f>IF(OR($A433="",Residents!J433=""),"",Residents!J433)</f>
        <v/>
      </c>
      <c r="E433" s="30" t="str">
        <f>IF($A433="","",IF(Residents!J433="","No check-in date",IF(Residents!J433&gt;Settings!$B$5,"Booked",IF(AND(Residents!K433&lt;&gt;"",Residents!K433&lt;Settings!$B$5),"Left","Staying"))))</f>
        <v/>
      </c>
      <c r="F433" s="30" t="str">
        <f>IF($A433="","",IF(OR(L433="",Residents!$J433&gt;Settings!$B$5),0,(YEAR(M433)-YEAR(L433))*12+MONTH(M433)-MONTH(L433)+1))</f>
        <v/>
      </c>
      <c r="G433" s="28" t="str">
        <f>IF($A433="","",F433*C433+IF(F433&gt;0,N(Residents!O433),0))</f>
        <v/>
      </c>
      <c r="H433" s="28" t="str">
        <f>IF($A433="","",SUMIF(Payments!$B$4:$B$1003,$A433,Payments!$D$4:$D$1003))</f>
        <v/>
      </c>
      <c r="I433" s="31" t="str">
        <f t="shared" si="6"/>
        <v/>
      </c>
      <c r="J433" s="26" t="str">
        <f>IF($A433="","",Residents!B433&amp;"")</f>
        <v/>
      </c>
      <c r="K433" s="32" t="str">
        <f>IF(OR($A433="",N(I433)&lt;=0.005),"","Hi "&amp;A433&amp;", your rent balance at "&amp;Settings!$B$3&amp;" is "&amp;Settings!$B$4&amp;" "&amp;TEXT(I433,"#,##0")&amp;" as on "&amp;TEXT(Settings!$B$5,"dd-mmm-yyyy")&amp;". Please pay at the earliest. Thank you.")</f>
        <v/>
      </c>
      <c r="L433" s="33" t="str">
        <f>IF(OR($A433="",Residents!$J433=""),"",DATE(YEAR(Residents!$J433),MONTH(Residents!$J433),1))</f>
        <v/>
      </c>
      <c r="M433" s="33" t="str">
        <f>IF(L433="","",MAX(L433,IF(Residents!$K433&lt;&gt;"",MIN(DATE(YEAR(Residents!$K433),MONTH(Residents!$K433),1),DATE(YEAR(Settings!$B$5),MONTH(Settings!$B$5),1)),IF(DAY(Settings!$B$5)&gt;=MAX(1,N(Settings!$B$6)),DATE(YEAR(Settings!$B$5),MONTH(Settings!$B$5),1),EDATE(DATE(YEAR(Settings!$B$5),MONTH(Settings!$B$5),1),-1)))))</f>
        <v/>
      </c>
    </row>
    <row r="434" spans="1:13" x14ac:dyDescent="0.3">
      <c r="A434" s="26" t="str">
        <f>IF(Residents!A434="","",Residents!A434)</f>
        <v/>
      </c>
      <c r="B434" s="27" t="str">
        <f>IF($A434="","",Residents!H434&amp;"")</f>
        <v/>
      </c>
      <c r="C434" s="28" t="str">
        <f>IF($A434="","",IF(N(Residents!I434)&gt;0,Residents!I434,IFERROR(INDEX(Beds!$F$7:$F$206,MATCH(Residents!H434,Beds!$A$7:$A$206,0)),0)))</f>
        <v/>
      </c>
      <c r="D434" s="29" t="str">
        <f>IF(OR($A434="",Residents!J434=""),"",Residents!J434)</f>
        <v/>
      </c>
      <c r="E434" s="30" t="str">
        <f>IF($A434="","",IF(Residents!J434="","No check-in date",IF(Residents!J434&gt;Settings!$B$5,"Booked",IF(AND(Residents!K434&lt;&gt;"",Residents!K434&lt;Settings!$B$5),"Left","Staying"))))</f>
        <v/>
      </c>
      <c r="F434" s="30" t="str">
        <f>IF($A434="","",IF(OR(L434="",Residents!$J434&gt;Settings!$B$5),0,(YEAR(M434)-YEAR(L434))*12+MONTH(M434)-MONTH(L434)+1))</f>
        <v/>
      </c>
      <c r="G434" s="28" t="str">
        <f>IF($A434="","",F434*C434+IF(F434&gt;0,N(Residents!O434),0))</f>
        <v/>
      </c>
      <c r="H434" s="28" t="str">
        <f>IF($A434="","",SUMIF(Payments!$B$4:$B$1003,$A434,Payments!$D$4:$D$1003))</f>
        <v/>
      </c>
      <c r="I434" s="31" t="str">
        <f t="shared" si="6"/>
        <v/>
      </c>
      <c r="J434" s="26" t="str">
        <f>IF($A434="","",Residents!B434&amp;"")</f>
        <v/>
      </c>
      <c r="K434" s="32" t="str">
        <f>IF(OR($A434="",N(I434)&lt;=0.005),"","Hi "&amp;A434&amp;", your rent balance at "&amp;Settings!$B$3&amp;" is "&amp;Settings!$B$4&amp;" "&amp;TEXT(I434,"#,##0")&amp;" as on "&amp;TEXT(Settings!$B$5,"dd-mmm-yyyy")&amp;". Please pay at the earliest. Thank you.")</f>
        <v/>
      </c>
      <c r="L434" s="33" t="str">
        <f>IF(OR($A434="",Residents!$J434=""),"",DATE(YEAR(Residents!$J434),MONTH(Residents!$J434),1))</f>
        <v/>
      </c>
      <c r="M434" s="33" t="str">
        <f>IF(L434="","",MAX(L434,IF(Residents!$K434&lt;&gt;"",MIN(DATE(YEAR(Residents!$K434),MONTH(Residents!$K434),1),DATE(YEAR(Settings!$B$5),MONTH(Settings!$B$5),1)),IF(DAY(Settings!$B$5)&gt;=MAX(1,N(Settings!$B$6)),DATE(YEAR(Settings!$B$5),MONTH(Settings!$B$5),1),EDATE(DATE(YEAR(Settings!$B$5),MONTH(Settings!$B$5),1),-1)))))</f>
        <v/>
      </c>
    </row>
    <row r="435" spans="1:13" x14ac:dyDescent="0.3">
      <c r="A435" s="26" t="str">
        <f>IF(Residents!A435="","",Residents!A435)</f>
        <v/>
      </c>
      <c r="B435" s="27" t="str">
        <f>IF($A435="","",Residents!H435&amp;"")</f>
        <v/>
      </c>
      <c r="C435" s="28" t="str">
        <f>IF($A435="","",IF(N(Residents!I435)&gt;0,Residents!I435,IFERROR(INDEX(Beds!$F$7:$F$206,MATCH(Residents!H435,Beds!$A$7:$A$206,0)),0)))</f>
        <v/>
      </c>
      <c r="D435" s="29" t="str">
        <f>IF(OR($A435="",Residents!J435=""),"",Residents!J435)</f>
        <v/>
      </c>
      <c r="E435" s="30" t="str">
        <f>IF($A435="","",IF(Residents!J435="","No check-in date",IF(Residents!J435&gt;Settings!$B$5,"Booked",IF(AND(Residents!K435&lt;&gt;"",Residents!K435&lt;Settings!$B$5),"Left","Staying"))))</f>
        <v/>
      </c>
      <c r="F435" s="30" t="str">
        <f>IF($A435="","",IF(OR(L435="",Residents!$J435&gt;Settings!$B$5),0,(YEAR(M435)-YEAR(L435))*12+MONTH(M435)-MONTH(L435)+1))</f>
        <v/>
      </c>
      <c r="G435" s="28" t="str">
        <f>IF($A435="","",F435*C435+IF(F435&gt;0,N(Residents!O435),0))</f>
        <v/>
      </c>
      <c r="H435" s="28" t="str">
        <f>IF($A435="","",SUMIF(Payments!$B$4:$B$1003,$A435,Payments!$D$4:$D$1003))</f>
        <v/>
      </c>
      <c r="I435" s="31" t="str">
        <f t="shared" si="6"/>
        <v/>
      </c>
      <c r="J435" s="26" t="str">
        <f>IF($A435="","",Residents!B435&amp;"")</f>
        <v/>
      </c>
      <c r="K435" s="32" t="str">
        <f>IF(OR($A435="",N(I435)&lt;=0.005),"","Hi "&amp;A435&amp;", your rent balance at "&amp;Settings!$B$3&amp;" is "&amp;Settings!$B$4&amp;" "&amp;TEXT(I435,"#,##0")&amp;" as on "&amp;TEXT(Settings!$B$5,"dd-mmm-yyyy")&amp;". Please pay at the earliest. Thank you.")</f>
        <v/>
      </c>
      <c r="L435" s="33" t="str">
        <f>IF(OR($A435="",Residents!$J435=""),"",DATE(YEAR(Residents!$J435),MONTH(Residents!$J435),1))</f>
        <v/>
      </c>
      <c r="M435" s="33" t="str">
        <f>IF(L435="","",MAX(L435,IF(Residents!$K435&lt;&gt;"",MIN(DATE(YEAR(Residents!$K435),MONTH(Residents!$K435),1),DATE(YEAR(Settings!$B$5),MONTH(Settings!$B$5),1)),IF(DAY(Settings!$B$5)&gt;=MAX(1,N(Settings!$B$6)),DATE(YEAR(Settings!$B$5),MONTH(Settings!$B$5),1),EDATE(DATE(YEAR(Settings!$B$5),MONTH(Settings!$B$5),1),-1)))))</f>
        <v/>
      </c>
    </row>
    <row r="436" spans="1:13" x14ac:dyDescent="0.3">
      <c r="A436" s="26" t="str">
        <f>IF(Residents!A436="","",Residents!A436)</f>
        <v/>
      </c>
      <c r="B436" s="27" t="str">
        <f>IF($A436="","",Residents!H436&amp;"")</f>
        <v/>
      </c>
      <c r="C436" s="28" t="str">
        <f>IF($A436="","",IF(N(Residents!I436)&gt;0,Residents!I436,IFERROR(INDEX(Beds!$F$7:$F$206,MATCH(Residents!H436,Beds!$A$7:$A$206,0)),0)))</f>
        <v/>
      </c>
      <c r="D436" s="29" t="str">
        <f>IF(OR($A436="",Residents!J436=""),"",Residents!J436)</f>
        <v/>
      </c>
      <c r="E436" s="30" t="str">
        <f>IF($A436="","",IF(Residents!J436="","No check-in date",IF(Residents!J436&gt;Settings!$B$5,"Booked",IF(AND(Residents!K436&lt;&gt;"",Residents!K436&lt;Settings!$B$5),"Left","Staying"))))</f>
        <v/>
      </c>
      <c r="F436" s="30" t="str">
        <f>IF($A436="","",IF(OR(L436="",Residents!$J436&gt;Settings!$B$5),0,(YEAR(M436)-YEAR(L436))*12+MONTH(M436)-MONTH(L436)+1))</f>
        <v/>
      </c>
      <c r="G436" s="28" t="str">
        <f>IF($A436="","",F436*C436+IF(F436&gt;0,N(Residents!O436),0))</f>
        <v/>
      </c>
      <c r="H436" s="28" t="str">
        <f>IF($A436="","",SUMIF(Payments!$B$4:$B$1003,$A436,Payments!$D$4:$D$1003))</f>
        <v/>
      </c>
      <c r="I436" s="31" t="str">
        <f t="shared" si="6"/>
        <v/>
      </c>
      <c r="J436" s="26" t="str">
        <f>IF($A436="","",Residents!B436&amp;"")</f>
        <v/>
      </c>
      <c r="K436" s="32" t="str">
        <f>IF(OR($A436="",N(I436)&lt;=0.005),"","Hi "&amp;A436&amp;", your rent balance at "&amp;Settings!$B$3&amp;" is "&amp;Settings!$B$4&amp;" "&amp;TEXT(I436,"#,##0")&amp;" as on "&amp;TEXT(Settings!$B$5,"dd-mmm-yyyy")&amp;". Please pay at the earliest. Thank you.")</f>
        <v/>
      </c>
      <c r="L436" s="33" t="str">
        <f>IF(OR($A436="",Residents!$J436=""),"",DATE(YEAR(Residents!$J436),MONTH(Residents!$J436),1))</f>
        <v/>
      </c>
      <c r="M436" s="33" t="str">
        <f>IF(L436="","",MAX(L436,IF(Residents!$K436&lt;&gt;"",MIN(DATE(YEAR(Residents!$K436),MONTH(Residents!$K436),1),DATE(YEAR(Settings!$B$5),MONTH(Settings!$B$5),1)),IF(DAY(Settings!$B$5)&gt;=MAX(1,N(Settings!$B$6)),DATE(YEAR(Settings!$B$5),MONTH(Settings!$B$5),1),EDATE(DATE(YEAR(Settings!$B$5),MONTH(Settings!$B$5),1),-1)))))</f>
        <v/>
      </c>
    </row>
    <row r="437" spans="1:13" x14ac:dyDescent="0.3">
      <c r="A437" s="26" t="str">
        <f>IF(Residents!A437="","",Residents!A437)</f>
        <v/>
      </c>
      <c r="B437" s="27" t="str">
        <f>IF($A437="","",Residents!H437&amp;"")</f>
        <v/>
      </c>
      <c r="C437" s="28" t="str">
        <f>IF($A437="","",IF(N(Residents!I437)&gt;0,Residents!I437,IFERROR(INDEX(Beds!$F$7:$F$206,MATCH(Residents!H437,Beds!$A$7:$A$206,0)),0)))</f>
        <v/>
      </c>
      <c r="D437" s="29" t="str">
        <f>IF(OR($A437="",Residents!J437=""),"",Residents!J437)</f>
        <v/>
      </c>
      <c r="E437" s="30" t="str">
        <f>IF($A437="","",IF(Residents!J437="","No check-in date",IF(Residents!J437&gt;Settings!$B$5,"Booked",IF(AND(Residents!K437&lt;&gt;"",Residents!K437&lt;Settings!$B$5),"Left","Staying"))))</f>
        <v/>
      </c>
      <c r="F437" s="30" t="str">
        <f>IF($A437="","",IF(OR(L437="",Residents!$J437&gt;Settings!$B$5),0,(YEAR(M437)-YEAR(L437))*12+MONTH(M437)-MONTH(L437)+1))</f>
        <v/>
      </c>
      <c r="G437" s="28" t="str">
        <f>IF($A437="","",F437*C437+IF(F437&gt;0,N(Residents!O437),0))</f>
        <v/>
      </c>
      <c r="H437" s="28" t="str">
        <f>IF($A437="","",SUMIF(Payments!$B$4:$B$1003,$A437,Payments!$D$4:$D$1003))</f>
        <v/>
      </c>
      <c r="I437" s="31" t="str">
        <f t="shared" si="6"/>
        <v/>
      </c>
      <c r="J437" s="26" t="str">
        <f>IF($A437="","",Residents!B437&amp;"")</f>
        <v/>
      </c>
      <c r="K437" s="32" t="str">
        <f>IF(OR($A437="",N(I437)&lt;=0.005),"","Hi "&amp;A437&amp;", your rent balance at "&amp;Settings!$B$3&amp;" is "&amp;Settings!$B$4&amp;" "&amp;TEXT(I437,"#,##0")&amp;" as on "&amp;TEXT(Settings!$B$5,"dd-mmm-yyyy")&amp;". Please pay at the earliest. Thank you.")</f>
        <v/>
      </c>
      <c r="L437" s="33" t="str">
        <f>IF(OR($A437="",Residents!$J437=""),"",DATE(YEAR(Residents!$J437),MONTH(Residents!$J437),1))</f>
        <v/>
      </c>
      <c r="M437" s="33" t="str">
        <f>IF(L437="","",MAX(L437,IF(Residents!$K437&lt;&gt;"",MIN(DATE(YEAR(Residents!$K437),MONTH(Residents!$K437),1),DATE(YEAR(Settings!$B$5),MONTH(Settings!$B$5),1)),IF(DAY(Settings!$B$5)&gt;=MAX(1,N(Settings!$B$6)),DATE(YEAR(Settings!$B$5),MONTH(Settings!$B$5),1),EDATE(DATE(YEAR(Settings!$B$5),MONTH(Settings!$B$5),1),-1)))))</f>
        <v/>
      </c>
    </row>
    <row r="438" spans="1:13" x14ac:dyDescent="0.3">
      <c r="A438" s="26" t="str">
        <f>IF(Residents!A438="","",Residents!A438)</f>
        <v/>
      </c>
      <c r="B438" s="27" t="str">
        <f>IF($A438="","",Residents!H438&amp;"")</f>
        <v/>
      </c>
      <c r="C438" s="28" t="str">
        <f>IF($A438="","",IF(N(Residents!I438)&gt;0,Residents!I438,IFERROR(INDEX(Beds!$F$7:$F$206,MATCH(Residents!H438,Beds!$A$7:$A$206,0)),0)))</f>
        <v/>
      </c>
      <c r="D438" s="29" t="str">
        <f>IF(OR($A438="",Residents!J438=""),"",Residents!J438)</f>
        <v/>
      </c>
      <c r="E438" s="30" t="str">
        <f>IF($A438="","",IF(Residents!J438="","No check-in date",IF(Residents!J438&gt;Settings!$B$5,"Booked",IF(AND(Residents!K438&lt;&gt;"",Residents!K438&lt;Settings!$B$5),"Left","Staying"))))</f>
        <v/>
      </c>
      <c r="F438" s="30" t="str">
        <f>IF($A438="","",IF(OR(L438="",Residents!$J438&gt;Settings!$B$5),0,(YEAR(M438)-YEAR(L438))*12+MONTH(M438)-MONTH(L438)+1))</f>
        <v/>
      </c>
      <c r="G438" s="28" t="str">
        <f>IF($A438="","",F438*C438+IF(F438&gt;0,N(Residents!O438),0))</f>
        <v/>
      </c>
      <c r="H438" s="28" t="str">
        <f>IF($A438="","",SUMIF(Payments!$B$4:$B$1003,$A438,Payments!$D$4:$D$1003))</f>
        <v/>
      </c>
      <c r="I438" s="31" t="str">
        <f t="shared" si="6"/>
        <v/>
      </c>
      <c r="J438" s="26" t="str">
        <f>IF($A438="","",Residents!B438&amp;"")</f>
        <v/>
      </c>
      <c r="K438" s="32" t="str">
        <f>IF(OR($A438="",N(I438)&lt;=0.005),"","Hi "&amp;A438&amp;", your rent balance at "&amp;Settings!$B$3&amp;" is "&amp;Settings!$B$4&amp;" "&amp;TEXT(I438,"#,##0")&amp;" as on "&amp;TEXT(Settings!$B$5,"dd-mmm-yyyy")&amp;". Please pay at the earliest. Thank you.")</f>
        <v/>
      </c>
      <c r="L438" s="33" t="str">
        <f>IF(OR($A438="",Residents!$J438=""),"",DATE(YEAR(Residents!$J438),MONTH(Residents!$J438),1))</f>
        <v/>
      </c>
      <c r="M438" s="33" t="str">
        <f>IF(L438="","",MAX(L438,IF(Residents!$K438&lt;&gt;"",MIN(DATE(YEAR(Residents!$K438),MONTH(Residents!$K438),1),DATE(YEAR(Settings!$B$5),MONTH(Settings!$B$5),1)),IF(DAY(Settings!$B$5)&gt;=MAX(1,N(Settings!$B$6)),DATE(YEAR(Settings!$B$5),MONTH(Settings!$B$5),1),EDATE(DATE(YEAR(Settings!$B$5),MONTH(Settings!$B$5),1),-1)))))</f>
        <v/>
      </c>
    </row>
    <row r="439" spans="1:13" x14ac:dyDescent="0.3">
      <c r="A439" s="26" t="str">
        <f>IF(Residents!A439="","",Residents!A439)</f>
        <v/>
      </c>
      <c r="B439" s="27" t="str">
        <f>IF($A439="","",Residents!H439&amp;"")</f>
        <v/>
      </c>
      <c r="C439" s="28" t="str">
        <f>IF($A439="","",IF(N(Residents!I439)&gt;0,Residents!I439,IFERROR(INDEX(Beds!$F$7:$F$206,MATCH(Residents!H439,Beds!$A$7:$A$206,0)),0)))</f>
        <v/>
      </c>
      <c r="D439" s="29" t="str">
        <f>IF(OR($A439="",Residents!J439=""),"",Residents!J439)</f>
        <v/>
      </c>
      <c r="E439" s="30" t="str">
        <f>IF($A439="","",IF(Residents!J439="","No check-in date",IF(Residents!J439&gt;Settings!$B$5,"Booked",IF(AND(Residents!K439&lt;&gt;"",Residents!K439&lt;Settings!$B$5),"Left","Staying"))))</f>
        <v/>
      </c>
      <c r="F439" s="30" t="str">
        <f>IF($A439="","",IF(OR(L439="",Residents!$J439&gt;Settings!$B$5),0,(YEAR(M439)-YEAR(L439))*12+MONTH(M439)-MONTH(L439)+1))</f>
        <v/>
      </c>
      <c r="G439" s="28" t="str">
        <f>IF($A439="","",F439*C439+IF(F439&gt;0,N(Residents!O439),0))</f>
        <v/>
      </c>
      <c r="H439" s="28" t="str">
        <f>IF($A439="","",SUMIF(Payments!$B$4:$B$1003,$A439,Payments!$D$4:$D$1003))</f>
        <v/>
      </c>
      <c r="I439" s="31" t="str">
        <f t="shared" si="6"/>
        <v/>
      </c>
      <c r="J439" s="26" t="str">
        <f>IF($A439="","",Residents!B439&amp;"")</f>
        <v/>
      </c>
      <c r="K439" s="32" t="str">
        <f>IF(OR($A439="",N(I439)&lt;=0.005),"","Hi "&amp;A439&amp;", your rent balance at "&amp;Settings!$B$3&amp;" is "&amp;Settings!$B$4&amp;" "&amp;TEXT(I439,"#,##0")&amp;" as on "&amp;TEXT(Settings!$B$5,"dd-mmm-yyyy")&amp;". Please pay at the earliest. Thank you.")</f>
        <v/>
      </c>
      <c r="L439" s="33" t="str">
        <f>IF(OR($A439="",Residents!$J439=""),"",DATE(YEAR(Residents!$J439),MONTH(Residents!$J439),1))</f>
        <v/>
      </c>
      <c r="M439" s="33" t="str">
        <f>IF(L439="","",MAX(L439,IF(Residents!$K439&lt;&gt;"",MIN(DATE(YEAR(Residents!$K439),MONTH(Residents!$K439),1),DATE(YEAR(Settings!$B$5),MONTH(Settings!$B$5),1)),IF(DAY(Settings!$B$5)&gt;=MAX(1,N(Settings!$B$6)),DATE(YEAR(Settings!$B$5),MONTH(Settings!$B$5),1),EDATE(DATE(YEAR(Settings!$B$5),MONTH(Settings!$B$5),1),-1)))))</f>
        <v/>
      </c>
    </row>
    <row r="440" spans="1:13" x14ac:dyDescent="0.3">
      <c r="A440" s="26" t="str">
        <f>IF(Residents!A440="","",Residents!A440)</f>
        <v/>
      </c>
      <c r="B440" s="27" t="str">
        <f>IF($A440="","",Residents!H440&amp;"")</f>
        <v/>
      </c>
      <c r="C440" s="28" t="str">
        <f>IF($A440="","",IF(N(Residents!I440)&gt;0,Residents!I440,IFERROR(INDEX(Beds!$F$7:$F$206,MATCH(Residents!H440,Beds!$A$7:$A$206,0)),0)))</f>
        <v/>
      </c>
      <c r="D440" s="29" t="str">
        <f>IF(OR($A440="",Residents!J440=""),"",Residents!J440)</f>
        <v/>
      </c>
      <c r="E440" s="30" t="str">
        <f>IF($A440="","",IF(Residents!J440="","No check-in date",IF(Residents!J440&gt;Settings!$B$5,"Booked",IF(AND(Residents!K440&lt;&gt;"",Residents!K440&lt;Settings!$B$5),"Left","Staying"))))</f>
        <v/>
      </c>
      <c r="F440" s="30" t="str">
        <f>IF($A440="","",IF(OR(L440="",Residents!$J440&gt;Settings!$B$5),0,(YEAR(M440)-YEAR(L440))*12+MONTH(M440)-MONTH(L440)+1))</f>
        <v/>
      </c>
      <c r="G440" s="28" t="str">
        <f>IF($A440="","",F440*C440+IF(F440&gt;0,N(Residents!O440),0))</f>
        <v/>
      </c>
      <c r="H440" s="28" t="str">
        <f>IF($A440="","",SUMIF(Payments!$B$4:$B$1003,$A440,Payments!$D$4:$D$1003))</f>
        <v/>
      </c>
      <c r="I440" s="31" t="str">
        <f t="shared" si="6"/>
        <v/>
      </c>
      <c r="J440" s="26" t="str">
        <f>IF($A440="","",Residents!B440&amp;"")</f>
        <v/>
      </c>
      <c r="K440" s="32" t="str">
        <f>IF(OR($A440="",N(I440)&lt;=0.005),"","Hi "&amp;A440&amp;", your rent balance at "&amp;Settings!$B$3&amp;" is "&amp;Settings!$B$4&amp;" "&amp;TEXT(I440,"#,##0")&amp;" as on "&amp;TEXT(Settings!$B$5,"dd-mmm-yyyy")&amp;". Please pay at the earliest. Thank you.")</f>
        <v/>
      </c>
      <c r="L440" s="33" t="str">
        <f>IF(OR($A440="",Residents!$J440=""),"",DATE(YEAR(Residents!$J440),MONTH(Residents!$J440),1))</f>
        <v/>
      </c>
      <c r="M440" s="33" t="str">
        <f>IF(L440="","",MAX(L440,IF(Residents!$K440&lt;&gt;"",MIN(DATE(YEAR(Residents!$K440),MONTH(Residents!$K440),1),DATE(YEAR(Settings!$B$5),MONTH(Settings!$B$5),1)),IF(DAY(Settings!$B$5)&gt;=MAX(1,N(Settings!$B$6)),DATE(YEAR(Settings!$B$5),MONTH(Settings!$B$5),1),EDATE(DATE(YEAR(Settings!$B$5),MONTH(Settings!$B$5),1),-1)))))</f>
        <v/>
      </c>
    </row>
    <row r="441" spans="1:13" x14ac:dyDescent="0.3">
      <c r="A441" s="26" t="str">
        <f>IF(Residents!A441="","",Residents!A441)</f>
        <v/>
      </c>
      <c r="B441" s="27" t="str">
        <f>IF($A441="","",Residents!H441&amp;"")</f>
        <v/>
      </c>
      <c r="C441" s="28" t="str">
        <f>IF($A441="","",IF(N(Residents!I441)&gt;0,Residents!I441,IFERROR(INDEX(Beds!$F$7:$F$206,MATCH(Residents!H441,Beds!$A$7:$A$206,0)),0)))</f>
        <v/>
      </c>
      <c r="D441" s="29" t="str">
        <f>IF(OR($A441="",Residents!J441=""),"",Residents!J441)</f>
        <v/>
      </c>
      <c r="E441" s="30" t="str">
        <f>IF($A441="","",IF(Residents!J441="","No check-in date",IF(Residents!J441&gt;Settings!$B$5,"Booked",IF(AND(Residents!K441&lt;&gt;"",Residents!K441&lt;Settings!$B$5),"Left","Staying"))))</f>
        <v/>
      </c>
      <c r="F441" s="30" t="str">
        <f>IF($A441="","",IF(OR(L441="",Residents!$J441&gt;Settings!$B$5),0,(YEAR(M441)-YEAR(L441))*12+MONTH(M441)-MONTH(L441)+1))</f>
        <v/>
      </c>
      <c r="G441" s="28" t="str">
        <f>IF($A441="","",F441*C441+IF(F441&gt;0,N(Residents!O441),0))</f>
        <v/>
      </c>
      <c r="H441" s="28" t="str">
        <f>IF($A441="","",SUMIF(Payments!$B$4:$B$1003,$A441,Payments!$D$4:$D$1003))</f>
        <v/>
      </c>
      <c r="I441" s="31" t="str">
        <f t="shared" si="6"/>
        <v/>
      </c>
      <c r="J441" s="26" t="str">
        <f>IF($A441="","",Residents!B441&amp;"")</f>
        <v/>
      </c>
      <c r="K441" s="32" t="str">
        <f>IF(OR($A441="",N(I441)&lt;=0.005),"","Hi "&amp;A441&amp;", your rent balance at "&amp;Settings!$B$3&amp;" is "&amp;Settings!$B$4&amp;" "&amp;TEXT(I441,"#,##0")&amp;" as on "&amp;TEXT(Settings!$B$5,"dd-mmm-yyyy")&amp;". Please pay at the earliest. Thank you.")</f>
        <v/>
      </c>
      <c r="L441" s="33" t="str">
        <f>IF(OR($A441="",Residents!$J441=""),"",DATE(YEAR(Residents!$J441),MONTH(Residents!$J441),1))</f>
        <v/>
      </c>
      <c r="M441" s="33" t="str">
        <f>IF(L441="","",MAX(L441,IF(Residents!$K441&lt;&gt;"",MIN(DATE(YEAR(Residents!$K441),MONTH(Residents!$K441),1),DATE(YEAR(Settings!$B$5),MONTH(Settings!$B$5),1)),IF(DAY(Settings!$B$5)&gt;=MAX(1,N(Settings!$B$6)),DATE(YEAR(Settings!$B$5),MONTH(Settings!$B$5),1),EDATE(DATE(YEAR(Settings!$B$5),MONTH(Settings!$B$5),1),-1)))))</f>
        <v/>
      </c>
    </row>
    <row r="442" spans="1:13" x14ac:dyDescent="0.3">
      <c r="A442" s="26" t="str">
        <f>IF(Residents!A442="","",Residents!A442)</f>
        <v/>
      </c>
      <c r="B442" s="27" t="str">
        <f>IF($A442="","",Residents!H442&amp;"")</f>
        <v/>
      </c>
      <c r="C442" s="28" t="str">
        <f>IF($A442="","",IF(N(Residents!I442)&gt;0,Residents!I442,IFERROR(INDEX(Beds!$F$7:$F$206,MATCH(Residents!H442,Beds!$A$7:$A$206,0)),0)))</f>
        <v/>
      </c>
      <c r="D442" s="29" t="str">
        <f>IF(OR($A442="",Residents!J442=""),"",Residents!J442)</f>
        <v/>
      </c>
      <c r="E442" s="30" t="str">
        <f>IF($A442="","",IF(Residents!J442="","No check-in date",IF(Residents!J442&gt;Settings!$B$5,"Booked",IF(AND(Residents!K442&lt;&gt;"",Residents!K442&lt;Settings!$B$5),"Left","Staying"))))</f>
        <v/>
      </c>
      <c r="F442" s="30" t="str">
        <f>IF($A442="","",IF(OR(L442="",Residents!$J442&gt;Settings!$B$5),0,(YEAR(M442)-YEAR(L442))*12+MONTH(M442)-MONTH(L442)+1))</f>
        <v/>
      </c>
      <c r="G442" s="28" t="str">
        <f>IF($A442="","",F442*C442+IF(F442&gt;0,N(Residents!O442),0))</f>
        <v/>
      </c>
      <c r="H442" s="28" t="str">
        <f>IF($A442="","",SUMIF(Payments!$B$4:$B$1003,$A442,Payments!$D$4:$D$1003))</f>
        <v/>
      </c>
      <c r="I442" s="31" t="str">
        <f t="shared" si="6"/>
        <v/>
      </c>
      <c r="J442" s="26" t="str">
        <f>IF($A442="","",Residents!B442&amp;"")</f>
        <v/>
      </c>
      <c r="K442" s="32" t="str">
        <f>IF(OR($A442="",N(I442)&lt;=0.005),"","Hi "&amp;A442&amp;", your rent balance at "&amp;Settings!$B$3&amp;" is "&amp;Settings!$B$4&amp;" "&amp;TEXT(I442,"#,##0")&amp;" as on "&amp;TEXT(Settings!$B$5,"dd-mmm-yyyy")&amp;". Please pay at the earliest. Thank you.")</f>
        <v/>
      </c>
      <c r="L442" s="33" t="str">
        <f>IF(OR($A442="",Residents!$J442=""),"",DATE(YEAR(Residents!$J442),MONTH(Residents!$J442),1))</f>
        <v/>
      </c>
      <c r="M442" s="33" t="str">
        <f>IF(L442="","",MAX(L442,IF(Residents!$K442&lt;&gt;"",MIN(DATE(YEAR(Residents!$K442),MONTH(Residents!$K442),1),DATE(YEAR(Settings!$B$5),MONTH(Settings!$B$5),1)),IF(DAY(Settings!$B$5)&gt;=MAX(1,N(Settings!$B$6)),DATE(YEAR(Settings!$B$5),MONTH(Settings!$B$5),1),EDATE(DATE(YEAR(Settings!$B$5),MONTH(Settings!$B$5),1),-1)))))</f>
        <v/>
      </c>
    </row>
    <row r="443" spans="1:13" x14ac:dyDescent="0.3">
      <c r="A443" s="26" t="str">
        <f>IF(Residents!A443="","",Residents!A443)</f>
        <v/>
      </c>
      <c r="B443" s="27" t="str">
        <f>IF($A443="","",Residents!H443&amp;"")</f>
        <v/>
      </c>
      <c r="C443" s="28" t="str">
        <f>IF($A443="","",IF(N(Residents!I443)&gt;0,Residents!I443,IFERROR(INDEX(Beds!$F$7:$F$206,MATCH(Residents!H443,Beds!$A$7:$A$206,0)),0)))</f>
        <v/>
      </c>
      <c r="D443" s="29" t="str">
        <f>IF(OR($A443="",Residents!J443=""),"",Residents!J443)</f>
        <v/>
      </c>
      <c r="E443" s="30" t="str">
        <f>IF($A443="","",IF(Residents!J443="","No check-in date",IF(Residents!J443&gt;Settings!$B$5,"Booked",IF(AND(Residents!K443&lt;&gt;"",Residents!K443&lt;Settings!$B$5),"Left","Staying"))))</f>
        <v/>
      </c>
      <c r="F443" s="30" t="str">
        <f>IF($A443="","",IF(OR(L443="",Residents!$J443&gt;Settings!$B$5),0,(YEAR(M443)-YEAR(L443))*12+MONTH(M443)-MONTH(L443)+1))</f>
        <v/>
      </c>
      <c r="G443" s="28" t="str">
        <f>IF($A443="","",F443*C443+IF(F443&gt;0,N(Residents!O443),0))</f>
        <v/>
      </c>
      <c r="H443" s="28" t="str">
        <f>IF($A443="","",SUMIF(Payments!$B$4:$B$1003,$A443,Payments!$D$4:$D$1003))</f>
        <v/>
      </c>
      <c r="I443" s="31" t="str">
        <f t="shared" si="6"/>
        <v/>
      </c>
      <c r="J443" s="26" t="str">
        <f>IF($A443="","",Residents!B443&amp;"")</f>
        <v/>
      </c>
      <c r="K443" s="32" t="str">
        <f>IF(OR($A443="",N(I443)&lt;=0.005),"","Hi "&amp;A443&amp;", your rent balance at "&amp;Settings!$B$3&amp;" is "&amp;Settings!$B$4&amp;" "&amp;TEXT(I443,"#,##0")&amp;" as on "&amp;TEXT(Settings!$B$5,"dd-mmm-yyyy")&amp;". Please pay at the earliest. Thank you.")</f>
        <v/>
      </c>
      <c r="L443" s="33" t="str">
        <f>IF(OR($A443="",Residents!$J443=""),"",DATE(YEAR(Residents!$J443),MONTH(Residents!$J443),1))</f>
        <v/>
      </c>
      <c r="M443" s="33" t="str">
        <f>IF(L443="","",MAX(L443,IF(Residents!$K443&lt;&gt;"",MIN(DATE(YEAR(Residents!$K443),MONTH(Residents!$K443),1),DATE(YEAR(Settings!$B$5),MONTH(Settings!$B$5),1)),IF(DAY(Settings!$B$5)&gt;=MAX(1,N(Settings!$B$6)),DATE(YEAR(Settings!$B$5),MONTH(Settings!$B$5),1),EDATE(DATE(YEAR(Settings!$B$5),MONTH(Settings!$B$5),1),-1)))))</f>
        <v/>
      </c>
    </row>
    <row r="444" spans="1:13" x14ac:dyDescent="0.3">
      <c r="A444" s="26" t="str">
        <f>IF(Residents!A444="","",Residents!A444)</f>
        <v/>
      </c>
      <c r="B444" s="27" t="str">
        <f>IF($A444="","",Residents!H444&amp;"")</f>
        <v/>
      </c>
      <c r="C444" s="28" t="str">
        <f>IF($A444="","",IF(N(Residents!I444)&gt;0,Residents!I444,IFERROR(INDEX(Beds!$F$7:$F$206,MATCH(Residents!H444,Beds!$A$7:$A$206,0)),0)))</f>
        <v/>
      </c>
      <c r="D444" s="29" t="str">
        <f>IF(OR($A444="",Residents!J444=""),"",Residents!J444)</f>
        <v/>
      </c>
      <c r="E444" s="30" t="str">
        <f>IF($A444="","",IF(Residents!J444="","No check-in date",IF(Residents!J444&gt;Settings!$B$5,"Booked",IF(AND(Residents!K444&lt;&gt;"",Residents!K444&lt;Settings!$B$5),"Left","Staying"))))</f>
        <v/>
      </c>
      <c r="F444" s="30" t="str">
        <f>IF($A444="","",IF(OR(L444="",Residents!$J444&gt;Settings!$B$5),0,(YEAR(M444)-YEAR(L444))*12+MONTH(M444)-MONTH(L444)+1))</f>
        <v/>
      </c>
      <c r="G444" s="28" t="str">
        <f>IF($A444="","",F444*C444+IF(F444&gt;0,N(Residents!O444),0))</f>
        <v/>
      </c>
      <c r="H444" s="28" t="str">
        <f>IF($A444="","",SUMIF(Payments!$B$4:$B$1003,$A444,Payments!$D$4:$D$1003))</f>
        <v/>
      </c>
      <c r="I444" s="31" t="str">
        <f t="shared" si="6"/>
        <v/>
      </c>
      <c r="J444" s="26" t="str">
        <f>IF($A444="","",Residents!B444&amp;"")</f>
        <v/>
      </c>
      <c r="K444" s="32" t="str">
        <f>IF(OR($A444="",N(I444)&lt;=0.005),"","Hi "&amp;A444&amp;", your rent balance at "&amp;Settings!$B$3&amp;" is "&amp;Settings!$B$4&amp;" "&amp;TEXT(I444,"#,##0")&amp;" as on "&amp;TEXT(Settings!$B$5,"dd-mmm-yyyy")&amp;". Please pay at the earliest. Thank you.")</f>
        <v/>
      </c>
      <c r="L444" s="33" t="str">
        <f>IF(OR($A444="",Residents!$J444=""),"",DATE(YEAR(Residents!$J444),MONTH(Residents!$J444),1))</f>
        <v/>
      </c>
      <c r="M444" s="33" t="str">
        <f>IF(L444="","",MAX(L444,IF(Residents!$K444&lt;&gt;"",MIN(DATE(YEAR(Residents!$K444),MONTH(Residents!$K444),1),DATE(YEAR(Settings!$B$5),MONTH(Settings!$B$5),1)),IF(DAY(Settings!$B$5)&gt;=MAX(1,N(Settings!$B$6)),DATE(YEAR(Settings!$B$5),MONTH(Settings!$B$5),1),EDATE(DATE(YEAR(Settings!$B$5),MONTH(Settings!$B$5),1),-1)))))</f>
        <v/>
      </c>
    </row>
    <row r="445" spans="1:13" x14ac:dyDescent="0.3">
      <c r="A445" s="26" t="str">
        <f>IF(Residents!A445="","",Residents!A445)</f>
        <v/>
      </c>
      <c r="B445" s="27" t="str">
        <f>IF($A445="","",Residents!H445&amp;"")</f>
        <v/>
      </c>
      <c r="C445" s="28" t="str">
        <f>IF($A445="","",IF(N(Residents!I445)&gt;0,Residents!I445,IFERROR(INDEX(Beds!$F$7:$F$206,MATCH(Residents!H445,Beds!$A$7:$A$206,0)),0)))</f>
        <v/>
      </c>
      <c r="D445" s="29" t="str">
        <f>IF(OR($A445="",Residents!J445=""),"",Residents!J445)</f>
        <v/>
      </c>
      <c r="E445" s="30" t="str">
        <f>IF($A445="","",IF(Residents!J445="","No check-in date",IF(Residents!J445&gt;Settings!$B$5,"Booked",IF(AND(Residents!K445&lt;&gt;"",Residents!K445&lt;Settings!$B$5),"Left","Staying"))))</f>
        <v/>
      </c>
      <c r="F445" s="30" t="str">
        <f>IF($A445="","",IF(OR(L445="",Residents!$J445&gt;Settings!$B$5),0,(YEAR(M445)-YEAR(L445))*12+MONTH(M445)-MONTH(L445)+1))</f>
        <v/>
      </c>
      <c r="G445" s="28" t="str">
        <f>IF($A445="","",F445*C445+IF(F445&gt;0,N(Residents!O445),0))</f>
        <v/>
      </c>
      <c r="H445" s="28" t="str">
        <f>IF($A445="","",SUMIF(Payments!$B$4:$B$1003,$A445,Payments!$D$4:$D$1003))</f>
        <v/>
      </c>
      <c r="I445" s="31" t="str">
        <f t="shared" si="6"/>
        <v/>
      </c>
      <c r="J445" s="26" t="str">
        <f>IF($A445="","",Residents!B445&amp;"")</f>
        <v/>
      </c>
      <c r="K445" s="32" t="str">
        <f>IF(OR($A445="",N(I445)&lt;=0.005),"","Hi "&amp;A445&amp;", your rent balance at "&amp;Settings!$B$3&amp;" is "&amp;Settings!$B$4&amp;" "&amp;TEXT(I445,"#,##0")&amp;" as on "&amp;TEXT(Settings!$B$5,"dd-mmm-yyyy")&amp;". Please pay at the earliest. Thank you.")</f>
        <v/>
      </c>
      <c r="L445" s="33" t="str">
        <f>IF(OR($A445="",Residents!$J445=""),"",DATE(YEAR(Residents!$J445),MONTH(Residents!$J445),1))</f>
        <v/>
      </c>
      <c r="M445" s="33" t="str">
        <f>IF(L445="","",MAX(L445,IF(Residents!$K445&lt;&gt;"",MIN(DATE(YEAR(Residents!$K445),MONTH(Residents!$K445),1),DATE(YEAR(Settings!$B$5),MONTH(Settings!$B$5),1)),IF(DAY(Settings!$B$5)&gt;=MAX(1,N(Settings!$B$6)),DATE(YEAR(Settings!$B$5),MONTH(Settings!$B$5),1),EDATE(DATE(YEAR(Settings!$B$5),MONTH(Settings!$B$5),1),-1)))))</f>
        <v/>
      </c>
    </row>
    <row r="446" spans="1:13" x14ac:dyDescent="0.3">
      <c r="A446" s="26" t="str">
        <f>IF(Residents!A446="","",Residents!A446)</f>
        <v/>
      </c>
      <c r="B446" s="27" t="str">
        <f>IF($A446="","",Residents!H446&amp;"")</f>
        <v/>
      </c>
      <c r="C446" s="28" t="str">
        <f>IF($A446="","",IF(N(Residents!I446)&gt;0,Residents!I446,IFERROR(INDEX(Beds!$F$7:$F$206,MATCH(Residents!H446,Beds!$A$7:$A$206,0)),0)))</f>
        <v/>
      </c>
      <c r="D446" s="29" t="str">
        <f>IF(OR($A446="",Residents!J446=""),"",Residents!J446)</f>
        <v/>
      </c>
      <c r="E446" s="30" t="str">
        <f>IF($A446="","",IF(Residents!J446="","No check-in date",IF(Residents!J446&gt;Settings!$B$5,"Booked",IF(AND(Residents!K446&lt;&gt;"",Residents!K446&lt;Settings!$B$5),"Left","Staying"))))</f>
        <v/>
      </c>
      <c r="F446" s="30" t="str">
        <f>IF($A446="","",IF(OR(L446="",Residents!$J446&gt;Settings!$B$5),0,(YEAR(M446)-YEAR(L446))*12+MONTH(M446)-MONTH(L446)+1))</f>
        <v/>
      </c>
      <c r="G446" s="28" t="str">
        <f>IF($A446="","",F446*C446+IF(F446&gt;0,N(Residents!O446),0))</f>
        <v/>
      </c>
      <c r="H446" s="28" t="str">
        <f>IF($A446="","",SUMIF(Payments!$B$4:$B$1003,$A446,Payments!$D$4:$D$1003))</f>
        <v/>
      </c>
      <c r="I446" s="31" t="str">
        <f t="shared" si="6"/>
        <v/>
      </c>
      <c r="J446" s="26" t="str">
        <f>IF($A446="","",Residents!B446&amp;"")</f>
        <v/>
      </c>
      <c r="K446" s="32" t="str">
        <f>IF(OR($A446="",N(I446)&lt;=0.005),"","Hi "&amp;A446&amp;", your rent balance at "&amp;Settings!$B$3&amp;" is "&amp;Settings!$B$4&amp;" "&amp;TEXT(I446,"#,##0")&amp;" as on "&amp;TEXT(Settings!$B$5,"dd-mmm-yyyy")&amp;". Please pay at the earliest. Thank you.")</f>
        <v/>
      </c>
      <c r="L446" s="33" t="str">
        <f>IF(OR($A446="",Residents!$J446=""),"",DATE(YEAR(Residents!$J446),MONTH(Residents!$J446),1))</f>
        <v/>
      </c>
      <c r="M446" s="33" t="str">
        <f>IF(L446="","",MAX(L446,IF(Residents!$K446&lt;&gt;"",MIN(DATE(YEAR(Residents!$K446),MONTH(Residents!$K446),1),DATE(YEAR(Settings!$B$5),MONTH(Settings!$B$5),1)),IF(DAY(Settings!$B$5)&gt;=MAX(1,N(Settings!$B$6)),DATE(YEAR(Settings!$B$5),MONTH(Settings!$B$5),1),EDATE(DATE(YEAR(Settings!$B$5),MONTH(Settings!$B$5),1),-1)))))</f>
        <v/>
      </c>
    </row>
    <row r="447" spans="1:13" x14ac:dyDescent="0.3">
      <c r="A447" s="26" t="str">
        <f>IF(Residents!A447="","",Residents!A447)</f>
        <v/>
      </c>
      <c r="B447" s="27" t="str">
        <f>IF($A447="","",Residents!H447&amp;"")</f>
        <v/>
      </c>
      <c r="C447" s="28" t="str">
        <f>IF($A447="","",IF(N(Residents!I447)&gt;0,Residents!I447,IFERROR(INDEX(Beds!$F$7:$F$206,MATCH(Residents!H447,Beds!$A$7:$A$206,0)),0)))</f>
        <v/>
      </c>
      <c r="D447" s="29" t="str">
        <f>IF(OR($A447="",Residents!J447=""),"",Residents!J447)</f>
        <v/>
      </c>
      <c r="E447" s="30" t="str">
        <f>IF($A447="","",IF(Residents!J447="","No check-in date",IF(Residents!J447&gt;Settings!$B$5,"Booked",IF(AND(Residents!K447&lt;&gt;"",Residents!K447&lt;Settings!$B$5),"Left","Staying"))))</f>
        <v/>
      </c>
      <c r="F447" s="30" t="str">
        <f>IF($A447="","",IF(OR(L447="",Residents!$J447&gt;Settings!$B$5),0,(YEAR(M447)-YEAR(L447))*12+MONTH(M447)-MONTH(L447)+1))</f>
        <v/>
      </c>
      <c r="G447" s="28" t="str">
        <f>IF($A447="","",F447*C447+IF(F447&gt;0,N(Residents!O447),0))</f>
        <v/>
      </c>
      <c r="H447" s="28" t="str">
        <f>IF($A447="","",SUMIF(Payments!$B$4:$B$1003,$A447,Payments!$D$4:$D$1003))</f>
        <v/>
      </c>
      <c r="I447" s="31" t="str">
        <f t="shared" si="6"/>
        <v/>
      </c>
      <c r="J447" s="26" t="str">
        <f>IF($A447="","",Residents!B447&amp;"")</f>
        <v/>
      </c>
      <c r="K447" s="32" t="str">
        <f>IF(OR($A447="",N(I447)&lt;=0.005),"","Hi "&amp;A447&amp;", your rent balance at "&amp;Settings!$B$3&amp;" is "&amp;Settings!$B$4&amp;" "&amp;TEXT(I447,"#,##0")&amp;" as on "&amp;TEXT(Settings!$B$5,"dd-mmm-yyyy")&amp;". Please pay at the earliest. Thank you.")</f>
        <v/>
      </c>
      <c r="L447" s="33" t="str">
        <f>IF(OR($A447="",Residents!$J447=""),"",DATE(YEAR(Residents!$J447),MONTH(Residents!$J447),1))</f>
        <v/>
      </c>
      <c r="M447" s="33" t="str">
        <f>IF(L447="","",MAX(L447,IF(Residents!$K447&lt;&gt;"",MIN(DATE(YEAR(Residents!$K447),MONTH(Residents!$K447),1),DATE(YEAR(Settings!$B$5),MONTH(Settings!$B$5),1)),IF(DAY(Settings!$B$5)&gt;=MAX(1,N(Settings!$B$6)),DATE(YEAR(Settings!$B$5),MONTH(Settings!$B$5),1),EDATE(DATE(YEAR(Settings!$B$5),MONTH(Settings!$B$5),1),-1)))))</f>
        <v/>
      </c>
    </row>
    <row r="448" spans="1:13" x14ac:dyDescent="0.3">
      <c r="A448" s="26" t="str">
        <f>IF(Residents!A448="","",Residents!A448)</f>
        <v/>
      </c>
      <c r="B448" s="27" t="str">
        <f>IF($A448="","",Residents!H448&amp;"")</f>
        <v/>
      </c>
      <c r="C448" s="28" t="str">
        <f>IF($A448="","",IF(N(Residents!I448)&gt;0,Residents!I448,IFERROR(INDEX(Beds!$F$7:$F$206,MATCH(Residents!H448,Beds!$A$7:$A$206,0)),0)))</f>
        <v/>
      </c>
      <c r="D448" s="29" t="str">
        <f>IF(OR($A448="",Residents!J448=""),"",Residents!J448)</f>
        <v/>
      </c>
      <c r="E448" s="30" t="str">
        <f>IF($A448="","",IF(Residents!J448="","No check-in date",IF(Residents!J448&gt;Settings!$B$5,"Booked",IF(AND(Residents!K448&lt;&gt;"",Residents!K448&lt;Settings!$B$5),"Left","Staying"))))</f>
        <v/>
      </c>
      <c r="F448" s="30" t="str">
        <f>IF($A448="","",IF(OR(L448="",Residents!$J448&gt;Settings!$B$5),0,(YEAR(M448)-YEAR(L448))*12+MONTH(M448)-MONTH(L448)+1))</f>
        <v/>
      </c>
      <c r="G448" s="28" t="str">
        <f>IF($A448="","",F448*C448+IF(F448&gt;0,N(Residents!O448),0))</f>
        <v/>
      </c>
      <c r="H448" s="28" t="str">
        <f>IF($A448="","",SUMIF(Payments!$B$4:$B$1003,$A448,Payments!$D$4:$D$1003))</f>
        <v/>
      </c>
      <c r="I448" s="31" t="str">
        <f t="shared" si="6"/>
        <v/>
      </c>
      <c r="J448" s="26" t="str">
        <f>IF($A448="","",Residents!B448&amp;"")</f>
        <v/>
      </c>
      <c r="K448" s="32" t="str">
        <f>IF(OR($A448="",N(I448)&lt;=0.005),"","Hi "&amp;A448&amp;", your rent balance at "&amp;Settings!$B$3&amp;" is "&amp;Settings!$B$4&amp;" "&amp;TEXT(I448,"#,##0")&amp;" as on "&amp;TEXT(Settings!$B$5,"dd-mmm-yyyy")&amp;". Please pay at the earliest. Thank you.")</f>
        <v/>
      </c>
      <c r="L448" s="33" t="str">
        <f>IF(OR($A448="",Residents!$J448=""),"",DATE(YEAR(Residents!$J448),MONTH(Residents!$J448),1))</f>
        <v/>
      </c>
      <c r="M448" s="33" t="str">
        <f>IF(L448="","",MAX(L448,IF(Residents!$K448&lt;&gt;"",MIN(DATE(YEAR(Residents!$K448),MONTH(Residents!$K448),1),DATE(YEAR(Settings!$B$5),MONTH(Settings!$B$5),1)),IF(DAY(Settings!$B$5)&gt;=MAX(1,N(Settings!$B$6)),DATE(YEAR(Settings!$B$5),MONTH(Settings!$B$5),1),EDATE(DATE(YEAR(Settings!$B$5),MONTH(Settings!$B$5),1),-1)))))</f>
        <v/>
      </c>
    </row>
    <row r="449" spans="1:13" x14ac:dyDescent="0.3">
      <c r="A449" s="26" t="str">
        <f>IF(Residents!A449="","",Residents!A449)</f>
        <v/>
      </c>
      <c r="B449" s="27" t="str">
        <f>IF($A449="","",Residents!H449&amp;"")</f>
        <v/>
      </c>
      <c r="C449" s="28" t="str">
        <f>IF($A449="","",IF(N(Residents!I449)&gt;0,Residents!I449,IFERROR(INDEX(Beds!$F$7:$F$206,MATCH(Residents!H449,Beds!$A$7:$A$206,0)),0)))</f>
        <v/>
      </c>
      <c r="D449" s="29" t="str">
        <f>IF(OR($A449="",Residents!J449=""),"",Residents!J449)</f>
        <v/>
      </c>
      <c r="E449" s="30" t="str">
        <f>IF($A449="","",IF(Residents!J449="","No check-in date",IF(Residents!J449&gt;Settings!$B$5,"Booked",IF(AND(Residents!K449&lt;&gt;"",Residents!K449&lt;Settings!$B$5),"Left","Staying"))))</f>
        <v/>
      </c>
      <c r="F449" s="30" t="str">
        <f>IF($A449="","",IF(OR(L449="",Residents!$J449&gt;Settings!$B$5),0,(YEAR(M449)-YEAR(L449))*12+MONTH(M449)-MONTH(L449)+1))</f>
        <v/>
      </c>
      <c r="G449" s="28" t="str">
        <f>IF($A449="","",F449*C449+IF(F449&gt;0,N(Residents!O449),0))</f>
        <v/>
      </c>
      <c r="H449" s="28" t="str">
        <f>IF($A449="","",SUMIF(Payments!$B$4:$B$1003,$A449,Payments!$D$4:$D$1003))</f>
        <v/>
      </c>
      <c r="I449" s="31" t="str">
        <f t="shared" si="6"/>
        <v/>
      </c>
      <c r="J449" s="26" t="str">
        <f>IF($A449="","",Residents!B449&amp;"")</f>
        <v/>
      </c>
      <c r="K449" s="32" t="str">
        <f>IF(OR($A449="",N(I449)&lt;=0.005),"","Hi "&amp;A449&amp;", your rent balance at "&amp;Settings!$B$3&amp;" is "&amp;Settings!$B$4&amp;" "&amp;TEXT(I449,"#,##0")&amp;" as on "&amp;TEXT(Settings!$B$5,"dd-mmm-yyyy")&amp;". Please pay at the earliest. Thank you.")</f>
        <v/>
      </c>
      <c r="L449" s="33" t="str">
        <f>IF(OR($A449="",Residents!$J449=""),"",DATE(YEAR(Residents!$J449),MONTH(Residents!$J449),1))</f>
        <v/>
      </c>
      <c r="M449" s="33" t="str">
        <f>IF(L449="","",MAX(L449,IF(Residents!$K449&lt;&gt;"",MIN(DATE(YEAR(Residents!$K449),MONTH(Residents!$K449),1),DATE(YEAR(Settings!$B$5),MONTH(Settings!$B$5),1)),IF(DAY(Settings!$B$5)&gt;=MAX(1,N(Settings!$B$6)),DATE(YEAR(Settings!$B$5),MONTH(Settings!$B$5),1),EDATE(DATE(YEAR(Settings!$B$5),MONTH(Settings!$B$5),1),-1)))))</f>
        <v/>
      </c>
    </row>
    <row r="450" spans="1:13" x14ac:dyDescent="0.3">
      <c r="A450" s="26" t="str">
        <f>IF(Residents!A450="","",Residents!A450)</f>
        <v/>
      </c>
      <c r="B450" s="27" t="str">
        <f>IF($A450="","",Residents!H450&amp;"")</f>
        <v/>
      </c>
      <c r="C450" s="28" t="str">
        <f>IF($A450="","",IF(N(Residents!I450)&gt;0,Residents!I450,IFERROR(INDEX(Beds!$F$7:$F$206,MATCH(Residents!H450,Beds!$A$7:$A$206,0)),0)))</f>
        <v/>
      </c>
      <c r="D450" s="29" t="str">
        <f>IF(OR($A450="",Residents!J450=""),"",Residents!J450)</f>
        <v/>
      </c>
      <c r="E450" s="30" t="str">
        <f>IF($A450="","",IF(Residents!J450="","No check-in date",IF(Residents!J450&gt;Settings!$B$5,"Booked",IF(AND(Residents!K450&lt;&gt;"",Residents!K450&lt;Settings!$B$5),"Left","Staying"))))</f>
        <v/>
      </c>
      <c r="F450" s="30" t="str">
        <f>IF($A450="","",IF(OR(L450="",Residents!$J450&gt;Settings!$B$5),0,(YEAR(M450)-YEAR(L450))*12+MONTH(M450)-MONTH(L450)+1))</f>
        <v/>
      </c>
      <c r="G450" s="28" t="str">
        <f>IF($A450="","",F450*C450+IF(F450&gt;0,N(Residents!O450),0))</f>
        <v/>
      </c>
      <c r="H450" s="28" t="str">
        <f>IF($A450="","",SUMIF(Payments!$B$4:$B$1003,$A450,Payments!$D$4:$D$1003))</f>
        <v/>
      </c>
      <c r="I450" s="31" t="str">
        <f t="shared" si="6"/>
        <v/>
      </c>
      <c r="J450" s="26" t="str">
        <f>IF($A450="","",Residents!B450&amp;"")</f>
        <v/>
      </c>
      <c r="K450" s="32" t="str">
        <f>IF(OR($A450="",N(I450)&lt;=0.005),"","Hi "&amp;A450&amp;", your rent balance at "&amp;Settings!$B$3&amp;" is "&amp;Settings!$B$4&amp;" "&amp;TEXT(I450,"#,##0")&amp;" as on "&amp;TEXT(Settings!$B$5,"dd-mmm-yyyy")&amp;". Please pay at the earliest. Thank you.")</f>
        <v/>
      </c>
      <c r="L450" s="33" t="str">
        <f>IF(OR($A450="",Residents!$J450=""),"",DATE(YEAR(Residents!$J450),MONTH(Residents!$J450),1))</f>
        <v/>
      </c>
      <c r="M450" s="33" t="str">
        <f>IF(L450="","",MAX(L450,IF(Residents!$K450&lt;&gt;"",MIN(DATE(YEAR(Residents!$K450),MONTH(Residents!$K450),1),DATE(YEAR(Settings!$B$5),MONTH(Settings!$B$5),1)),IF(DAY(Settings!$B$5)&gt;=MAX(1,N(Settings!$B$6)),DATE(YEAR(Settings!$B$5),MONTH(Settings!$B$5),1),EDATE(DATE(YEAR(Settings!$B$5),MONTH(Settings!$B$5),1),-1)))))</f>
        <v/>
      </c>
    </row>
    <row r="451" spans="1:13" x14ac:dyDescent="0.3">
      <c r="A451" s="26" t="str">
        <f>IF(Residents!A451="","",Residents!A451)</f>
        <v/>
      </c>
      <c r="B451" s="27" t="str">
        <f>IF($A451="","",Residents!H451&amp;"")</f>
        <v/>
      </c>
      <c r="C451" s="28" t="str">
        <f>IF($A451="","",IF(N(Residents!I451)&gt;0,Residents!I451,IFERROR(INDEX(Beds!$F$7:$F$206,MATCH(Residents!H451,Beds!$A$7:$A$206,0)),0)))</f>
        <v/>
      </c>
      <c r="D451" s="29" t="str">
        <f>IF(OR($A451="",Residents!J451=""),"",Residents!J451)</f>
        <v/>
      </c>
      <c r="E451" s="30" t="str">
        <f>IF($A451="","",IF(Residents!J451="","No check-in date",IF(Residents!J451&gt;Settings!$B$5,"Booked",IF(AND(Residents!K451&lt;&gt;"",Residents!K451&lt;Settings!$B$5),"Left","Staying"))))</f>
        <v/>
      </c>
      <c r="F451" s="30" t="str">
        <f>IF($A451="","",IF(OR(L451="",Residents!$J451&gt;Settings!$B$5),0,(YEAR(M451)-YEAR(L451))*12+MONTH(M451)-MONTH(L451)+1))</f>
        <v/>
      </c>
      <c r="G451" s="28" t="str">
        <f>IF($A451="","",F451*C451+IF(F451&gt;0,N(Residents!O451),0))</f>
        <v/>
      </c>
      <c r="H451" s="28" t="str">
        <f>IF($A451="","",SUMIF(Payments!$B$4:$B$1003,$A451,Payments!$D$4:$D$1003))</f>
        <v/>
      </c>
      <c r="I451" s="31" t="str">
        <f t="shared" si="6"/>
        <v/>
      </c>
      <c r="J451" s="26" t="str">
        <f>IF($A451="","",Residents!B451&amp;"")</f>
        <v/>
      </c>
      <c r="K451" s="32" t="str">
        <f>IF(OR($A451="",N(I451)&lt;=0.005),"","Hi "&amp;A451&amp;", your rent balance at "&amp;Settings!$B$3&amp;" is "&amp;Settings!$B$4&amp;" "&amp;TEXT(I451,"#,##0")&amp;" as on "&amp;TEXT(Settings!$B$5,"dd-mmm-yyyy")&amp;". Please pay at the earliest. Thank you.")</f>
        <v/>
      </c>
      <c r="L451" s="33" t="str">
        <f>IF(OR($A451="",Residents!$J451=""),"",DATE(YEAR(Residents!$J451),MONTH(Residents!$J451),1))</f>
        <v/>
      </c>
      <c r="M451" s="33" t="str">
        <f>IF(L451="","",MAX(L451,IF(Residents!$K451&lt;&gt;"",MIN(DATE(YEAR(Residents!$K451),MONTH(Residents!$K451),1),DATE(YEAR(Settings!$B$5),MONTH(Settings!$B$5),1)),IF(DAY(Settings!$B$5)&gt;=MAX(1,N(Settings!$B$6)),DATE(YEAR(Settings!$B$5),MONTH(Settings!$B$5),1),EDATE(DATE(YEAR(Settings!$B$5),MONTH(Settings!$B$5),1),-1)))))</f>
        <v/>
      </c>
    </row>
    <row r="452" spans="1:13" x14ac:dyDescent="0.3">
      <c r="A452" s="26" t="str">
        <f>IF(Residents!A452="","",Residents!A452)</f>
        <v/>
      </c>
      <c r="B452" s="27" t="str">
        <f>IF($A452="","",Residents!H452&amp;"")</f>
        <v/>
      </c>
      <c r="C452" s="28" t="str">
        <f>IF($A452="","",IF(N(Residents!I452)&gt;0,Residents!I452,IFERROR(INDEX(Beds!$F$7:$F$206,MATCH(Residents!H452,Beds!$A$7:$A$206,0)),0)))</f>
        <v/>
      </c>
      <c r="D452" s="29" t="str">
        <f>IF(OR($A452="",Residents!J452=""),"",Residents!J452)</f>
        <v/>
      </c>
      <c r="E452" s="30" t="str">
        <f>IF($A452="","",IF(Residents!J452="","No check-in date",IF(Residents!J452&gt;Settings!$B$5,"Booked",IF(AND(Residents!K452&lt;&gt;"",Residents!K452&lt;Settings!$B$5),"Left","Staying"))))</f>
        <v/>
      </c>
      <c r="F452" s="30" t="str">
        <f>IF($A452="","",IF(OR(L452="",Residents!$J452&gt;Settings!$B$5),0,(YEAR(M452)-YEAR(L452))*12+MONTH(M452)-MONTH(L452)+1))</f>
        <v/>
      </c>
      <c r="G452" s="28" t="str">
        <f>IF($A452="","",F452*C452+IF(F452&gt;0,N(Residents!O452),0))</f>
        <v/>
      </c>
      <c r="H452" s="28" t="str">
        <f>IF($A452="","",SUMIF(Payments!$B$4:$B$1003,$A452,Payments!$D$4:$D$1003))</f>
        <v/>
      </c>
      <c r="I452" s="31" t="str">
        <f t="shared" ref="I452:I503" si="7">IF($A452="","",G452-H452)</f>
        <v/>
      </c>
      <c r="J452" s="26" t="str">
        <f>IF($A452="","",Residents!B452&amp;"")</f>
        <v/>
      </c>
      <c r="K452" s="32" t="str">
        <f>IF(OR($A452="",N(I452)&lt;=0.005),"","Hi "&amp;A452&amp;", your rent balance at "&amp;Settings!$B$3&amp;" is "&amp;Settings!$B$4&amp;" "&amp;TEXT(I452,"#,##0")&amp;" as on "&amp;TEXT(Settings!$B$5,"dd-mmm-yyyy")&amp;". Please pay at the earliest. Thank you.")</f>
        <v/>
      </c>
      <c r="L452" s="33" t="str">
        <f>IF(OR($A452="",Residents!$J452=""),"",DATE(YEAR(Residents!$J452),MONTH(Residents!$J452),1))</f>
        <v/>
      </c>
      <c r="M452" s="33" t="str">
        <f>IF(L452="","",MAX(L452,IF(Residents!$K452&lt;&gt;"",MIN(DATE(YEAR(Residents!$K452),MONTH(Residents!$K452),1),DATE(YEAR(Settings!$B$5),MONTH(Settings!$B$5),1)),IF(DAY(Settings!$B$5)&gt;=MAX(1,N(Settings!$B$6)),DATE(YEAR(Settings!$B$5),MONTH(Settings!$B$5),1),EDATE(DATE(YEAR(Settings!$B$5),MONTH(Settings!$B$5),1),-1)))))</f>
        <v/>
      </c>
    </row>
    <row r="453" spans="1:13" x14ac:dyDescent="0.3">
      <c r="A453" s="26" t="str">
        <f>IF(Residents!A453="","",Residents!A453)</f>
        <v/>
      </c>
      <c r="B453" s="27" t="str">
        <f>IF($A453="","",Residents!H453&amp;"")</f>
        <v/>
      </c>
      <c r="C453" s="28" t="str">
        <f>IF($A453="","",IF(N(Residents!I453)&gt;0,Residents!I453,IFERROR(INDEX(Beds!$F$7:$F$206,MATCH(Residents!H453,Beds!$A$7:$A$206,0)),0)))</f>
        <v/>
      </c>
      <c r="D453" s="29" t="str">
        <f>IF(OR($A453="",Residents!J453=""),"",Residents!J453)</f>
        <v/>
      </c>
      <c r="E453" s="30" t="str">
        <f>IF($A453="","",IF(Residents!J453="","No check-in date",IF(Residents!J453&gt;Settings!$B$5,"Booked",IF(AND(Residents!K453&lt;&gt;"",Residents!K453&lt;Settings!$B$5),"Left","Staying"))))</f>
        <v/>
      </c>
      <c r="F453" s="30" t="str">
        <f>IF($A453="","",IF(OR(L453="",Residents!$J453&gt;Settings!$B$5),0,(YEAR(M453)-YEAR(L453))*12+MONTH(M453)-MONTH(L453)+1))</f>
        <v/>
      </c>
      <c r="G453" s="28" t="str">
        <f>IF($A453="","",F453*C453+IF(F453&gt;0,N(Residents!O453),0))</f>
        <v/>
      </c>
      <c r="H453" s="28" t="str">
        <f>IF($A453="","",SUMIF(Payments!$B$4:$B$1003,$A453,Payments!$D$4:$D$1003))</f>
        <v/>
      </c>
      <c r="I453" s="31" t="str">
        <f t="shared" si="7"/>
        <v/>
      </c>
      <c r="J453" s="26" t="str">
        <f>IF($A453="","",Residents!B453&amp;"")</f>
        <v/>
      </c>
      <c r="K453" s="32" t="str">
        <f>IF(OR($A453="",N(I453)&lt;=0.005),"","Hi "&amp;A453&amp;", your rent balance at "&amp;Settings!$B$3&amp;" is "&amp;Settings!$B$4&amp;" "&amp;TEXT(I453,"#,##0")&amp;" as on "&amp;TEXT(Settings!$B$5,"dd-mmm-yyyy")&amp;". Please pay at the earliest. Thank you.")</f>
        <v/>
      </c>
      <c r="L453" s="33" t="str">
        <f>IF(OR($A453="",Residents!$J453=""),"",DATE(YEAR(Residents!$J453),MONTH(Residents!$J453),1))</f>
        <v/>
      </c>
      <c r="M453" s="33" t="str">
        <f>IF(L453="","",MAX(L453,IF(Residents!$K453&lt;&gt;"",MIN(DATE(YEAR(Residents!$K453),MONTH(Residents!$K453),1),DATE(YEAR(Settings!$B$5),MONTH(Settings!$B$5),1)),IF(DAY(Settings!$B$5)&gt;=MAX(1,N(Settings!$B$6)),DATE(YEAR(Settings!$B$5),MONTH(Settings!$B$5),1),EDATE(DATE(YEAR(Settings!$B$5),MONTH(Settings!$B$5),1),-1)))))</f>
        <v/>
      </c>
    </row>
    <row r="454" spans="1:13" x14ac:dyDescent="0.3">
      <c r="A454" s="26" t="str">
        <f>IF(Residents!A454="","",Residents!A454)</f>
        <v/>
      </c>
      <c r="B454" s="27" t="str">
        <f>IF($A454="","",Residents!H454&amp;"")</f>
        <v/>
      </c>
      <c r="C454" s="28" t="str">
        <f>IF($A454="","",IF(N(Residents!I454)&gt;0,Residents!I454,IFERROR(INDEX(Beds!$F$7:$F$206,MATCH(Residents!H454,Beds!$A$7:$A$206,0)),0)))</f>
        <v/>
      </c>
      <c r="D454" s="29" t="str">
        <f>IF(OR($A454="",Residents!J454=""),"",Residents!J454)</f>
        <v/>
      </c>
      <c r="E454" s="30" t="str">
        <f>IF($A454="","",IF(Residents!J454="","No check-in date",IF(Residents!J454&gt;Settings!$B$5,"Booked",IF(AND(Residents!K454&lt;&gt;"",Residents!K454&lt;Settings!$B$5),"Left","Staying"))))</f>
        <v/>
      </c>
      <c r="F454" s="30" t="str">
        <f>IF($A454="","",IF(OR(L454="",Residents!$J454&gt;Settings!$B$5),0,(YEAR(M454)-YEAR(L454))*12+MONTH(M454)-MONTH(L454)+1))</f>
        <v/>
      </c>
      <c r="G454" s="28" t="str">
        <f>IF($A454="","",F454*C454+IF(F454&gt;0,N(Residents!O454),0))</f>
        <v/>
      </c>
      <c r="H454" s="28" t="str">
        <f>IF($A454="","",SUMIF(Payments!$B$4:$B$1003,$A454,Payments!$D$4:$D$1003))</f>
        <v/>
      </c>
      <c r="I454" s="31" t="str">
        <f t="shared" si="7"/>
        <v/>
      </c>
      <c r="J454" s="26" t="str">
        <f>IF($A454="","",Residents!B454&amp;"")</f>
        <v/>
      </c>
      <c r="K454" s="32" t="str">
        <f>IF(OR($A454="",N(I454)&lt;=0.005),"","Hi "&amp;A454&amp;", your rent balance at "&amp;Settings!$B$3&amp;" is "&amp;Settings!$B$4&amp;" "&amp;TEXT(I454,"#,##0")&amp;" as on "&amp;TEXT(Settings!$B$5,"dd-mmm-yyyy")&amp;". Please pay at the earliest. Thank you.")</f>
        <v/>
      </c>
      <c r="L454" s="33" t="str">
        <f>IF(OR($A454="",Residents!$J454=""),"",DATE(YEAR(Residents!$J454),MONTH(Residents!$J454),1))</f>
        <v/>
      </c>
      <c r="M454" s="33" t="str">
        <f>IF(L454="","",MAX(L454,IF(Residents!$K454&lt;&gt;"",MIN(DATE(YEAR(Residents!$K454),MONTH(Residents!$K454),1),DATE(YEAR(Settings!$B$5),MONTH(Settings!$B$5),1)),IF(DAY(Settings!$B$5)&gt;=MAX(1,N(Settings!$B$6)),DATE(YEAR(Settings!$B$5),MONTH(Settings!$B$5),1),EDATE(DATE(YEAR(Settings!$B$5),MONTH(Settings!$B$5),1),-1)))))</f>
        <v/>
      </c>
    </row>
    <row r="455" spans="1:13" x14ac:dyDescent="0.3">
      <c r="A455" s="26" t="str">
        <f>IF(Residents!A455="","",Residents!A455)</f>
        <v/>
      </c>
      <c r="B455" s="27" t="str">
        <f>IF($A455="","",Residents!H455&amp;"")</f>
        <v/>
      </c>
      <c r="C455" s="28" t="str">
        <f>IF($A455="","",IF(N(Residents!I455)&gt;0,Residents!I455,IFERROR(INDEX(Beds!$F$7:$F$206,MATCH(Residents!H455,Beds!$A$7:$A$206,0)),0)))</f>
        <v/>
      </c>
      <c r="D455" s="29" t="str">
        <f>IF(OR($A455="",Residents!J455=""),"",Residents!J455)</f>
        <v/>
      </c>
      <c r="E455" s="30" t="str">
        <f>IF($A455="","",IF(Residents!J455="","No check-in date",IF(Residents!J455&gt;Settings!$B$5,"Booked",IF(AND(Residents!K455&lt;&gt;"",Residents!K455&lt;Settings!$B$5),"Left","Staying"))))</f>
        <v/>
      </c>
      <c r="F455" s="30" t="str">
        <f>IF($A455="","",IF(OR(L455="",Residents!$J455&gt;Settings!$B$5),0,(YEAR(M455)-YEAR(L455))*12+MONTH(M455)-MONTH(L455)+1))</f>
        <v/>
      </c>
      <c r="G455" s="28" t="str">
        <f>IF($A455="","",F455*C455+IF(F455&gt;0,N(Residents!O455),0))</f>
        <v/>
      </c>
      <c r="H455" s="28" t="str">
        <f>IF($A455="","",SUMIF(Payments!$B$4:$B$1003,$A455,Payments!$D$4:$D$1003))</f>
        <v/>
      </c>
      <c r="I455" s="31" t="str">
        <f t="shared" si="7"/>
        <v/>
      </c>
      <c r="J455" s="26" t="str">
        <f>IF($A455="","",Residents!B455&amp;"")</f>
        <v/>
      </c>
      <c r="K455" s="32" t="str">
        <f>IF(OR($A455="",N(I455)&lt;=0.005),"","Hi "&amp;A455&amp;", your rent balance at "&amp;Settings!$B$3&amp;" is "&amp;Settings!$B$4&amp;" "&amp;TEXT(I455,"#,##0")&amp;" as on "&amp;TEXT(Settings!$B$5,"dd-mmm-yyyy")&amp;". Please pay at the earliest. Thank you.")</f>
        <v/>
      </c>
      <c r="L455" s="33" t="str">
        <f>IF(OR($A455="",Residents!$J455=""),"",DATE(YEAR(Residents!$J455),MONTH(Residents!$J455),1))</f>
        <v/>
      </c>
      <c r="M455" s="33" t="str">
        <f>IF(L455="","",MAX(L455,IF(Residents!$K455&lt;&gt;"",MIN(DATE(YEAR(Residents!$K455),MONTH(Residents!$K455),1),DATE(YEAR(Settings!$B$5),MONTH(Settings!$B$5),1)),IF(DAY(Settings!$B$5)&gt;=MAX(1,N(Settings!$B$6)),DATE(YEAR(Settings!$B$5),MONTH(Settings!$B$5),1),EDATE(DATE(YEAR(Settings!$B$5),MONTH(Settings!$B$5),1),-1)))))</f>
        <v/>
      </c>
    </row>
    <row r="456" spans="1:13" x14ac:dyDescent="0.3">
      <c r="A456" s="26" t="str">
        <f>IF(Residents!A456="","",Residents!A456)</f>
        <v/>
      </c>
      <c r="B456" s="27" t="str">
        <f>IF($A456="","",Residents!H456&amp;"")</f>
        <v/>
      </c>
      <c r="C456" s="28" t="str">
        <f>IF($A456="","",IF(N(Residents!I456)&gt;0,Residents!I456,IFERROR(INDEX(Beds!$F$7:$F$206,MATCH(Residents!H456,Beds!$A$7:$A$206,0)),0)))</f>
        <v/>
      </c>
      <c r="D456" s="29" t="str">
        <f>IF(OR($A456="",Residents!J456=""),"",Residents!J456)</f>
        <v/>
      </c>
      <c r="E456" s="30" t="str">
        <f>IF($A456="","",IF(Residents!J456="","No check-in date",IF(Residents!J456&gt;Settings!$B$5,"Booked",IF(AND(Residents!K456&lt;&gt;"",Residents!K456&lt;Settings!$B$5),"Left","Staying"))))</f>
        <v/>
      </c>
      <c r="F456" s="30" t="str">
        <f>IF($A456="","",IF(OR(L456="",Residents!$J456&gt;Settings!$B$5),0,(YEAR(M456)-YEAR(L456))*12+MONTH(M456)-MONTH(L456)+1))</f>
        <v/>
      </c>
      <c r="G456" s="28" t="str">
        <f>IF($A456="","",F456*C456+IF(F456&gt;0,N(Residents!O456),0))</f>
        <v/>
      </c>
      <c r="H456" s="28" t="str">
        <f>IF($A456="","",SUMIF(Payments!$B$4:$B$1003,$A456,Payments!$D$4:$D$1003))</f>
        <v/>
      </c>
      <c r="I456" s="31" t="str">
        <f t="shared" si="7"/>
        <v/>
      </c>
      <c r="J456" s="26" t="str">
        <f>IF($A456="","",Residents!B456&amp;"")</f>
        <v/>
      </c>
      <c r="K456" s="32" t="str">
        <f>IF(OR($A456="",N(I456)&lt;=0.005),"","Hi "&amp;A456&amp;", your rent balance at "&amp;Settings!$B$3&amp;" is "&amp;Settings!$B$4&amp;" "&amp;TEXT(I456,"#,##0")&amp;" as on "&amp;TEXT(Settings!$B$5,"dd-mmm-yyyy")&amp;". Please pay at the earliest. Thank you.")</f>
        <v/>
      </c>
      <c r="L456" s="33" t="str">
        <f>IF(OR($A456="",Residents!$J456=""),"",DATE(YEAR(Residents!$J456),MONTH(Residents!$J456),1))</f>
        <v/>
      </c>
      <c r="M456" s="33" t="str">
        <f>IF(L456="","",MAX(L456,IF(Residents!$K456&lt;&gt;"",MIN(DATE(YEAR(Residents!$K456),MONTH(Residents!$K456),1),DATE(YEAR(Settings!$B$5),MONTH(Settings!$B$5),1)),IF(DAY(Settings!$B$5)&gt;=MAX(1,N(Settings!$B$6)),DATE(YEAR(Settings!$B$5),MONTH(Settings!$B$5),1),EDATE(DATE(YEAR(Settings!$B$5),MONTH(Settings!$B$5),1),-1)))))</f>
        <v/>
      </c>
    </row>
    <row r="457" spans="1:13" x14ac:dyDescent="0.3">
      <c r="A457" s="26" t="str">
        <f>IF(Residents!A457="","",Residents!A457)</f>
        <v/>
      </c>
      <c r="B457" s="27" t="str">
        <f>IF($A457="","",Residents!H457&amp;"")</f>
        <v/>
      </c>
      <c r="C457" s="28" t="str">
        <f>IF($A457="","",IF(N(Residents!I457)&gt;0,Residents!I457,IFERROR(INDEX(Beds!$F$7:$F$206,MATCH(Residents!H457,Beds!$A$7:$A$206,0)),0)))</f>
        <v/>
      </c>
      <c r="D457" s="29" t="str">
        <f>IF(OR($A457="",Residents!J457=""),"",Residents!J457)</f>
        <v/>
      </c>
      <c r="E457" s="30" t="str">
        <f>IF($A457="","",IF(Residents!J457="","No check-in date",IF(Residents!J457&gt;Settings!$B$5,"Booked",IF(AND(Residents!K457&lt;&gt;"",Residents!K457&lt;Settings!$B$5),"Left","Staying"))))</f>
        <v/>
      </c>
      <c r="F457" s="30" t="str">
        <f>IF($A457="","",IF(OR(L457="",Residents!$J457&gt;Settings!$B$5),0,(YEAR(M457)-YEAR(L457))*12+MONTH(M457)-MONTH(L457)+1))</f>
        <v/>
      </c>
      <c r="G457" s="28" t="str">
        <f>IF($A457="","",F457*C457+IF(F457&gt;0,N(Residents!O457),0))</f>
        <v/>
      </c>
      <c r="H457" s="28" t="str">
        <f>IF($A457="","",SUMIF(Payments!$B$4:$B$1003,$A457,Payments!$D$4:$D$1003))</f>
        <v/>
      </c>
      <c r="I457" s="31" t="str">
        <f t="shared" si="7"/>
        <v/>
      </c>
      <c r="J457" s="26" t="str">
        <f>IF($A457="","",Residents!B457&amp;"")</f>
        <v/>
      </c>
      <c r="K457" s="32" t="str">
        <f>IF(OR($A457="",N(I457)&lt;=0.005),"","Hi "&amp;A457&amp;", your rent balance at "&amp;Settings!$B$3&amp;" is "&amp;Settings!$B$4&amp;" "&amp;TEXT(I457,"#,##0")&amp;" as on "&amp;TEXT(Settings!$B$5,"dd-mmm-yyyy")&amp;". Please pay at the earliest. Thank you.")</f>
        <v/>
      </c>
      <c r="L457" s="33" t="str">
        <f>IF(OR($A457="",Residents!$J457=""),"",DATE(YEAR(Residents!$J457),MONTH(Residents!$J457),1))</f>
        <v/>
      </c>
      <c r="M457" s="33" t="str">
        <f>IF(L457="","",MAX(L457,IF(Residents!$K457&lt;&gt;"",MIN(DATE(YEAR(Residents!$K457),MONTH(Residents!$K457),1),DATE(YEAR(Settings!$B$5),MONTH(Settings!$B$5),1)),IF(DAY(Settings!$B$5)&gt;=MAX(1,N(Settings!$B$6)),DATE(YEAR(Settings!$B$5),MONTH(Settings!$B$5),1),EDATE(DATE(YEAR(Settings!$B$5),MONTH(Settings!$B$5),1),-1)))))</f>
        <v/>
      </c>
    </row>
    <row r="458" spans="1:13" x14ac:dyDescent="0.3">
      <c r="A458" s="26" t="str">
        <f>IF(Residents!A458="","",Residents!A458)</f>
        <v/>
      </c>
      <c r="B458" s="27" t="str">
        <f>IF($A458="","",Residents!H458&amp;"")</f>
        <v/>
      </c>
      <c r="C458" s="28" t="str">
        <f>IF($A458="","",IF(N(Residents!I458)&gt;0,Residents!I458,IFERROR(INDEX(Beds!$F$7:$F$206,MATCH(Residents!H458,Beds!$A$7:$A$206,0)),0)))</f>
        <v/>
      </c>
      <c r="D458" s="29" t="str">
        <f>IF(OR($A458="",Residents!J458=""),"",Residents!J458)</f>
        <v/>
      </c>
      <c r="E458" s="30" t="str">
        <f>IF($A458="","",IF(Residents!J458="","No check-in date",IF(Residents!J458&gt;Settings!$B$5,"Booked",IF(AND(Residents!K458&lt;&gt;"",Residents!K458&lt;Settings!$B$5),"Left","Staying"))))</f>
        <v/>
      </c>
      <c r="F458" s="30" t="str">
        <f>IF($A458="","",IF(OR(L458="",Residents!$J458&gt;Settings!$B$5),0,(YEAR(M458)-YEAR(L458))*12+MONTH(M458)-MONTH(L458)+1))</f>
        <v/>
      </c>
      <c r="G458" s="28" t="str">
        <f>IF($A458="","",F458*C458+IF(F458&gt;0,N(Residents!O458),0))</f>
        <v/>
      </c>
      <c r="H458" s="28" t="str">
        <f>IF($A458="","",SUMIF(Payments!$B$4:$B$1003,$A458,Payments!$D$4:$D$1003))</f>
        <v/>
      </c>
      <c r="I458" s="31" t="str">
        <f t="shared" si="7"/>
        <v/>
      </c>
      <c r="J458" s="26" t="str">
        <f>IF($A458="","",Residents!B458&amp;"")</f>
        <v/>
      </c>
      <c r="K458" s="32" t="str">
        <f>IF(OR($A458="",N(I458)&lt;=0.005),"","Hi "&amp;A458&amp;", your rent balance at "&amp;Settings!$B$3&amp;" is "&amp;Settings!$B$4&amp;" "&amp;TEXT(I458,"#,##0")&amp;" as on "&amp;TEXT(Settings!$B$5,"dd-mmm-yyyy")&amp;". Please pay at the earliest. Thank you.")</f>
        <v/>
      </c>
      <c r="L458" s="33" t="str">
        <f>IF(OR($A458="",Residents!$J458=""),"",DATE(YEAR(Residents!$J458),MONTH(Residents!$J458),1))</f>
        <v/>
      </c>
      <c r="M458" s="33" t="str">
        <f>IF(L458="","",MAX(L458,IF(Residents!$K458&lt;&gt;"",MIN(DATE(YEAR(Residents!$K458),MONTH(Residents!$K458),1),DATE(YEAR(Settings!$B$5),MONTH(Settings!$B$5),1)),IF(DAY(Settings!$B$5)&gt;=MAX(1,N(Settings!$B$6)),DATE(YEAR(Settings!$B$5),MONTH(Settings!$B$5),1),EDATE(DATE(YEAR(Settings!$B$5),MONTH(Settings!$B$5),1),-1)))))</f>
        <v/>
      </c>
    </row>
    <row r="459" spans="1:13" x14ac:dyDescent="0.3">
      <c r="A459" s="26" t="str">
        <f>IF(Residents!A459="","",Residents!A459)</f>
        <v/>
      </c>
      <c r="B459" s="27" t="str">
        <f>IF($A459="","",Residents!H459&amp;"")</f>
        <v/>
      </c>
      <c r="C459" s="28" t="str">
        <f>IF($A459="","",IF(N(Residents!I459)&gt;0,Residents!I459,IFERROR(INDEX(Beds!$F$7:$F$206,MATCH(Residents!H459,Beds!$A$7:$A$206,0)),0)))</f>
        <v/>
      </c>
      <c r="D459" s="29" t="str">
        <f>IF(OR($A459="",Residents!J459=""),"",Residents!J459)</f>
        <v/>
      </c>
      <c r="E459" s="30" t="str">
        <f>IF($A459="","",IF(Residents!J459="","No check-in date",IF(Residents!J459&gt;Settings!$B$5,"Booked",IF(AND(Residents!K459&lt;&gt;"",Residents!K459&lt;Settings!$B$5),"Left","Staying"))))</f>
        <v/>
      </c>
      <c r="F459" s="30" t="str">
        <f>IF($A459="","",IF(OR(L459="",Residents!$J459&gt;Settings!$B$5),0,(YEAR(M459)-YEAR(L459))*12+MONTH(M459)-MONTH(L459)+1))</f>
        <v/>
      </c>
      <c r="G459" s="28" t="str">
        <f>IF($A459="","",F459*C459+IF(F459&gt;0,N(Residents!O459),0))</f>
        <v/>
      </c>
      <c r="H459" s="28" t="str">
        <f>IF($A459="","",SUMIF(Payments!$B$4:$B$1003,$A459,Payments!$D$4:$D$1003))</f>
        <v/>
      </c>
      <c r="I459" s="31" t="str">
        <f t="shared" si="7"/>
        <v/>
      </c>
      <c r="J459" s="26" t="str">
        <f>IF($A459="","",Residents!B459&amp;"")</f>
        <v/>
      </c>
      <c r="K459" s="32" t="str">
        <f>IF(OR($A459="",N(I459)&lt;=0.005),"","Hi "&amp;A459&amp;", your rent balance at "&amp;Settings!$B$3&amp;" is "&amp;Settings!$B$4&amp;" "&amp;TEXT(I459,"#,##0")&amp;" as on "&amp;TEXT(Settings!$B$5,"dd-mmm-yyyy")&amp;". Please pay at the earliest. Thank you.")</f>
        <v/>
      </c>
      <c r="L459" s="33" t="str">
        <f>IF(OR($A459="",Residents!$J459=""),"",DATE(YEAR(Residents!$J459),MONTH(Residents!$J459),1))</f>
        <v/>
      </c>
      <c r="M459" s="33" t="str">
        <f>IF(L459="","",MAX(L459,IF(Residents!$K459&lt;&gt;"",MIN(DATE(YEAR(Residents!$K459),MONTH(Residents!$K459),1),DATE(YEAR(Settings!$B$5),MONTH(Settings!$B$5),1)),IF(DAY(Settings!$B$5)&gt;=MAX(1,N(Settings!$B$6)),DATE(YEAR(Settings!$B$5),MONTH(Settings!$B$5),1),EDATE(DATE(YEAR(Settings!$B$5),MONTH(Settings!$B$5),1),-1)))))</f>
        <v/>
      </c>
    </row>
    <row r="460" spans="1:13" x14ac:dyDescent="0.3">
      <c r="A460" s="26" t="str">
        <f>IF(Residents!A460="","",Residents!A460)</f>
        <v/>
      </c>
      <c r="B460" s="27" t="str">
        <f>IF($A460="","",Residents!H460&amp;"")</f>
        <v/>
      </c>
      <c r="C460" s="28" t="str">
        <f>IF($A460="","",IF(N(Residents!I460)&gt;0,Residents!I460,IFERROR(INDEX(Beds!$F$7:$F$206,MATCH(Residents!H460,Beds!$A$7:$A$206,0)),0)))</f>
        <v/>
      </c>
      <c r="D460" s="29" t="str">
        <f>IF(OR($A460="",Residents!J460=""),"",Residents!J460)</f>
        <v/>
      </c>
      <c r="E460" s="30" t="str">
        <f>IF($A460="","",IF(Residents!J460="","No check-in date",IF(Residents!J460&gt;Settings!$B$5,"Booked",IF(AND(Residents!K460&lt;&gt;"",Residents!K460&lt;Settings!$B$5),"Left","Staying"))))</f>
        <v/>
      </c>
      <c r="F460" s="30" t="str">
        <f>IF($A460="","",IF(OR(L460="",Residents!$J460&gt;Settings!$B$5),0,(YEAR(M460)-YEAR(L460))*12+MONTH(M460)-MONTH(L460)+1))</f>
        <v/>
      </c>
      <c r="G460" s="28" t="str">
        <f>IF($A460="","",F460*C460+IF(F460&gt;0,N(Residents!O460),0))</f>
        <v/>
      </c>
      <c r="H460" s="28" t="str">
        <f>IF($A460="","",SUMIF(Payments!$B$4:$B$1003,$A460,Payments!$D$4:$D$1003))</f>
        <v/>
      </c>
      <c r="I460" s="31" t="str">
        <f t="shared" si="7"/>
        <v/>
      </c>
      <c r="J460" s="26" t="str">
        <f>IF($A460="","",Residents!B460&amp;"")</f>
        <v/>
      </c>
      <c r="K460" s="32" t="str">
        <f>IF(OR($A460="",N(I460)&lt;=0.005),"","Hi "&amp;A460&amp;", your rent balance at "&amp;Settings!$B$3&amp;" is "&amp;Settings!$B$4&amp;" "&amp;TEXT(I460,"#,##0")&amp;" as on "&amp;TEXT(Settings!$B$5,"dd-mmm-yyyy")&amp;". Please pay at the earliest. Thank you.")</f>
        <v/>
      </c>
      <c r="L460" s="33" t="str">
        <f>IF(OR($A460="",Residents!$J460=""),"",DATE(YEAR(Residents!$J460),MONTH(Residents!$J460),1))</f>
        <v/>
      </c>
      <c r="M460" s="33" t="str">
        <f>IF(L460="","",MAX(L460,IF(Residents!$K460&lt;&gt;"",MIN(DATE(YEAR(Residents!$K460),MONTH(Residents!$K460),1),DATE(YEAR(Settings!$B$5),MONTH(Settings!$B$5),1)),IF(DAY(Settings!$B$5)&gt;=MAX(1,N(Settings!$B$6)),DATE(YEAR(Settings!$B$5),MONTH(Settings!$B$5),1),EDATE(DATE(YEAR(Settings!$B$5),MONTH(Settings!$B$5),1),-1)))))</f>
        <v/>
      </c>
    </row>
    <row r="461" spans="1:13" x14ac:dyDescent="0.3">
      <c r="A461" s="26" t="str">
        <f>IF(Residents!A461="","",Residents!A461)</f>
        <v/>
      </c>
      <c r="B461" s="27" t="str">
        <f>IF($A461="","",Residents!H461&amp;"")</f>
        <v/>
      </c>
      <c r="C461" s="28" t="str">
        <f>IF($A461="","",IF(N(Residents!I461)&gt;0,Residents!I461,IFERROR(INDEX(Beds!$F$7:$F$206,MATCH(Residents!H461,Beds!$A$7:$A$206,0)),0)))</f>
        <v/>
      </c>
      <c r="D461" s="29" t="str">
        <f>IF(OR($A461="",Residents!J461=""),"",Residents!J461)</f>
        <v/>
      </c>
      <c r="E461" s="30" t="str">
        <f>IF($A461="","",IF(Residents!J461="","No check-in date",IF(Residents!J461&gt;Settings!$B$5,"Booked",IF(AND(Residents!K461&lt;&gt;"",Residents!K461&lt;Settings!$B$5),"Left","Staying"))))</f>
        <v/>
      </c>
      <c r="F461" s="30" t="str">
        <f>IF($A461="","",IF(OR(L461="",Residents!$J461&gt;Settings!$B$5),0,(YEAR(M461)-YEAR(L461))*12+MONTH(M461)-MONTH(L461)+1))</f>
        <v/>
      </c>
      <c r="G461" s="28" t="str">
        <f>IF($A461="","",F461*C461+IF(F461&gt;0,N(Residents!O461),0))</f>
        <v/>
      </c>
      <c r="H461" s="28" t="str">
        <f>IF($A461="","",SUMIF(Payments!$B$4:$B$1003,$A461,Payments!$D$4:$D$1003))</f>
        <v/>
      </c>
      <c r="I461" s="31" t="str">
        <f t="shared" si="7"/>
        <v/>
      </c>
      <c r="J461" s="26" t="str">
        <f>IF($A461="","",Residents!B461&amp;"")</f>
        <v/>
      </c>
      <c r="K461" s="32" t="str">
        <f>IF(OR($A461="",N(I461)&lt;=0.005),"","Hi "&amp;A461&amp;", your rent balance at "&amp;Settings!$B$3&amp;" is "&amp;Settings!$B$4&amp;" "&amp;TEXT(I461,"#,##0")&amp;" as on "&amp;TEXT(Settings!$B$5,"dd-mmm-yyyy")&amp;". Please pay at the earliest. Thank you.")</f>
        <v/>
      </c>
      <c r="L461" s="33" t="str">
        <f>IF(OR($A461="",Residents!$J461=""),"",DATE(YEAR(Residents!$J461),MONTH(Residents!$J461),1))</f>
        <v/>
      </c>
      <c r="M461" s="33" t="str">
        <f>IF(L461="","",MAX(L461,IF(Residents!$K461&lt;&gt;"",MIN(DATE(YEAR(Residents!$K461),MONTH(Residents!$K461),1),DATE(YEAR(Settings!$B$5),MONTH(Settings!$B$5),1)),IF(DAY(Settings!$B$5)&gt;=MAX(1,N(Settings!$B$6)),DATE(YEAR(Settings!$B$5),MONTH(Settings!$B$5),1),EDATE(DATE(YEAR(Settings!$B$5),MONTH(Settings!$B$5),1),-1)))))</f>
        <v/>
      </c>
    </row>
    <row r="462" spans="1:13" x14ac:dyDescent="0.3">
      <c r="A462" s="26" t="str">
        <f>IF(Residents!A462="","",Residents!A462)</f>
        <v/>
      </c>
      <c r="B462" s="27" t="str">
        <f>IF($A462="","",Residents!H462&amp;"")</f>
        <v/>
      </c>
      <c r="C462" s="28" t="str">
        <f>IF($A462="","",IF(N(Residents!I462)&gt;0,Residents!I462,IFERROR(INDEX(Beds!$F$7:$F$206,MATCH(Residents!H462,Beds!$A$7:$A$206,0)),0)))</f>
        <v/>
      </c>
      <c r="D462" s="29" t="str">
        <f>IF(OR($A462="",Residents!J462=""),"",Residents!J462)</f>
        <v/>
      </c>
      <c r="E462" s="30" t="str">
        <f>IF($A462="","",IF(Residents!J462="","No check-in date",IF(Residents!J462&gt;Settings!$B$5,"Booked",IF(AND(Residents!K462&lt;&gt;"",Residents!K462&lt;Settings!$B$5),"Left","Staying"))))</f>
        <v/>
      </c>
      <c r="F462" s="30" t="str">
        <f>IF($A462="","",IF(OR(L462="",Residents!$J462&gt;Settings!$B$5),0,(YEAR(M462)-YEAR(L462))*12+MONTH(M462)-MONTH(L462)+1))</f>
        <v/>
      </c>
      <c r="G462" s="28" t="str">
        <f>IF($A462="","",F462*C462+IF(F462&gt;0,N(Residents!O462),0))</f>
        <v/>
      </c>
      <c r="H462" s="28" t="str">
        <f>IF($A462="","",SUMIF(Payments!$B$4:$B$1003,$A462,Payments!$D$4:$D$1003))</f>
        <v/>
      </c>
      <c r="I462" s="31" t="str">
        <f t="shared" si="7"/>
        <v/>
      </c>
      <c r="J462" s="26" t="str">
        <f>IF($A462="","",Residents!B462&amp;"")</f>
        <v/>
      </c>
      <c r="K462" s="32" t="str">
        <f>IF(OR($A462="",N(I462)&lt;=0.005),"","Hi "&amp;A462&amp;", your rent balance at "&amp;Settings!$B$3&amp;" is "&amp;Settings!$B$4&amp;" "&amp;TEXT(I462,"#,##0")&amp;" as on "&amp;TEXT(Settings!$B$5,"dd-mmm-yyyy")&amp;". Please pay at the earliest. Thank you.")</f>
        <v/>
      </c>
      <c r="L462" s="33" t="str">
        <f>IF(OR($A462="",Residents!$J462=""),"",DATE(YEAR(Residents!$J462),MONTH(Residents!$J462),1))</f>
        <v/>
      </c>
      <c r="M462" s="33" t="str">
        <f>IF(L462="","",MAX(L462,IF(Residents!$K462&lt;&gt;"",MIN(DATE(YEAR(Residents!$K462),MONTH(Residents!$K462),1),DATE(YEAR(Settings!$B$5),MONTH(Settings!$B$5),1)),IF(DAY(Settings!$B$5)&gt;=MAX(1,N(Settings!$B$6)),DATE(YEAR(Settings!$B$5),MONTH(Settings!$B$5),1),EDATE(DATE(YEAR(Settings!$B$5),MONTH(Settings!$B$5),1),-1)))))</f>
        <v/>
      </c>
    </row>
    <row r="463" spans="1:13" x14ac:dyDescent="0.3">
      <c r="A463" s="26" t="str">
        <f>IF(Residents!A463="","",Residents!A463)</f>
        <v/>
      </c>
      <c r="B463" s="27" t="str">
        <f>IF($A463="","",Residents!H463&amp;"")</f>
        <v/>
      </c>
      <c r="C463" s="28" t="str">
        <f>IF($A463="","",IF(N(Residents!I463)&gt;0,Residents!I463,IFERROR(INDEX(Beds!$F$7:$F$206,MATCH(Residents!H463,Beds!$A$7:$A$206,0)),0)))</f>
        <v/>
      </c>
      <c r="D463" s="29" t="str">
        <f>IF(OR($A463="",Residents!J463=""),"",Residents!J463)</f>
        <v/>
      </c>
      <c r="E463" s="30" t="str">
        <f>IF($A463="","",IF(Residents!J463="","No check-in date",IF(Residents!J463&gt;Settings!$B$5,"Booked",IF(AND(Residents!K463&lt;&gt;"",Residents!K463&lt;Settings!$B$5),"Left","Staying"))))</f>
        <v/>
      </c>
      <c r="F463" s="30" t="str">
        <f>IF($A463="","",IF(OR(L463="",Residents!$J463&gt;Settings!$B$5),0,(YEAR(M463)-YEAR(L463))*12+MONTH(M463)-MONTH(L463)+1))</f>
        <v/>
      </c>
      <c r="G463" s="28" t="str">
        <f>IF($A463="","",F463*C463+IF(F463&gt;0,N(Residents!O463),0))</f>
        <v/>
      </c>
      <c r="H463" s="28" t="str">
        <f>IF($A463="","",SUMIF(Payments!$B$4:$B$1003,$A463,Payments!$D$4:$D$1003))</f>
        <v/>
      </c>
      <c r="I463" s="31" t="str">
        <f t="shared" si="7"/>
        <v/>
      </c>
      <c r="J463" s="26" t="str">
        <f>IF($A463="","",Residents!B463&amp;"")</f>
        <v/>
      </c>
      <c r="K463" s="32" t="str">
        <f>IF(OR($A463="",N(I463)&lt;=0.005),"","Hi "&amp;A463&amp;", your rent balance at "&amp;Settings!$B$3&amp;" is "&amp;Settings!$B$4&amp;" "&amp;TEXT(I463,"#,##0")&amp;" as on "&amp;TEXT(Settings!$B$5,"dd-mmm-yyyy")&amp;". Please pay at the earliest. Thank you.")</f>
        <v/>
      </c>
      <c r="L463" s="33" t="str">
        <f>IF(OR($A463="",Residents!$J463=""),"",DATE(YEAR(Residents!$J463),MONTH(Residents!$J463),1))</f>
        <v/>
      </c>
      <c r="M463" s="33" t="str">
        <f>IF(L463="","",MAX(L463,IF(Residents!$K463&lt;&gt;"",MIN(DATE(YEAR(Residents!$K463),MONTH(Residents!$K463),1),DATE(YEAR(Settings!$B$5),MONTH(Settings!$B$5),1)),IF(DAY(Settings!$B$5)&gt;=MAX(1,N(Settings!$B$6)),DATE(YEAR(Settings!$B$5),MONTH(Settings!$B$5),1),EDATE(DATE(YEAR(Settings!$B$5),MONTH(Settings!$B$5),1),-1)))))</f>
        <v/>
      </c>
    </row>
    <row r="464" spans="1:13" x14ac:dyDescent="0.3">
      <c r="A464" s="26" t="str">
        <f>IF(Residents!A464="","",Residents!A464)</f>
        <v/>
      </c>
      <c r="B464" s="27" t="str">
        <f>IF($A464="","",Residents!H464&amp;"")</f>
        <v/>
      </c>
      <c r="C464" s="28" t="str">
        <f>IF($A464="","",IF(N(Residents!I464)&gt;0,Residents!I464,IFERROR(INDEX(Beds!$F$7:$F$206,MATCH(Residents!H464,Beds!$A$7:$A$206,0)),0)))</f>
        <v/>
      </c>
      <c r="D464" s="29" t="str">
        <f>IF(OR($A464="",Residents!J464=""),"",Residents!J464)</f>
        <v/>
      </c>
      <c r="E464" s="30" t="str">
        <f>IF($A464="","",IF(Residents!J464="","No check-in date",IF(Residents!J464&gt;Settings!$B$5,"Booked",IF(AND(Residents!K464&lt;&gt;"",Residents!K464&lt;Settings!$B$5),"Left","Staying"))))</f>
        <v/>
      </c>
      <c r="F464" s="30" t="str">
        <f>IF($A464="","",IF(OR(L464="",Residents!$J464&gt;Settings!$B$5),0,(YEAR(M464)-YEAR(L464))*12+MONTH(M464)-MONTH(L464)+1))</f>
        <v/>
      </c>
      <c r="G464" s="28" t="str">
        <f>IF($A464="","",F464*C464+IF(F464&gt;0,N(Residents!O464),0))</f>
        <v/>
      </c>
      <c r="H464" s="28" t="str">
        <f>IF($A464="","",SUMIF(Payments!$B$4:$B$1003,$A464,Payments!$D$4:$D$1003))</f>
        <v/>
      </c>
      <c r="I464" s="31" t="str">
        <f t="shared" si="7"/>
        <v/>
      </c>
      <c r="J464" s="26" t="str">
        <f>IF($A464="","",Residents!B464&amp;"")</f>
        <v/>
      </c>
      <c r="K464" s="32" t="str">
        <f>IF(OR($A464="",N(I464)&lt;=0.005),"","Hi "&amp;A464&amp;", your rent balance at "&amp;Settings!$B$3&amp;" is "&amp;Settings!$B$4&amp;" "&amp;TEXT(I464,"#,##0")&amp;" as on "&amp;TEXT(Settings!$B$5,"dd-mmm-yyyy")&amp;". Please pay at the earliest. Thank you.")</f>
        <v/>
      </c>
      <c r="L464" s="33" t="str">
        <f>IF(OR($A464="",Residents!$J464=""),"",DATE(YEAR(Residents!$J464),MONTH(Residents!$J464),1))</f>
        <v/>
      </c>
      <c r="M464" s="33" t="str">
        <f>IF(L464="","",MAX(L464,IF(Residents!$K464&lt;&gt;"",MIN(DATE(YEAR(Residents!$K464),MONTH(Residents!$K464),1),DATE(YEAR(Settings!$B$5),MONTH(Settings!$B$5),1)),IF(DAY(Settings!$B$5)&gt;=MAX(1,N(Settings!$B$6)),DATE(YEAR(Settings!$B$5),MONTH(Settings!$B$5),1),EDATE(DATE(YEAR(Settings!$B$5),MONTH(Settings!$B$5),1),-1)))))</f>
        <v/>
      </c>
    </row>
    <row r="465" spans="1:13" x14ac:dyDescent="0.3">
      <c r="A465" s="26" t="str">
        <f>IF(Residents!A465="","",Residents!A465)</f>
        <v/>
      </c>
      <c r="B465" s="27" t="str">
        <f>IF($A465="","",Residents!H465&amp;"")</f>
        <v/>
      </c>
      <c r="C465" s="28" t="str">
        <f>IF($A465="","",IF(N(Residents!I465)&gt;0,Residents!I465,IFERROR(INDEX(Beds!$F$7:$F$206,MATCH(Residents!H465,Beds!$A$7:$A$206,0)),0)))</f>
        <v/>
      </c>
      <c r="D465" s="29" t="str">
        <f>IF(OR($A465="",Residents!J465=""),"",Residents!J465)</f>
        <v/>
      </c>
      <c r="E465" s="30" t="str">
        <f>IF($A465="","",IF(Residents!J465="","No check-in date",IF(Residents!J465&gt;Settings!$B$5,"Booked",IF(AND(Residents!K465&lt;&gt;"",Residents!K465&lt;Settings!$B$5),"Left","Staying"))))</f>
        <v/>
      </c>
      <c r="F465" s="30" t="str">
        <f>IF($A465="","",IF(OR(L465="",Residents!$J465&gt;Settings!$B$5),0,(YEAR(M465)-YEAR(L465))*12+MONTH(M465)-MONTH(L465)+1))</f>
        <v/>
      </c>
      <c r="G465" s="28" t="str">
        <f>IF($A465="","",F465*C465+IF(F465&gt;0,N(Residents!O465),0))</f>
        <v/>
      </c>
      <c r="H465" s="28" t="str">
        <f>IF($A465="","",SUMIF(Payments!$B$4:$B$1003,$A465,Payments!$D$4:$D$1003))</f>
        <v/>
      </c>
      <c r="I465" s="31" t="str">
        <f t="shared" si="7"/>
        <v/>
      </c>
      <c r="J465" s="26" t="str">
        <f>IF($A465="","",Residents!B465&amp;"")</f>
        <v/>
      </c>
      <c r="K465" s="32" t="str">
        <f>IF(OR($A465="",N(I465)&lt;=0.005),"","Hi "&amp;A465&amp;", your rent balance at "&amp;Settings!$B$3&amp;" is "&amp;Settings!$B$4&amp;" "&amp;TEXT(I465,"#,##0")&amp;" as on "&amp;TEXT(Settings!$B$5,"dd-mmm-yyyy")&amp;". Please pay at the earliest. Thank you.")</f>
        <v/>
      </c>
      <c r="L465" s="33" t="str">
        <f>IF(OR($A465="",Residents!$J465=""),"",DATE(YEAR(Residents!$J465),MONTH(Residents!$J465),1))</f>
        <v/>
      </c>
      <c r="M465" s="33" t="str">
        <f>IF(L465="","",MAX(L465,IF(Residents!$K465&lt;&gt;"",MIN(DATE(YEAR(Residents!$K465),MONTH(Residents!$K465),1),DATE(YEAR(Settings!$B$5),MONTH(Settings!$B$5),1)),IF(DAY(Settings!$B$5)&gt;=MAX(1,N(Settings!$B$6)),DATE(YEAR(Settings!$B$5),MONTH(Settings!$B$5),1),EDATE(DATE(YEAR(Settings!$B$5),MONTH(Settings!$B$5),1),-1)))))</f>
        <v/>
      </c>
    </row>
    <row r="466" spans="1:13" x14ac:dyDescent="0.3">
      <c r="A466" s="26" t="str">
        <f>IF(Residents!A466="","",Residents!A466)</f>
        <v/>
      </c>
      <c r="B466" s="27" t="str">
        <f>IF($A466="","",Residents!H466&amp;"")</f>
        <v/>
      </c>
      <c r="C466" s="28" t="str">
        <f>IF($A466="","",IF(N(Residents!I466)&gt;0,Residents!I466,IFERROR(INDEX(Beds!$F$7:$F$206,MATCH(Residents!H466,Beds!$A$7:$A$206,0)),0)))</f>
        <v/>
      </c>
      <c r="D466" s="29" t="str">
        <f>IF(OR($A466="",Residents!J466=""),"",Residents!J466)</f>
        <v/>
      </c>
      <c r="E466" s="30" t="str">
        <f>IF($A466="","",IF(Residents!J466="","No check-in date",IF(Residents!J466&gt;Settings!$B$5,"Booked",IF(AND(Residents!K466&lt;&gt;"",Residents!K466&lt;Settings!$B$5),"Left","Staying"))))</f>
        <v/>
      </c>
      <c r="F466" s="30" t="str">
        <f>IF($A466="","",IF(OR(L466="",Residents!$J466&gt;Settings!$B$5),0,(YEAR(M466)-YEAR(L466))*12+MONTH(M466)-MONTH(L466)+1))</f>
        <v/>
      </c>
      <c r="G466" s="28" t="str">
        <f>IF($A466="","",F466*C466+IF(F466&gt;0,N(Residents!O466),0))</f>
        <v/>
      </c>
      <c r="H466" s="28" t="str">
        <f>IF($A466="","",SUMIF(Payments!$B$4:$B$1003,$A466,Payments!$D$4:$D$1003))</f>
        <v/>
      </c>
      <c r="I466" s="31" t="str">
        <f t="shared" si="7"/>
        <v/>
      </c>
      <c r="J466" s="26" t="str">
        <f>IF($A466="","",Residents!B466&amp;"")</f>
        <v/>
      </c>
      <c r="K466" s="32" t="str">
        <f>IF(OR($A466="",N(I466)&lt;=0.005),"","Hi "&amp;A466&amp;", your rent balance at "&amp;Settings!$B$3&amp;" is "&amp;Settings!$B$4&amp;" "&amp;TEXT(I466,"#,##0")&amp;" as on "&amp;TEXT(Settings!$B$5,"dd-mmm-yyyy")&amp;". Please pay at the earliest. Thank you.")</f>
        <v/>
      </c>
      <c r="L466" s="33" t="str">
        <f>IF(OR($A466="",Residents!$J466=""),"",DATE(YEAR(Residents!$J466),MONTH(Residents!$J466),1))</f>
        <v/>
      </c>
      <c r="M466" s="33" t="str">
        <f>IF(L466="","",MAX(L466,IF(Residents!$K466&lt;&gt;"",MIN(DATE(YEAR(Residents!$K466),MONTH(Residents!$K466),1),DATE(YEAR(Settings!$B$5),MONTH(Settings!$B$5),1)),IF(DAY(Settings!$B$5)&gt;=MAX(1,N(Settings!$B$6)),DATE(YEAR(Settings!$B$5),MONTH(Settings!$B$5),1),EDATE(DATE(YEAR(Settings!$B$5),MONTH(Settings!$B$5),1),-1)))))</f>
        <v/>
      </c>
    </row>
    <row r="467" spans="1:13" x14ac:dyDescent="0.3">
      <c r="A467" s="26" t="str">
        <f>IF(Residents!A467="","",Residents!A467)</f>
        <v/>
      </c>
      <c r="B467" s="27" t="str">
        <f>IF($A467="","",Residents!H467&amp;"")</f>
        <v/>
      </c>
      <c r="C467" s="28" t="str">
        <f>IF($A467="","",IF(N(Residents!I467)&gt;0,Residents!I467,IFERROR(INDEX(Beds!$F$7:$F$206,MATCH(Residents!H467,Beds!$A$7:$A$206,0)),0)))</f>
        <v/>
      </c>
      <c r="D467" s="29" t="str">
        <f>IF(OR($A467="",Residents!J467=""),"",Residents!J467)</f>
        <v/>
      </c>
      <c r="E467" s="30" t="str">
        <f>IF($A467="","",IF(Residents!J467="","No check-in date",IF(Residents!J467&gt;Settings!$B$5,"Booked",IF(AND(Residents!K467&lt;&gt;"",Residents!K467&lt;Settings!$B$5),"Left","Staying"))))</f>
        <v/>
      </c>
      <c r="F467" s="30" t="str">
        <f>IF($A467="","",IF(OR(L467="",Residents!$J467&gt;Settings!$B$5),0,(YEAR(M467)-YEAR(L467))*12+MONTH(M467)-MONTH(L467)+1))</f>
        <v/>
      </c>
      <c r="G467" s="28" t="str">
        <f>IF($A467="","",F467*C467+IF(F467&gt;0,N(Residents!O467),0))</f>
        <v/>
      </c>
      <c r="H467" s="28" t="str">
        <f>IF($A467="","",SUMIF(Payments!$B$4:$B$1003,$A467,Payments!$D$4:$D$1003))</f>
        <v/>
      </c>
      <c r="I467" s="31" t="str">
        <f t="shared" si="7"/>
        <v/>
      </c>
      <c r="J467" s="26" t="str">
        <f>IF($A467="","",Residents!B467&amp;"")</f>
        <v/>
      </c>
      <c r="K467" s="32" t="str">
        <f>IF(OR($A467="",N(I467)&lt;=0.005),"","Hi "&amp;A467&amp;", your rent balance at "&amp;Settings!$B$3&amp;" is "&amp;Settings!$B$4&amp;" "&amp;TEXT(I467,"#,##0")&amp;" as on "&amp;TEXT(Settings!$B$5,"dd-mmm-yyyy")&amp;". Please pay at the earliest. Thank you.")</f>
        <v/>
      </c>
      <c r="L467" s="33" t="str">
        <f>IF(OR($A467="",Residents!$J467=""),"",DATE(YEAR(Residents!$J467),MONTH(Residents!$J467),1))</f>
        <v/>
      </c>
      <c r="M467" s="33" t="str">
        <f>IF(L467="","",MAX(L467,IF(Residents!$K467&lt;&gt;"",MIN(DATE(YEAR(Residents!$K467),MONTH(Residents!$K467),1),DATE(YEAR(Settings!$B$5),MONTH(Settings!$B$5),1)),IF(DAY(Settings!$B$5)&gt;=MAX(1,N(Settings!$B$6)),DATE(YEAR(Settings!$B$5),MONTH(Settings!$B$5),1),EDATE(DATE(YEAR(Settings!$B$5),MONTH(Settings!$B$5),1),-1)))))</f>
        <v/>
      </c>
    </row>
    <row r="468" spans="1:13" x14ac:dyDescent="0.3">
      <c r="A468" s="26" t="str">
        <f>IF(Residents!A468="","",Residents!A468)</f>
        <v/>
      </c>
      <c r="B468" s="27" t="str">
        <f>IF($A468="","",Residents!H468&amp;"")</f>
        <v/>
      </c>
      <c r="C468" s="28" t="str">
        <f>IF($A468="","",IF(N(Residents!I468)&gt;0,Residents!I468,IFERROR(INDEX(Beds!$F$7:$F$206,MATCH(Residents!H468,Beds!$A$7:$A$206,0)),0)))</f>
        <v/>
      </c>
      <c r="D468" s="29" t="str">
        <f>IF(OR($A468="",Residents!J468=""),"",Residents!J468)</f>
        <v/>
      </c>
      <c r="E468" s="30" t="str">
        <f>IF($A468="","",IF(Residents!J468="","No check-in date",IF(Residents!J468&gt;Settings!$B$5,"Booked",IF(AND(Residents!K468&lt;&gt;"",Residents!K468&lt;Settings!$B$5),"Left","Staying"))))</f>
        <v/>
      </c>
      <c r="F468" s="30" t="str">
        <f>IF($A468="","",IF(OR(L468="",Residents!$J468&gt;Settings!$B$5),0,(YEAR(M468)-YEAR(L468))*12+MONTH(M468)-MONTH(L468)+1))</f>
        <v/>
      </c>
      <c r="G468" s="28" t="str">
        <f>IF($A468="","",F468*C468+IF(F468&gt;0,N(Residents!O468),0))</f>
        <v/>
      </c>
      <c r="H468" s="28" t="str">
        <f>IF($A468="","",SUMIF(Payments!$B$4:$B$1003,$A468,Payments!$D$4:$D$1003))</f>
        <v/>
      </c>
      <c r="I468" s="31" t="str">
        <f t="shared" si="7"/>
        <v/>
      </c>
      <c r="J468" s="26" t="str">
        <f>IF($A468="","",Residents!B468&amp;"")</f>
        <v/>
      </c>
      <c r="K468" s="32" t="str">
        <f>IF(OR($A468="",N(I468)&lt;=0.005),"","Hi "&amp;A468&amp;", your rent balance at "&amp;Settings!$B$3&amp;" is "&amp;Settings!$B$4&amp;" "&amp;TEXT(I468,"#,##0")&amp;" as on "&amp;TEXT(Settings!$B$5,"dd-mmm-yyyy")&amp;". Please pay at the earliest. Thank you.")</f>
        <v/>
      </c>
      <c r="L468" s="33" t="str">
        <f>IF(OR($A468="",Residents!$J468=""),"",DATE(YEAR(Residents!$J468),MONTH(Residents!$J468),1))</f>
        <v/>
      </c>
      <c r="M468" s="33" t="str">
        <f>IF(L468="","",MAX(L468,IF(Residents!$K468&lt;&gt;"",MIN(DATE(YEAR(Residents!$K468),MONTH(Residents!$K468),1),DATE(YEAR(Settings!$B$5),MONTH(Settings!$B$5),1)),IF(DAY(Settings!$B$5)&gt;=MAX(1,N(Settings!$B$6)),DATE(YEAR(Settings!$B$5),MONTH(Settings!$B$5),1),EDATE(DATE(YEAR(Settings!$B$5),MONTH(Settings!$B$5),1),-1)))))</f>
        <v/>
      </c>
    </row>
    <row r="469" spans="1:13" x14ac:dyDescent="0.3">
      <c r="A469" s="26" t="str">
        <f>IF(Residents!A469="","",Residents!A469)</f>
        <v/>
      </c>
      <c r="B469" s="27" t="str">
        <f>IF($A469="","",Residents!H469&amp;"")</f>
        <v/>
      </c>
      <c r="C469" s="28" t="str">
        <f>IF($A469="","",IF(N(Residents!I469)&gt;0,Residents!I469,IFERROR(INDEX(Beds!$F$7:$F$206,MATCH(Residents!H469,Beds!$A$7:$A$206,0)),0)))</f>
        <v/>
      </c>
      <c r="D469" s="29" t="str">
        <f>IF(OR($A469="",Residents!J469=""),"",Residents!J469)</f>
        <v/>
      </c>
      <c r="E469" s="30" t="str">
        <f>IF($A469="","",IF(Residents!J469="","No check-in date",IF(Residents!J469&gt;Settings!$B$5,"Booked",IF(AND(Residents!K469&lt;&gt;"",Residents!K469&lt;Settings!$B$5),"Left","Staying"))))</f>
        <v/>
      </c>
      <c r="F469" s="30" t="str">
        <f>IF($A469="","",IF(OR(L469="",Residents!$J469&gt;Settings!$B$5),0,(YEAR(M469)-YEAR(L469))*12+MONTH(M469)-MONTH(L469)+1))</f>
        <v/>
      </c>
      <c r="G469" s="28" t="str">
        <f>IF($A469="","",F469*C469+IF(F469&gt;0,N(Residents!O469),0))</f>
        <v/>
      </c>
      <c r="H469" s="28" t="str">
        <f>IF($A469="","",SUMIF(Payments!$B$4:$B$1003,$A469,Payments!$D$4:$D$1003))</f>
        <v/>
      </c>
      <c r="I469" s="31" t="str">
        <f t="shared" si="7"/>
        <v/>
      </c>
      <c r="J469" s="26" t="str">
        <f>IF($A469="","",Residents!B469&amp;"")</f>
        <v/>
      </c>
      <c r="K469" s="32" t="str">
        <f>IF(OR($A469="",N(I469)&lt;=0.005),"","Hi "&amp;A469&amp;", your rent balance at "&amp;Settings!$B$3&amp;" is "&amp;Settings!$B$4&amp;" "&amp;TEXT(I469,"#,##0")&amp;" as on "&amp;TEXT(Settings!$B$5,"dd-mmm-yyyy")&amp;". Please pay at the earliest. Thank you.")</f>
        <v/>
      </c>
      <c r="L469" s="33" t="str">
        <f>IF(OR($A469="",Residents!$J469=""),"",DATE(YEAR(Residents!$J469),MONTH(Residents!$J469),1))</f>
        <v/>
      </c>
      <c r="M469" s="33" t="str">
        <f>IF(L469="","",MAX(L469,IF(Residents!$K469&lt;&gt;"",MIN(DATE(YEAR(Residents!$K469),MONTH(Residents!$K469),1),DATE(YEAR(Settings!$B$5),MONTH(Settings!$B$5),1)),IF(DAY(Settings!$B$5)&gt;=MAX(1,N(Settings!$B$6)),DATE(YEAR(Settings!$B$5),MONTH(Settings!$B$5),1),EDATE(DATE(YEAR(Settings!$B$5),MONTH(Settings!$B$5),1),-1)))))</f>
        <v/>
      </c>
    </row>
    <row r="470" spans="1:13" x14ac:dyDescent="0.3">
      <c r="A470" s="26" t="str">
        <f>IF(Residents!A470="","",Residents!A470)</f>
        <v/>
      </c>
      <c r="B470" s="27" t="str">
        <f>IF($A470="","",Residents!H470&amp;"")</f>
        <v/>
      </c>
      <c r="C470" s="28" t="str">
        <f>IF($A470="","",IF(N(Residents!I470)&gt;0,Residents!I470,IFERROR(INDEX(Beds!$F$7:$F$206,MATCH(Residents!H470,Beds!$A$7:$A$206,0)),0)))</f>
        <v/>
      </c>
      <c r="D470" s="29" t="str">
        <f>IF(OR($A470="",Residents!J470=""),"",Residents!J470)</f>
        <v/>
      </c>
      <c r="E470" s="30" t="str">
        <f>IF($A470="","",IF(Residents!J470="","No check-in date",IF(Residents!J470&gt;Settings!$B$5,"Booked",IF(AND(Residents!K470&lt;&gt;"",Residents!K470&lt;Settings!$B$5),"Left","Staying"))))</f>
        <v/>
      </c>
      <c r="F470" s="30" t="str">
        <f>IF($A470="","",IF(OR(L470="",Residents!$J470&gt;Settings!$B$5),0,(YEAR(M470)-YEAR(L470))*12+MONTH(M470)-MONTH(L470)+1))</f>
        <v/>
      </c>
      <c r="G470" s="28" t="str">
        <f>IF($A470="","",F470*C470+IF(F470&gt;0,N(Residents!O470),0))</f>
        <v/>
      </c>
      <c r="H470" s="28" t="str">
        <f>IF($A470="","",SUMIF(Payments!$B$4:$B$1003,$A470,Payments!$D$4:$D$1003))</f>
        <v/>
      </c>
      <c r="I470" s="31" t="str">
        <f t="shared" si="7"/>
        <v/>
      </c>
      <c r="J470" s="26" t="str">
        <f>IF($A470="","",Residents!B470&amp;"")</f>
        <v/>
      </c>
      <c r="K470" s="32" t="str">
        <f>IF(OR($A470="",N(I470)&lt;=0.005),"","Hi "&amp;A470&amp;", your rent balance at "&amp;Settings!$B$3&amp;" is "&amp;Settings!$B$4&amp;" "&amp;TEXT(I470,"#,##0")&amp;" as on "&amp;TEXT(Settings!$B$5,"dd-mmm-yyyy")&amp;". Please pay at the earliest. Thank you.")</f>
        <v/>
      </c>
      <c r="L470" s="33" t="str">
        <f>IF(OR($A470="",Residents!$J470=""),"",DATE(YEAR(Residents!$J470),MONTH(Residents!$J470),1))</f>
        <v/>
      </c>
      <c r="M470" s="33" t="str">
        <f>IF(L470="","",MAX(L470,IF(Residents!$K470&lt;&gt;"",MIN(DATE(YEAR(Residents!$K470),MONTH(Residents!$K470),1),DATE(YEAR(Settings!$B$5),MONTH(Settings!$B$5),1)),IF(DAY(Settings!$B$5)&gt;=MAX(1,N(Settings!$B$6)),DATE(YEAR(Settings!$B$5),MONTH(Settings!$B$5),1),EDATE(DATE(YEAR(Settings!$B$5),MONTH(Settings!$B$5),1),-1)))))</f>
        <v/>
      </c>
    </row>
    <row r="471" spans="1:13" x14ac:dyDescent="0.3">
      <c r="A471" s="26" t="str">
        <f>IF(Residents!A471="","",Residents!A471)</f>
        <v/>
      </c>
      <c r="B471" s="27" t="str">
        <f>IF($A471="","",Residents!H471&amp;"")</f>
        <v/>
      </c>
      <c r="C471" s="28" t="str">
        <f>IF($A471="","",IF(N(Residents!I471)&gt;0,Residents!I471,IFERROR(INDEX(Beds!$F$7:$F$206,MATCH(Residents!H471,Beds!$A$7:$A$206,0)),0)))</f>
        <v/>
      </c>
      <c r="D471" s="29" t="str">
        <f>IF(OR($A471="",Residents!J471=""),"",Residents!J471)</f>
        <v/>
      </c>
      <c r="E471" s="30" t="str">
        <f>IF($A471="","",IF(Residents!J471="","No check-in date",IF(Residents!J471&gt;Settings!$B$5,"Booked",IF(AND(Residents!K471&lt;&gt;"",Residents!K471&lt;Settings!$B$5),"Left","Staying"))))</f>
        <v/>
      </c>
      <c r="F471" s="30" t="str">
        <f>IF($A471="","",IF(OR(L471="",Residents!$J471&gt;Settings!$B$5),0,(YEAR(M471)-YEAR(L471))*12+MONTH(M471)-MONTH(L471)+1))</f>
        <v/>
      </c>
      <c r="G471" s="28" t="str">
        <f>IF($A471="","",F471*C471+IF(F471&gt;0,N(Residents!O471),0))</f>
        <v/>
      </c>
      <c r="H471" s="28" t="str">
        <f>IF($A471="","",SUMIF(Payments!$B$4:$B$1003,$A471,Payments!$D$4:$D$1003))</f>
        <v/>
      </c>
      <c r="I471" s="31" t="str">
        <f t="shared" si="7"/>
        <v/>
      </c>
      <c r="J471" s="26" t="str">
        <f>IF($A471="","",Residents!B471&amp;"")</f>
        <v/>
      </c>
      <c r="K471" s="32" t="str">
        <f>IF(OR($A471="",N(I471)&lt;=0.005),"","Hi "&amp;A471&amp;", your rent balance at "&amp;Settings!$B$3&amp;" is "&amp;Settings!$B$4&amp;" "&amp;TEXT(I471,"#,##0")&amp;" as on "&amp;TEXT(Settings!$B$5,"dd-mmm-yyyy")&amp;". Please pay at the earliest. Thank you.")</f>
        <v/>
      </c>
      <c r="L471" s="33" t="str">
        <f>IF(OR($A471="",Residents!$J471=""),"",DATE(YEAR(Residents!$J471),MONTH(Residents!$J471),1))</f>
        <v/>
      </c>
      <c r="M471" s="33" t="str">
        <f>IF(L471="","",MAX(L471,IF(Residents!$K471&lt;&gt;"",MIN(DATE(YEAR(Residents!$K471),MONTH(Residents!$K471),1),DATE(YEAR(Settings!$B$5),MONTH(Settings!$B$5),1)),IF(DAY(Settings!$B$5)&gt;=MAX(1,N(Settings!$B$6)),DATE(YEAR(Settings!$B$5),MONTH(Settings!$B$5),1),EDATE(DATE(YEAR(Settings!$B$5),MONTH(Settings!$B$5),1),-1)))))</f>
        <v/>
      </c>
    </row>
    <row r="472" spans="1:13" x14ac:dyDescent="0.3">
      <c r="A472" s="26" t="str">
        <f>IF(Residents!A472="","",Residents!A472)</f>
        <v/>
      </c>
      <c r="B472" s="27" t="str">
        <f>IF($A472="","",Residents!H472&amp;"")</f>
        <v/>
      </c>
      <c r="C472" s="28" t="str">
        <f>IF($A472="","",IF(N(Residents!I472)&gt;0,Residents!I472,IFERROR(INDEX(Beds!$F$7:$F$206,MATCH(Residents!H472,Beds!$A$7:$A$206,0)),0)))</f>
        <v/>
      </c>
      <c r="D472" s="29" t="str">
        <f>IF(OR($A472="",Residents!J472=""),"",Residents!J472)</f>
        <v/>
      </c>
      <c r="E472" s="30" t="str">
        <f>IF($A472="","",IF(Residents!J472="","No check-in date",IF(Residents!J472&gt;Settings!$B$5,"Booked",IF(AND(Residents!K472&lt;&gt;"",Residents!K472&lt;Settings!$B$5),"Left","Staying"))))</f>
        <v/>
      </c>
      <c r="F472" s="30" t="str">
        <f>IF($A472="","",IF(OR(L472="",Residents!$J472&gt;Settings!$B$5),0,(YEAR(M472)-YEAR(L472))*12+MONTH(M472)-MONTH(L472)+1))</f>
        <v/>
      </c>
      <c r="G472" s="28" t="str">
        <f>IF($A472="","",F472*C472+IF(F472&gt;0,N(Residents!O472),0))</f>
        <v/>
      </c>
      <c r="H472" s="28" t="str">
        <f>IF($A472="","",SUMIF(Payments!$B$4:$B$1003,$A472,Payments!$D$4:$D$1003))</f>
        <v/>
      </c>
      <c r="I472" s="31" t="str">
        <f t="shared" si="7"/>
        <v/>
      </c>
      <c r="J472" s="26" t="str">
        <f>IF($A472="","",Residents!B472&amp;"")</f>
        <v/>
      </c>
      <c r="K472" s="32" t="str">
        <f>IF(OR($A472="",N(I472)&lt;=0.005),"","Hi "&amp;A472&amp;", your rent balance at "&amp;Settings!$B$3&amp;" is "&amp;Settings!$B$4&amp;" "&amp;TEXT(I472,"#,##0")&amp;" as on "&amp;TEXT(Settings!$B$5,"dd-mmm-yyyy")&amp;". Please pay at the earliest. Thank you.")</f>
        <v/>
      </c>
      <c r="L472" s="33" t="str">
        <f>IF(OR($A472="",Residents!$J472=""),"",DATE(YEAR(Residents!$J472),MONTH(Residents!$J472),1))</f>
        <v/>
      </c>
      <c r="M472" s="33" t="str">
        <f>IF(L472="","",MAX(L472,IF(Residents!$K472&lt;&gt;"",MIN(DATE(YEAR(Residents!$K472),MONTH(Residents!$K472),1),DATE(YEAR(Settings!$B$5),MONTH(Settings!$B$5),1)),IF(DAY(Settings!$B$5)&gt;=MAX(1,N(Settings!$B$6)),DATE(YEAR(Settings!$B$5),MONTH(Settings!$B$5),1),EDATE(DATE(YEAR(Settings!$B$5),MONTH(Settings!$B$5),1),-1)))))</f>
        <v/>
      </c>
    </row>
    <row r="473" spans="1:13" x14ac:dyDescent="0.3">
      <c r="A473" s="26" t="str">
        <f>IF(Residents!A473="","",Residents!A473)</f>
        <v/>
      </c>
      <c r="B473" s="27" t="str">
        <f>IF($A473="","",Residents!H473&amp;"")</f>
        <v/>
      </c>
      <c r="C473" s="28" t="str">
        <f>IF($A473="","",IF(N(Residents!I473)&gt;0,Residents!I473,IFERROR(INDEX(Beds!$F$7:$F$206,MATCH(Residents!H473,Beds!$A$7:$A$206,0)),0)))</f>
        <v/>
      </c>
      <c r="D473" s="29" t="str">
        <f>IF(OR($A473="",Residents!J473=""),"",Residents!J473)</f>
        <v/>
      </c>
      <c r="E473" s="30" t="str">
        <f>IF($A473="","",IF(Residents!J473="","No check-in date",IF(Residents!J473&gt;Settings!$B$5,"Booked",IF(AND(Residents!K473&lt;&gt;"",Residents!K473&lt;Settings!$B$5),"Left","Staying"))))</f>
        <v/>
      </c>
      <c r="F473" s="30" t="str">
        <f>IF($A473="","",IF(OR(L473="",Residents!$J473&gt;Settings!$B$5),0,(YEAR(M473)-YEAR(L473))*12+MONTH(M473)-MONTH(L473)+1))</f>
        <v/>
      </c>
      <c r="G473" s="28" t="str">
        <f>IF($A473="","",F473*C473+IF(F473&gt;0,N(Residents!O473),0))</f>
        <v/>
      </c>
      <c r="H473" s="28" t="str">
        <f>IF($A473="","",SUMIF(Payments!$B$4:$B$1003,$A473,Payments!$D$4:$D$1003))</f>
        <v/>
      </c>
      <c r="I473" s="31" t="str">
        <f t="shared" si="7"/>
        <v/>
      </c>
      <c r="J473" s="26" t="str">
        <f>IF($A473="","",Residents!B473&amp;"")</f>
        <v/>
      </c>
      <c r="K473" s="32" t="str">
        <f>IF(OR($A473="",N(I473)&lt;=0.005),"","Hi "&amp;A473&amp;", your rent balance at "&amp;Settings!$B$3&amp;" is "&amp;Settings!$B$4&amp;" "&amp;TEXT(I473,"#,##0")&amp;" as on "&amp;TEXT(Settings!$B$5,"dd-mmm-yyyy")&amp;". Please pay at the earliest. Thank you.")</f>
        <v/>
      </c>
      <c r="L473" s="33" t="str">
        <f>IF(OR($A473="",Residents!$J473=""),"",DATE(YEAR(Residents!$J473),MONTH(Residents!$J473),1))</f>
        <v/>
      </c>
      <c r="M473" s="33" t="str">
        <f>IF(L473="","",MAX(L473,IF(Residents!$K473&lt;&gt;"",MIN(DATE(YEAR(Residents!$K473),MONTH(Residents!$K473),1),DATE(YEAR(Settings!$B$5),MONTH(Settings!$B$5),1)),IF(DAY(Settings!$B$5)&gt;=MAX(1,N(Settings!$B$6)),DATE(YEAR(Settings!$B$5),MONTH(Settings!$B$5),1),EDATE(DATE(YEAR(Settings!$B$5),MONTH(Settings!$B$5),1),-1)))))</f>
        <v/>
      </c>
    </row>
    <row r="474" spans="1:13" x14ac:dyDescent="0.3">
      <c r="A474" s="26" t="str">
        <f>IF(Residents!A474="","",Residents!A474)</f>
        <v/>
      </c>
      <c r="B474" s="27" t="str">
        <f>IF($A474="","",Residents!H474&amp;"")</f>
        <v/>
      </c>
      <c r="C474" s="28" t="str">
        <f>IF($A474="","",IF(N(Residents!I474)&gt;0,Residents!I474,IFERROR(INDEX(Beds!$F$7:$F$206,MATCH(Residents!H474,Beds!$A$7:$A$206,0)),0)))</f>
        <v/>
      </c>
      <c r="D474" s="29" t="str">
        <f>IF(OR($A474="",Residents!J474=""),"",Residents!J474)</f>
        <v/>
      </c>
      <c r="E474" s="30" t="str">
        <f>IF($A474="","",IF(Residents!J474="","No check-in date",IF(Residents!J474&gt;Settings!$B$5,"Booked",IF(AND(Residents!K474&lt;&gt;"",Residents!K474&lt;Settings!$B$5),"Left","Staying"))))</f>
        <v/>
      </c>
      <c r="F474" s="30" t="str">
        <f>IF($A474="","",IF(OR(L474="",Residents!$J474&gt;Settings!$B$5),0,(YEAR(M474)-YEAR(L474))*12+MONTH(M474)-MONTH(L474)+1))</f>
        <v/>
      </c>
      <c r="G474" s="28" t="str">
        <f>IF($A474="","",F474*C474+IF(F474&gt;0,N(Residents!O474),0))</f>
        <v/>
      </c>
      <c r="H474" s="28" t="str">
        <f>IF($A474="","",SUMIF(Payments!$B$4:$B$1003,$A474,Payments!$D$4:$D$1003))</f>
        <v/>
      </c>
      <c r="I474" s="31" t="str">
        <f t="shared" si="7"/>
        <v/>
      </c>
      <c r="J474" s="26" t="str">
        <f>IF($A474="","",Residents!B474&amp;"")</f>
        <v/>
      </c>
      <c r="K474" s="32" t="str">
        <f>IF(OR($A474="",N(I474)&lt;=0.005),"","Hi "&amp;A474&amp;", your rent balance at "&amp;Settings!$B$3&amp;" is "&amp;Settings!$B$4&amp;" "&amp;TEXT(I474,"#,##0")&amp;" as on "&amp;TEXT(Settings!$B$5,"dd-mmm-yyyy")&amp;". Please pay at the earliest. Thank you.")</f>
        <v/>
      </c>
      <c r="L474" s="33" t="str">
        <f>IF(OR($A474="",Residents!$J474=""),"",DATE(YEAR(Residents!$J474),MONTH(Residents!$J474),1))</f>
        <v/>
      </c>
      <c r="M474" s="33" t="str">
        <f>IF(L474="","",MAX(L474,IF(Residents!$K474&lt;&gt;"",MIN(DATE(YEAR(Residents!$K474),MONTH(Residents!$K474),1),DATE(YEAR(Settings!$B$5),MONTH(Settings!$B$5),1)),IF(DAY(Settings!$B$5)&gt;=MAX(1,N(Settings!$B$6)),DATE(YEAR(Settings!$B$5),MONTH(Settings!$B$5),1),EDATE(DATE(YEAR(Settings!$B$5),MONTH(Settings!$B$5),1),-1)))))</f>
        <v/>
      </c>
    </row>
    <row r="475" spans="1:13" x14ac:dyDescent="0.3">
      <c r="A475" s="26" t="str">
        <f>IF(Residents!A475="","",Residents!A475)</f>
        <v/>
      </c>
      <c r="B475" s="27" t="str">
        <f>IF($A475="","",Residents!H475&amp;"")</f>
        <v/>
      </c>
      <c r="C475" s="28" t="str">
        <f>IF($A475="","",IF(N(Residents!I475)&gt;0,Residents!I475,IFERROR(INDEX(Beds!$F$7:$F$206,MATCH(Residents!H475,Beds!$A$7:$A$206,0)),0)))</f>
        <v/>
      </c>
      <c r="D475" s="29" t="str">
        <f>IF(OR($A475="",Residents!J475=""),"",Residents!J475)</f>
        <v/>
      </c>
      <c r="E475" s="30" t="str">
        <f>IF($A475="","",IF(Residents!J475="","No check-in date",IF(Residents!J475&gt;Settings!$B$5,"Booked",IF(AND(Residents!K475&lt;&gt;"",Residents!K475&lt;Settings!$B$5),"Left","Staying"))))</f>
        <v/>
      </c>
      <c r="F475" s="30" t="str">
        <f>IF($A475="","",IF(OR(L475="",Residents!$J475&gt;Settings!$B$5),0,(YEAR(M475)-YEAR(L475))*12+MONTH(M475)-MONTH(L475)+1))</f>
        <v/>
      </c>
      <c r="G475" s="28" t="str">
        <f>IF($A475="","",F475*C475+IF(F475&gt;0,N(Residents!O475),0))</f>
        <v/>
      </c>
      <c r="H475" s="28" t="str">
        <f>IF($A475="","",SUMIF(Payments!$B$4:$B$1003,$A475,Payments!$D$4:$D$1003))</f>
        <v/>
      </c>
      <c r="I475" s="31" t="str">
        <f t="shared" si="7"/>
        <v/>
      </c>
      <c r="J475" s="26" t="str">
        <f>IF($A475="","",Residents!B475&amp;"")</f>
        <v/>
      </c>
      <c r="K475" s="32" t="str">
        <f>IF(OR($A475="",N(I475)&lt;=0.005),"","Hi "&amp;A475&amp;", your rent balance at "&amp;Settings!$B$3&amp;" is "&amp;Settings!$B$4&amp;" "&amp;TEXT(I475,"#,##0")&amp;" as on "&amp;TEXT(Settings!$B$5,"dd-mmm-yyyy")&amp;". Please pay at the earliest. Thank you.")</f>
        <v/>
      </c>
      <c r="L475" s="33" t="str">
        <f>IF(OR($A475="",Residents!$J475=""),"",DATE(YEAR(Residents!$J475),MONTH(Residents!$J475),1))</f>
        <v/>
      </c>
      <c r="M475" s="33" t="str">
        <f>IF(L475="","",MAX(L475,IF(Residents!$K475&lt;&gt;"",MIN(DATE(YEAR(Residents!$K475),MONTH(Residents!$K475),1),DATE(YEAR(Settings!$B$5),MONTH(Settings!$B$5),1)),IF(DAY(Settings!$B$5)&gt;=MAX(1,N(Settings!$B$6)),DATE(YEAR(Settings!$B$5),MONTH(Settings!$B$5),1),EDATE(DATE(YEAR(Settings!$B$5),MONTH(Settings!$B$5),1),-1)))))</f>
        <v/>
      </c>
    </row>
    <row r="476" spans="1:13" x14ac:dyDescent="0.3">
      <c r="A476" s="26" t="str">
        <f>IF(Residents!A476="","",Residents!A476)</f>
        <v/>
      </c>
      <c r="B476" s="27" t="str">
        <f>IF($A476="","",Residents!H476&amp;"")</f>
        <v/>
      </c>
      <c r="C476" s="28" t="str">
        <f>IF($A476="","",IF(N(Residents!I476)&gt;0,Residents!I476,IFERROR(INDEX(Beds!$F$7:$F$206,MATCH(Residents!H476,Beds!$A$7:$A$206,0)),0)))</f>
        <v/>
      </c>
      <c r="D476" s="29" t="str">
        <f>IF(OR($A476="",Residents!J476=""),"",Residents!J476)</f>
        <v/>
      </c>
      <c r="E476" s="30" t="str">
        <f>IF($A476="","",IF(Residents!J476="","No check-in date",IF(Residents!J476&gt;Settings!$B$5,"Booked",IF(AND(Residents!K476&lt;&gt;"",Residents!K476&lt;Settings!$B$5),"Left","Staying"))))</f>
        <v/>
      </c>
      <c r="F476" s="30" t="str">
        <f>IF($A476="","",IF(OR(L476="",Residents!$J476&gt;Settings!$B$5),0,(YEAR(M476)-YEAR(L476))*12+MONTH(M476)-MONTH(L476)+1))</f>
        <v/>
      </c>
      <c r="G476" s="28" t="str">
        <f>IF($A476="","",F476*C476+IF(F476&gt;0,N(Residents!O476),0))</f>
        <v/>
      </c>
      <c r="H476" s="28" t="str">
        <f>IF($A476="","",SUMIF(Payments!$B$4:$B$1003,$A476,Payments!$D$4:$D$1003))</f>
        <v/>
      </c>
      <c r="I476" s="31" t="str">
        <f t="shared" si="7"/>
        <v/>
      </c>
      <c r="J476" s="26" t="str">
        <f>IF($A476="","",Residents!B476&amp;"")</f>
        <v/>
      </c>
      <c r="K476" s="32" t="str">
        <f>IF(OR($A476="",N(I476)&lt;=0.005),"","Hi "&amp;A476&amp;", your rent balance at "&amp;Settings!$B$3&amp;" is "&amp;Settings!$B$4&amp;" "&amp;TEXT(I476,"#,##0")&amp;" as on "&amp;TEXT(Settings!$B$5,"dd-mmm-yyyy")&amp;". Please pay at the earliest. Thank you.")</f>
        <v/>
      </c>
      <c r="L476" s="33" t="str">
        <f>IF(OR($A476="",Residents!$J476=""),"",DATE(YEAR(Residents!$J476),MONTH(Residents!$J476),1))</f>
        <v/>
      </c>
      <c r="M476" s="33" t="str">
        <f>IF(L476="","",MAX(L476,IF(Residents!$K476&lt;&gt;"",MIN(DATE(YEAR(Residents!$K476),MONTH(Residents!$K476),1),DATE(YEAR(Settings!$B$5),MONTH(Settings!$B$5),1)),IF(DAY(Settings!$B$5)&gt;=MAX(1,N(Settings!$B$6)),DATE(YEAR(Settings!$B$5),MONTH(Settings!$B$5),1),EDATE(DATE(YEAR(Settings!$B$5),MONTH(Settings!$B$5),1),-1)))))</f>
        <v/>
      </c>
    </row>
    <row r="477" spans="1:13" x14ac:dyDescent="0.3">
      <c r="A477" s="26" t="str">
        <f>IF(Residents!A477="","",Residents!A477)</f>
        <v/>
      </c>
      <c r="B477" s="27" t="str">
        <f>IF($A477="","",Residents!H477&amp;"")</f>
        <v/>
      </c>
      <c r="C477" s="28" t="str">
        <f>IF($A477="","",IF(N(Residents!I477)&gt;0,Residents!I477,IFERROR(INDEX(Beds!$F$7:$F$206,MATCH(Residents!H477,Beds!$A$7:$A$206,0)),0)))</f>
        <v/>
      </c>
      <c r="D477" s="29" t="str">
        <f>IF(OR($A477="",Residents!J477=""),"",Residents!J477)</f>
        <v/>
      </c>
      <c r="E477" s="30" t="str">
        <f>IF($A477="","",IF(Residents!J477="","No check-in date",IF(Residents!J477&gt;Settings!$B$5,"Booked",IF(AND(Residents!K477&lt;&gt;"",Residents!K477&lt;Settings!$B$5),"Left","Staying"))))</f>
        <v/>
      </c>
      <c r="F477" s="30" t="str">
        <f>IF($A477="","",IF(OR(L477="",Residents!$J477&gt;Settings!$B$5),0,(YEAR(M477)-YEAR(L477))*12+MONTH(M477)-MONTH(L477)+1))</f>
        <v/>
      </c>
      <c r="G477" s="28" t="str">
        <f>IF($A477="","",F477*C477+IF(F477&gt;0,N(Residents!O477),0))</f>
        <v/>
      </c>
      <c r="H477" s="28" t="str">
        <f>IF($A477="","",SUMIF(Payments!$B$4:$B$1003,$A477,Payments!$D$4:$D$1003))</f>
        <v/>
      </c>
      <c r="I477" s="31" t="str">
        <f t="shared" si="7"/>
        <v/>
      </c>
      <c r="J477" s="26" t="str">
        <f>IF($A477="","",Residents!B477&amp;"")</f>
        <v/>
      </c>
      <c r="K477" s="32" t="str">
        <f>IF(OR($A477="",N(I477)&lt;=0.005),"","Hi "&amp;A477&amp;", your rent balance at "&amp;Settings!$B$3&amp;" is "&amp;Settings!$B$4&amp;" "&amp;TEXT(I477,"#,##0")&amp;" as on "&amp;TEXT(Settings!$B$5,"dd-mmm-yyyy")&amp;". Please pay at the earliest. Thank you.")</f>
        <v/>
      </c>
      <c r="L477" s="33" t="str">
        <f>IF(OR($A477="",Residents!$J477=""),"",DATE(YEAR(Residents!$J477),MONTH(Residents!$J477),1))</f>
        <v/>
      </c>
      <c r="M477" s="33" t="str">
        <f>IF(L477="","",MAX(L477,IF(Residents!$K477&lt;&gt;"",MIN(DATE(YEAR(Residents!$K477),MONTH(Residents!$K477),1),DATE(YEAR(Settings!$B$5),MONTH(Settings!$B$5),1)),IF(DAY(Settings!$B$5)&gt;=MAX(1,N(Settings!$B$6)),DATE(YEAR(Settings!$B$5),MONTH(Settings!$B$5),1),EDATE(DATE(YEAR(Settings!$B$5),MONTH(Settings!$B$5),1),-1)))))</f>
        <v/>
      </c>
    </row>
    <row r="478" spans="1:13" x14ac:dyDescent="0.3">
      <c r="A478" s="26" t="str">
        <f>IF(Residents!A478="","",Residents!A478)</f>
        <v/>
      </c>
      <c r="B478" s="27" t="str">
        <f>IF($A478="","",Residents!H478&amp;"")</f>
        <v/>
      </c>
      <c r="C478" s="28" t="str">
        <f>IF($A478="","",IF(N(Residents!I478)&gt;0,Residents!I478,IFERROR(INDEX(Beds!$F$7:$F$206,MATCH(Residents!H478,Beds!$A$7:$A$206,0)),0)))</f>
        <v/>
      </c>
      <c r="D478" s="29" t="str">
        <f>IF(OR($A478="",Residents!J478=""),"",Residents!J478)</f>
        <v/>
      </c>
      <c r="E478" s="30" t="str">
        <f>IF($A478="","",IF(Residents!J478="","No check-in date",IF(Residents!J478&gt;Settings!$B$5,"Booked",IF(AND(Residents!K478&lt;&gt;"",Residents!K478&lt;Settings!$B$5),"Left","Staying"))))</f>
        <v/>
      </c>
      <c r="F478" s="30" t="str">
        <f>IF($A478="","",IF(OR(L478="",Residents!$J478&gt;Settings!$B$5),0,(YEAR(M478)-YEAR(L478))*12+MONTH(M478)-MONTH(L478)+1))</f>
        <v/>
      </c>
      <c r="G478" s="28" t="str">
        <f>IF($A478="","",F478*C478+IF(F478&gt;0,N(Residents!O478),0))</f>
        <v/>
      </c>
      <c r="H478" s="28" t="str">
        <f>IF($A478="","",SUMIF(Payments!$B$4:$B$1003,$A478,Payments!$D$4:$D$1003))</f>
        <v/>
      </c>
      <c r="I478" s="31" t="str">
        <f t="shared" si="7"/>
        <v/>
      </c>
      <c r="J478" s="26" t="str">
        <f>IF($A478="","",Residents!B478&amp;"")</f>
        <v/>
      </c>
      <c r="K478" s="32" t="str">
        <f>IF(OR($A478="",N(I478)&lt;=0.005),"","Hi "&amp;A478&amp;", your rent balance at "&amp;Settings!$B$3&amp;" is "&amp;Settings!$B$4&amp;" "&amp;TEXT(I478,"#,##0")&amp;" as on "&amp;TEXT(Settings!$B$5,"dd-mmm-yyyy")&amp;". Please pay at the earliest. Thank you.")</f>
        <v/>
      </c>
      <c r="L478" s="33" t="str">
        <f>IF(OR($A478="",Residents!$J478=""),"",DATE(YEAR(Residents!$J478),MONTH(Residents!$J478),1))</f>
        <v/>
      </c>
      <c r="M478" s="33" t="str">
        <f>IF(L478="","",MAX(L478,IF(Residents!$K478&lt;&gt;"",MIN(DATE(YEAR(Residents!$K478),MONTH(Residents!$K478),1),DATE(YEAR(Settings!$B$5),MONTH(Settings!$B$5),1)),IF(DAY(Settings!$B$5)&gt;=MAX(1,N(Settings!$B$6)),DATE(YEAR(Settings!$B$5),MONTH(Settings!$B$5),1),EDATE(DATE(YEAR(Settings!$B$5),MONTH(Settings!$B$5),1),-1)))))</f>
        <v/>
      </c>
    </row>
    <row r="479" spans="1:13" x14ac:dyDescent="0.3">
      <c r="A479" s="26" t="str">
        <f>IF(Residents!A479="","",Residents!A479)</f>
        <v/>
      </c>
      <c r="B479" s="27" t="str">
        <f>IF($A479="","",Residents!H479&amp;"")</f>
        <v/>
      </c>
      <c r="C479" s="28" t="str">
        <f>IF($A479="","",IF(N(Residents!I479)&gt;0,Residents!I479,IFERROR(INDEX(Beds!$F$7:$F$206,MATCH(Residents!H479,Beds!$A$7:$A$206,0)),0)))</f>
        <v/>
      </c>
      <c r="D479" s="29" t="str">
        <f>IF(OR($A479="",Residents!J479=""),"",Residents!J479)</f>
        <v/>
      </c>
      <c r="E479" s="30" t="str">
        <f>IF($A479="","",IF(Residents!J479="","No check-in date",IF(Residents!J479&gt;Settings!$B$5,"Booked",IF(AND(Residents!K479&lt;&gt;"",Residents!K479&lt;Settings!$B$5),"Left","Staying"))))</f>
        <v/>
      </c>
      <c r="F479" s="30" t="str">
        <f>IF($A479="","",IF(OR(L479="",Residents!$J479&gt;Settings!$B$5),0,(YEAR(M479)-YEAR(L479))*12+MONTH(M479)-MONTH(L479)+1))</f>
        <v/>
      </c>
      <c r="G479" s="28" t="str">
        <f>IF($A479="","",F479*C479+IF(F479&gt;0,N(Residents!O479),0))</f>
        <v/>
      </c>
      <c r="H479" s="28" t="str">
        <f>IF($A479="","",SUMIF(Payments!$B$4:$B$1003,$A479,Payments!$D$4:$D$1003))</f>
        <v/>
      </c>
      <c r="I479" s="31" t="str">
        <f t="shared" si="7"/>
        <v/>
      </c>
      <c r="J479" s="26" t="str">
        <f>IF($A479="","",Residents!B479&amp;"")</f>
        <v/>
      </c>
      <c r="K479" s="32" t="str">
        <f>IF(OR($A479="",N(I479)&lt;=0.005),"","Hi "&amp;A479&amp;", your rent balance at "&amp;Settings!$B$3&amp;" is "&amp;Settings!$B$4&amp;" "&amp;TEXT(I479,"#,##0")&amp;" as on "&amp;TEXT(Settings!$B$5,"dd-mmm-yyyy")&amp;". Please pay at the earliest. Thank you.")</f>
        <v/>
      </c>
      <c r="L479" s="33" t="str">
        <f>IF(OR($A479="",Residents!$J479=""),"",DATE(YEAR(Residents!$J479),MONTH(Residents!$J479),1))</f>
        <v/>
      </c>
      <c r="M479" s="33" t="str">
        <f>IF(L479="","",MAX(L479,IF(Residents!$K479&lt;&gt;"",MIN(DATE(YEAR(Residents!$K479),MONTH(Residents!$K479),1),DATE(YEAR(Settings!$B$5),MONTH(Settings!$B$5),1)),IF(DAY(Settings!$B$5)&gt;=MAX(1,N(Settings!$B$6)),DATE(YEAR(Settings!$B$5),MONTH(Settings!$B$5),1),EDATE(DATE(YEAR(Settings!$B$5),MONTH(Settings!$B$5),1),-1)))))</f>
        <v/>
      </c>
    </row>
    <row r="480" spans="1:13" x14ac:dyDescent="0.3">
      <c r="A480" s="26" t="str">
        <f>IF(Residents!A480="","",Residents!A480)</f>
        <v/>
      </c>
      <c r="B480" s="27" t="str">
        <f>IF($A480="","",Residents!H480&amp;"")</f>
        <v/>
      </c>
      <c r="C480" s="28" t="str">
        <f>IF($A480="","",IF(N(Residents!I480)&gt;0,Residents!I480,IFERROR(INDEX(Beds!$F$7:$F$206,MATCH(Residents!H480,Beds!$A$7:$A$206,0)),0)))</f>
        <v/>
      </c>
      <c r="D480" s="29" t="str">
        <f>IF(OR($A480="",Residents!J480=""),"",Residents!J480)</f>
        <v/>
      </c>
      <c r="E480" s="30" t="str">
        <f>IF($A480="","",IF(Residents!J480="","No check-in date",IF(Residents!J480&gt;Settings!$B$5,"Booked",IF(AND(Residents!K480&lt;&gt;"",Residents!K480&lt;Settings!$B$5),"Left","Staying"))))</f>
        <v/>
      </c>
      <c r="F480" s="30" t="str">
        <f>IF($A480="","",IF(OR(L480="",Residents!$J480&gt;Settings!$B$5),0,(YEAR(M480)-YEAR(L480))*12+MONTH(M480)-MONTH(L480)+1))</f>
        <v/>
      </c>
      <c r="G480" s="28" t="str">
        <f>IF($A480="","",F480*C480+IF(F480&gt;0,N(Residents!O480),0))</f>
        <v/>
      </c>
      <c r="H480" s="28" t="str">
        <f>IF($A480="","",SUMIF(Payments!$B$4:$B$1003,$A480,Payments!$D$4:$D$1003))</f>
        <v/>
      </c>
      <c r="I480" s="31" t="str">
        <f t="shared" si="7"/>
        <v/>
      </c>
      <c r="J480" s="26" t="str">
        <f>IF($A480="","",Residents!B480&amp;"")</f>
        <v/>
      </c>
      <c r="K480" s="32" t="str">
        <f>IF(OR($A480="",N(I480)&lt;=0.005),"","Hi "&amp;A480&amp;", your rent balance at "&amp;Settings!$B$3&amp;" is "&amp;Settings!$B$4&amp;" "&amp;TEXT(I480,"#,##0")&amp;" as on "&amp;TEXT(Settings!$B$5,"dd-mmm-yyyy")&amp;". Please pay at the earliest. Thank you.")</f>
        <v/>
      </c>
      <c r="L480" s="33" t="str">
        <f>IF(OR($A480="",Residents!$J480=""),"",DATE(YEAR(Residents!$J480),MONTH(Residents!$J480),1))</f>
        <v/>
      </c>
      <c r="M480" s="33" t="str">
        <f>IF(L480="","",MAX(L480,IF(Residents!$K480&lt;&gt;"",MIN(DATE(YEAR(Residents!$K480),MONTH(Residents!$K480),1),DATE(YEAR(Settings!$B$5),MONTH(Settings!$B$5),1)),IF(DAY(Settings!$B$5)&gt;=MAX(1,N(Settings!$B$6)),DATE(YEAR(Settings!$B$5),MONTH(Settings!$B$5),1),EDATE(DATE(YEAR(Settings!$B$5),MONTH(Settings!$B$5),1),-1)))))</f>
        <v/>
      </c>
    </row>
    <row r="481" spans="1:13" x14ac:dyDescent="0.3">
      <c r="A481" s="26" t="str">
        <f>IF(Residents!A481="","",Residents!A481)</f>
        <v/>
      </c>
      <c r="B481" s="27" t="str">
        <f>IF($A481="","",Residents!H481&amp;"")</f>
        <v/>
      </c>
      <c r="C481" s="28" t="str">
        <f>IF($A481="","",IF(N(Residents!I481)&gt;0,Residents!I481,IFERROR(INDEX(Beds!$F$7:$F$206,MATCH(Residents!H481,Beds!$A$7:$A$206,0)),0)))</f>
        <v/>
      </c>
      <c r="D481" s="29" t="str">
        <f>IF(OR($A481="",Residents!J481=""),"",Residents!J481)</f>
        <v/>
      </c>
      <c r="E481" s="30" t="str">
        <f>IF($A481="","",IF(Residents!J481="","No check-in date",IF(Residents!J481&gt;Settings!$B$5,"Booked",IF(AND(Residents!K481&lt;&gt;"",Residents!K481&lt;Settings!$B$5),"Left","Staying"))))</f>
        <v/>
      </c>
      <c r="F481" s="30" t="str">
        <f>IF($A481="","",IF(OR(L481="",Residents!$J481&gt;Settings!$B$5),0,(YEAR(M481)-YEAR(L481))*12+MONTH(M481)-MONTH(L481)+1))</f>
        <v/>
      </c>
      <c r="G481" s="28" t="str">
        <f>IF($A481="","",F481*C481+IF(F481&gt;0,N(Residents!O481),0))</f>
        <v/>
      </c>
      <c r="H481" s="28" t="str">
        <f>IF($A481="","",SUMIF(Payments!$B$4:$B$1003,$A481,Payments!$D$4:$D$1003))</f>
        <v/>
      </c>
      <c r="I481" s="31" t="str">
        <f t="shared" si="7"/>
        <v/>
      </c>
      <c r="J481" s="26" t="str">
        <f>IF($A481="","",Residents!B481&amp;"")</f>
        <v/>
      </c>
      <c r="K481" s="32" t="str">
        <f>IF(OR($A481="",N(I481)&lt;=0.005),"","Hi "&amp;A481&amp;", your rent balance at "&amp;Settings!$B$3&amp;" is "&amp;Settings!$B$4&amp;" "&amp;TEXT(I481,"#,##0")&amp;" as on "&amp;TEXT(Settings!$B$5,"dd-mmm-yyyy")&amp;". Please pay at the earliest. Thank you.")</f>
        <v/>
      </c>
      <c r="L481" s="33" t="str">
        <f>IF(OR($A481="",Residents!$J481=""),"",DATE(YEAR(Residents!$J481),MONTH(Residents!$J481),1))</f>
        <v/>
      </c>
      <c r="M481" s="33" t="str">
        <f>IF(L481="","",MAX(L481,IF(Residents!$K481&lt;&gt;"",MIN(DATE(YEAR(Residents!$K481),MONTH(Residents!$K481),1),DATE(YEAR(Settings!$B$5),MONTH(Settings!$B$5),1)),IF(DAY(Settings!$B$5)&gt;=MAX(1,N(Settings!$B$6)),DATE(YEAR(Settings!$B$5),MONTH(Settings!$B$5),1),EDATE(DATE(YEAR(Settings!$B$5),MONTH(Settings!$B$5),1),-1)))))</f>
        <v/>
      </c>
    </row>
    <row r="482" spans="1:13" x14ac:dyDescent="0.3">
      <c r="A482" s="26" t="str">
        <f>IF(Residents!A482="","",Residents!A482)</f>
        <v/>
      </c>
      <c r="B482" s="27" t="str">
        <f>IF($A482="","",Residents!H482&amp;"")</f>
        <v/>
      </c>
      <c r="C482" s="28" t="str">
        <f>IF($A482="","",IF(N(Residents!I482)&gt;0,Residents!I482,IFERROR(INDEX(Beds!$F$7:$F$206,MATCH(Residents!H482,Beds!$A$7:$A$206,0)),0)))</f>
        <v/>
      </c>
      <c r="D482" s="29" t="str">
        <f>IF(OR($A482="",Residents!J482=""),"",Residents!J482)</f>
        <v/>
      </c>
      <c r="E482" s="30" t="str">
        <f>IF($A482="","",IF(Residents!J482="","No check-in date",IF(Residents!J482&gt;Settings!$B$5,"Booked",IF(AND(Residents!K482&lt;&gt;"",Residents!K482&lt;Settings!$B$5),"Left","Staying"))))</f>
        <v/>
      </c>
      <c r="F482" s="30" t="str">
        <f>IF($A482="","",IF(OR(L482="",Residents!$J482&gt;Settings!$B$5),0,(YEAR(M482)-YEAR(L482))*12+MONTH(M482)-MONTH(L482)+1))</f>
        <v/>
      </c>
      <c r="G482" s="28" t="str">
        <f>IF($A482="","",F482*C482+IF(F482&gt;0,N(Residents!O482),0))</f>
        <v/>
      </c>
      <c r="H482" s="28" t="str">
        <f>IF($A482="","",SUMIF(Payments!$B$4:$B$1003,$A482,Payments!$D$4:$D$1003))</f>
        <v/>
      </c>
      <c r="I482" s="31" t="str">
        <f t="shared" si="7"/>
        <v/>
      </c>
      <c r="J482" s="26" t="str">
        <f>IF($A482="","",Residents!B482&amp;"")</f>
        <v/>
      </c>
      <c r="K482" s="32" t="str">
        <f>IF(OR($A482="",N(I482)&lt;=0.005),"","Hi "&amp;A482&amp;", your rent balance at "&amp;Settings!$B$3&amp;" is "&amp;Settings!$B$4&amp;" "&amp;TEXT(I482,"#,##0")&amp;" as on "&amp;TEXT(Settings!$B$5,"dd-mmm-yyyy")&amp;". Please pay at the earliest. Thank you.")</f>
        <v/>
      </c>
      <c r="L482" s="33" t="str">
        <f>IF(OR($A482="",Residents!$J482=""),"",DATE(YEAR(Residents!$J482),MONTH(Residents!$J482),1))</f>
        <v/>
      </c>
      <c r="M482" s="33" t="str">
        <f>IF(L482="","",MAX(L482,IF(Residents!$K482&lt;&gt;"",MIN(DATE(YEAR(Residents!$K482),MONTH(Residents!$K482),1),DATE(YEAR(Settings!$B$5),MONTH(Settings!$B$5),1)),IF(DAY(Settings!$B$5)&gt;=MAX(1,N(Settings!$B$6)),DATE(YEAR(Settings!$B$5),MONTH(Settings!$B$5),1),EDATE(DATE(YEAR(Settings!$B$5),MONTH(Settings!$B$5),1),-1)))))</f>
        <v/>
      </c>
    </row>
    <row r="483" spans="1:13" x14ac:dyDescent="0.3">
      <c r="A483" s="26" t="str">
        <f>IF(Residents!A483="","",Residents!A483)</f>
        <v/>
      </c>
      <c r="B483" s="27" t="str">
        <f>IF($A483="","",Residents!H483&amp;"")</f>
        <v/>
      </c>
      <c r="C483" s="28" t="str">
        <f>IF($A483="","",IF(N(Residents!I483)&gt;0,Residents!I483,IFERROR(INDEX(Beds!$F$7:$F$206,MATCH(Residents!H483,Beds!$A$7:$A$206,0)),0)))</f>
        <v/>
      </c>
      <c r="D483" s="29" t="str">
        <f>IF(OR($A483="",Residents!J483=""),"",Residents!J483)</f>
        <v/>
      </c>
      <c r="E483" s="30" t="str">
        <f>IF($A483="","",IF(Residents!J483="","No check-in date",IF(Residents!J483&gt;Settings!$B$5,"Booked",IF(AND(Residents!K483&lt;&gt;"",Residents!K483&lt;Settings!$B$5),"Left","Staying"))))</f>
        <v/>
      </c>
      <c r="F483" s="30" t="str">
        <f>IF($A483="","",IF(OR(L483="",Residents!$J483&gt;Settings!$B$5),0,(YEAR(M483)-YEAR(L483))*12+MONTH(M483)-MONTH(L483)+1))</f>
        <v/>
      </c>
      <c r="G483" s="28" t="str">
        <f>IF($A483="","",F483*C483+IF(F483&gt;0,N(Residents!O483),0))</f>
        <v/>
      </c>
      <c r="H483" s="28" t="str">
        <f>IF($A483="","",SUMIF(Payments!$B$4:$B$1003,$A483,Payments!$D$4:$D$1003))</f>
        <v/>
      </c>
      <c r="I483" s="31" t="str">
        <f t="shared" si="7"/>
        <v/>
      </c>
      <c r="J483" s="26" t="str">
        <f>IF($A483="","",Residents!B483&amp;"")</f>
        <v/>
      </c>
      <c r="K483" s="32" t="str">
        <f>IF(OR($A483="",N(I483)&lt;=0.005),"","Hi "&amp;A483&amp;", your rent balance at "&amp;Settings!$B$3&amp;" is "&amp;Settings!$B$4&amp;" "&amp;TEXT(I483,"#,##0")&amp;" as on "&amp;TEXT(Settings!$B$5,"dd-mmm-yyyy")&amp;". Please pay at the earliest. Thank you.")</f>
        <v/>
      </c>
      <c r="L483" s="33" t="str">
        <f>IF(OR($A483="",Residents!$J483=""),"",DATE(YEAR(Residents!$J483),MONTH(Residents!$J483),1))</f>
        <v/>
      </c>
      <c r="M483" s="33" t="str">
        <f>IF(L483="","",MAX(L483,IF(Residents!$K483&lt;&gt;"",MIN(DATE(YEAR(Residents!$K483),MONTH(Residents!$K483),1),DATE(YEAR(Settings!$B$5),MONTH(Settings!$B$5),1)),IF(DAY(Settings!$B$5)&gt;=MAX(1,N(Settings!$B$6)),DATE(YEAR(Settings!$B$5),MONTH(Settings!$B$5),1),EDATE(DATE(YEAR(Settings!$B$5),MONTH(Settings!$B$5),1),-1)))))</f>
        <v/>
      </c>
    </row>
    <row r="484" spans="1:13" x14ac:dyDescent="0.3">
      <c r="A484" s="26" t="str">
        <f>IF(Residents!A484="","",Residents!A484)</f>
        <v/>
      </c>
      <c r="B484" s="27" t="str">
        <f>IF($A484="","",Residents!H484&amp;"")</f>
        <v/>
      </c>
      <c r="C484" s="28" t="str">
        <f>IF($A484="","",IF(N(Residents!I484)&gt;0,Residents!I484,IFERROR(INDEX(Beds!$F$7:$F$206,MATCH(Residents!H484,Beds!$A$7:$A$206,0)),0)))</f>
        <v/>
      </c>
      <c r="D484" s="29" t="str">
        <f>IF(OR($A484="",Residents!J484=""),"",Residents!J484)</f>
        <v/>
      </c>
      <c r="E484" s="30" t="str">
        <f>IF($A484="","",IF(Residents!J484="","No check-in date",IF(Residents!J484&gt;Settings!$B$5,"Booked",IF(AND(Residents!K484&lt;&gt;"",Residents!K484&lt;Settings!$B$5),"Left","Staying"))))</f>
        <v/>
      </c>
      <c r="F484" s="30" t="str">
        <f>IF($A484="","",IF(OR(L484="",Residents!$J484&gt;Settings!$B$5),0,(YEAR(M484)-YEAR(L484))*12+MONTH(M484)-MONTH(L484)+1))</f>
        <v/>
      </c>
      <c r="G484" s="28" t="str">
        <f>IF($A484="","",F484*C484+IF(F484&gt;0,N(Residents!O484),0))</f>
        <v/>
      </c>
      <c r="H484" s="28" t="str">
        <f>IF($A484="","",SUMIF(Payments!$B$4:$B$1003,$A484,Payments!$D$4:$D$1003))</f>
        <v/>
      </c>
      <c r="I484" s="31" t="str">
        <f t="shared" si="7"/>
        <v/>
      </c>
      <c r="J484" s="26" t="str">
        <f>IF($A484="","",Residents!B484&amp;"")</f>
        <v/>
      </c>
      <c r="K484" s="32" t="str">
        <f>IF(OR($A484="",N(I484)&lt;=0.005),"","Hi "&amp;A484&amp;", your rent balance at "&amp;Settings!$B$3&amp;" is "&amp;Settings!$B$4&amp;" "&amp;TEXT(I484,"#,##0")&amp;" as on "&amp;TEXT(Settings!$B$5,"dd-mmm-yyyy")&amp;". Please pay at the earliest. Thank you.")</f>
        <v/>
      </c>
      <c r="L484" s="33" t="str">
        <f>IF(OR($A484="",Residents!$J484=""),"",DATE(YEAR(Residents!$J484),MONTH(Residents!$J484),1))</f>
        <v/>
      </c>
      <c r="M484" s="33" t="str">
        <f>IF(L484="","",MAX(L484,IF(Residents!$K484&lt;&gt;"",MIN(DATE(YEAR(Residents!$K484),MONTH(Residents!$K484),1),DATE(YEAR(Settings!$B$5),MONTH(Settings!$B$5),1)),IF(DAY(Settings!$B$5)&gt;=MAX(1,N(Settings!$B$6)),DATE(YEAR(Settings!$B$5),MONTH(Settings!$B$5),1),EDATE(DATE(YEAR(Settings!$B$5),MONTH(Settings!$B$5),1),-1)))))</f>
        <v/>
      </c>
    </row>
    <row r="485" spans="1:13" x14ac:dyDescent="0.3">
      <c r="A485" s="26" t="str">
        <f>IF(Residents!A485="","",Residents!A485)</f>
        <v/>
      </c>
      <c r="B485" s="27" t="str">
        <f>IF($A485="","",Residents!H485&amp;"")</f>
        <v/>
      </c>
      <c r="C485" s="28" t="str">
        <f>IF($A485="","",IF(N(Residents!I485)&gt;0,Residents!I485,IFERROR(INDEX(Beds!$F$7:$F$206,MATCH(Residents!H485,Beds!$A$7:$A$206,0)),0)))</f>
        <v/>
      </c>
      <c r="D485" s="29" t="str">
        <f>IF(OR($A485="",Residents!J485=""),"",Residents!J485)</f>
        <v/>
      </c>
      <c r="E485" s="30" t="str">
        <f>IF($A485="","",IF(Residents!J485="","No check-in date",IF(Residents!J485&gt;Settings!$B$5,"Booked",IF(AND(Residents!K485&lt;&gt;"",Residents!K485&lt;Settings!$B$5),"Left","Staying"))))</f>
        <v/>
      </c>
      <c r="F485" s="30" t="str">
        <f>IF($A485="","",IF(OR(L485="",Residents!$J485&gt;Settings!$B$5),0,(YEAR(M485)-YEAR(L485))*12+MONTH(M485)-MONTH(L485)+1))</f>
        <v/>
      </c>
      <c r="G485" s="28" t="str">
        <f>IF($A485="","",F485*C485+IF(F485&gt;0,N(Residents!O485),0))</f>
        <v/>
      </c>
      <c r="H485" s="28" t="str">
        <f>IF($A485="","",SUMIF(Payments!$B$4:$B$1003,$A485,Payments!$D$4:$D$1003))</f>
        <v/>
      </c>
      <c r="I485" s="31" t="str">
        <f t="shared" si="7"/>
        <v/>
      </c>
      <c r="J485" s="26" t="str">
        <f>IF($A485="","",Residents!B485&amp;"")</f>
        <v/>
      </c>
      <c r="K485" s="32" t="str">
        <f>IF(OR($A485="",N(I485)&lt;=0.005),"","Hi "&amp;A485&amp;", your rent balance at "&amp;Settings!$B$3&amp;" is "&amp;Settings!$B$4&amp;" "&amp;TEXT(I485,"#,##0")&amp;" as on "&amp;TEXT(Settings!$B$5,"dd-mmm-yyyy")&amp;". Please pay at the earliest. Thank you.")</f>
        <v/>
      </c>
      <c r="L485" s="33" t="str">
        <f>IF(OR($A485="",Residents!$J485=""),"",DATE(YEAR(Residents!$J485),MONTH(Residents!$J485),1))</f>
        <v/>
      </c>
      <c r="M485" s="33" t="str">
        <f>IF(L485="","",MAX(L485,IF(Residents!$K485&lt;&gt;"",MIN(DATE(YEAR(Residents!$K485),MONTH(Residents!$K485),1),DATE(YEAR(Settings!$B$5),MONTH(Settings!$B$5),1)),IF(DAY(Settings!$B$5)&gt;=MAX(1,N(Settings!$B$6)),DATE(YEAR(Settings!$B$5),MONTH(Settings!$B$5),1),EDATE(DATE(YEAR(Settings!$B$5),MONTH(Settings!$B$5),1),-1)))))</f>
        <v/>
      </c>
    </row>
    <row r="486" spans="1:13" x14ac:dyDescent="0.3">
      <c r="A486" s="26" t="str">
        <f>IF(Residents!A486="","",Residents!A486)</f>
        <v/>
      </c>
      <c r="B486" s="27" t="str">
        <f>IF($A486="","",Residents!H486&amp;"")</f>
        <v/>
      </c>
      <c r="C486" s="28" t="str">
        <f>IF($A486="","",IF(N(Residents!I486)&gt;0,Residents!I486,IFERROR(INDEX(Beds!$F$7:$F$206,MATCH(Residents!H486,Beds!$A$7:$A$206,0)),0)))</f>
        <v/>
      </c>
      <c r="D486" s="29" t="str">
        <f>IF(OR($A486="",Residents!J486=""),"",Residents!J486)</f>
        <v/>
      </c>
      <c r="E486" s="30" t="str">
        <f>IF($A486="","",IF(Residents!J486="","No check-in date",IF(Residents!J486&gt;Settings!$B$5,"Booked",IF(AND(Residents!K486&lt;&gt;"",Residents!K486&lt;Settings!$B$5),"Left","Staying"))))</f>
        <v/>
      </c>
      <c r="F486" s="30" t="str">
        <f>IF($A486="","",IF(OR(L486="",Residents!$J486&gt;Settings!$B$5),0,(YEAR(M486)-YEAR(L486))*12+MONTH(M486)-MONTH(L486)+1))</f>
        <v/>
      </c>
      <c r="G486" s="28" t="str">
        <f>IF($A486="","",F486*C486+IF(F486&gt;0,N(Residents!O486),0))</f>
        <v/>
      </c>
      <c r="H486" s="28" t="str">
        <f>IF($A486="","",SUMIF(Payments!$B$4:$B$1003,$A486,Payments!$D$4:$D$1003))</f>
        <v/>
      </c>
      <c r="I486" s="31" t="str">
        <f t="shared" si="7"/>
        <v/>
      </c>
      <c r="J486" s="26" t="str">
        <f>IF($A486="","",Residents!B486&amp;"")</f>
        <v/>
      </c>
      <c r="K486" s="32" t="str">
        <f>IF(OR($A486="",N(I486)&lt;=0.005),"","Hi "&amp;A486&amp;", your rent balance at "&amp;Settings!$B$3&amp;" is "&amp;Settings!$B$4&amp;" "&amp;TEXT(I486,"#,##0")&amp;" as on "&amp;TEXT(Settings!$B$5,"dd-mmm-yyyy")&amp;". Please pay at the earliest. Thank you.")</f>
        <v/>
      </c>
      <c r="L486" s="33" t="str">
        <f>IF(OR($A486="",Residents!$J486=""),"",DATE(YEAR(Residents!$J486),MONTH(Residents!$J486),1))</f>
        <v/>
      </c>
      <c r="M486" s="33" t="str">
        <f>IF(L486="","",MAX(L486,IF(Residents!$K486&lt;&gt;"",MIN(DATE(YEAR(Residents!$K486),MONTH(Residents!$K486),1),DATE(YEAR(Settings!$B$5),MONTH(Settings!$B$5),1)),IF(DAY(Settings!$B$5)&gt;=MAX(1,N(Settings!$B$6)),DATE(YEAR(Settings!$B$5),MONTH(Settings!$B$5),1),EDATE(DATE(YEAR(Settings!$B$5),MONTH(Settings!$B$5),1),-1)))))</f>
        <v/>
      </c>
    </row>
    <row r="487" spans="1:13" x14ac:dyDescent="0.3">
      <c r="A487" s="26" t="str">
        <f>IF(Residents!A487="","",Residents!A487)</f>
        <v/>
      </c>
      <c r="B487" s="27" t="str">
        <f>IF($A487="","",Residents!H487&amp;"")</f>
        <v/>
      </c>
      <c r="C487" s="28" t="str">
        <f>IF($A487="","",IF(N(Residents!I487)&gt;0,Residents!I487,IFERROR(INDEX(Beds!$F$7:$F$206,MATCH(Residents!H487,Beds!$A$7:$A$206,0)),0)))</f>
        <v/>
      </c>
      <c r="D487" s="29" t="str">
        <f>IF(OR($A487="",Residents!J487=""),"",Residents!J487)</f>
        <v/>
      </c>
      <c r="E487" s="30" t="str">
        <f>IF($A487="","",IF(Residents!J487="","No check-in date",IF(Residents!J487&gt;Settings!$B$5,"Booked",IF(AND(Residents!K487&lt;&gt;"",Residents!K487&lt;Settings!$B$5),"Left","Staying"))))</f>
        <v/>
      </c>
      <c r="F487" s="30" t="str">
        <f>IF($A487="","",IF(OR(L487="",Residents!$J487&gt;Settings!$B$5),0,(YEAR(M487)-YEAR(L487))*12+MONTH(M487)-MONTH(L487)+1))</f>
        <v/>
      </c>
      <c r="G487" s="28" t="str">
        <f>IF($A487="","",F487*C487+IF(F487&gt;0,N(Residents!O487),0))</f>
        <v/>
      </c>
      <c r="H487" s="28" t="str">
        <f>IF($A487="","",SUMIF(Payments!$B$4:$B$1003,$A487,Payments!$D$4:$D$1003))</f>
        <v/>
      </c>
      <c r="I487" s="31" t="str">
        <f t="shared" si="7"/>
        <v/>
      </c>
      <c r="J487" s="26" t="str">
        <f>IF($A487="","",Residents!B487&amp;"")</f>
        <v/>
      </c>
      <c r="K487" s="32" t="str">
        <f>IF(OR($A487="",N(I487)&lt;=0.005),"","Hi "&amp;A487&amp;", your rent balance at "&amp;Settings!$B$3&amp;" is "&amp;Settings!$B$4&amp;" "&amp;TEXT(I487,"#,##0")&amp;" as on "&amp;TEXT(Settings!$B$5,"dd-mmm-yyyy")&amp;". Please pay at the earliest. Thank you.")</f>
        <v/>
      </c>
      <c r="L487" s="33" t="str">
        <f>IF(OR($A487="",Residents!$J487=""),"",DATE(YEAR(Residents!$J487),MONTH(Residents!$J487),1))</f>
        <v/>
      </c>
      <c r="M487" s="33" t="str">
        <f>IF(L487="","",MAX(L487,IF(Residents!$K487&lt;&gt;"",MIN(DATE(YEAR(Residents!$K487),MONTH(Residents!$K487),1),DATE(YEAR(Settings!$B$5),MONTH(Settings!$B$5),1)),IF(DAY(Settings!$B$5)&gt;=MAX(1,N(Settings!$B$6)),DATE(YEAR(Settings!$B$5),MONTH(Settings!$B$5),1),EDATE(DATE(YEAR(Settings!$B$5),MONTH(Settings!$B$5),1),-1)))))</f>
        <v/>
      </c>
    </row>
    <row r="488" spans="1:13" x14ac:dyDescent="0.3">
      <c r="A488" s="26" t="str">
        <f>IF(Residents!A488="","",Residents!A488)</f>
        <v/>
      </c>
      <c r="B488" s="27" t="str">
        <f>IF($A488="","",Residents!H488&amp;"")</f>
        <v/>
      </c>
      <c r="C488" s="28" t="str">
        <f>IF($A488="","",IF(N(Residents!I488)&gt;0,Residents!I488,IFERROR(INDEX(Beds!$F$7:$F$206,MATCH(Residents!H488,Beds!$A$7:$A$206,0)),0)))</f>
        <v/>
      </c>
      <c r="D488" s="29" t="str">
        <f>IF(OR($A488="",Residents!J488=""),"",Residents!J488)</f>
        <v/>
      </c>
      <c r="E488" s="30" t="str">
        <f>IF($A488="","",IF(Residents!J488="","No check-in date",IF(Residents!J488&gt;Settings!$B$5,"Booked",IF(AND(Residents!K488&lt;&gt;"",Residents!K488&lt;Settings!$B$5),"Left","Staying"))))</f>
        <v/>
      </c>
      <c r="F488" s="30" t="str">
        <f>IF($A488="","",IF(OR(L488="",Residents!$J488&gt;Settings!$B$5),0,(YEAR(M488)-YEAR(L488))*12+MONTH(M488)-MONTH(L488)+1))</f>
        <v/>
      </c>
      <c r="G488" s="28" t="str">
        <f>IF($A488="","",F488*C488+IF(F488&gt;0,N(Residents!O488),0))</f>
        <v/>
      </c>
      <c r="H488" s="28" t="str">
        <f>IF($A488="","",SUMIF(Payments!$B$4:$B$1003,$A488,Payments!$D$4:$D$1003))</f>
        <v/>
      </c>
      <c r="I488" s="31" t="str">
        <f t="shared" si="7"/>
        <v/>
      </c>
      <c r="J488" s="26" t="str">
        <f>IF($A488="","",Residents!B488&amp;"")</f>
        <v/>
      </c>
      <c r="K488" s="32" t="str">
        <f>IF(OR($A488="",N(I488)&lt;=0.005),"","Hi "&amp;A488&amp;", your rent balance at "&amp;Settings!$B$3&amp;" is "&amp;Settings!$B$4&amp;" "&amp;TEXT(I488,"#,##0")&amp;" as on "&amp;TEXT(Settings!$B$5,"dd-mmm-yyyy")&amp;". Please pay at the earliest. Thank you.")</f>
        <v/>
      </c>
      <c r="L488" s="33" t="str">
        <f>IF(OR($A488="",Residents!$J488=""),"",DATE(YEAR(Residents!$J488),MONTH(Residents!$J488),1))</f>
        <v/>
      </c>
      <c r="M488" s="33" t="str">
        <f>IF(L488="","",MAX(L488,IF(Residents!$K488&lt;&gt;"",MIN(DATE(YEAR(Residents!$K488),MONTH(Residents!$K488),1),DATE(YEAR(Settings!$B$5),MONTH(Settings!$B$5),1)),IF(DAY(Settings!$B$5)&gt;=MAX(1,N(Settings!$B$6)),DATE(YEAR(Settings!$B$5),MONTH(Settings!$B$5),1),EDATE(DATE(YEAR(Settings!$B$5),MONTH(Settings!$B$5),1),-1)))))</f>
        <v/>
      </c>
    </row>
    <row r="489" spans="1:13" x14ac:dyDescent="0.3">
      <c r="A489" s="26" t="str">
        <f>IF(Residents!A489="","",Residents!A489)</f>
        <v/>
      </c>
      <c r="B489" s="27" t="str">
        <f>IF($A489="","",Residents!H489&amp;"")</f>
        <v/>
      </c>
      <c r="C489" s="28" t="str">
        <f>IF($A489="","",IF(N(Residents!I489)&gt;0,Residents!I489,IFERROR(INDEX(Beds!$F$7:$F$206,MATCH(Residents!H489,Beds!$A$7:$A$206,0)),0)))</f>
        <v/>
      </c>
      <c r="D489" s="29" t="str">
        <f>IF(OR($A489="",Residents!J489=""),"",Residents!J489)</f>
        <v/>
      </c>
      <c r="E489" s="30" t="str">
        <f>IF($A489="","",IF(Residents!J489="","No check-in date",IF(Residents!J489&gt;Settings!$B$5,"Booked",IF(AND(Residents!K489&lt;&gt;"",Residents!K489&lt;Settings!$B$5),"Left","Staying"))))</f>
        <v/>
      </c>
      <c r="F489" s="30" t="str">
        <f>IF($A489="","",IF(OR(L489="",Residents!$J489&gt;Settings!$B$5),0,(YEAR(M489)-YEAR(L489))*12+MONTH(M489)-MONTH(L489)+1))</f>
        <v/>
      </c>
      <c r="G489" s="28" t="str">
        <f>IF($A489="","",F489*C489+IF(F489&gt;0,N(Residents!O489),0))</f>
        <v/>
      </c>
      <c r="H489" s="28" t="str">
        <f>IF($A489="","",SUMIF(Payments!$B$4:$B$1003,$A489,Payments!$D$4:$D$1003))</f>
        <v/>
      </c>
      <c r="I489" s="31" t="str">
        <f t="shared" si="7"/>
        <v/>
      </c>
      <c r="J489" s="26" t="str">
        <f>IF($A489="","",Residents!B489&amp;"")</f>
        <v/>
      </c>
      <c r="K489" s="32" t="str">
        <f>IF(OR($A489="",N(I489)&lt;=0.005),"","Hi "&amp;A489&amp;", your rent balance at "&amp;Settings!$B$3&amp;" is "&amp;Settings!$B$4&amp;" "&amp;TEXT(I489,"#,##0")&amp;" as on "&amp;TEXT(Settings!$B$5,"dd-mmm-yyyy")&amp;". Please pay at the earliest. Thank you.")</f>
        <v/>
      </c>
      <c r="L489" s="33" t="str">
        <f>IF(OR($A489="",Residents!$J489=""),"",DATE(YEAR(Residents!$J489),MONTH(Residents!$J489),1))</f>
        <v/>
      </c>
      <c r="M489" s="33" t="str">
        <f>IF(L489="","",MAX(L489,IF(Residents!$K489&lt;&gt;"",MIN(DATE(YEAR(Residents!$K489),MONTH(Residents!$K489),1),DATE(YEAR(Settings!$B$5),MONTH(Settings!$B$5),1)),IF(DAY(Settings!$B$5)&gt;=MAX(1,N(Settings!$B$6)),DATE(YEAR(Settings!$B$5),MONTH(Settings!$B$5),1),EDATE(DATE(YEAR(Settings!$B$5),MONTH(Settings!$B$5),1),-1)))))</f>
        <v/>
      </c>
    </row>
    <row r="490" spans="1:13" x14ac:dyDescent="0.3">
      <c r="A490" s="26" t="str">
        <f>IF(Residents!A490="","",Residents!A490)</f>
        <v/>
      </c>
      <c r="B490" s="27" t="str">
        <f>IF($A490="","",Residents!H490&amp;"")</f>
        <v/>
      </c>
      <c r="C490" s="28" t="str">
        <f>IF($A490="","",IF(N(Residents!I490)&gt;0,Residents!I490,IFERROR(INDEX(Beds!$F$7:$F$206,MATCH(Residents!H490,Beds!$A$7:$A$206,0)),0)))</f>
        <v/>
      </c>
      <c r="D490" s="29" t="str">
        <f>IF(OR($A490="",Residents!J490=""),"",Residents!J490)</f>
        <v/>
      </c>
      <c r="E490" s="30" t="str">
        <f>IF($A490="","",IF(Residents!J490="","No check-in date",IF(Residents!J490&gt;Settings!$B$5,"Booked",IF(AND(Residents!K490&lt;&gt;"",Residents!K490&lt;Settings!$B$5),"Left","Staying"))))</f>
        <v/>
      </c>
      <c r="F490" s="30" t="str">
        <f>IF($A490="","",IF(OR(L490="",Residents!$J490&gt;Settings!$B$5),0,(YEAR(M490)-YEAR(L490))*12+MONTH(M490)-MONTH(L490)+1))</f>
        <v/>
      </c>
      <c r="G490" s="28" t="str">
        <f>IF($A490="","",F490*C490+IF(F490&gt;0,N(Residents!O490),0))</f>
        <v/>
      </c>
      <c r="H490" s="28" t="str">
        <f>IF($A490="","",SUMIF(Payments!$B$4:$B$1003,$A490,Payments!$D$4:$D$1003))</f>
        <v/>
      </c>
      <c r="I490" s="31" t="str">
        <f t="shared" si="7"/>
        <v/>
      </c>
      <c r="J490" s="26" t="str">
        <f>IF($A490="","",Residents!B490&amp;"")</f>
        <v/>
      </c>
      <c r="K490" s="32" t="str">
        <f>IF(OR($A490="",N(I490)&lt;=0.005),"","Hi "&amp;A490&amp;", your rent balance at "&amp;Settings!$B$3&amp;" is "&amp;Settings!$B$4&amp;" "&amp;TEXT(I490,"#,##0")&amp;" as on "&amp;TEXT(Settings!$B$5,"dd-mmm-yyyy")&amp;". Please pay at the earliest. Thank you.")</f>
        <v/>
      </c>
      <c r="L490" s="33" t="str">
        <f>IF(OR($A490="",Residents!$J490=""),"",DATE(YEAR(Residents!$J490),MONTH(Residents!$J490),1))</f>
        <v/>
      </c>
      <c r="M490" s="33" t="str">
        <f>IF(L490="","",MAX(L490,IF(Residents!$K490&lt;&gt;"",MIN(DATE(YEAR(Residents!$K490),MONTH(Residents!$K490),1),DATE(YEAR(Settings!$B$5),MONTH(Settings!$B$5),1)),IF(DAY(Settings!$B$5)&gt;=MAX(1,N(Settings!$B$6)),DATE(YEAR(Settings!$B$5),MONTH(Settings!$B$5),1),EDATE(DATE(YEAR(Settings!$B$5),MONTH(Settings!$B$5),1),-1)))))</f>
        <v/>
      </c>
    </row>
    <row r="491" spans="1:13" x14ac:dyDescent="0.3">
      <c r="A491" s="26" t="str">
        <f>IF(Residents!A491="","",Residents!A491)</f>
        <v/>
      </c>
      <c r="B491" s="27" t="str">
        <f>IF($A491="","",Residents!H491&amp;"")</f>
        <v/>
      </c>
      <c r="C491" s="28" t="str">
        <f>IF($A491="","",IF(N(Residents!I491)&gt;0,Residents!I491,IFERROR(INDEX(Beds!$F$7:$F$206,MATCH(Residents!H491,Beds!$A$7:$A$206,0)),0)))</f>
        <v/>
      </c>
      <c r="D491" s="29" t="str">
        <f>IF(OR($A491="",Residents!J491=""),"",Residents!J491)</f>
        <v/>
      </c>
      <c r="E491" s="30" t="str">
        <f>IF($A491="","",IF(Residents!J491="","No check-in date",IF(Residents!J491&gt;Settings!$B$5,"Booked",IF(AND(Residents!K491&lt;&gt;"",Residents!K491&lt;Settings!$B$5),"Left","Staying"))))</f>
        <v/>
      </c>
      <c r="F491" s="30" t="str">
        <f>IF($A491="","",IF(OR(L491="",Residents!$J491&gt;Settings!$B$5),0,(YEAR(M491)-YEAR(L491))*12+MONTH(M491)-MONTH(L491)+1))</f>
        <v/>
      </c>
      <c r="G491" s="28" t="str">
        <f>IF($A491="","",F491*C491+IF(F491&gt;0,N(Residents!O491),0))</f>
        <v/>
      </c>
      <c r="H491" s="28" t="str">
        <f>IF($A491="","",SUMIF(Payments!$B$4:$B$1003,$A491,Payments!$D$4:$D$1003))</f>
        <v/>
      </c>
      <c r="I491" s="31" t="str">
        <f t="shared" si="7"/>
        <v/>
      </c>
      <c r="J491" s="26" t="str">
        <f>IF($A491="","",Residents!B491&amp;"")</f>
        <v/>
      </c>
      <c r="K491" s="32" t="str">
        <f>IF(OR($A491="",N(I491)&lt;=0.005),"","Hi "&amp;A491&amp;", your rent balance at "&amp;Settings!$B$3&amp;" is "&amp;Settings!$B$4&amp;" "&amp;TEXT(I491,"#,##0")&amp;" as on "&amp;TEXT(Settings!$B$5,"dd-mmm-yyyy")&amp;". Please pay at the earliest. Thank you.")</f>
        <v/>
      </c>
      <c r="L491" s="33" t="str">
        <f>IF(OR($A491="",Residents!$J491=""),"",DATE(YEAR(Residents!$J491),MONTH(Residents!$J491),1))</f>
        <v/>
      </c>
      <c r="M491" s="33" t="str">
        <f>IF(L491="","",MAX(L491,IF(Residents!$K491&lt;&gt;"",MIN(DATE(YEAR(Residents!$K491),MONTH(Residents!$K491),1),DATE(YEAR(Settings!$B$5),MONTH(Settings!$B$5),1)),IF(DAY(Settings!$B$5)&gt;=MAX(1,N(Settings!$B$6)),DATE(YEAR(Settings!$B$5),MONTH(Settings!$B$5),1),EDATE(DATE(YEAR(Settings!$B$5),MONTH(Settings!$B$5),1),-1)))))</f>
        <v/>
      </c>
    </row>
    <row r="492" spans="1:13" x14ac:dyDescent="0.3">
      <c r="A492" s="26" t="str">
        <f>IF(Residents!A492="","",Residents!A492)</f>
        <v/>
      </c>
      <c r="B492" s="27" t="str">
        <f>IF($A492="","",Residents!H492&amp;"")</f>
        <v/>
      </c>
      <c r="C492" s="28" t="str">
        <f>IF($A492="","",IF(N(Residents!I492)&gt;0,Residents!I492,IFERROR(INDEX(Beds!$F$7:$F$206,MATCH(Residents!H492,Beds!$A$7:$A$206,0)),0)))</f>
        <v/>
      </c>
      <c r="D492" s="29" t="str">
        <f>IF(OR($A492="",Residents!J492=""),"",Residents!J492)</f>
        <v/>
      </c>
      <c r="E492" s="30" t="str">
        <f>IF($A492="","",IF(Residents!J492="","No check-in date",IF(Residents!J492&gt;Settings!$B$5,"Booked",IF(AND(Residents!K492&lt;&gt;"",Residents!K492&lt;Settings!$B$5),"Left","Staying"))))</f>
        <v/>
      </c>
      <c r="F492" s="30" t="str">
        <f>IF($A492="","",IF(OR(L492="",Residents!$J492&gt;Settings!$B$5),0,(YEAR(M492)-YEAR(L492))*12+MONTH(M492)-MONTH(L492)+1))</f>
        <v/>
      </c>
      <c r="G492" s="28" t="str">
        <f>IF($A492="","",F492*C492+IF(F492&gt;0,N(Residents!O492),0))</f>
        <v/>
      </c>
      <c r="H492" s="28" t="str">
        <f>IF($A492="","",SUMIF(Payments!$B$4:$B$1003,$A492,Payments!$D$4:$D$1003))</f>
        <v/>
      </c>
      <c r="I492" s="31" t="str">
        <f t="shared" si="7"/>
        <v/>
      </c>
      <c r="J492" s="26" t="str">
        <f>IF($A492="","",Residents!B492&amp;"")</f>
        <v/>
      </c>
      <c r="K492" s="32" t="str">
        <f>IF(OR($A492="",N(I492)&lt;=0.005),"","Hi "&amp;A492&amp;", your rent balance at "&amp;Settings!$B$3&amp;" is "&amp;Settings!$B$4&amp;" "&amp;TEXT(I492,"#,##0")&amp;" as on "&amp;TEXT(Settings!$B$5,"dd-mmm-yyyy")&amp;". Please pay at the earliest. Thank you.")</f>
        <v/>
      </c>
      <c r="L492" s="33" t="str">
        <f>IF(OR($A492="",Residents!$J492=""),"",DATE(YEAR(Residents!$J492),MONTH(Residents!$J492),1))</f>
        <v/>
      </c>
      <c r="M492" s="33" t="str">
        <f>IF(L492="","",MAX(L492,IF(Residents!$K492&lt;&gt;"",MIN(DATE(YEAR(Residents!$K492),MONTH(Residents!$K492),1),DATE(YEAR(Settings!$B$5),MONTH(Settings!$B$5),1)),IF(DAY(Settings!$B$5)&gt;=MAX(1,N(Settings!$B$6)),DATE(YEAR(Settings!$B$5),MONTH(Settings!$B$5),1),EDATE(DATE(YEAR(Settings!$B$5),MONTH(Settings!$B$5),1),-1)))))</f>
        <v/>
      </c>
    </row>
    <row r="493" spans="1:13" x14ac:dyDescent="0.3">
      <c r="A493" s="26" t="str">
        <f>IF(Residents!A493="","",Residents!A493)</f>
        <v/>
      </c>
      <c r="B493" s="27" t="str">
        <f>IF($A493="","",Residents!H493&amp;"")</f>
        <v/>
      </c>
      <c r="C493" s="28" t="str">
        <f>IF($A493="","",IF(N(Residents!I493)&gt;0,Residents!I493,IFERROR(INDEX(Beds!$F$7:$F$206,MATCH(Residents!H493,Beds!$A$7:$A$206,0)),0)))</f>
        <v/>
      </c>
      <c r="D493" s="29" t="str">
        <f>IF(OR($A493="",Residents!J493=""),"",Residents!J493)</f>
        <v/>
      </c>
      <c r="E493" s="30" t="str">
        <f>IF($A493="","",IF(Residents!J493="","No check-in date",IF(Residents!J493&gt;Settings!$B$5,"Booked",IF(AND(Residents!K493&lt;&gt;"",Residents!K493&lt;Settings!$B$5),"Left","Staying"))))</f>
        <v/>
      </c>
      <c r="F493" s="30" t="str">
        <f>IF($A493="","",IF(OR(L493="",Residents!$J493&gt;Settings!$B$5),0,(YEAR(M493)-YEAR(L493))*12+MONTH(M493)-MONTH(L493)+1))</f>
        <v/>
      </c>
      <c r="G493" s="28" t="str">
        <f>IF($A493="","",F493*C493+IF(F493&gt;0,N(Residents!O493),0))</f>
        <v/>
      </c>
      <c r="H493" s="28" t="str">
        <f>IF($A493="","",SUMIF(Payments!$B$4:$B$1003,$A493,Payments!$D$4:$D$1003))</f>
        <v/>
      </c>
      <c r="I493" s="31" t="str">
        <f t="shared" si="7"/>
        <v/>
      </c>
      <c r="J493" s="26" t="str">
        <f>IF($A493="","",Residents!B493&amp;"")</f>
        <v/>
      </c>
      <c r="K493" s="32" t="str">
        <f>IF(OR($A493="",N(I493)&lt;=0.005),"","Hi "&amp;A493&amp;", your rent balance at "&amp;Settings!$B$3&amp;" is "&amp;Settings!$B$4&amp;" "&amp;TEXT(I493,"#,##0")&amp;" as on "&amp;TEXT(Settings!$B$5,"dd-mmm-yyyy")&amp;". Please pay at the earliest. Thank you.")</f>
        <v/>
      </c>
      <c r="L493" s="33" t="str">
        <f>IF(OR($A493="",Residents!$J493=""),"",DATE(YEAR(Residents!$J493),MONTH(Residents!$J493),1))</f>
        <v/>
      </c>
      <c r="M493" s="33" t="str">
        <f>IF(L493="","",MAX(L493,IF(Residents!$K493&lt;&gt;"",MIN(DATE(YEAR(Residents!$K493),MONTH(Residents!$K493),1),DATE(YEAR(Settings!$B$5),MONTH(Settings!$B$5),1)),IF(DAY(Settings!$B$5)&gt;=MAX(1,N(Settings!$B$6)),DATE(YEAR(Settings!$B$5),MONTH(Settings!$B$5),1),EDATE(DATE(YEAR(Settings!$B$5),MONTH(Settings!$B$5),1),-1)))))</f>
        <v/>
      </c>
    </row>
    <row r="494" spans="1:13" x14ac:dyDescent="0.3">
      <c r="A494" s="26" t="str">
        <f>IF(Residents!A494="","",Residents!A494)</f>
        <v/>
      </c>
      <c r="B494" s="27" t="str">
        <f>IF($A494="","",Residents!H494&amp;"")</f>
        <v/>
      </c>
      <c r="C494" s="28" t="str">
        <f>IF($A494="","",IF(N(Residents!I494)&gt;0,Residents!I494,IFERROR(INDEX(Beds!$F$7:$F$206,MATCH(Residents!H494,Beds!$A$7:$A$206,0)),0)))</f>
        <v/>
      </c>
      <c r="D494" s="29" t="str">
        <f>IF(OR($A494="",Residents!J494=""),"",Residents!J494)</f>
        <v/>
      </c>
      <c r="E494" s="30" t="str">
        <f>IF($A494="","",IF(Residents!J494="","No check-in date",IF(Residents!J494&gt;Settings!$B$5,"Booked",IF(AND(Residents!K494&lt;&gt;"",Residents!K494&lt;Settings!$B$5),"Left","Staying"))))</f>
        <v/>
      </c>
      <c r="F494" s="30" t="str">
        <f>IF($A494="","",IF(OR(L494="",Residents!$J494&gt;Settings!$B$5),0,(YEAR(M494)-YEAR(L494))*12+MONTH(M494)-MONTH(L494)+1))</f>
        <v/>
      </c>
      <c r="G494" s="28" t="str">
        <f>IF($A494="","",F494*C494+IF(F494&gt;0,N(Residents!O494),0))</f>
        <v/>
      </c>
      <c r="H494" s="28" t="str">
        <f>IF($A494="","",SUMIF(Payments!$B$4:$B$1003,$A494,Payments!$D$4:$D$1003))</f>
        <v/>
      </c>
      <c r="I494" s="31" t="str">
        <f t="shared" si="7"/>
        <v/>
      </c>
      <c r="J494" s="26" t="str">
        <f>IF($A494="","",Residents!B494&amp;"")</f>
        <v/>
      </c>
      <c r="K494" s="32" t="str">
        <f>IF(OR($A494="",N(I494)&lt;=0.005),"","Hi "&amp;A494&amp;", your rent balance at "&amp;Settings!$B$3&amp;" is "&amp;Settings!$B$4&amp;" "&amp;TEXT(I494,"#,##0")&amp;" as on "&amp;TEXT(Settings!$B$5,"dd-mmm-yyyy")&amp;". Please pay at the earliest. Thank you.")</f>
        <v/>
      </c>
      <c r="L494" s="33" t="str">
        <f>IF(OR($A494="",Residents!$J494=""),"",DATE(YEAR(Residents!$J494),MONTH(Residents!$J494),1))</f>
        <v/>
      </c>
      <c r="M494" s="33" t="str">
        <f>IF(L494="","",MAX(L494,IF(Residents!$K494&lt;&gt;"",MIN(DATE(YEAR(Residents!$K494),MONTH(Residents!$K494),1),DATE(YEAR(Settings!$B$5),MONTH(Settings!$B$5),1)),IF(DAY(Settings!$B$5)&gt;=MAX(1,N(Settings!$B$6)),DATE(YEAR(Settings!$B$5),MONTH(Settings!$B$5),1),EDATE(DATE(YEAR(Settings!$B$5),MONTH(Settings!$B$5),1),-1)))))</f>
        <v/>
      </c>
    </row>
    <row r="495" spans="1:13" x14ac:dyDescent="0.3">
      <c r="A495" s="26" t="str">
        <f>IF(Residents!A495="","",Residents!A495)</f>
        <v/>
      </c>
      <c r="B495" s="27" t="str">
        <f>IF($A495="","",Residents!H495&amp;"")</f>
        <v/>
      </c>
      <c r="C495" s="28" t="str">
        <f>IF($A495="","",IF(N(Residents!I495)&gt;0,Residents!I495,IFERROR(INDEX(Beds!$F$7:$F$206,MATCH(Residents!H495,Beds!$A$7:$A$206,0)),0)))</f>
        <v/>
      </c>
      <c r="D495" s="29" t="str">
        <f>IF(OR($A495="",Residents!J495=""),"",Residents!J495)</f>
        <v/>
      </c>
      <c r="E495" s="30" t="str">
        <f>IF($A495="","",IF(Residents!J495="","No check-in date",IF(Residents!J495&gt;Settings!$B$5,"Booked",IF(AND(Residents!K495&lt;&gt;"",Residents!K495&lt;Settings!$B$5),"Left","Staying"))))</f>
        <v/>
      </c>
      <c r="F495" s="30" t="str">
        <f>IF($A495="","",IF(OR(L495="",Residents!$J495&gt;Settings!$B$5),0,(YEAR(M495)-YEAR(L495))*12+MONTH(M495)-MONTH(L495)+1))</f>
        <v/>
      </c>
      <c r="G495" s="28" t="str">
        <f>IF($A495="","",F495*C495+IF(F495&gt;0,N(Residents!O495),0))</f>
        <v/>
      </c>
      <c r="H495" s="28" t="str">
        <f>IF($A495="","",SUMIF(Payments!$B$4:$B$1003,$A495,Payments!$D$4:$D$1003))</f>
        <v/>
      </c>
      <c r="I495" s="31" t="str">
        <f t="shared" si="7"/>
        <v/>
      </c>
      <c r="J495" s="26" t="str">
        <f>IF($A495="","",Residents!B495&amp;"")</f>
        <v/>
      </c>
      <c r="K495" s="32" t="str">
        <f>IF(OR($A495="",N(I495)&lt;=0.005),"","Hi "&amp;A495&amp;", your rent balance at "&amp;Settings!$B$3&amp;" is "&amp;Settings!$B$4&amp;" "&amp;TEXT(I495,"#,##0")&amp;" as on "&amp;TEXT(Settings!$B$5,"dd-mmm-yyyy")&amp;". Please pay at the earliest. Thank you.")</f>
        <v/>
      </c>
      <c r="L495" s="33" t="str">
        <f>IF(OR($A495="",Residents!$J495=""),"",DATE(YEAR(Residents!$J495),MONTH(Residents!$J495),1))</f>
        <v/>
      </c>
      <c r="M495" s="33" t="str">
        <f>IF(L495="","",MAX(L495,IF(Residents!$K495&lt;&gt;"",MIN(DATE(YEAR(Residents!$K495),MONTH(Residents!$K495),1),DATE(YEAR(Settings!$B$5),MONTH(Settings!$B$5),1)),IF(DAY(Settings!$B$5)&gt;=MAX(1,N(Settings!$B$6)),DATE(YEAR(Settings!$B$5),MONTH(Settings!$B$5),1),EDATE(DATE(YEAR(Settings!$B$5),MONTH(Settings!$B$5),1),-1)))))</f>
        <v/>
      </c>
    </row>
    <row r="496" spans="1:13" x14ac:dyDescent="0.3">
      <c r="A496" s="26" t="str">
        <f>IF(Residents!A496="","",Residents!A496)</f>
        <v/>
      </c>
      <c r="B496" s="27" t="str">
        <f>IF($A496="","",Residents!H496&amp;"")</f>
        <v/>
      </c>
      <c r="C496" s="28" t="str">
        <f>IF($A496="","",IF(N(Residents!I496)&gt;0,Residents!I496,IFERROR(INDEX(Beds!$F$7:$F$206,MATCH(Residents!H496,Beds!$A$7:$A$206,0)),0)))</f>
        <v/>
      </c>
      <c r="D496" s="29" t="str">
        <f>IF(OR($A496="",Residents!J496=""),"",Residents!J496)</f>
        <v/>
      </c>
      <c r="E496" s="30" t="str">
        <f>IF($A496="","",IF(Residents!J496="","No check-in date",IF(Residents!J496&gt;Settings!$B$5,"Booked",IF(AND(Residents!K496&lt;&gt;"",Residents!K496&lt;Settings!$B$5),"Left","Staying"))))</f>
        <v/>
      </c>
      <c r="F496" s="30" t="str">
        <f>IF($A496="","",IF(OR(L496="",Residents!$J496&gt;Settings!$B$5),0,(YEAR(M496)-YEAR(L496))*12+MONTH(M496)-MONTH(L496)+1))</f>
        <v/>
      </c>
      <c r="G496" s="28" t="str">
        <f>IF($A496="","",F496*C496+IF(F496&gt;0,N(Residents!O496),0))</f>
        <v/>
      </c>
      <c r="H496" s="28" t="str">
        <f>IF($A496="","",SUMIF(Payments!$B$4:$B$1003,$A496,Payments!$D$4:$D$1003))</f>
        <v/>
      </c>
      <c r="I496" s="31" t="str">
        <f t="shared" si="7"/>
        <v/>
      </c>
      <c r="J496" s="26" t="str">
        <f>IF($A496="","",Residents!B496&amp;"")</f>
        <v/>
      </c>
      <c r="K496" s="32" t="str">
        <f>IF(OR($A496="",N(I496)&lt;=0.005),"","Hi "&amp;A496&amp;", your rent balance at "&amp;Settings!$B$3&amp;" is "&amp;Settings!$B$4&amp;" "&amp;TEXT(I496,"#,##0")&amp;" as on "&amp;TEXT(Settings!$B$5,"dd-mmm-yyyy")&amp;". Please pay at the earliest. Thank you.")</f>
        <v/>
      </c>
      <c r="L496" s="33" t="str">
        <f>IF(OR($A496="",Residents!$J496=""),"",DATE(YEAR(Residents!$J496),MONTH(Residents!$J496),1))</f>
        <v/>
      </c>
      <c r="M496" s="33" t="str">
        <f>IF(L496="","",MAX(L496,IF(Residents!$K496&lt;&gt;"",MIN(DATE(YEAR(Residents!$K496),MONTH(Residents!$K496),1),DATE(YEAR(Settings!$B$5),MONTH(Settings!$B$5),1)),IF(DAY(Settings!$B$5)&gt;=MAX(1,N(Settings!$B$6)),DATE(YEAR(Settings!$B$5),MONTH(Settings!$B$5),1),EDATE(DATE(YEAR(Settings!$B$5),MONTH(Settings!$B$5),1),-1)))))</f>
        <v/>
      </c>
    </row>
    <row r="497" spans="1:13" x14ac:dyDescent="0.3">
      <c r="A497" s="26" t="str">
        <f>IF(Residents!A497="","",Residents!A497)</f>
        <v/>
      </c>
      <c r="B497" s="27" t="str">
        <f>IF($A497="","",Residents!H497&amp;"")</f>
        <v/>
      </c>
      <c r="C497" s="28" t="str">
        <f>IF($A497="","",IF(N(Residents!I497)&gt;0,Residents!I497,IFERROR(INDEX(Beds!$F$7:$F$206,MATCH(Residents!H497,Beds!$A$7:$A$206,0)),0)))</f>
        <v/>
      </c>
      <c r="D497" s="29" t="str">
        <f>IF(OR($A497="",Residents!J497=""),"",Residents!J497)</f>
        <v/>
      </c>
      <c r="E497" s="30" t="str">
        <f>IF($A497="","",IF(Residents!J497="","No check-in date",IF(Residents!J497&gt;Settings!$B$5,"Booked",IF(AND(Residents!K497&lt;&gt;"",Residents!K497&lt;Settings!$B$5),"Left","Staying"))))</f>
        <v/>
      </c>
      <c r="F497" s="30" t="str">
        <f>IF($A497="","",IF(OR(L497="",Residents!$J497&gt;Settings!$B$5),0,(YEAR(M497)-YEAR(L497))*12+MONTH(M497)-MONTH(L497)+1))</f>
        <v/>
      </c>
      <c r="G497" s="28" t="str">
        <f>IF($A497="","",F497*C497+IF(F497&gt;0,N(Residents!O497),0))</f>
        <v/>
      </c>
      <c r="H497" s="28" t="str">
        <f>IF($A497="","",SUMIF(Payments!$B$4:$B$1003,$A497,Payments!$D$4:$D$1003))</f>
        <v/>
      </c>
      <c r="I497" s="31" t="str">
        <f t="shared" si="7"/>
        <v/>
      </c>
      <c r="J497" s="26" t="str">
        <f>IF($A497="","",Residents!B497&amp;"")</f>
        <v/>
      </c>
      <c r="K497" s="32" t="str">
        <f>IF(OR($A497="",N(I497)&lt;=0.005),"","Hi "&amp;A497&amp;", your rent balance at "&amp;Settings!$B$3&amp;" is "&amp;Settings!$B$4&amp;" "&amp;TEXT(I497,"#,##0")&amp;" as on "&amp;TEXT(Settings!$B$5,"dd-mmm-yyyy")&amp;". Please pay at the earliest. Thank you.")</f>
        <v/>
      </c>
      <c r="L497" s="33" t="str">
        <f>IF(OR($A497="",Residents!$J497=""),"",DATE(YEAR(Residents!$J497),MONTH(Residents!$J497),1))</f>
        <v/>
      </c>
      <c r="M497" s="33" t="str">
        <f>IF(L497="","",MAX(L497,IF(Residents!$K497&lt;&gt;"",MIN(DATE(YEAR(Residents!$K497),MONTH(Residents!$K497),1),DATE(YEAR(Settings!$B$5),MONTH(Settings!$B$5),1)),IF(DAY(Settings!$B$5)&gt;=MAX(1,N(Settings!$B$6)),DATE(YEAR(Settings!$B$5),MONTH(Settings!$B$5),1),EDATE(DATE(YEAR(Settings!$B$5),MONTH(Settings!$B$5),1),-1)))))</f>
        <v/>
      </c>
    </row>
    <row r="498" spans="1:13" x14ac:dyDescent="0.3">
      <c r="A498" s="26" t="str">
        <f>IF(Residents!A498="","",Residents!A498)</f>
        <v/>
      </c>
      <c r="B498" s="27" t="str">
        <f>IF($A498="","",Residents!H498&amp;"")</f>
        <v/>
      </c>
      <c r="C498" s="28" t="str">
        <f>IF($A498="","",IF(N(Residents!I498)&gt;0,Residents!I498,IFERROR(INDEX(Beds!$F$7:$F$206,MATCH(Residents!H498,Beds!$A$7:$A$206,0)),0)))</f>
        <v/>
      </c>
      <c r="D498" s="29" t="str">
        <f>IF(OR($A498="",Residents!J498=""),"",Residents!J498)</f>
        <v/>
      </c>
      <c r="E498" s="30" t="str">
        <f>IF($A498="","",IF(Residents!J498="","No check-in date",IF(Residents!J498&gt;Settings!$B$5,"Booked",IF(AND(Residents!K498&lt;&gt;"",Residents!K498&lt;Settings!$B$5),"Left","Staying"))))</f>
        <v/>
      </c>
      <c r="F498" s="30" t="str">
        <f>IF($A498="","",IF(OR(L498="",Residents!$J498&gt;Settings!$B$5),0,(YEAR(M498)-YEAR(L498))*12+MONTH(M498)-MONTH(L498)+1))</f>
        <v/>
      </c>
      <c r="G498" s="28" t="str">
        <f>IF($A498="","",F498*C498+IF(F498&gt;0,N(Residents!O498),0))</f>
        <v/>
      </c>
      <c r="H498" s="28" t="str">
        <f>IF($A498="","",SUMIF(Payments!$B$4:$B$1003,$A498,Payments!$D$4:$D$1003))</f>
        <v/>
      </c>
      <c r="I498" s="31" t="str">
        <f t="shared" si="7"/>
        <v/>
      </c>
      <c r="J498" s="26" t="str">
        <f>IF($A498="","",Residents!B498&amp;"")</f>
        <v/>
      </c>
      <c r="K498" s="32" t="str">
        <f>IF(OR($A498="",N(I498)&lt;=0.005),"","Hi "&amp;A498&amp;", your rent balance at "&amp;Settings!$B$3&amp;" is "&amp;Settings!$B$4&amp;" "&amp;TEXT(I498,"#,##0")&amp;" as on "&amp;TEXT(Settings!$B$5,"dd-mmm-yyyy")&amp;". Please pay at the earliest. Thank you.")</f>
        <v/>
      </c>
      <c r="L498" s="33" t="str">
        <f>IF(OR($A498="",Residents!$J498=""),"",DATE(YEAR(Residents!$J498),MONTH(Residents!$J498),1))</f>
        <v/>
      </c>
      <c r="M498" s="33" t="str">
        <f>IF(L498="","",MAX(L498,IF(Residents!$K498&lt;&gt;"",MIN(DATE(YEAR(Residents!$K498),MONTH(Residents!$K498),1),DATE(YEAR(Settings!$B$5),MONTH(Settings!$B$5),1)),IF(DAY(Settings!$B$5)&gt;=MAX(1,N(Settings!$B$6)),DATE(YEAR(Settings!$B$5),MONTH(Settings!$B$5),1),EDATE(DATE(YEAR(Settings!$B$5),MONTH(Settings!$B$5),1),-1)))))</f>
        <v/>
      </c>
    </row>
    <row r="499" spans="1:13" x14ac:dyDescent="0.3">
      <c r="A499" s="26" t="str">
        <f>IF(Residents!A499="","",Residents!A499)</f>
        <v/>
      </c>
      <c r="B499" s="27" t="str">
        <f>IF($A499="","",Residents!H499&amp;"")</f>
        <v/>
      </c>
      <c r="C499" s="28" t="str">
        <f>IF($A499="","",IF(N(Residents!I499)&gt;0,Residents!I499,IFERROR(INDEX(Beds!$F$7:$F$206,MATCH(Residents!H499,Beds!$A$7:$A$206,0)),0)))</f>
        <v/>
      </c>
      <c r="D499" s="29" t="str">
        <f>IF(OR($A499="",Residents!J499=""),"",Residents!J499)</f>
        <v/>
      </c>
      <c r="E499" s="30" t="str">
        <f>IF($A499="","",IF(Residents!J499="","No check-in date",IF(Residents!J499&gt;Settings!$B$5,"Booked",IF(AND(Residents!K499&lt;&gt;"",Residents!K499&lt;Settings!$B$5),"Left","Staying"))))</f>
        <v/>
      </c>
      <c r="F499" s="30" t="str">
        <f>IF($A499="","",IF(OR(L499="",Residents!$J499&gt;Settings!$B$5),0,(YEAR(M499)-YEAR(L499))*12+MONTH(M499)-MONTH(L499)+1))</f>
        <v/>
      </c>
      <c r="G499" s="28" t="str">
        <f>IF($A499="","",F499*C499+IF(F499&gt;0,N(Residents!O499),0))</f>
        <v/>
      </c>
      <c r="H499" s="28" t="str">
        <f>IF($A499="","",SUMIF(Payments!$B$4:$B$1003,$A499,Payments!$D$4:$D$1003))</f>
        <v/>
      </c>
      <c r="I499" s="31" t="str">
        <f t="shared" si="7"/>
        <v/>
      </c>
      <c r="J499" s="26" t="str">
        <f>IF($A499="","",Residents!B499&amp;"")</f>
        <v/>
      </c>
      <c r="K499" s="32" t="str">
        <f>IF(OR($A499="",N(I499)&lt;=0.005),"","Hi "&amp;A499&amp;", your rent balance at "&amp;Settings!$B$3&amp;" is "&amp;Settings!$B$4&amp;" "&amp;TEXT(I499,"#,##0")&amp;" as on "&amp;TEXT(Settings!$B$5,"dd-mmm-yyyy")&amp;". Please pay at the earliest. Thank you.")</f>
        <v/>
      </c>
      <c r="L499" s="33" t="str">
        <f>IF(OR($A499="",Residents!$J499=""),"",DATE(YEAR(Residents!$J499),MONTH(Residents!$J499),1))</f>
        <v/>
      </c>
      <c r="M499" s="33" t="str">
        <f>IF(L499="","",MAX(L499,IF(Residents!$K499&lt;&gt;"",MIN(DATE(YEAR(Residents!$K499),MONTH(Residents!$K499),1),DATE(YEAR(Settings!$B$5),MONTH(Settings!$B$5),1)),IF(DAY(Settings!$B$5)&gt;=MAX(1,N(Settings!$B$6)),DATE(YEAR(Settings!$B$5),MONTH(Settings!$B$5),1),EDATE(DATE(YEAR(Settings!$B$5),MONTH(Settings!$B$5),1),-1)))))</f>
        <v/>
      </c>
    </row>
    <row r="500" spans="1:13" x14ac:dyDescent="0.3">
      <c r="A500" s="26" t="str">
        <f>IF(Residents!A500="","",Residents!A500)</f>
        <v/>
      </c>
      <c r="B500" s="27" t="str">
        <f>IF($A500="","",Residents!H500&amp;"")</f>
        <v/>
      </c>
      <c r="C500" s="28" t="str">
        <f>IF($A500="","",IF(N(Residents!I500)&gt;0,Residents!I500,IFERROR(INDEX(Beds!$F$7:$F$206,MATCH(Residents!H500,Beds!$A$7:$A$206,0)),0)))</f>
        <v/>
      </c>
      <c r="D500" s="29" t="str">
        <f>IF(OR($A500="",Residents!J500=""),"",Residents!J500)</f>
        <v/>
      </c>
      <c r="E500" s="30" t="str">
        <f>IF($A500="","",IF(Residents!J500="","No check-in date",IF(Residents!J500&gt;Settings!$B$5,"Booked",IF(AND(Residents!K500&lt;&gt;"",Residents!K500&lt;Settings!$B$5),"Left","Staying"))))</f>
        <v/>
      </c>
      <c r="F500" s="30" t="str">
        <f>IF($A500="","",IF(OR(L500="",Residents!$J500&gt;Settings!$B$5),0,(YEAR(M500)-YEAR(L500))*12+MONTH(M500)-MONTH(L500)+1))</f>
        <v/>
      </c>
      <c r="G500" s="28" t="str">
        <f>IF($A500="","",F500*C500+IF(F500&gt;0,N(Residents!O500),0))</f>
        <v/>
      </c>
      <c r="H500" s="28" t="str">
        <f>IF($A500="","",SUMIF(Payments!$B$4:$B$1003,$A500,Payments!$D$4:$D$1003))</f>
        <v/>
      </c>
      <c r="I500" s="31" t="str">
        <f t="shared" si="7"/>
        <v/>
      </c>
      <c r="J500" s="26" t="str">
        <f>IF($A500="","",Residents!B500&amp;"")</f>
        <v/>
      </c>
      <c r="K500" s="32" t="str">
        <f>IF(OR($A500="",N(I500)&lt;=0.005),"","Hi "&amp;A500&amp;", your rent balance at "&amp;Settings!$B$3&amp;" is "&amp;Settings!$B$4&amp;" "&amp;TEXT(I500,"#,##0")&amp;" as on "&amp;TEXT(Settings!$B$5,"dd-mmm-yyyy")&amp;". Please pay at the earliest. Thank you.")</f>
        <v/>
      </c>
      <c r="L500" s="33" t="str">
        <f>IF(OR($A500="",Residents!$J500=""),"",DATE(YEAR(Residents!$J500),MONTH(Residents!$J500),1))</f>
        <v/>
      </c>
      <c r="M500" s="33" t="str">
        <f>IF(L500="","",MAX(L500,IF(Residents!$K500&lt;&gt;"",MIN(DATE(YEAR(Residents!$K500),MONTH(Residents!$K500),1),DATE(YEAR(Settings!$B$5),MONTH(Settings!$B$5),1)),IF(DAY(Settings!$B$5)&gt;=MAX(1,N(Settings!$B$6)),DATE(YEAR(Settings!$B$5),MONTH(Settings!$B$5),1),EDATE(DATE(YEAR(Settings!$B$5),MONTH(Settings!$B$5),1),-1)))))</f>
        <v/>
      </c>
    </row>
    <row r="501" spans="1:13" x14ac:dyDescent="0.3">
      <c r="A501" s="26" t="str">
        <f>IF(Residents!A501="","",Residents!A501)</f>
        <v/>
      </c>
      <c r="B501" s="27" t="str">
        <f>IF($A501="","",Residents!H501&amp;"")</f>
        <v/>
      </c>
      <c r="C501" s="28" t="str">
        <f>IF($A501="","",IF(N(Residents!I501)&gt;0,Residents!I501,IFERROR(INDEX(Beds!$F$7:$F$206,MATCH(Residents!H501,Beds!$A$7:$A$206,0)),0)))</f>
        <v/>
      </c>
      <c r="D501" s="29" t="str">
        <f>IF(OR($A501="",Residents!J501=""),"",Residents!J501)</f>
        <v/>
      </c>
      <c r="E501" s="30" t="str">
        <f>IF($A501="","",IF(Residents!J501="","No check-in date",IF(Residents!J501&gt;Settings!$B$5,"Booked",IF(AND(Residents!K501&lt;&gt;"",Residents!K501&lt;Settings!$B$5),"Left","Staying"))))</f>
        <v/>
      </c>
      <c r="F501" s="30" t="str">
        <f>IF($A501="","",IF(OR(L501="",Residents!$J501&gt;Settings!$B$5),0,(YEAR(M501)-YEAR(L501))*12+MONTH(M501)-MONTH(L501)+1))</f>
        <v/>
      </c>
      <c r="G501" s="28" t="str">
        <f>IF($A501="","",F501*C501+IF(F501&gt;0,N(Residents!O501),0))</f>
        <v/>
      </c>
      <c r="H501" s="28" t="str">
        <f>IF($A501="","",SUMIF(Payments!$B$4:$B$1003,$A501,Payments!$D$4:$D$1003))</f>
        <v/>
      </c>
      <c r="I501" s="31" t="str">
        <f t="shared" si="7"/>
        <v/>
      </c>
      <c r="J501" s="26" t="str">
        <f>IF($A501="","",Residents!B501&amp;"")</f>
        <v/>
      </c>
      <c r="K501" s="32" t="str">
        <f>IF(OR($A501="",N(I501)&lt;=0.005),"","Hi "&amp;A501&amp;", your rent balance at "&amp;Settings!$B$3&amp;" is "&amp;Settings!$B$4&amp;" "&amp;TEXT(I501,"#,##0")&amp;" as on "&amp;TEXT(Settings!$B$5,"dd-mmm-yyyy")&amp;". Please pay at the earliest. Thank you.")</f>
        <v/>
      </c>
      <c r="L501" s="33" t="str">
        <f>IF(OR($A501="",Residents!$J501=""),"",DATE(YEAR(Residents!$J501),MONTH(Residents!$J501),1))</f>
        <v/>
      </c>
      <c r="M501" s="33" t="str">
        <f>IF(L501="","",MAX(L501,IF(Residents!$K501&lt;&gt;"",MIN(DATE(YEAR(Residents!$K501),MONTH(Residents!$K501),1),DATE(YEAR(Settings!$B$5),MONTH(Settings!$B$5),1)),IF(DAY(Settings!$B$5)&gt;=MAX(1,N(Settings!$B$6)),DATE(YEAR(Settings!$B$5),MONTH(Settings!$B$5),1),EDATE(DATE(YEAR(Settings!$B$5),MONTH(Settings!$B$5),1),-1)))))</f>
        <v/>
      </c>
    </row>
    <row r="502" spans="1:13" x14ac:dyDescent="0.3">
      <c r="A502" s="26" t="str">
        <f>IF(Residents!A502="","",Residents!A502)</f>
        <v/>
      </c>
      <c r="B502" s="27" t="str">
        <f>IF($A502="","",Residents!H502&amp;"")</f>
        <v/>
      </c>
      <c r="C502" s="28" t="str">
        <f>IF($A502="","",IF(N(Residents!I502)&gt;0,Residents!I502,IFERROR(INDEX(Beds!$F$7:$F$206,MATCH(Residents!H502,Beds!$A$7:$A$206,0)),0)))</f>
        <v/>
      </c>
      <c r="D502" s="29" t="str">
        <f>IF(OR($A502="",Residents!J502=""),"",Residents!J502)</f>
        <v/>
      </c>
      <c r="E502" s="30" t="str">
        <f>IF($A502="","",IF(Residents!J502="","No check-in date",IF(Residents!J502&gt;Settings!$B$5,"Booked",IF(AND(Residents!K502&lt;&gt;"",Residents!K502&lt;Settings!$B$5),"Left","Staying"))))</f>
        <v/>
      </c>
      <c r="F502" s="30" t="str">
        <f>IF($A502="","",IF(OR(L502="",Residents!$J502&gt;Settings!$B$5),0,(YEAR(M502)-YEAR(L502))*12+MONTH(M502)-MONTH(L502)+1))</f>
        <v/>
      </c>
      <c r="G502" s="28" t="str">
        <f>IF($A502="","",F502*C502+IF(F502&gt;0,N(Residents!O502),0))</f>
        <v/>
      </c>
      <c r="H502" s="28" t="str">
        <f>IF($A502="","",SUMIF(Payments!$B$4:$B$1003,$A502,Payments!$D$4:$D$1003))</f>
        <v/>
      </c>
      <c r="I502" s="31" t="str">
        <f t="shared" si="7"/>
        <v/>
      </c>
      <c r="J502" s="26" t="str">
        <f>IF($A502="","",Residents!B502&amp;"")</f>
        <v/>
      </c>
      <c r="K502" s="32" t="str">
        <f>IF(OR($A502="",N(I502)&lt;=0.005),"","Hi "&amp;A502&amp;", your rent balance at "&amp;Settings!$B$3&amp;" is "&amp;Settings!$B$4&amp;" "&amp;TEXT(I502,"#,##0")&amp;" as on "&amp;TEXT(Settings!$B$5,"dd-mmm-yyyy")&amp;". Please pay at the earliest. Thank you.")</f>
        <v/>
      </c>
      <c r="L502" s="33" t="str">
        <f>IF(OR($A502="",Residents!$J502=""),"",DATE(YEAR(Residents!$J502),MONTH(Residents!$J502),1))</f>
        <v/>
      </c>
      <c r="M502" s="33" t="str">
        <f>IF(L502="","",MAX(L502,IF(Residents!$K502&lt;&gt;"",MIN(DATE(YEAR(Residents!$K502),MONTH(Residents!$K502),1),DATE(YEAR(Settings!$B$5),MONTH(Settings!$B$5),1)),IF(DAY(Settings!$B$5)&gt;=MAX(1,N(Settings!$B$6)),DATE(YEAR(Settings!$B$5),MONTH(Settings!$B$5),1),EDATE(DATE(YEAR(Settings!$B$5),MONTH(Settings!$B$5),1),-1)))))</f>
        <v/>
      </c>
    </row>
    <row r="503" spans="1:13" x14ac:dyDescent="0.3">
      <c r="A503" s="26" t="str">
        <f>IF(Residents!A503="","",Residents!A503)</f>
        <v/>
      </c>
      <c r="B503" s="27" t="str">
        <f>IF($A503="","",Residents!H503&amp;"")</f>
        <v/>
      </c>
      <c r="C503" s="28" t="str">
        <f>IF($A503="","",IF(N(Residents!I503)&gt;0,Residents!I503,IFERROR(INDEX(Beds!$F$7:$F$206,MATCH(Residents!H503,Beds!$A$7:$A$206,0)),0)))</f>
        <v/>
      </c>
      <c r="D503" s="29" t="str">
        <f>IF(OR($A503="",Residents!J503=""),"",Residents!J503)</f>
        <v/>
      </c>
      <c r="E503" s="30" t="str">
        <f>IF($A503="","",IF(Residents!J503="","No check-in date",IF(Residents!J503&gt;Settings!$B$5,"Booked",IF(AND(Residents!K503&lt;&gt;"",Residents!K503&lt;Settings!$B$5),"Left","Staying"))))</f>
        <v/>
      </c>
      <c r="F503" s="30" t="str">
        <f>IF($A503="","",IF(OR(L503="",Residents!$J503&gt;Settings!$B$5),0,(YEAR(M503)-YEAR(L503))*12+MONTH(M503)-MONTH(L503)+1))</f>
        <v/>
      </c>
      <c r="G503" s="28" t="str">
        <f>IF($A503="","",F503*C503+IF(F503&gt;0,N(Residents!O503),0))</f>
        <v/>
      </c>
      <c r="H503" s="28" t="str">
        <f>IF($A503="","",SUMIF(Payments!$B$4:$B$1003,$A503,Payments!$D$4:$D$1003))</f>
        <v/>
      </c>
      <c r="I503" s="31" t="str">
        <f t="shared" si="7"/>
        <v/>
      </c>
      <c r="J503" s="26" t="str">
        <f>IF($A503="","",Residents!B503&amp;"")</f>
        <v/>
      </c>
      <c r="K503" s="32" t="str">
        <f>IF(OR($A503="",N(I503)&lt;=0.005),"","Hi "&amp;A503&amp;", your rent balance at "&amp;Settings!$B$3&amp;" is "&amp;Settings!$B$4&amp;" "&amp;TEXT(I503,"#,##0")&amp;" as on "&amp;TEXT(Settings!$B$5,"dd-mmm-yyyy")&amp;". Please pay at the earliest. Thank you.")</f>
        <v/>
      </c>
      <c r="L503" s="33" t="str">
        <f>IF(OR($A503="",Residents!$J503=""),"",DATE(YEAR(Residents!$J503),MONTH(Residents!$J503),1))</f>
        <v/>
      </c>
      <c r="M503" s="33" t="str">
        <f>IF(L503="","",MAX(L503,IF(Residents!$K503&lt;&gt;"",MIN(DATE(YEAR(Residents!$K503),MONTH(Residents!$K503),1),DATE(YEAR(Settings!$B$5),MONTH(Settings!$B$5),1)),IF(DAY(Settings!$B$5)&gt;=MAX(1,N(Settings!$B$6)),DATE(YEAR(Settings!$B$5),MONTH(Settings!$B$5),1),EDATE(DATE(YEAR(Settings!$B$5),MONTH(Settings!$B$5),1),-1)))))</f>
        <v/>
      </c>
    </row>
  </sheetData>
  <sheetProtection sheet="1" formatCells="0" formatColumns="0" formatRows="0" sort="0" autoFilter="0"/>
  <conditionalFormatting sqref="A4:K503">
    <cfRule type="expression" dxfId="1" priority="2">
      <formula>$E4="Left"</formula>
    </cfRule>
  </conditionalFormatting>
  <conditionalFormatting sqref="I4:I503">
    <cfRule type="cellIs" dxfId="0" priority="1" operator="greaterThan">
      <formula>0.005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00"/>
  <sheetViews>
    <sheetView workbookViewId="0"/>
  </sheetViews>
  <sheetFormatPr defaultRowHeight="14.4" x14ac:dyDescent="0.3"/>
  <sheetData>
    <row r="1" spans="1:4" x14ac:dyDescent="0.3">
      <c r="B1" t="s">
        <v>71</v>
      </c>
      <c r="C1" t="s">
        <v>60</v>
      </c>
      <c r="D1" t="s">
        <v>96</v>
      </c>
    </row>
    <row r="2" spans="1:4" x14ac:dyDescent="0.3">
      <c r="A2" t="s">
        <v>138</v>
      </c>
      <c r="B2" t="s">
        <v>59</v>
      </c>
      <c r="C2" t="s">
        <v>65</v>
      </c>
      <c r="D2" t="s">
        <v>115</v>
      </c>
    </row>
    <row r="3" spans="1:4" x14ac:dyDescent="0.3">
      <c r="A3" t="s">
        <v>139</v>
      </c>
      <c r="B3" t="s">
        <v>64</v>
      </c>
      <c r="D3" t="s">
        <v>140</v>
      </c>
    </row>
    <row r="4" spans="1:4" x14ac:dyDescent="0.3">
      <c r="A4" t="s">
        <v>141</v>
      </c>
      <c r="B4" t="s">
        <v>142</v>
      </c>
    </row>
    <row r="5" spans="1:4" x14ac:dyDescent="0.3">
      <c r="A5" t="s">
        <v>142</v>
      </c>
      <c r="B5" t="s">
        <v>143</v>
      </c>
    </row>
    <row r="6" spans="1:4" x14ac:dyDescent="0.3">
      <c r="A6" t="s">
        <v>144</v>
      </c>
    </row>
    <row r="7" spans="1:4" x14ac:dyDescent="0.3">
      <c r="A7" t="s">
        <v>145</v>
      </c>
    </row>
    <row r="8" spans="1:4" x14ac:dyDescent="0.3">
      <c r="A8" t="s">
        <v>146</v>
      </c>
    </row>
    <row r="9" spans="1:4" x14ac:dyDescent="0.3">
      <c r="A9" t="s">
        <v>147</v>
      </c>
    </row>
    <row r="10" spans="1:4" x14ac:dyDescent="0.3">
      <c r="A10" t="s">
        <v>148</v>
      </c>
    </row>
    <row r="11" spans="1:4" x14ac:dyDescent="0.3">
      <c r="A11" t="s">
        <v>149</v>
      </c>
    </row>
    <row r="12" spans="1:4" x14ac:dyDescent="0.3">
      <c r="A12" t="s">
        <v>150</v>
      </c>
    </row>
    <row r="13" spans="1:4" x14ac:dyDescent="0.3">
      <c r="A13" t="s">
        <v>151</v>
      </c>
    </row>
    <row r="14" spans="1:4" x14ac:dyDescent="0.3">
      <c r="A14" t="s">
        <v>152</v>
      </c>
    </row>
    <row r="15" spans="1:4" x14ac:dyDescent="0.3">
      <c r="A15" t="s">
        <v>153</v>
      </c>
    </row>
    <row r="16" spans="1:4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  <row r="33" spans="1:1" x14ac:dyDescent="0.3">
      <c r="A33" t="s">
        <v>171</v>
      </c>
    </row>
    <row r="34" spans="1:1" x14ac:dyDescent="0.3">
      <c r="A34" t="s">
        <v>172</v>
      </c>
    </row>
    <row r="35" spans="1:1" x14ac:dyDescent="0.3">
      <c r="A35" t="s">
        <v>173</v>
      </c>
    </row>
    <row r="36" spans="1:1" x14ac:dyDescent="0.3">
      <c r="A36" t="s">
        <v>174</v>
      </c>
    </row>
    <row r="37" spans="1:1" x14ac:dyDescent="0.3">
      <c r="A37" t="s">
        <v>175</v>
      </c>
    </row>
    <row r="38" spans="1:1" x14ac:dyDescent="0.3">
      <c r="A38" t="s">
        <v>176</v>
      </c>
    </row>
    <row r="39" spans="1:1" x14ac:dyDescent="0.3">
      <c r="A39" t="s">
        <v>177</v>
      </c>
    </row>
    <row r="40" spans="1:1" x14ac:dyDescent="0.3">
      <c r="A40" t="s">
        <v>178</v>
      </c>
    </row>
    <row r="41" spans="1:1" x14ac:dyDescent="0.3">
      <c r="A41" t="s">
        <v>179</v>
      </c>
    </row>
    <row r="42" spans="1:1" x14ac:dyDescent="0.3">
      <c r="A42" t="s">
        <v>180</v>
      </c>
    </row>
    <row r="43" spans="1:1" x14ac:dyDescent="0.3">
      <c r="A43" t="s">
        <v>181</v>
      </c>
    </row>
    <row r="44" spans="1:1" x14ac:dyDescent="0.3">
      <c r="A44" t="s">
        <v>182</v>
      </c>
    </row>
    <row r="45" spans="1:1" x14ac:dyDescent="0.3">
      <c r="A45" t="s">
        <v>183</v>
      </c>
    </row>
    <row r="46" spans="1:1" x14ac:dyDescent="0.3">
      <c r="A46" t="s">
        <v>184</v>
      </c>
    </row>
    <row r="47" spans="1:1" x14ac:dyDescent="0.3">
      <c r="A47" t="s">
        <v>185</v>
      </c>
    </row>
    <row r="48" spans="1:1" x14ac:dyDescent="0.3">
      <c r="A48" t="s">
        <v>186</v>
      </c>
    </row>
    <row r="49" spans="1:1" x14ac:dyDescent="0.3">
      <c r="A49" t="s">
        <v>187</v>
      </c>
    </row>
    <row r="50" spans="1:1" x14ac:dyDescent="0.3">
      <c r="A50" t="s">
        <v>188</v>
      </c>
    </row>
    <row r="51" spans="1:1" x14ac:dyDescent="0.3">
      <c r="A51" t="s">
        <v>189</v>
      </c>
    </row>
    <row r="52" spans="1:1" x14ac:dyDescent="0.3">
      <c r="A52" t="s">
        <v>190</v>
      </c>
    </row>
    <row r="53" spans="1:1" x14ac:dyDescent="0.3">
      <c r="A53" t="s">
        <v>191</v>
      </c>
    </row>
    <row r="54" spans="1:1" x14ac:dyDescent="0.3">
      <c r="A54" t="s">
        <v>192</v>
      </c>
    </row>
    <row r="55" spans="1:1" x14ac:dyDescent="0.3">
      <c r="A55" t="s">
        <v>193</v>
      </c>
    </row>
    <row r="56" spans="1:1" x14ac:dyDescent="0.3">
      <c r="A56" t="s">
        <v>194</v>
      </c>
    </row>
    <row r="57" spans="1:1" x14ac:dyDescent="0.3">
      <c r="A57" t="s">
        <v>195</v>
      </c>
    </row>
    <row r="58" spans="1:1" x14ac:dyDescent="0.3">
      <c r="A58" t="s">
        <v>196</v>
      </c>
    </row>
    <row r="59" spans="1:1" x14ac:dyDescent="0.3">
      <c r="A59" t="s">
        <v>197</v>
      </c>
    </row>
    <row r="60" spans="1:1" x14ac:dyDescent="0.3">
      <c r="A60" t="s">
        <v>198</v>
      </c>
    </row>
    <row r="61" spans="1:1" x14ac:dyDescent="0.3">
      <c r="A61" t="s">
        <v>199</v>
      </c>
    </row>
    <row r="62" spans="1:1" x14ac:dyDescent="0.3">
      <c r="A62" t="s">
        <v>200</v>
      </c>
    </row>
    <row r="63" spans="1:1" x14ac:dyDescent="0.3">
      <c r="A63" t="s">
        <v>201</v>
      </c>
    </row>
    <row r="64" spans="1:1" x14ac:dyDescent="0.3">
      <c r="A64" t="s">
        <v>202</v>
      </c>
    </row>
    <row r="65" spans="1:1" x14ac:dyDescent="0.3">
      <c r="A65" t="s">
        <v>203</v>
      </c>
    </row>
    <row r="66" spans="1:1" x14ac:dyDescent="0.3">
      <c r="A66" t="s">
        <v>204</v>
      </c>
    </row>
    <row r="67" spans="1:1" x14ac:dyDescent="0.3">
      <c r="A67" t="s">
        <v>205</v>
      </c>
    </row>
    <row r="68" spans="1:1" x14ac:dyDescent="0.3">
      <c r="A68" t="s">
        <v>206</v>
      </c>
    </row>
    <row r="69" spans="1:1" x14ac:dyDescent="0.3">
      <c r="A69" t="s">
        <v>207</v>
      </c>
    </row>
    <row r="70" spans="1:1" x14ac:dyDescent="0.3">
      <c r="A70" t="s">
        <v>208</v>
      </c>
    </row>
    <row r="71" spans="1:1" x14ac:dyDescent="0.3">
      <c r="A71" t="s">
        <v>209</v>
      </c>
    </row>
    <row r="72" spans="1:1" x14ac:dyDescent="0.3">
      <c r="A72" t="s">
        <v>210</v>
      </c>
    </row>
    <row r="73" spans="1:1" x14ac:dyDescent="0.3">
      <c r="A73" t="s">
        <v>211</v>
      </c>
    </row>
    <row r="74" spans="1:1" x14ac:dyDescent="0.3">
      <c r="A74" t="s">
        <v>212</v>
      </c>
    </row>
    <row r="75" spans="1:1" x14ac:dyDescent="0.3">
      <c r="A75" t="s">
        <v>213</v>
      </c>
    </row>
    <row r="76" spans="1:1" x14ac:dyDescent="0.3">
      <c r="A76" t="s">
        <v>214</v>
      </c>
    </row>
    <row r="77" spans="1:1" x14ac:dyDescent="0.3">
      <c r="A77" t="s">
        <v>215</v>
      </c>
    </row>
    <row r="78" spans="1:1" x14ac:dyDescent="0.3">
      <c r="A78" t="s">
        <v>216</v>
      </c>
    </row>
    <row r="79" spans="1:1" x14ac:dyDescent="0.3">
      <c r="A79" t="s">
        <v>217</v>
      </c>
    </row>
    <row r="80" spans="1:1" x14ac:dyDescent="0.3">
      <c r="A80" t="s">
        <v>218</v>
      </c>
    </row>
    <row r="81" spans="1:1" x14ac:dyDescent="0.3">
      <c r="A81" t="s">
        <v>219</v>
      </c>
    </row>
    <row r="82" spans="1:1" x14ac:dyDescent="0.3">
      <c r="A82" t="s">
        <v>220</v>
      </c>
    </row>
    <row r="83" spans="1:1" x14ac:dyDescent="0.3">
      <c r="A83" t="s">
        <v>221</v>
      </c>
    </row>
    <row r="84" spans="1:1" x14ac:dyDescent="0.3">
      <c r="A84" t="s">
        <v>222</v>
      </c>
    </row>
    <row r="85" spans="1:1" x14ac:dyDescent="0.3">
      <c r="A85" t="s">
        <v>223</v>
      </c>
    </row>
    <row r="86" spans="1:1" x14ac:dyDescent="0.3">
      <c r="A86" t="s">
        <v>224</v>
      </c>
    </row>
    <row r="87" spans="1:1" x14ac:dyDescent="0.3">
      <c r="A87" t="s">
        <v>225</v>
      </c>
    </row>
    <row r="88" spans="1:1" x14ac:dyDescent="0.3">
      <c r="A88" t="s">
        <v>226</v>
      </c>
    </row>
    <row r="89" spans="1:1" x14ac:dyDescent="0.3">
      <c r="A89" t="s">
        <v>227</v>
      </c>
    </row>
    <row r="90" spans="1:1" x14ac:dyDescent="0.3">
      <c r="A90" t="s">
        <v>228</v>
      </c>
    </row>
    <row r="91" spans="1:1" x14ac:dyDescent="0.3">
      <c r="A91" t="s">
        <v>229</v>
      </c>
    </row>
    <row r="92" spans="1:1" x14ac:dyDescent="0.3">
      <c r="A92" t="s">
        <v>230</v>
      </c>
    </row>
    <row r="93" spans="1:1" x14ac:dyDescent="0.3">
      <c r="A93" t="s">
        <v>231</v>
      </c>
    </row>
    <row r="94" spans="1:1" x14ac:dyDescent="0.3">
      <c r="A94" t="s">
        <v>232</v>
      </c>
    </row>
    <row r="95" spans="1:1" x14ac:dyDescent="0.3">
      <c r="A95" t="s">
        <v>233</v>
      </c>
    </row>
    <row r="96" spans="1:1" x14ac:dyDescent="0.3">
      <c r="A96" t="s">
        <v>234</v>
      </c>
    </row>
    <row r="97" spans="1:1" x14ac:dyDescent="0.3">
      <c r="A97" t="s">
        <v>235</v>
      </c>
    </row>
    <row r="98" spans="1:1" x14ac:dyDescent="0.3">
      <c r="A98" t="s">
        <v>236</v>
      </c>
    </row>
    <row r="99" spans="1:1" x14ac:dyDescent="0.3">
      <c r="A99" t="s">
        <v>237</v>
      </c>
    </row>
    <row r="100" spans="1:1" x14ac:dyDescent="0.3">
      <c r="A100" t="s">
        <v>238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How to use</vt:lpstr>
      <vt:lpstr>Settings</vt:lpstr>
      <vt:lpstr>Beds</vt:lpstr>
      <vt:lpstr>Residents</vt:lpstr>
      <vt:lpstr>Payments</vt:lpstr>
      <vt:lpstr>Dues</vt:lpstr>
      <vt:lpstr>Lists</vt:lpstr>
    </vt:vector>
  </TitlesOfParts>
  <Company>Nivesh Sahayak</Company>
  <LinksUpToDate>false</LinksUpToDate>
  <SharedDoc>false</SharedDoc>
  <HyperlinkBase>https://www.niveshsahayak.in/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PG &amp; Hostel Bed Register (Excel)</dc:title>
  <dc:subject>Free Excel register for PG, hostel and co-living owners: beds and rooms, who stays where, vacancies, resident ID and emergency details, monthly rent dues and reminders.</dc:subject>
  <dc:creator>Nivesh Sahayak</dc:creator>
  <cp:keywords>Toolkit by GroupChatOn; Designed &amp; Developed by: Nivesh Sahayak</cp:keywords>
  <dc:description>PG &amp; Hostel Bed Register (Excel). From Toolkit by GroupChatOn (https://toolkit.groupchaton.com). Designed &amp; Developed by: Nivesh Sahayak (https://www.niveshsahayak.in/)</dc:description>
  <cp:lastModifiedBy>Nivesh Sahayak</cp:lastModifiedBy>
  <dcterms:created xsi:type="dcterms:W3CDTF">2026-11-02T18:22:06Z</dcterms:created>
  <dcterms:modified xsi:type="dcterms:W3CDTF">2026-11-02T18:22:56Z</dcterms:modified>
  <cp:category>Landlords &amp; Rentals</cp:category>
</cp:coreProperties>
</file>