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D84CE250-8E4C-4C58-91F8-09BE4D4407A6}"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Units" sheetId="3" r:id="rId3"/>
    <sheet name="Payments" sheetId="4" r:id="rId4"/>
    <sheet name="Ledger" sheetId="5" r:id="rId5"/>
    <sheet name="Summary"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3" i="6" l="1"/>
  <c r="A22" i="6"/>
  <c r="A21" i="6"/>
  <c r="G21" i="6" s="1"/>
  <c r="E20" i="6"/>
  <c r="B20" i="6"/>
  <c r="A20" i="6"/>
  <c r="A19" i="6"/>
  <c r="I19" i="6" s="1"/>
  <c r="A18" i="6"/>
  <c r="B18" i="6" s="1"/>
  <c r="A17" i="6"/>
  <c r="I17" i="6" s="1"/>
  <c r="A16" i="6"/>
  <c r="A15" i="6"/>
  <c r="G15" i="6" s="1"/>
  <c r="H14" i="6"/>
  <c r="G14" i="6"/>
  <c r="F14" i="6"/>
  <c r="A14" i="6"/>
  <c r="B13" i="6"/>
  <c r="A13" i="6"/>
  <c r="D13" i="6" s="1"/>
  <c r="A12" i="6"/>
  <c r="C12" i="6" s="1"/>
  <c r="A11" i="6"/>
  <c r="A10" i="6"/>
  <c r="I10" i="6" s="1"/>
  <c r="I9" i="6"/>
  <c r="H9" i="6"/>
  <c r="G9" i="6"/>
  <c r="F9" i="6"/>
  <c r="E9" i="6"/>
  <c r="D9" i="6"/>
  <c r="A9" i="6"/>
  <c r="A8" i="6"/>
  <c r="B8" i="6" s="1"/>
  <c r="A7" i="6"/>
  <c r="A6" i="6"/>
  <c r="B6" i="6" s="1"/>
  <c r="C5" i="6"/>
  <c r="A5" i="6"/>
  <c r="C4" i="6"/>
  <c r="A4" i="6"/>
  <c r="D4" i="6" s="1"/>
  <c r="I3" i="6"/>
  <c r="H3" i="6"/>
  <c r="G3" i="6"/>
  <c r="F3" i="6"/>
  <c r="E3" i="6"/>
  <c r="D3" i="6"/>
  <c r="Z204" i="5"/>
  <c r="X204" i="5"/>
  <c r="W204" i="5"/>
  <c r="R204" i="5"/>
  <c r="Q204" i="5"/>
  <c r="P204" i="5"/>
  <c r="O204" i="5"/>
  <c r="N204" i="5"/>
  <c r="E204" i="5"/>
  <c r="A204" i="5"/>
  <c r="V204" i="5" s="1"/>
  <c r="G203" i="5"/>
  <c r="D203" i="5"/>
  <c r="A203" i="5"/>
  <c r="J203" i="5" s="1"/>
  <c r="A202" i="5"/>
  <c r="B202" i="5" s="1"/>
  <c r="AA201" i="5"/>
  <c r="Z201" i="5"/>
  <c r="P201" i="5"/>
  <c r="A201" i="5"/>
  <c r="X201" i="5" s="1"/>
  <c r="A200" i="5"/>
  <c r="T200" i="5" s="1"/>
  <c r="AA199" i="5"/>
  <c r="U199" i="5"/>
  <c r="M199" i="5"/>
  <c r="I199" i="5"/>
  <c r="D199" i="5"/>
  <c r="B199" i="5"/>
  <c r="A199" i="5"/>
  <c r="Z199" i="5" s="1"/>
  <c r="A198" i="5"/>
  <c r="M198" i="5" s="1"/>
  <c r="A197" i="5"/>
  <c r="W197" i="5" s="1"/>
  <c r="AA196" i="5"/>
  <c r="D196" i="5"/>
  <c r="A196" i="5"/>
  <c r="X196" i="5" s="1"/>
  <c r="G195" i="5"/>
  <c r="C195" i="5"/>
  <c r="A195" i="5"/>
  <c r="AA195" i="5" s="1"/>
  <c r="P194" i="5"/>
  <c r="D194" i="5"/>
  <c r="C194" i="5"/>
  <c r="A194" i="5"/>
  <c r="AA194" i="5" s="1"/>
  <c r="Q193" i="5"/>
  <c r="O193" i="5"/>
  <c r="M193" i="5"/>
  <c r="F193" i="5"/>
  <c r="D193" i="5"/>
  <c r="A193" i="5"/>
  <c r="C193" i="5" s="1"/>
  <c r="X192" i="5"/>
  <c r="A192" i="5"/>
  <c r="W192" i="5" s="1"/>
  <c r="A191" i="5"/>
  <c r="A190" i="5"/>
  <c r="I190" i="5" s="1"/>
  <c r="A189" i="5"/>
  <c r="P189" i="5" s="1"/>
  <c r="X188" i="5"/>
  <c r="A188" i="5"/>
  <c r="S188" i="5" s="1"/>
  <c r="A187" i="5"/>
  <c r="AA187" i="5" s="1"/>
  <c r="A186" i="5"/>
  <c r="D186" i="5" s="1"/>
  <c r="W185" i="5"/>
  <c r="A185" i="5"/>
  <c r="Z185" i="5" s="1"/>
  <c r="A184" i="5"/>
  <c r="AA184" i="5" s="1"/>
  <c r="D183" i="5"/>
  <c r="A183" i="5"/>
  <c r="C183" i="5" s="1"/>
  <c r="R182" i="5"/>
  <c r="J182" i="5"/>
  <c r="G182" i="5"/>
  <c r="E182" i="5"/>
  <c r="D182" i="5"/>
  <c r="A182" i="5"/>
  <c r="AA182" i="5" s="1"/>
  <c r="A181" i="5"/>
  <c r="AA181" i="5" s="1"/>
  <c r="X180" i="5"/>
  <c r="V180" i="5"/>
  <c r="M180" i="5"/>
  <c r="G180" i="5"/>
  <c r="E180" i="5"/>
  <c r="A180" i="5"/>
  <c r="AA180" i="5" s="1"/>
  <c r="A179" i="5"/>
  <c r="A178" i="5"/>
  <c r="Q178" i="5" s="1"/>
  <c r="AA177" i="5"/>
  <c r="A177" i="5"/>
  <c r="W176" i="5"/>
  <c r="P176" i="5"/>
  <c r="O176" i="5"/>
  <c r="G176" i="5"/>
  <c r="E176" i="5"/>
  <c r="C176" i="5"/>
  <c r="A176" i="5"/>
  <c r="N176" i="5" s="1"/>
  <c r="A175" i="5"/>
  <c r="U175" i="5" s="1"/>
  <c r="A174" i="5"/>
  <c r="Z173" i="5"/>
  <c r="W173" i="5"/>
  <c r="T173" i="5"/>
  <c r="A173" i="5"/>
  <c r="V173" i="5" s="1"/>
  <c r="P172" i="5"/>
  <c r="A172" i="5"/>
  <c r="W172" i="5" s="1"/>
  <c r="W171" i="5"/>
  <c r="P171" i="5"/>
  <c r="A171" i="5"/>
  <c r="X171" i="5" s="1"/>
  <c r="Z170" i="5"/>
  <c r="X170" i="5"/>
  <c r="P170" i="5"/>
  <c r="N170" i="5"/>
  <c r="J170" i="5"/>
  <c r="A170" i="5"/>
  <c r="F170" i="5" s="1"/>
  <c r="A169" i="5"/>
  <c r="S169" i="5" s="1"/>
  <c r="P168" i="5"/>
  <c r="A168" i="5"/>
  <c r="A167" i="5"/>
  <c r="U167" i="5" s="1"/>
  <c r="P166" i="5"/>
  <c r="K166" i="5"/>
  <c r="L166" i="5" s="1"/>
  <c r="A166" i="5"/>
  <c r="R166" i="5" s="1"/>
  <c r="Z165" i="5"/>
  <c r="X165" i="5"/>
  <c r="T165" i="5"/>
  <c r="S165" i="5"/>
  <c r="P165" i="5"/>
  <c r="G165" i="5"/>
  <c r="A165" i="5"/>
  <c r="F165" i="5" s="1"/>
  <c r="A164" i="5"/>
  <c r="AA164" i="5" s="1"/>
  <c r="A163" i="5"/>
  <c r="V163" i="5" s="1"/>
  <c r="R162" i="5"/>
  <c r="A162" i="5"/>
  <c r="Z162" i="5" s="1"/>
  <c r="F161" i="5"/>
  <c r="A161" i="5"/>
  <c r="AA161" i="5" s="1"/>
  <c r="A160" i="5"/>
  <c r="AA160" i="5" s="1"/>
  <c r="Q159" i="5"/>
  <c r="N159" i="5"/>
  <c r="I159" i="5"/>
  <c r="B159" i="5"/>
  <c r="A159" i="5"/>
  <c r="AA159" i="5" s="1"/>
  <c r="T158" i="5"/>
  <c r="A158" i="5"/>
  <c r="R158" i="5" s="1"/>
  <c r="A157" i="5"/>
  <c r="G156" i="5"/>
  <c r="F156" i="5"/>
  <c r="E156" i="5"/>
  <c r="C156" i="5"/>
  <c r="A156" i="5"/>
  <c r="AA156" i="5" s="1"/>
  <c r="C155" i="5"/>
  <c r="A155" i="5"/>
  <c r="Z155" i="5" s="1"/>
  <c r="A154" i="5"/>
  <c r="AA154" i="5" s="1"/>
  <c r="AA153" i="5"/>
  <c r="W153" i="5"/>
  <c r="V153" i="5"/>
  <c r="U153" i="5"/>
  <c r="O153" i="5"/>
  <c r="A153" i="5"/>
  <c r="F153" i="5" s="1"/>
  <c r="A152" i="5"/>
  <c r="M152" i="5" s="1"/>
  <c r="A151" i="5"/>
  <c r="C151" i="5" s="1"/>
  <c r="AA150" i="5"/>
  <c r="F150" i="5"/>
  <c r="A150" i="5"/>
  <c r="X150" i="5" s="1"/>
  <c r="A149" i="5"/>
  <c r="X149" i="5" s="1"/>
  <c r="A148" i="5"/>
  <c r="U148" i="5" s="1"/>
  <c r="X147" i="5"/>
  <c r="W147" i="5"/>
  <c r="V147" i="5"/>
  <c r="R147" i="5"/>
  <c r="P147" i="5"/>
  <c r="O147" i="5"/>
  <c r="N147" i="5"/>
  <c r="M147" i="5"/>
  <c r="J147" i="5"/>
  <c r="I147" i="5"/>
  <c r="H147" i="5"/>
  <c r="G147" i="5"/>
  <c r="F147" i="5"/>
  <c r="A147" i="5"/>
  <c r="D147" i="5" s="1"/>
  <c r="A146" i="5"/>
  <c r="AA145" i="5"/>
  <c r="Z145" i="5"/>
  <c r="W145" i="5"/>
  <c r="U145" i="5"/>
  <c r="T145" i="5"/>
  <c r="F145" i="5"/>
  <c r="A145" i="5"/>
  <c r="M145" i="5" s="1"/>
  <c r="A144" i="5"/>
  <c r="K144" i="5" s="1"/>
  <c r="L144" i="5" s="1"/>
  <c r="X143" i="5"/>
  <c r="U143" i="5"/>
  <c r="N143" i="5"/>
  <c r="K143" i="5"/>
  <c r="L143" i="5" s="1"/>
  <c r="J143" i="5"/>
  <c r="I143" i="5"/>
  <c r="C143" i="5"/>
  <c r="A143" i="5"/>
  <c r="AA143" i="5" s="1"/>
  <c r="A142" i="5"/>
  <c r="A141" i="5"/>
  <c r="V141" i="5" s="1"/>
  <c r="A140" i="5"/>
  <c r="T140" i="5" s="1"/>
  <c r="AA139" i="5"/>
  <c r="W139" i="5"/>
  <c r="S139" i="5"/>
  <c r="R139" i="5"/>
  <c r="O139" i="5"/>
  <c r="G139" i="5"/>
  <c r="E139" i="5"/>
  <c r="D139" i="5"/>
  <c r="C139" i="5"/>
  <c r="B139" i="5"/>
  <c r="A139" i="5"/>
  <c r="Q139" i="5" s="1"/>
  <c r="A138" i="5"/>
  <c r="V138" i="5" s="1"/>
  <c r="A137" i="5"/>
  <c r="S137" i="5" s="1"/>
  <c r="Z136" i="5"/>
  <c r="A136" i="5"/>
  <c r="O136" i="5" s="1"/>
  <c r="T135" i="5"/>
  <c r="A135" i="5"/>
  <c r="X135" i="5" s="1"/>
  <c r="A134" i="5"/>
  <c r="AA134" i="5" s="1"/>
  <c r="AA133" i="5"/>
  <c r="Z133" i="5"/>
  <c r="X133" i="5"/>
  <c r="F133" i="5"/>
  <c r="C133" i="5"/>
  <c r="B133" i="5"/>
  <c r="A133" i="5"/>
  <c r="V132" i="5"/>
  <c r="U132" i="5"/>
  <c r="T132" i="5"/>
  <c r="S132" i="5"/>
  <c r="R132" i="5"/>
  <c r="M132" i="5"/>
  <c r="A132" i="5"/>
  <c r="AA132" i="5" s="1"/>
  <c r="W131" i="5"/>
  <c r="A131" i="5"/>
  <c r="J131" i="5" s="1"/>
  <c r="A130" i="5"/>
  <c r="T130" i="5" s="1"/>
  <c r="U129" i="5"/>
  <c r="S129" i="5"/>
  <c r="A129" i="5"/>
  <c r="Z129" i="5" s="1"/>
  <c r="A128" i="5"/>
  <c r="AA128" i="5" s="1"/>
  <c r="U127" i="5"/>
  <c r="T127" i="5"/>
  <c r="S127" i="5"/>
  <c r="R127" i="5"/>
  <c r="Q127" i="5"/>
  <c r="N127" i="5"/>
  <c r="A127" i="5"/>
  <c r="J127" i="5" s="1"/>
  <c r="I126" i="5"/>
  <c r="A126" i="5"/>
  <c r="AA126" i="5" s="1"/>
  <c r="A125" i="5"/>
  <c r="G125" i="5" s="1"/>
  <c r="E124" i="5"/>
  <c r="B124" i="5"/>
  <c r="A124" i="5"/>
  <c r="Z124" i="5" s="1"/>
  <c r="A123" i="5"/>
  <c r="E123" i="5" s="1"/>
  <c r="V122" i="5"/>
  <c r="A122" i="5"/>
  <c r="F122" i="5" s="1"/>
  <c r="A121" i="5"/>
  <c r="V121" i="5" s="1"/>
  <c r="A120" i="5"/>
  <c r="A119" i="5"/>
  <c r="P119" i="5" s="1"/>
  <c r="W118" i="5"/>
  <c r="U118" i="5"/>
  <c r="T118" i="5"/>
  <c r="S118" i="5"/>
  <c r="P118" i="5"/>
  <c r="N118" i="5"/>
  <c r="K118" i="5"/>
  <c r="L118" i="5" s="1"/>
  <c r="A118" i="5"/>
  <c r="O118" i="5" s="1"/>
  <c r="A117" i="5"/>
  <c r="U117" i="5" s="1"/>
  <c r="A116" i="5"/>
  <c r="AA116" i="5" s="1"/>
  <c r="A115" i="5"/>
  <c r="W115" i="5" s="1"/>
  <c r="A114" i="5"/>
  <c r="S113" i="5"/>
  <c r="A113" i="5"/>
  <c r="X113" i="5" s="1"/>
  <c r="J112" i="5"/>
  <c r="I112" i="5"/>
  <c r="E112" i="5"/>
  <c r="B112" i="5"/>
  <c r="A112" i="5"/>
  <c r="H112" i="5" s="1"/>
  <c r="Y112" i="5" s="1"/>
  <c r="S111" i="5"/>
  <c r="A111" i="5"/>
  <c r="X111" i="5" s="1"/>
  <c r="AA110" i="5"/>
  <c r="Z110" i="5"/>
  <c r="W110" i="5"/>
  <c r="V110" i="5"/>
  <c r="T110" i="5"/>
  <c r="I110" i="5"/>
  <c r="D110" i="5"/>
  <c r="C110" i="5"/>
  <c r="A110" i="5"/>
  <c r="B110" i="5" s="1"/>
  <c r="A109" i="5"/>
  <c r="A108" i="5"/>
  <c r="G108" i="5" s="1"/>
  <c r="A107" i="5"/>
  <c r="A106" i="5"/>
  <c r="X106" i="5" s="1"/>
  <c r="J105" i="5"/>
  <c r="I105" i="5"/>
  <c r="G105" i="5"/>
  <c r="D105" i="5"/>
  <c r="A105" i="5"/>
  <c r="B105" i="5" s="1"/>
  <c r="A104" i="5"/>
  <c r="P104" i="5" s="1"/>
  <c r="A103" i="5"/>
  <c r="I102" i="5"/>
  <c r="A102" i="5"/>
  <c r="F102" i="5" s="1"/>
  <c r="A101" i="5"/>
  <c r="Z100" i="5"/>
  <c r="A100" i="5"/>
  <c r="G100" i="5" s="1"/>
  <c r="A99" i="5"/>
  <c r="AA99" i="5" s="1"/>
  <c r="W98" i="5"/>
  <c r="A98" i="5"/>
  <c r="X98" i="5" s="1"/>
  <c r="A97" i="5"/>
  <c r="K97" i="5" s="1"/>
  <c r="L97" i="5" s="1"/>
  <c r="A96" i="5"/>
  <c r="U96" i="5" s="1"/>
  <c r="W95" i="5"/>
  <c r="T95" i="5"/>
  <c r="S95" i="5"/>
  <c r="Q95" i="5"/>
  <c r="F95" i="5"/>
  <c r="A95" i="5"/>
  <c r="AA95" i="5" s="1"/>
  <c r="A94" i="5"/>
  <c r="B94" i="5" s="1"/>
  <c r="A93" i="5"/>
  <c r="Z93" i="5" s="1"/>
  <c r="G92" i="5"/>
  <c r="A92" i="5"/>
  <c r="O92" i="5" s="1"/>
  <c r="X91" i="5"/>
  <c r="A91" i="5"/>
  <c r="W91" i="5" s="1"/>
  <c r="A90" i="5"/>
  <c r="A89" i="5"/>
  <c r="G89" i="5" s="1"/>
  <c r="U88" i="5"/>
  <c r="T88" i="5"/>
  <c r="O88" i="5"/>
  <c r="N88" i="5"/>
  <c r="M88" i="5"/>
  <c r="L88" i="5"/>
  <c r="K88" i="5"/>
  <c r="H88" i="5"/>
  <c r="A88" i="5"/>
  <c r="R88" i="5" s="1"/>
  <c r="AA87" i="5"/>
  <c r="X87" i="5"/>
  <c r="U87" i="5"/>
  <c r="S87" i="5"/>
  <c r="R87" i="5"/>
  <c r="Q87" i="5"/>
  <c r="P87" i="5"/>
  <c r="O87" i="5"/>
  <c r="M87" i="5"/>
  <c r="K87" i="5"/>
  <c r="L87" i="5" s="1"/>
  <c r="J87" i="5"/>
  <c r="I87" i="5"/>
  <c r="G87" i="5"/>
  <c r="F87" i="5"/>
  <c r="B87" i="5"/>
  <c r="A87" i="5"/>
  <c r="N87" i="5" s="1"/>
  <c r="V86" i="5"/>
  <c r="S86" i="5"/>
  <c r="R86" i="5"/>
  <c r="Q86" i="5"/>
  <c r="N86" i="5"/>
  <c r="F86" i="5"/>
  <c r="A86" i="5"/>
  <c r="AA86" i="5" s="1"/>
  <c r="A85" i="5"/>
  <c r="AA85" i="5" s="1"/>
  <c r="I84" i="5"/>
  <c r="D84" i="5"/>
  <c r="A84" i="5"/>
  <c r="AA84" i="5" s="1"/>
  <c r="A83" i="5"/>
  <c r="J83" i="5" s="1"/>
  <c r="U82" i="5"/>
  <c r="T82" i="5"/>
  <c r="N82" i="5"/>
  <c r="F82" i="5"/>
  <c r="A82" i="5"/>
  <c r="AA82" i="5" s="1"/>
  <c r="A81" i="5"/>
  <c r="R81" i="5" s="1"/>
  <c r="A80" i="5"/>
  <c r="A79" i="5"/>
  <c r="A78" i="5"/>
  <c r="AA78" i="5" s="1"/>
  <c r="A77" i="5"/>
  <c r="A76" i="5"/>
  <c r="AA76" i="5" s="1"/>
  <c r="Z75" i="5"/>
  <c r="X75" i="5"/>
  <c r="W75" i="5"/>
  <c r="V75" i="5"/>
  <c r="R75" i="5"/>
  <c r="P75" i="5"/>
  <c r="O75" i="5"/>
  <c r="N75" i="5"/>
  <c r="F75" i="5"/>
  <c r="A75" i="5"/>
  <c r="T75" i="5" s="1"/>
  <c r="A74" i="5"/>
  <c r="N74" i="5" s="1"/>
  <c r="A73" i="5"/>
  <c r="U73" i="5" s="1"/>
  <c r="A72" i="5"/>
  <c r="U72" i="5" s="1"/>
  <c r="X71" i="5"/>
  <c r="W71" i="5"/>
  <c r="R71" i="5"/>
  <c r="Q71" i="5"/>
  <c r="A71" i="5"/>
  <c r="O71" i="5" s="1"/>
  <c r="A70" i="5"/>
  <c r="AA70" i="5" s="1"/>
  <c r="X69" i="5"/>
  <c r="S69" i="5"/>
  <c r="K69" i="5"/>
  <c r="L69" i="5" s="1"/>
  <c r="I69" i="5"/>
  <c r="H69" i="5"/>
  <c r="G69" i="5"/>
  <c r="E69" i="5"/>
  <c r="D69" i="5"/>
  <c r="B69" i="5"/>
  <c r="A69" i="5"/>
  <c r="AA69" i="5" s="1"/>
  <c r="AA68" i="5"/>
  <c r="V68" i="5"/>
  <c r="U68" i="5"/>
  <c r="T68" i="5"/>
  <c r="R68" i="5"/>
  <c r="G68" i="5"/>
  <c r="A68" i="5"/>
  <c r="X68" i="5" s="1"/>
  <c r="A67" i="5"/>
  <c r="W67" i="5" s="1"/>
  <c r="A66" i="5"/>
  <c r="U66" i="5" s="1"/>
  <c r="A65" i="5"/>
  <c r="W65" i="5" s="1"/>
  <c r="AA64" i="5"/>
  <c r="O64" i="5"/>
  <c r="H64" i="5"/>
  <c r="G64" i="5"/>
  <c r="D64" i="5"/>
  <c r="A64" i="5"/>
  <c r="Z64" i="5" s="1"/>
  <c r="AA63" i="5"/>
  <c r="S63" i="5"/>
  <c r="R63" i="5"/>
  <c r="Q63" i="5"/>
  <c r="M63" i="5"/>
  <c r="A63" i="5"/>
  <c r="G63" i="5" s="1"/>
  <c r="R62" i="5"/>
  <c r="I62" i="5"/>
  <c r="G62" i="5"/>
  <c r="F62" i="5"/>
  <c r="E62" i="5"/>
  <c r="A62" i="5"/>
  <c r="AA62" i="5" s="1"/>
  <c r="R61" i="5"/>
  <c r="P61" i="5"/>
  <c r="J61" i="5"/>
  <c r="E61" i="5"/>
  <c r="A61" i="5"/>
  <c r="AA61" i="5" s="1"/>
  <c r="A60" i="5"/>
  <c r="W60" i="5" s="1"/>
  <c r="A59" i="5"/>
  <c r="D59" i="5" s="1"/>
  <c r="A58" i="5"/>
  <c r="AA58" i="5" s="1"/>
  <c r="V57" i="5"/>
  <c r="T57" i="5"/>
  <c r="M57" i="5"/>
  <c r="I57" i="5"/>
  <c r="A57" i="5"/>
  <c r="Z57" i="5" s="1"/>
  <c r="S56" i="5"/>
  <c r="R56" i="5"/>
  <c r="O56" i="5"/>
  <c r="N56" i="5"/>
  <c r="M56" i="5"/>
  <c r="K56" i="5"/>
  <c r="L56" i="5" s="1"/>
  <c r="J56" i="5"/>
  <c r="G56" i="5"/>
  <c r="E56" i="5"/>
  <c r="C56" i="5"/>
  <c r="B56" i="5"/>
  <c r="A56" i="5"/>
  <c r="U56" i="5" s="1"/>
  <c r="T55" i="5"/>
  <c r="Q55" i="5"/>
  <c r="P55" i="5"/>
  <c r="O55" i="5"/>
  <c r="N55" i="5"/>
  <c r="M55" i="5"/>
  <c r="I55" i="5"/>
  <c r="C55" i="5"/>
  <c r="A55" i="5"/>
  <c r="H55" i="5" s="1"/>
  <c r="Y55" i="5" s="1"/>
  <c r="A54" i="5"/>
  <c r="U54" i="5" s="1"/>
  <c r="G53" i="5"/>
  <c r="E53" i="5"/>
  <c r="A53" i="5"/>
  <c r="D53" i="5" s="1"/>
  <c r="A52" i="5"/>
  <c r="X52" i="5" s="1"/>
  <c r="A51" i="5"/>
  <c r="B51" i="5" s="1"/>
  <c r="U50" i="5"/>
  <c r="O50" i="5"/>
  <c r="J50" i="5"/>
  <c r="F50" i="5"/>
  <c r="A50" i="5"/>
  <c r="I50" i="5" s="1"/>
  <c r="R49" i="5"/>
  <c r="O49" i="5"/>
  <c r="N49" i="5"/>
  <c r="M49" i="5"/>
  <c r="K49" i="5"/>
  <c r="L49" i="5" s="1"/>
  <c r="I49" i="5"/>
  <c r="A49" i="5"/>
  <c r="J49" i="5" s="1"/>
  <c r="U48" i="5"/>
  <c r="T48" i="5"/>
  <c r="S48" i="5"/>
  <c r="R48" i="5"/>
  <c r="P48" i="5"/>
  <c r="O48" i="5"/>
  <c r="M48" i="5"/>
  <c r="I48" i="5"/>
  <c r="D48" i="5"/>
  <c r="A48" i="5"/>
  <c r="K48" i="5" s="1"/>
  <c r="L48" i="5" s="1"/>
  <c r="V47" i="5"/>
  <c r="T47" i="5"/>
  <c r="S47" i="5"/>
  <c r="R47" i="5"/>
  <c r="P47" i="5"/>
  <c r="K47" i="5"/>
  <c r="L47" i="5" s="1"/>
  <c r="G47" i="5"/>
  <c r="E47" i="5"/>
  <c r="C47" i="5"/>
  <c r="A47" i="5"/>
  <c r="X47" i="5" s="1"/>
  <c r="A46" i="5"/>
  <c r="U46" i="5" s="1"/>
  <c r="A45" i="5"/>
  <c r="AA45" i="5" s="1"/>
  <c r="W44" i="5"/>
  <c r="U44" i="5"/>
  <c r="T44" i="5"/>
  <c r="Q44" i="5"/>
  <c r="M44" i="5"/>
  <c r="H44" i="5"/>
  <c r="F44" i="5"/>
  <c r="A44" i="5"/>
  <c r="AA44" i="5" s="1"/>
  <c r="Z43" i="5"/>
  <c r="A43" i="5"/>
  <c r="G43" i="5" s="1"/>
  <c r="Z42" i="5"/>
  <c r="K42" i="5"/>
  <c r="L42" i="5" s="1"/>
  <c r="B42" i="5"/>
  <c r="A42" i="5"/>
  <c r="X42" i="5" s="1"/>
  <c r="A41" i="5"/>
  <c r="X41" i="5" s="1"/>
  <c r="U40" i="5"/>
  <c r="O40" i="5"/>
  <c r="K40" i="5"/>
  <c r="L40" i="5" s="1"/>
  <c r="H40" i="5"/>
  <c r="G40" i="5"/>
  <c r="A40" i="5"/>
  <c r="W40" i="5" s="1"/>
  <c r="AA39" i="5"/>
  <c r="Z39" i="5"/>
  <c r="V39" i="5"/>
  <c r="U39" i="5"/>
  <c r="S39" i="5"/>
  <c r="R39" i="5"/>
  <c r="P39" i="5"/>
  <c r="O39" i="5"/>
  <c r="N39" i="5"/>
  <c r="J39" i="5"/>
  <c r="I39" i="5"/>
  <c r="H39" i="5"/>
  <c r="Y39" i="5" s="1"/>
  <c r="G39" i="5"/>
  <c r="F39" i="5"/>
  <c r="E39" i="5"/>
  <c r="C39" i="5"/>
  <c r="B39" i="5"/>
  <c r="A39" i="5"/>
  <c r="W39" i="5" s="1"/>
  <c r="A38" i="5"/>
  <c r="Q38" i="5" s="1"/>
  <c r="A37" i="5"/>
  <c r="Z37" i="5" s="1"/>
  <c r="AA36" i="5"/>
  <c r="Z36" i="5"/>
  <c r="R36" i="5"/>
  <c r="Q36" i="5"/>
  <c r="N36" i="5"/>
  <c r="M36" i="5"/>
  <c r="K36" i="5"/>
  <c r="L36" i="5" s="1"/>
  <c r="J36" i="5"/>
  <c r="I36" i="5"/>
  <c r="F36" i="5"/>
  <c r="D36" i="5"/>
  <c r="C36" i="5"/>
  <c r="B36" i="5"/>
  <c r="A36" i="5"/>
  <c r="U36" i="5" s="1"/>
  <c r="Z35" i="5"/>
  <c r="X35" i="5"/>
  <c r="W35" i="5"/>
  <c r="V35" i="5"/>
  <c r="R35" i="5"/>
  <c r="Q35" i="5"/>
  <c r="P35" i="5"/>
  <c r="O35" i="5"/>
  <c r="N35" i="5"/>
  <c r="M35" i="5"/>
  <c r="I35" i="5"/>
  <c r="F35" i="5"/>
  <c r="E35" i="5"/>
  <c r="C35" i="5"/>
  <c r="B35" i="5"/>
  <c r="A35" i="5"/>
  <c r="H35" i="5" s="1"/>
  <c r="AA34" i="5"/>
  <c r="W34" i="5"/>
  <c r="S34" i="5"/>
  <c r="R34" i="5"/>
  <c r="Q34" i="5"/>
  <c r="P34" i="5"/>
  <c r="M34" i="5"/>
  <c r="K34" i="5"/>
  <c r="L34" i="5" s="1"/>
  <c r="J34" i="5"/>
  <c r="I34" i="5"/>
  <c r="G34" i="5"/>
  <c r="C34" i="5"/>
  <c r="A34" i="5"/>
  <c r="U34" i="5" s="1"/>
  <c r="AA33" i="5"/>
  <c r="N33" i="5"/>
  <c r="I33" i="5"/>
  <c r="H33" i="5"/>
  <c r="G33" i="5"/>
  <c r="F33" i="5"/>
  <c r="E33" i="5"/>
  <c r="A33" i="5"/>
  <c r="X33" i="5" s="1"/>
  <c r="G32" i="5"/>
  <c r="A32" i="5"/>
  <c r="F32" i="5" s="1"/>
  <c r="A31" i="5"/>
  <c r="B31" i="5" s="1"/>
  <c r="X30" i="5"/>
  <c r="V30" i="5"/>
  <c r="U30" i="5"/>
  <c r="T30" i="5"/>
  <c r="S30" i="5"/>
  <c r="B30" i="5"/>
  <c r="A30" i="5"/>
  <c r="Q30" i="5" s="1"/>
  <c r="AA29" i="5"/>
  <c r="X29" i="5"/>
  <c r="P29" i="5"/>
  <c r="K29" i="5"/>
  <c r="L29" i="5" s="1"/>
  <c r="A29" i="5"/>
  <c r="J29" i="5" s="1"/>
  <c r="AA28" i="5"/>
  <c r="Z28" i="5"/>
  <c r="W28" i="5"/>
  <c r="V28" i="5"/>
  <c r="P28" i="5"/>
  <c r="A28" i="5"/>
  <c r="U28" i="5" s="1"/>
  <c r="V27" i="5"/>
  <c r="U27" i="5"/>
  <c r="T27" i="5"/>
  <c r="N27" i="5"/>
  <c r="A27" i="5"/>
  <c r="W27" i="5" s="1"/>
  <c r="I26" i="5"/>
  <c r="G26" i="5"/>
  <c r="A26" i="5"/>
  <c r="T26" i="5" s="1"/>
  <c r="S25" i="5"/>
  <c r="Q25" i="5"/>
  <c r="A25" i="5"/>
  <c r="B25" i="5" s="1"/>
  <c r="A24" i="5"/>
  <c r="O24" i="5" s="1"/>
  <c r="K23" i="5"/>
  <c r="L23" i="5" s="1"/>
  <c r="A23" i="5"/>
  <c r="Z23" i="5" s="1"/>
  <c r="X22" i="5"/>
  <c r="U22" i="5"/>
  <c r="T22" i="5"/>
  <c r="N22" i="5"/>
  <c r="M22" i="5"/>
  <c r="D22" i="5"/>
  <c r="C22" i="5"/>
  <c r="A22" i="5"/>
  <c r="AA22" i="5" s="1"/>
  <c r="A21" i="5"/>
  <c r="AA21" i="5" s="1"/>
  <c r="AA20" i="5"/>
  <c r="V20" i="5"/>
  <c r="U20" i="5"/>
  <c r="Q20" i="5"/>
  <c r="A20" i="5"/>
  <c r="W20" i="5" s="1"/>
  <c r="A19" i="5"/>
  <c r="O19" i="5" s="1"/>
  <c r="A18" i="5"/>
  <c r="Z18" i="5" s="1"/>
  <c r="Z17" i="5"/>
  <c r="U17" i="5"/>
  <c r="A17" i="5"/>
  <c r="C17" i="5" s="1"/>
  <c r="AA16" i="5"/>
  <c r="Z16" i="5"/>
  <c r="X16" i="5"/>
  <c r="V16" i="5"/>
  <c r="Q16" i="5"/>
  <c r="N16" i="5"/>
  <c r="I16" i="5"/>
  <c r="H16" i="5"/>
  <c r="Y16" i="5" s="1"/>
  <c r="G16" i="5"/>
  <c r="F16" i="5"/>
  <c r="E16" i="5"/>
  <c r="B16" i="5"/>
  <c r="A16" i="5"/>
  <c r="U16" i="5" s="1"/>
  <c r="AA15" i="5"/>
  <c r="Z15" i="5"/>
  <c r="W15" i="5"/>
  <c r="V15" i="5"/>
  <c r="R15" i="5"/>
  <c r="Q15" i="5"/>
  <c r="P15" i="5"/>
  <c r="O15" i="5"/>
  <c r="N15" i="5"/>
  <c r="M15" i="5"/>
  <c r="K15" i="5"/>
  <c r="L15" i="5" s="1"/>
  <c r="J15" i="5"/>
  <c r="I15" i="5"/>
  <c r="G15" i="5"/>
  <c r="F15" i="5"/>
  <c r="E15" i="5"/>
  <c r="B15" i="5"/>
  <c r="A15" i="5"/>
  <c r="H15" i="5" s="1"/>
  <c r="Y15" i="5" s="1"/>
  <c r="AA14" i="5"/>
  <c r="W14" i="5"/>
  <c r="U14" i="5"/>
  <c r="N14" i="5"/>
  <c r="J14" i="5"/>
  <c r="I14" i="5"/>
  <c r="G14" i="5"/>
  <c r="E14" i="5"/>
  <c r="D14" i="5"/>
  <c r="A14" i="5"/>
  <c r="V14" i="5" s="1"/>
  <c r="A13" i="5"/>
  <c r="K13" i="5" s="1"/>
  <c r="L13" i="5" s="1"/>
  <c r="A12" i="5"/>
  <c r="D12" i="5" s="1"/>
  <c r="Z11" i="5"/>
  <c r="W11" i="5"/>
  <c r="V11" i="5"/>
  <c r="R11" i="5"/>
  <c r="N11" i="5"/>
  <c r="A11" i="5"/>
  <c r="O11" i="5" s="1"/>
  <c r="A10" i="5"/>
  <c r="K10" i="5" s="1"/>
  <c r="A9" i="5"/>
  <c r="J9" i="5" s="1"/>
  <c r="K8" i="5"/>
  <c r="D8" i="5"/>
  <c r="A8" i="5"/>
  <c r="C8" i="5" s="1"/>
  <c r="A7" i="5"/>
  <c r="K7" i="5" s="1"/>
  <c r="L7" i="5" s="1"/>
  <c r="C6" i="5"/>
  <c r="A6" i="5"/>
  <c r="J6" i="5" s="1"/>
  <c r="A5" i="5"/>
  <c r="J4" i="5"/>
  <c r="H4" i="5"/>
  <c r="G4" i="5"/>
  <c r="F4" i="5"/>
  <c r="D4" i="5"/>
  <c r="H1003" i="4"/>
  <c r="G1003" i="4"/>
  <c r="H1002" i="4"/>
  <c r="G1002" i="4"/>
  <c r="H1001" i="4"/>
  <c r="G1001" i="4"/>
  <c r="H1000" i="4"/>
  <c r="G1000" i="4"/>
  <c r="H999" i="4"/>
  <c r="G999" i="4"/>
  <c r="H998" i="4"/>
  <c r="G998" i="4"/>
  <c r="H997" i="4"/>
  <c r="G997" i="4"/>
  <c r="H996" i="4"/>
  <c r="G996" i="4"/>
  <c r="H995" i="4"/>
  <c r="G995" i="4"/>
  <c r="H994" i="4"/>
  <c r="G994" i="4"/>
  <c r="H993" i="4"/>
  <c r="G993" i="4"/>
  <c r="H992" i="4"/>
  <c r="G992" i="4"/>
  <c r="H991" i="4"/>
  <c r="G991" i="4"/>
  <c r="H990" i="4"/>
  <c r="G990" i="4"/>
  <c r="H989" i="4"/>
  <c r="G989" i="4"/>
  <c r="H988" i="4"/>
  <c r="G988" i="4"/>
  <c r="H987" i="4"/>
  <c r="G987" i="4"/>
  <c r="H986" i="4"/>
  <c r="G986" i="4"/>
  <c r="H985" i="4"/>
  <c r="G985" i="4"/>
  <c r="H984" i="4"/>
  <c r="G984" i="4"/>
  <c r="H983" i="4"/>
  <c r="G983" i="4"/>
  <c r="H982" i="4"/>
  <c r="G982" i="4"/>
  <c r="H981" i="4"/>
  <c r="G981" i="4"/>
  <c r="H980" i="4"/>
  <c r="G980" i="4"/>
  <c r="H979" i="4"/>
  <c r="G979" i="4"/>
  <c r="H978" i="4"/>
  <c r="G978" i="4"/>
  <c r="H977" i="4"/>
  <c r="G977" i="4"/>
  <c r="H976" i="4"/>
  <c r="G976" i="4"/>
  <c r="H975" i="4"/>
  <c r="G975" i="4"/>
  <c r="H974" i="4"/>
  <c r="G974" i="4"/>
  <c r="H973" i="4"/>
  <c r="G973" i="4"/>
  <c r="H972" i="4"/>
  <c r="G972" i="4"/>
  <c r="H971" i="4"/>
  <c r="G971" i="4"/>
  <c r="H970" i="4"/>
  <c r="G970" i="4"/>
  <c r="H969" i="4"/>
  <c r="G969" i="4"/>
  <c r="H968" i="4"/>
  <c r="G968" i="4"/>
  <c r="H967" i="4"/>
  <c r="G967" i="4"/>
  <c r="H966" i="4"/>
  <c r="G966" i="4"/>
  <c r="H965" i="4"/>
  <c r="G965" i="4"/>
  <c r="H964" i="4"/>
  <c r="G964" i="4"/>
  <c r="H963" i="4"/>
  <c r="G963" i="4"/>
  <c r="H962" i="4"/>
  <c r="G962" i="4"/>
  <c r="H961" i="4"/>
  <c r="G961" i="4"/>
  <c r="H960" i="4"/>
  <c r="G960" i="4"/>
  <c r="H959" i="4"/>
  <c r="G959" i="4"/>
  <c r="H958" i="4"/>
  <c r="G958" i="4"/>
  <c r="H957" i="4"/>
  <c r="G957" i="4"/>
  <c r="H956" i="4"/>
  <c r="G956" i="4"/>
  <c r="H955" i="4"/>
  <c r="G955" i="4"/>
  <c r="H954" i="4"/>
  <c r="G954" i="4"/>
  <c r="H953" i="4"/>
  <c r="G953" i="4"/>
  <c r="H952" i="4"/>
  <c r="G952" i="4"/>
  <c r="H951" i="4"/>
  <c r="G951" i="4"/>
  <c r="H950" i="4"/>
  <c r="G950" i="4"/>
  <c r="H949" i="4"/>
  <c r="G949" i="4"/>
  <c r="H948" i="4"/>
  <c r="G948" i="4"/>
  <c r="H947" i="4"/>
  <c r="G947" i="4"/>
  <c r="H946" i="4"/>
  <c r="G946" i="4"/>
  <c r="H945" i="4"/>
  <c r="G945" i="4"/>
  <c r="H944" i="4"/>
  <c r="G944" i="4"/>
  <c r="H943" i="4"/>
  <c r="G943" i="4"/>
  <c r="H942" i="4"/>
  <c r="G942" i="4"/>
  <c r="H941" i="4"/>
  <c r="G941" i="4"/>
  <c r="H940" i="4"/>
  <c r="G940" i="4"/>
  <c r="H939" i="4"/>
  <c r="G939" i="4"/>
  <c r="H938" i="4"/>
  <c r="G938" i="4"/>
  <c r="H937" i="4"/>
  <c r="G937" i="4"/>
  <c r="H936" i="4"/>
  <c r="G936" i="4"/>
  <c r="H935" i="4"/>
  <c r="G935" i="4"/>
  <c r="H934" i="4"/>
  <c r="G934" i="4"/>
  <c r="H933" i="4"/>
  <c r="G933" i="4"/>
  <c r="H932" i="4"/>
  <c r="G932" i="4"/>
  <c r="H931" i="4"/>
  <c r="G931" i="4"/>
  <c r="H930" i="4"/>
  <c r="G930" i="4"/>
  <c r="H929" i="4"/>
  <c r="G929" i="4"/>
  <c r="H928" i="4"/>
  <c r="G928" i="4"/>
  <c r="H927" i="4"/>
  <c r="G927" i="4"/>
  <c r="H926" i="4"/>
  <c r="G926" i="4"/>
  <c r="H925" i="4"/>
  <c r="G925" i="4"/>
  <c r="H924" i="4"/>
  <c r="G924" i="4"/>
  <c r="H923" i="4"/>
  <c r="G923" i="4"/>
  <c r="H922" i="4"/>
  <c r="G922" i="4"/>
  <c r="H921" i="4"/>
  <c r="G921" i="4"/>
  <c r="H920" i="4"/>
  <c r="G920" i="4"/>
  <c r="H919" i="4"/>
  <c r="G919" i="4"/>
  <c r="H918" i="4"/>
  <c r="G918" i="4"/>
  <c r="H917" i="4"/>
  <c r="G917" i="4"/>
  <c r="H916" i="4"/>
  <c r="G916" i="4"/>
  <c r="H915" i="4"/>
  <c r="G915" i="4"/>
  <c r="H914" i="4"/>
  <c r="G914" i="4"/>
  <c r="H913" i="4"/>
  <c r="G913" i="4"/>
  <c r="H912" i="4"/>
  <c r="G912" i="4"/>
  <c r="H911" i="4"/>
  <c r="G911" i="4"/>
  <c r="H910" i="4"/>
  <c r="G910" i="4"/>
  <c r="H909" i="4"/>
  <c r="G909" i="4"/>
  <c r="H908" i="4"/>
  <c r="G908" i="4"/>
  <c r="H907" i="4"/>
  <c r="G907" i="4"/>
  <c r="H906" i="4"/>
  <c r="G906" i="4"/>
  <c r="H905" i="4"/>
  <c r="G905" i="4"/>
  <c r="H904" i="4"/>
  <c r="G904" i="4"/>
  <c r="H903" i="4"/>
  <c r="G903" i="4"/>
  <c r="H902" i="4"/>
  <c r="G902" i="4"/>
  <c r="H901" i="4"/>
  <c r="G901" i="4"/>
  <c r="H900" i="4"/>
  <c r="G900" i="4"/>
  <c r="H899" i="4"/>
  <c r="G899" i="4"/>
  <c r="H898" i="4"/>
  <c r="G898" i="4"/>
  <c r="H897" i="4"/>
  <c r="G897" i="4"/>
  <c r="H896" i="4"/>
  <c r="G896" i="4"/>
  <c r="H895" i="4"/>
  <c r="G895" i="4"/>
  <c r="H894" i="4"/>
  <c r="G894" i="4"/>
  <c r="H893" i="4"/>
  <c r="G893" i="4"/>
  <c r="H892" i="4"/>
  <c r="G892" i="4"/>
  <c r="H891" i="4"/>
  <c r="G891" i="4"/>
  <c r="H890" i="4"/>
  <c r="G890" i="4"/>
  <c r="H889" i="4"/>
  <c r="G889" i="4"/>
  <c r="H888" i="4"/>
  <c r="G888" i="4"/>
  <c r="H887" i="4"/>
  <c r="G887" i="4"/>
  <c r="H886" i="4"/>
  <c r="G886" i="4"/>
  <c r="H885" i="4"/>
  <c r="G885" i="4"/>
  <c r="H884" i="4"/>
  <c r="G884" i="4"/>
  <c r="H883" i="4"/>
  <c r="G883" i="4"/>
  <c r="H882" i="4"/>
  <c r="G882" i="4"/>
  <c r="H881" i="4"/>
  <c r="G881" i="4"/>
  <c r="H880" i="4"/>
  <c r="G880" i="4"/>
  <c r="H879" i="4"/>
  <c r="G879" i="4"/>
  <c r="H878" i="4"/>
  <c r="G878" i="4"/>
  <c r="H877" i="4"/>
  <c r="G877" i="4"/>
  <c r="H876" i="4"/>
  <c r="G876" i="4"/>
  <c r="H875" i="4"/>
  <c r="G875" i="4"/>
  <c r="H874" i="4"/>
  <c r="G874" i="4"/>
  <c r="H873" i="4"/>
  <c r="G873" i="4"/>
  <c r="H872" i="4"/>
  <c r="G872" i="4"/>
  <c r="H871" i="4"/>
  <c r="G871" i="4"/>
  <c r="H870" i="4"/>
  <c r="G870" i="4"/>
  <c r="H869" i="4"/>
  <c r="G869" i="4"/>
  <c r="H868" i="4"/>
  <c r="G868" i="4"/>
  <c r="H867" i="4"/>
  <c r="G867" i="4"/>
  <c r="H866" i="4"/>
  <c r="G866" i="4"/>
  <c r="H865" i="4"/>
  <c r="G865" i="4"/>
  <c r="H864" i="4"/>
  <c r="G864" i="4"/>
  <c r="H863" i="4"/>
  <c r="G863" i="4"/>
  <c r="H862" i="4"/>
  <c r="G862" i="4"/>
  <c r="H861" i="4"/>
  <c r="G861" i="4"/>
  <c r="H860" i="4"/>
  <c r="G860" i="4"/>
  <c r="H859" i="4"/>
  <c r="G859" i="4"/>
  <c r="H858" i="4"/>
  <c r="G858" i="4"/>
  <c r="H857" i="4"/>
  <c r="G857" i="4"/>
  <c r="H856" i="4"/>
  <c r="G856" i="4"/>
  <c r="H855" i="4"/>
  <c r="G855" i="4"/>
  <c r="H854" i="4"/>
  <c r="G854" i="4"/>
  <c r="H853" i="4"/>
  <c r="G853" i="4"/>
  <c r="H852" i="4"/>
  <c r="G852" i="4"/>
  <c r="H851" i="4"/>
  <c r="G851" i="4"/>
  <c r="H850" i="4"/>
  <c r="G850" i="4"/>
  <c r="H849" i="4"/>
  <c r="G849" i="4"/>
  <c r="H848" i="4"/>
  <c r="G848" i="4"/>
  <c r="H847" i="4"/>
  <c r="G847" i="4"/>
  <c r="H846" i="4"/>
  <c r="G846" i="4"/>
  <c r="H845" i="4"/>
  <c r="G845" i="4"/>
  <c r="H844" i="4"/>
  <c r="G844" i="4"/>
  <c r="H843" i="4"/>
  <c r="G843" i="4"/>
  <c r="H842" i="4"/>
  <c r="G842" i="4"/>
  <c r="H841" i="4"/>
  <c r="G841" i="4"/>
  <c r="H840" i="4"/>
  <c r="G840" i="4"/>
  <c r="H839" i="4"/>
  <c r="G839" i="4"/>
  <c r="H838" i="4"/>
  <c r="G838" i="4"/>
  <c r="H837" i="4"/>
  <c r="G837" i="4"/>
  <c r="H836" i="4"/>
  <c r="G836" i="4"/>
  <c r="H835" i="4"/>
  <c r="G835" i="4"/>
  <c r="H834" i="4"/>
  <c r="G834" i="4"/>
  <c r="H833" i="4"/>
  <c r="G833" i="4"/>
  <c r="H832" i="4"/>
  <c r="G832" i="4"/>
  <c r="H831" i="4"/>
  <c r="G831" i="4"/>
  <c r="H830" i="4"/>
  <c r="G830" i="4"/>
  <c r="H829" i="4"/>
  <c r="G829" i="4"/>
  <c r="H828" i="4"/>
  <c r="G828" i="4"/>
  <c r="H827" i="4"/>
  <c r="G827" i="4"/>
  <c r="H826" i="4"/>
  <c r="G826" i="4"/>
  <c r="H825" i="4"/>
  <c r="G825" i="4"/>
  <c r="H824" i="4"/>
  <c r="G824" i="4"/>
  <c r="H823" i="4"/>
  <c r="G823" i="4"/>
  <c r="H822" i="4"/>
  <c r="G822" i="4"/>
  <c r="H821" i="4"/>
  <c r="G821" i="4"/>
  <c r="H820" i="4"/>
  <c r="G820" i="4"/>
  <c r="H819" i="4"/>
  <c r="G819" i="4"/>
  <c r="H818" i="4"/>
  <c r="G818" i="4"/>
  <c r="H817" i="4"/>
  <c r="G817" i="4"/>
  <c r="H816" i="4"/>
  <c r="G816" i="4"/>
  <c r="H815" i="4"/>
  <c r="G815" i="4"/>
  <c r="H814" i="4"/>
  <c r="G814" i="4"/>
  <c r="H813" i="4"/>
  <c r="G813" i="4"/>
  <c r="H812" i="4"/>
  <c r="G812" i="4"/>
  <c r="H811" i="4"/>
  <c r="G811" i="4"/>
  <c r="H810" i="4"/>
  <c r="G810" i="4"/>
  <c r="H809" i="4"/>
  <c r="G809" i="4"/>
  <c r="H808" i="4"/>
  <c r="G808" i="4"/>
  <c r="H807" i="4"/>
  <c r="G807" i="4"/>
  <c r="H806" i="4"/>
  <c r="G806" i="4"/>
  <c r="H805" i="4"/>
  <c r="G805" i="4"/>
  <c r="H804" i="4"/>
  <c r="G804" i="4"/>
  <c r="H803" i="4"/>
  <c r="G803" i="4"/>
  <c r="H802" i="4"/>
  <c r="G802" i="4"/>
  <c r="H801" i="4"/>
  <c r="G801" i="4"/>
  <c r="H800" i="4"/>
  <c r="G800" i="4"/>
  <c r="H799" i="4"/>
  <c r="G799" i="4"/>
  <c r="H798" i="4"/>
  <c r="G798" i="4"/>
  <c r="H797" i="4"/>
  <c r="G797" i="4"/>
  <c r="H796" i="4"/>
  <c r="G796" i="4"/>
  <c r="H795" i="4"/>
  <c r="G795" i="4"/>
  <c r="H794" i="4"/>
  <c r="G794" i="4"/>
  <c r="H793" i="4"/>
  <c r="G793" i="4"/>
  <c r="H792" i="4"/>
  <c r="G792" i="4"/>
  <c r="H791" i="4"/>
  <c r="G791" i="4"/>
  <c r="H790" i="4"/>
  <c r="G790" i="4"/>
  <c r="H789" i="4"/>
  <c r="G789" i="4"/>
  <c r="H788" i="4"/>
  <c r="G788" i="4"/>
  <c r="H787" i="4"/>
  <c r="G787" i="4"/>
  <c r="H786" i="4"/>
  <c r="G786" i="4"/>
  <c r="H785" i="4"/>
  <c r="G785" i="4"/>
  <c r="H784" i="4"/>
  <c r="G784" i="4"/>
  <c r="H783" i="4"/>
  <c r="G783" i="4"/>
  <c r="H782" i="4"/>
  <c r="G782" i="4"/>
  <c r="H781" i="4"/>
  <c r="G781" i="4"/>
  <c r="H780" i="4"/>
  <c r="G780" i="4"/>
  <c r="H779" i="4"/>
  <c r="G779" i="4"/>
  <c r="H778" i="4"/>
  <c r="G778" i="4"/>
  <c r="H777" i="4"/>
  <c r="G777" i="4"/>
  <c r="H776" i="4"/>
  <c r="G776" i="4"/>
  <c r="H775" i="4"/>
  <c r="G775" i="4"/>
  <c r="H774" i="4"/>
  <c r="G774" i="4"/>
  <c r="H773" i="4"/>
  <c r="G773" i="4"/>
  <c r="H772" i="4"/>
  <c r="G772" i="4"/>
  <c r="H771" i="4"/>
  <c r="G771" i="4"/>
  <c r="H770" i="4"/>
  <c r="G770" i="4"/>
  <c r="H769" i="4"/>
  <c r="G769" i="4"/>
  <c r="H768" i="4"/>
  <c r="G768" i="4"/>
  <c r="H767" i="4"/>
  <c r="G767" i="4"/>
  <c r="H766" i="4"/>
  <c r="G766" i="4"/>
  <c r="H765" i="4"/>
  <c r="G765" i="4"/>
  <c r="H764" i="4"/>
  <c r="G764" i="4"/>
  <c r="H763" i="4"/>
  <c r="G763" i="4"/>
  <c r="H762" i="4"/>
  <c r="G762" i="4"/>
  <c r="H761" i="4"/>
  <c r="G761" i="4"/>
  <c r="H760" i="4"/>
  <c r="G760" i="4"/>
  <c r="H759" i="4"/>
  <c r="G759" i="4"/>
  <c r="H758" i="4"/>
  <c r="G758" i="4"/>
  <c r="H757" i="4"/>
  <c r="G757" i="4"/>
  <c r="H756" i="4"/>
  <c r="G756" i="4"/>
  <c r="H755" i="4"/>
  <c r="G755" i="4"/>
  <c r="H754" i="4"/>
  <c r="G754" i="4"/>
  <c r="H753" i="4"/>
  <c r="G753" i="4"/>
  <c r="H752" i="4"/>
  <c r="G752" i="4"/>
  <c r="H751" i="4"/>
  <c r="G751" i="4"/>
  <c r="H750" i="4"/>
  <c r="G750" i="4"/>
  <c r="H749" i="4"/>
  <c r="G749" i="4"/>
  <c r="H748" i="4"/>
  <c r="G748" i="4"/>
  <c r="H747" i="4"/>
  <c r="G747" i="4"/>
  <c r="H746" i="4"/>
  <c r="G746" i="4"/>
  <c r="H745" i="4"/>
  <c r="G745" i="4"/>
  <c r="H744" i="4"/>
  <c r="G744" i="4"/>
  <c r="H743" i="4"/>
  <c r="G743" i="4"/>
  <c r="H742" i="4"/>
  <c r="G742" i="4"/>
  <c r="H741" i="4"/>
  <c r="G741" i="4"/>
  <c r="H740" i="4"/>
  <c r="G740" i="4"/>
  <c r="H739" i="4"/>
  <c r="G739" i="4"/>
  <c r="H738" i="4"/>
  <c r="G738" i="4"/>
  <c r="H737" i="4"/>
  <c r="G737" i="4"/>
  <c r="H736" i="4"/>
  <c r="G736" i="4"/>
  <c r="H735" i="4"/>
  <c r="G735" i="4"/>
  <c r="H734" i="4"/>
  <c r="G734" i="4"/>
  <c r="H733" i="4"/>
  <c r="G733" i="4"/>
  <c r="H732" i="4"/>
  <c r="G732" i="4"/>
  <c r="H731" i="4"/>
  <c r="G731" i="4"/>
  <c r="H730" i="4"/>
  <c r="G730" i="4"/>
  <c r="H729" i="4"/>
  <c r="G729" i="4"/>
  <c r="H728" i="4"/>
  <c r="G728" i="4"/>
  <c r="H727" i="4"/>
  <c r="G727" i="4"/>
  <c r="H726" i="4"/>
  <c r="G726" i="4"/>
  <c r="H725" i="4"/>
  <c r="G725" i="4"/>
  <c r="H724" i="4"/>
  <c r="G724" i="4"/>
  <c r="H723" i="4"/>
  <c r="G723" i="4"/>
  <c r="H722" i="4"/>
  <c r="G722" i="4"/>
  <c r="H721" i="4"/>
  <c r="G721" i="4"/>
  <c r="H720" i="4"/>
  <c r="G720" i="4"/>
  <c r="H719" i="4"/>
  <c r="G719" i="4"/>
  <c r="H718" i="4"/>
  <c r="G718" i="4"/>
  <c r="H717" i="4"/>
  <c r="G717" i="4"/>
  <c r="H716" i="4"/>
  <c r="G716" i="4"/>
  <c r="H715" i="4"/>
  <c r="G715" i="4"/>
  <c r="H714" i="4"/>
  <c r="G714" i="4"/>
  <c r="H713" i="4"/>
  <c r="G713" i="4"/>
  <c r="H712" i="4"/>
  <c r="G712" i="4"/>
  <c r="H711" i="4"/>
  <c r="G711" i="4"/>
  <c r="H710" i="4"/>
  <c r="G710" i="4"/>
  <c r="H709" i="4"/>
  <c r="G709" i="4"/>
  <c r="H708" i="4"/>
  <c r="G708" i="4"/>
  <c r="H707" i="4"/>
  <c r="G707" i="4"/>
  <c r="H706" i="4"/>
  <c r="G706" i="4"/>
  <c r="H705" i="4"/>
  <c r="G705" i="4"/>
  <c r="H704" i="4"/>
  <c r="G704" i="4"/>
  <c r="H703" i="4"/>
  <c r="G703" i="4"/>
  <c r="H702" i="4"/>
  <c r="G702" i="4"/>
  <c r="H701" i="4"/>
  <c r="G701" i="4"/>
  <c r="H700" i="4"/>
  <c r="G700" i="4"/>
  <c r="H699" i="4"/>
  <c r="G699" i="4"/>
  <c r="H698" i="4"/>
  <c r="G698" i="4"/>
  <c r="H697" i="4"/>
  <c r="G697" i="4"/>
  <c r="H696" i="4"/>
  <c r="G696" i="4"/>
  <c r="H695" i="4"/>
  <c r="G695" i="4"/>
  <c r="H694" i="4"/>
  <c r="G694" i="4"/>
  <c r="H693" i="4"/>
  <c r="G693" i="4"/>
  <c r="H692" i="4"/>
  <c r="G692" i="4"/>
  <c r="H691" i="4"/>
  <c r="G691" i="4"/>
  <c r="H690" i="4"/>
  <c r="G690" i="4"/>
  <c r="H689" i="4"/>
  <c r="G689" i="4"/>
  <c r="H688" i="4"/>
  <c r="G688" i="4"/>
  <c r="H687" i="4"/>
  <c r="G687" i="4"/>
  <c r="H686" i="4"/>
  <c r="G686" i="4"/>
  <c r="H685" i="4"/>
  <c r="G685" i="4"/>
  <c r="H684" i="4"/>
  <c r="G684" i="4"/>
  <c r="H683" i="4"/>
  <c r="G683" i="4"/>
  <c r="H682" i="4"/>
  <c r="G682" i="4"/>
  <c r="H681" i="4"/>
  <c r="G681" i="4"/>
  <c r="H680" i="4"/>
  <c r="G680" i="4"/>
  <c r="H679" i="4"/>
  <c r="G679" i="4"/>
  <c r="H678" i="4"/>
  <c r="G678" i="4"/>
  <c r="H677" i="4"/>
  <c r="G677" i="4"/>
  <c r="H676" i="4"/>
  <c r="G676" i="4"/>
  <c r="H675" i="4"/>
  <c r="G675" i="4"/>
  <c r="H674" i="4"/>
  <c r="G674" i="4"/>
  <c r="H673" i="4"/>
  <c r="G673" i="4"/>
  <c r="H672" i="4"/>
  <c r="G672" i="4"/>
  <c r="H671" i="4"/>
  <c r="G671" i="4"/>
  <c r="H670" i="4"/>
  <c r="G670" i="4"/>
  <c r="H669" i="4"/>
  <c r="G669" i="4"/>
  <c r="H668" i="4"/>
  <c r="G668" i="4"/>
  <c r="H667" i="4"/>
  <c r="G667" i="4"/>
  <c r="H666" i="4"/>
  <c r="G666" i="4"/>
  <c r="H665" i="4"/>
  <c r="G665" i="4"/>
  <c r="H664" i="4"/>
  <c r="G664" i="4"/>
  <c r="H663" i="4"/>
  <c r="G663" i="4"/>
  <c r="H662" i="4"/>
  <c r="G662" i="4"/>
  <c r="H661" i="4"/>
  <c r="G661" i="4"/>
  <c r="H660" i="4"/>
  <c r="G660" i="4"/>
  <c r="H659" i="4"/>
  <c r="G659" i="4"/>
  <c r="H658" i="4"/>
  <c r="G658" i="4"/>
  <c r="H657" i="4"/>
  <c r="G657" i="4"/>
  <c r="H656" i="4"/>
  <c r="G656" i="4"/>
  <c r="H655" i="4"/>
  <c r="G655" i="4"/>
  <c r="H654" i="4"/>
  <c r="G654" i="4"/>
  <c r="H653" i="4"/>
  <c r="G653" i="4"/>
  <c r="H652" i="4"/>
  <c r="G652" i="4"/>
  <c r="H651" i="4"/>
  <c r="G651" i="4"/>
  <c r="H650" i="4"/>
  <c r="G650" i="4"/>
  <c r="H649" i="4"/>
  <c r="G649" i="4"/>
  <c r="H648" i="4"/>
  <c r="G648" i="4"/>
  <c r="H647" i="4"/>
  <c r="G647" i="4"/>
  <c r="H646" i="4"/>
  <c r="G646" i="4"/>
  <c r="H645" i="4"/>
  <c r="G645" i="4"/>
  <c r="H644" i="4"/>
  <c r="G644" i="4"/>
  <c r="H643" i="4"/>
  <c r="G643" i="4"/>
  <c r="H642" i="4"/>
  <c r="G642" i="4"/>
  <c r="H641" i="4"/>
  <c r="G641" i="4"/>
  <c r="H640" i="4"/>
  <c r="G640" i="4"/>
  <c r="H639" i="4"/>
  <c r="G639" i="4"/>
  <c r="H638" i="4"/>
  <c r="G638" i="4"/>
  <c r="H637" i="4"/>
  <c r="G637" i="4"/>
  <c r="H636" i="4"/>
  <c r="G636" i="4"/>
  <c r="H635" i="4"/>
  <c r="G635" i="4"/>
  <c r="H634" i="4"/>
  <c r="G634" i="4"/>
  <c r="H633" i="4"/>
  <c r="G633" i="4"/>
  <c r="H632" i="4"/>
  <c r="G632" i="4"/>
  <c r="H631" i="4"/>
  <c r="G631" i="4"/>
  <c r="H630" i="4"/>
  <c r="G630" i="4"/>
  <c r="H629" i="4"/>
  <c r="G629" i="4"/>
  <c r="H628" i="4"/>
  <c r="G628" i="4"/>
  <c r="H627" i="4"/>
  <c r="G627" i="4"/>
  <c r="H626" i="4"/>
  <c r="G626" i="4"/>
  <c r="H625" i="4"/>
  <c r="G625" i="4"/>
  <c r="H624" i="4"/>
  <c r="G624" i="4"/>
  <c r="H623" i="4"/>
  <c r="G623" i="4"/>
  <c r="H622" i="4"/>
  <c r="G622" i="4"/>
  <c r="H621" i="4"/>
  <c r="G621" i="4"/>
  <c r="H620" i="4"/>
  <c r="G620" i="4"/>
  <c r="H619" i="4"/>
  <c r="G619" i="4"/>
  <c r="H618" i="4"/>
  <c r="G618" i="4"/>
  <c r="H617" i="4"/>
  <c r="G617" i="4"/>
  <c r="H616" i="4"/>
  <c r="G616" i="4"/>
  <c r="H615" i="4"/>
  <c r="G615" i="4"/>
  <c r="H614" i="4"/>
  <c r="G614" i="4"/>
  <c r="H613" i="4"/>
  <c r="G613" i="4"/>
  <c r="H612" i="4"/>
  <c r="G612" i="4"/>
  <c r="H611" i="4"/>
  <c r="G611" i="4"/>
  <c r="H610" i="4"/>
  <c r="G610" i="4"/>
  <c r="H609" i="4"/>
  <c r="G609" i="4"/>
  <c r="H608" i="4"/>
  <c r="G608" i="4"/>
  <c r="H607" i="4"/>
  <c r="G607" i="4"/>
  <c r="H606" i="4"/>
  <c r="G606" i="4"/>
  <c r="H605" i="4"/>
  <c r="G605" i="4"/>
  <c r="H604" i="4"/>
  <c r="G604" i="4"/>
  <c r="H603" i="4"/>
  <c r="G603" i="4"/>
  <c r="H602" i="4"/>
  <c r="G602" i="4"/>
  <c r="H601" i="4"/>
  <c r="G601" i="4"/>
  <c r="H600" i="4"/>
  <c r="G600" i="4"/>
  <c r="H599" i="4"/>
  <c r="G599" i="4"/>
  <c r="H598" i="4"/>
  <c r="G598" i="4"/>
  <c r="H597" i="4"/>
  <c r="G597" i="4"/>
  <c r="H596" i="4"/>
  <c r="G596" i="4"/>
  <c r="H595" i="4"/>
  <c r="G595" i="4"/>
  <c r="H594" i="4"/>
  <c r="G594" i="4"/>
  <c r="H593" i="4"/>
  <c r="G593" i="4"/>
  <c r="H592" i="4"/>
  <c r="G592" i="4"/>
  <c r="H591" i="4"/>
  <c r="G591" i="4"/>
  <c r="H590" i="4"/>
  <c r="G590" i="4"/>
  <c r="H589" i="4"/>
  <c r="G589" i="4"/>
  <c r="H588" i="4"/>
  <c r="G588" i="4"/>
  <c r="H587" i="4"/>
  <c r="G587" i="4"/>
  <c r="H586" i="4"/>
  <c r="G586" i="4"/>
  <c r="H585" i="4"/>
  <c r="G585" i="4"/>
  <c r="H584" i="4"/>
  <c r="G584" i="4"/>
  <c r="H583" i="4"/>
  <c r="G583" i="4"/>
  <c r="H582" i="4"/>
  <c r="G582" i="4"/>
  <c r="H581" i="4"/>
  <c r="G581" i="4"/>
  <c r="H580" i="4"/>
  <c r="G580" i="4"/>
  <c r="H579" i="4"/>
  <c r="G579" i="4"/>
  <c r="H578" i="4"/>
  <c r="G578" i="4"/>
  <c r="H577" i="4"/>
  <c r="G577" i="4"/>
  <c r="H576" i="4"/>
  <c r="G576" i="4"/>
  <c r="H575" i="4"/>
  <c r="G575" i="4"/>
  <c r="H574" i="4"/>
  <c r="G574" i="4"/>
  <c r="H573" i="4"/>
  <c r="G573" i="4"/>
  <c r="H572" i="4"/>
  <c r="G572" i="4"/>
  <c r="H571" i="4"/>
  <c r="G571" i="4"/>
  <c r="H570" i="4"/>
  <c r="G570" i="4"/>
  <c r="H569" i="4"/>
  <c r="G569" i="4"/>
  <c r="H568" i="4"/>
  <c r="G568" i="4"/>
  <c r="H567" i="4"/>
  <c r="G567" i="4"/>
  <c r="H566" i="4"/>
  <c r="G566" i="4"/>
  <c r="H565" i="4"/>
  <c r="G565" i="4"/>
  <c r="H564" i="4"/>
  <c r="G564" i="4"/>
  <c r="H563" i="4"/>
  <c r="G563" i="4"/>
  <c r="H562" i="4"/>
  <c r="G562" i="4"/>
  <c r="H561" i="4"/>
  <c r="G561" i="4"/>
  <c r="H560" i="4"/>
  <c r="G560" i="4"/>
  <c r="H559" i="4"/>
  <c r="G559" i="4"/>
  <c r="H558" i="4"/>
  <c r="G558" i="4"/>
  <c r="H557" i="4"/>
  <c r="G557" i="4"/>
  <c r="H556" i="4"/>
  <c r="G556" i="4"/>
  <c r="H555" i="4"/>
  <c r="G555" i="4"/>
  <c r="H554" i="4"/>
  <c r="G554" i="4"/>
  <c r="H553" i="4"/>
  <c r="G553" i="4"/>
  <c r="H552" i="4"/>
  <c r="G552" i="4"/>
  <c r="H551" i="4"/>
  <c r="G551" i="4"/>
  <c r="H550" i="4"/>
  <c r="G550" i="4"/>
  <c r="H549" i="4"/>
  <c r="G549" i="4"/>
  <c r="H548" i="4"/>
  <c r="G548" i="4"/>
  <c r="H547" i="4"/>
  <c r="G547" i="4"/>
  <c r="H546" i="4"/>
  <c r="G546" i="4"/>
  <c r="H545" i="4"/>
  <c r="G545" i="4"/>
  <c r="H544" i="4"/>
  <c r="G544" i="4"/>
  <c r="H543" i="4"/>
  <c r="G543" i="4"/>
  <c r="H542" i="4"/>
  <c r="G542" i="4"/>
  <c r="H541" i="4"/>
  <c r="G541" i="4"/>
  <c r="H540" i="4"/>
  <c r="G540" i="4"/>
  <c r="H539" i="4"/>
  <c r="G539" i="4"/>
  <c r="H538" i="4"/>
  <c r="G538" i="4"/>
  <c r="H537" i="4"/>
  <c r="G537" i="4"/>
  <c r="H536" i="4"/>
  <c r="G536" i="4"/>
  <c r="H535" i="4"/>
  <c r="G535" i="4"/>
  <c r="H534" i="4"/>
  <c r="G534" i="4"/>
  <c r="H533" i="4"/>
  <c r="G533" i="4"/>
  <c r="H532" i="4"/>
  <c r="G532" i="4"/>
  <c r="H531" i="4"/>
  <c r="G531" i="4"/>
  <c r="H530" i="4"/>
  <c r="G530" i="4"/>
  <c r="H529" i="4"/>
  <c r="G529" i="4"/>
  <c r="H528" i="4"/>
  <c r="G528" i="4"/>
  <c r="H527" i="4"/>
  <c r="G527" i="4"/>
  <c r="H526" i="4"/>
  <c r="G526" i="4"/>
  <c r="H525" i="4"/>
  <c r="G525" i="4"/>
  <c r="H524" i="4"/>
  <c r="G524" i="4"/>
  <c r="H523" i="4"/>
  <c r="G523" i="4"/>
  <c r="H522" i="4"/>
  <c r="G522" i="4"/>
  <c r="H521" i="4"/>
  <c r="G521" i="4"/>
  <c r="H520" i="4"/>
  <c r="G520" i="4"/>
  <c r="H519" i="4"/>
  <c r="G519" i="4"/>
  <c r="H518" i="4"/>
  <c r="G518" i="4"/>
  <c r="H517" i="4"/>
  <c r="G517" i="4"/>
  <c r="H516" i="4"/>
  <c r="G516" i="4"/>
  <c r="H515" i="4"/>
  <c r="G515" i="4"/>
  <c r="H514" i="4"/>
  <c r="G514" i="4"/>
  <c r="H513" i="4"/>
  <c r="G513" i="4"/>
  <c r="H512" i="4"/>
  <c r="G512" i="4"/>
  <c r="H511" i="4"/>
  <c r="G511" i="4"/>
  <c r="H510" i="4"/>
  <c r="G510" i="4"/>
  <c r="H509" i="4"/>
  <c r="G509" i="4"/>
  <c r="H508" i="4"/>
  <c r="G508" i="4"/>
  <c r="H507" i="4"/>
  <c r="G507" i="4"/>
  <c r="H506" i="4"/>
  <c r="G506" i="4"/>
  <c r="H505" i="4"/>
  <c r="G505" i="4"/>
  <c r="H504" i="4"/>
  <c r="G504" i="4"/>
  <c r="H503" i="4"/>
  <c r="G503" i="4"/>
  <c r="H502" i="4"/>
  <c r="G502" i="4"/>
  <c r="H501" i="4"/>
  <c r="G501" i="4"/>
  <c r="H500" i="4"/>
  <c r="G500" i="4"/>
  <c r="H499" i="4"/>
  <c r="G499" i="4"/>
  <c r="H498" i="4"/>
  <c r="G498" i="4"/>
  <c r="H497" i="4"/>
  <c r="G497" i="4"/>
  <c r="H496" i="4"/>
  <c r="G496" i="4"/>
  <c r="H495" i="4"/>
  <c r="G495" i="4"/>
  <c r="H494" i="4"/>
  <c r="G494" i="4"/>
  <c r="H493" i="4"/>
  <c r="G493" i="4"/>
  <c r="H492" i="4"/>
  <c r="G492" i="4"/>
  <c r="H491" i="4"/>
  <c r="G491" i="4"/>
  <c r="H490" i="4"/>
  <c r="G490" i="4"/>
  <c r="H489" i="4"/>
  <c r="G489" i="4"/>
  <c r="H488" i="4"/>
  <c r="G488" i="4"/>
  <c r="H487" i="4"/>
  <c r="G487" i="4"/>
  <c r="H486" i="4"/>
  <c r="G486" i="4"/>
  <c r="H485" i="4"/>
  <c r="G485" i="4"/>
  <c r="H484" i="4"/>
  <c r="G484" i="4"/>
  <c r="H483" i="4"/>
  <c r="G483" i="4"/>
  <c r="H482" i="4"/>
  <c r="G482" i="4"/>
  <c r="H481" i="4"/>
  <c r="G481" i="4"/>
  <c r="H480" i="4"/>
  <c r="G480" i="4"/>
  <c r="H479" i="4"/>
  <c r="G479" i="4"/>
  <c r="H478" i="4"/>
  <c r="G478" i="4"/>
  <c r="H477" i="4"/>
  <c r="G477" i="4"/>
  <c r="H476" i="4"/>
  <c r="G476" i="4"/>
  <c r="H475" i="4"/>
  <c r="G475" i="4"/>
  <c r="H474" i="4"/>
  <c r="G474" i="4"/>
  <c r="H473" i="4"/>
  <c r="G473" i="4"/>
  <c r="H472" i="4"/>
  <c r="G472" i="4"/>
  <c r="H471" i="4"/>
  <c r="G471" i="4"/>
  <c r="H470" i="4"/>
  <c r="G470" i="4"/>
  <c r="H469" i="4"/>
  <c r="G469" i="4"/>
  <c r="H468" i="4"/>
  <c r="G468" i="4"/>
  <c r="H467" i="4"/>
  <c r="G467" i="4"/>
  <c r="H466" i="4"/>
  <c r="G466" i="4"/>
  <c r="H465" i="4"/>
  <c r="G465" i="4"/>
  <c r="H464" i="4"/>
  <c r="G464" i="4"/>
  <c r="H463" i="4"/>
  <c r="G463" i="4"/>
  <c r="H462" i="4"/>
  <c r="G462" i="4"/>
  <c r="H461" i="4"/>
  <c r="G461" i="4"/>
  <c r="H460" i="4"/>
  <c r="G460" i="4"/>
  <c r="H459" i="4"/>
  <c r="G459" i="4"/>
  <c r="H458" i="4"/>
  <c r="G458" i="4"/>
  <c r="H457" i="4"/>
  <c r="G457" i="4"/>
  <c r="H456" i="4"/>
  <c r="G456" i="4"/>
  <c r="H455" i="4"/>
  <c r="G455" i="4"/>
  <c r="H454" i="4"/>
  <c r="G454" i="4"/>
  <c r="H453" i="4"/>
  <c r="G453" i="4"/>
  <c r="H452" i="4"/>
  <c r="G452" i="4"/>
  <c r="H451" i="4"/>
  <c r="G451" i="4"/>
  <c r="H450" i="4"/>
  <c r="G450" i="4"/>
  <c r="H449" i="4"/>
  <c r="G449" i="4"/>
  <c r="H448" i="4"/>
  <c r="G448" i="4"/>
  <c r="H447" i="4"/>
  <c r="G447" i="4"/>
  <c r="H446" i="4"/>
  <c r="G446" i="4"/>
  <c r="H445" i="4"/>
  <c r="G445" i="4"/>
  <c r="H444" i="4"/>
  <c r="G444" i="4"/>
  <c r="H443" i="4"/>
  <c r="G443" i="4"/>
  <c r="H442" i="4"/>
  <c r="G442" i="4"/>
  <c r="H441" i="4"/>
  <c r="G441" i="4"/>
  <c r="H440" i="4"/>
  <c r="G440" i="4"/>
  <c r="H439" i="4"/>
  <c r="G439" i="4"/>
  <c r="H438" i="4"/>
  <c r="G438" i="4"/>
  <c r="H437" i="4"/>
  <c r="G437" i="4"/>
  <c r="H436" i="4"/>
  <c r="G436" i="4"/>
  <c r="H435" i="4"/>
  <c r="G435" i="4"/>
  <c r="H434" i="4"/>
  <c r="G434" i="4"/>
  <c r="H433" i="4"/>
  <c r="G433" i="4"/>
  <c r="H432" i="4"/>
  <c r="G432" i="4"/>
  <c r="H431" i="4"/>
  <c r="G431" i="4"/>
  <c r="H430" i="4"/>
  <c r="G430" i="4"/>
  <c r="H429" i="4"/>
  <c r="G429" i="4"/>
  <c r="H428" i="4"/>
  <c r="G428" i="4"/>
  <c r="H427" i="4"/>
  <c r="G427" i="4"/>
  <c r="H426" i="4"/>
  <c r="G426" i="4"/>
  <c r="H425" i="4"/>
  <c r="G425" i="4"/>
  <c r="H424" i="4"/>
  <c r="G424" i="4"/>
  <c r="H423" i="4"/>
  <c r="G423" i="4"/>
  <c r="H422" i="4"/>
  <c r="G422" i="4"/>
  <c r="H421" i="4"/>
  <c r="G421" i="4"/>
  <c r="H420" i="4"/>
  <c r="G420" i="4"/>
  <c r="H419" i="4"/>
  <c r="G419" i="4"/>
  <c r="H418" i="4"/>
  <c r="G418" i="4"/>
  <c r="H417" i="4"/>
  <c r="G417" i="4"/>
  <c r="H416" i="4"/>
  <c r="G416" i="4"/>
  <c r="H415" i="4"/>
  <c r="G415" i="4"/>
  <c r="H414" i="4"/>
  <c r="G414" i="4"/>
  <c r="H413" i="4"/>
  <c r="G413" i="4"/>
  <c r="H412" i="4"/>
  <c r="G412" i="4"/>
  <c r="H411" i="4"/>
  <c r="G411" i="4"/>
  <c r="H410" i="4"/>
  <c r="G410" i="4"/>
  <c r="H409" i="4"/>
  <c r="G409" i="4"/>
  <c r="H408" i="4"/>
  <c r="G408" i="4"/>
  <c r="H407" i="4"/>
  <c r="G407" i="4"/>
  <c r="H406" i="4"/>
  <c r="G406" i="4"/>
  <c r="H405" i="4"/>
  <c r="G405" i="4"/>
  <c r="H404" i="4"/>
  <c r="G404" i="4"/>
  <c r="H403" i="4"/>
  <c r="G403" i="4"/>
  <c r="H402" i="4"/>
  <c r="G402" i="4"/>
  <c r="H401" i="4"/>
  <c r="G401" i="4"/>
  <c r="H400" i="4"/>
  <c r="G400" i="4"/>
  <c r="H399" i="4"/>
  <c r="G399" i="4"/>
  <c r="H398" i="4"/>
  <c r="G398" i="4"/>
  <c r="H397" i="4"/>
  <c r="G397" i="4"/>
  <c r="H396" i="4"/>
  <c r="G396" i="4"/>
  <c r="H395" i="4"/>
  <c r="G395" i="4"/>
  <c r="H394" i="4"/>
  <c r="G394" i="4"/>
  <c r="H393" i="4"/>
  <c r="G393" i="4"/>
  <c r="H392" i="4"/>
  <c r="G392" i="4"/>
  <c r="H391" i="4"/>
  <c r="G391" i="4"/>
  <c r="H390" i="4"/>
  <c r="G390" i="4"/>
  <c r="H389" i="4"/>
  <c r="G389" i="4"/>
  <c r="H388" i="4"/>
  <c r="G388" i="4"/>
  <c r="H387" i="4"/>
  <c r="G387" i="4"/>
  <c r="H386" i="4"/>
  <c r="G386" i="4"/>
  <c r="H385" i="4"/>
  <c r="G385" i="4"/>
  <c r="H384" i="4"/>
  <c r="G384" i="4"/>
  <c r="H383" i="4"/>
  <c r="G383" i="4"/>
  <c r="H382" i="4"/>
  <c r="G382" i="4"/>
  <c r="H381" i="4"/>
  <c r="G381" i="4"/>
  <c r="H380" i="4"/>
  <c r="G380" i="4"/>
  <c r="H379" i="4"/>
  <c r="G379" i="4"/>
  <c r="H378" i="4"/>
  <c r="G378" i="4"/>
  <c r="H377" i="4"/>
  <c r="G377" i="4"/>
  <c r="H376" i="4"/>
  <c r="G376" i="4"/>
  <c r="H375" i="4"/>
  <c r="G375" i="4"/>
  <c r="H374" i="4"/>
  <c r="G374" i="4"/>
  <c r="H373" i="4"/>
  <c r="G373" i="4"/>
  <c r="H372" i="4"/>
  <c r="G372" i="4"/>
  <c r="H371" i="4"/>
  <c r="G371" i="4"/>
  <c r="H370" i="4"/>
  <c r="G370" i="4"/>
  <c r="H369" i="4"/>
  <c r="G369" i="4"/>
  <c r="H368" i="4"/>
  <c r="G368" i="4"/>
  <c r="H367" i="4"/>
  <c r="G367" i="4"/>
  <c r="H366" i="4"/>
  <c r="G366" i="4"/>
  <c r="H365" i="4"/>
  <c r="G365" i="4"/>
  <c r="H364" i="4"/>
  <c r="G364" i="4"/>
  <c r="H363" i="4"/>
  <c r="G363" i="4"/>
  <c r="H362" i="4"/>
  <c r="G362" i="4"/>
  <c r="H361" i="4"/>
  <c r="G361" i="4"/>
  <c r="H360" i="4"/>
  <c r="G360" i="4"/>
  <c r="H359" i="4"/>
  <c r="G359" i="4"/>
  <c r="H358" i="4"/>
  <c r="G358" i="4"/>
  <c r="H357" i="4"/>
  <c r="G357" i="4"/>
  <c r="H356" i="4"/>
  <c r="G356" i="4"/>
  <c r="H355" i="4"/>
  <c r="G355" i="4"/>
  <c r="H354" i="4"/>
  <c r="G354" i="4"/>
  <c r="H353" i="4"/>
  <c r="G353" i="4"/>
  <c r="H352" i="4"/>
  <c r="G352" i="4"/>
  <c r="H351" i="4"/>
  <c r="G351" i="4"/>
  <c r="H350" i="4"/>
  <c r="G350" i="4"/>
  <c r="H349" i="4"/>
  <c r="G349" i="4"/>
  <c r="H348" i="4"/>
  <c r="G348" i="4"/>
  <c r="H347" i="4"/>
  <c r="G347" i="4"/>
  <c r="H346" i="4"/>
  <c r="G346" i="4"/>
  <c r="H345" i="4"/>
  <c r="G345" i="4"/>
  <c r="H344" i="4"/>
  <c r="G344" i="4"/>
  <c r="H343" i="4"/>
  <c r="G343" i="4"/>
  <c r="H342" i="4"/>
  <c r="G342" i="4"/>
  <c r="H341" i="4"/>
  <c r="G341" i="4"/>
  <c r="H340" i="4"/>
  <c r="G340" i="4"/>
  <c r="H339" i="4"/>
  <c r="G339" i="4"/>
  <c r="H338" i="4"/>
  <c r="G338" i="4"/>
  <c r="H337" i="4"/>
  <c r="G337" i="4"/>
  <c r="H336" i="4"/>
  <c r="G336" i="4"/>
  <c r="H335" i="4"/>
  <c r="G335" i="4"/>
  <c r="H334" i="4"/>
  <c r="G334" i="4"/>
  <c r="H333" i="4"/>
  <c r="G333" i="4"/>
  <c r="H332" i="4"/>
  <c r="G332" i="4"/>
  <c r="H331" i="4"/>
  <c r="G331" i="4"/>
  <c r="H330" i="4"/>
  <c r="G330" i="4"/>
  <c r="H329" i="4"/>
  <c r="G329" i="4"/>
  <c r="H328" i="4"/>
  <c r="G328" i="4"/>
  <c r="H327" i="4"/>
  <c r="G327" i="4"/>
  <c r="H326" i="4"/>
  <c r="G326" i="4"/>
  <c r="H325" i="4"/>
  <c r="G325" i="4"/>
  <c r="H324" i="4"/>
  <c r="G324" i="4"/>
  <c r="H323" i="4"/>
  <c r="G323" i="4"/>
  <c r="H322" i="4"/>
  <c r="G322" i="4"/>
  <c r="H321" i="4"/>
  <c r="G321" i="4"/>
  <c r="H320" i="4"/>
  <c r="G320" i="4"/>
  <c r="H319" i="4"/>
  <c r="G319" i="4"/>
  <c r="H318" i="4"/>
  <c r="G318" i="4"/>
  <c r="H317" i="4"/>
  <c r="G317" i="4"/>
  <c r="H316" i="4"/>
  <c r="G316" i="4"/>
  <c r="H315" i="4"/>
  <c r="G315" i="4"/>
  <c r="H314" i="4"/>
  <c r="G314" i="4"/>
  <c r="H313" i="4"/>
  <c r="G313" i="4"/>
  <c r="H312" i="4"/>
  <c r="G312" i="4"/>
  <c r="H311" i="4"/>
  <c r="G311" i="4"/>
  <c r="H310" i="4"/>
  <c r="G310" i="4"/>
  <c r="H309" i="4"/>
  <c r="G309" i="4"/>
  <c r="H308" i="4"/>
  <c r="G308" i="4"/>
  <c r="H307" i="4"/>
  <c r="G307" i="4"/>
  <c r="H306" i="4"/>
  <c r="G306" i="4"/>
  <c r="H305" i="4"/>
  <c r="G305" i="4"/>
  <c r="H304" i="4"/>
  <c r="G304" i="4"/>
  <c r="H303" i="4"/>
  <c r="G303" i="4"/>
  <c r="H302" i="4"/>
  <c r="G302" i="4"/>
  <c r="H301" i="4"/>
  <c r="G301" i="4"/>
  <c r="H300" i="4"/>
  <c r="G300" i="4"/>
  <c r="H299" i="4"/>
  <c r="G299" i="4"/>
  <c r="H298" i="4"/>
  <c r="G298" i="4"/>
  <c r="H297" i="4"/>
  <c r="G297" i="4"/>
  <c r="H296" i="4"/>
  <c r="G296" i="4"/>
  <c r="H295" i="4"/>
  <c r="G295" i="4"/>
  <c r="H294" i="4"/>
  <c r="G294" i="4"/>
  <c r="H293" i="4"/>
  <c r="G293" i="4"/>
  <c r="H292" i="4"/>
  <c r="G292" i="4"/>
  <c r="H291" i="4"/>
  <c r="G291" i="4"/>
  <c r="H290" i="4"/>
  <c r="G290" i="4"/>
  <c r="H289" i="4"/>
  <c r="G289" i="4"/>
  <c r="H288" i="4"/>
  <c r="G288" i="4"/>
  <c r="H287" i="4"/>
  <c r="G287" i="4"/>
  <c r="H286" i="4"/>
  <c r="G286" i="4"/>
  <c r="H285" i="4"/>
  <c r="G285" i="4"/>
  <c r="H284" i="4"/>
  <c r="G284" i="4"/>
  <c r="H283" i="4"/>
  <c r="G283" i="4"/>
  <c r="H282" i="4"/>
  <c r="G282" i="4"/>
  <c r="H281" i="4"/>
  <c r="G281" i="4"/>
  <c r="H280" i="4"/>
  <c r="G280" i="4"/>
  <c r="H279" i="4"/>
  <c r="G279" i="4"/>
  <c r="H278" i="4"/>
  <c r="G278" i="4"/>
  <c r="H277" i="4"/>
  <c r="G277" i="4"/>
  <c r="H276" i="4"/>
  <c r="G276" i="4"/>
  <c r="H275" i="4"/>
  <c r="G275" i="4"/>
  <c r="H274" i="4"/>
  <c r="G274" i="4"/>
  <c r="H273" i="4"/>
  <c r="G273" i="4"/>
  <c r="H272" i="4"/>
  <c r="G272" i="4"/>
  <c r="H271" i="4"/>
  <c r="G271" i="4"/>
  <c r="H270" i="4"/>
  <c r="G270" i="4"/>
  <c r="H269" i="4"/>
  <c r="G269" i="4"/>
  <c r="H268" i="4"/>
  <c r="G268" i="4"/>
  <c r="H267" i="4"/>
  <c r="G267" i="4"/>
  <c r="H266" i="4"/>
  <c r="G266" i="4"/>
  <c r="H265" i="4"/>
  <c r="G265" i="4"/>
  <c r="H264" i="4"/>
  <c r="G264" i="4"/>
  <c r="H263" i="4"/>
  <c r="G263" i="4"/>
  <c r="H262" i="4"/>
  <c r="G262" i="4"/>
  <c r="H261" i="4"/>
  <c r="G261" i="4"/>
  <c r="H260" i="4"/>
  <c r="G260" i="4"/>
  <c r="H259" i="4"/>
  <c r="G259" i="4"/>
  <c r="H258" i="4"/>
  <c r="G258" i="4"/>
  <c r="H257" i="4"/>
  <c r="G257" i="4"/>
  <c r="H256" i="4"/>
  <c r="G256" i="4"/>
  <c r="H255" i="4"/>
  <c r="G255" i="4"/>
  <c r="H254" i="4"/>
  <c r="G254" i="4"/>
  <c r="H253" i="4"/>
  <c r="G253" i="4"/>
  <c r="H252" i="4"/>
  <c r="G252" i="4"/>
  <c r="H251" i="4"/>
  <c r="G251" i="4"/>
  <c r="H250" i="4"/>
  <c r="G250" i="4"/>
  <c r="H249" i="4"/>
  <c r="G249" i="4"/>
  <c r="H248" i="4"/>
  <c r="G248" i="4"/>
  <c r="H247" i="4"/>
  <c r="G247" i="4"/>
  <c r="H246" i="4"/>
  <c r="G246" i="4"/>
  <c r="H245" i="4"/>
  <c r="G245" i="4"/>
  <c r="H244" i="4"/>
  <c r="G244" i="4"/>
  <c r="H243" i="4"/>
  <c r="G243" i="4"/>
  <c r="H242" i="4"/>
  <c r="G242" i="4"/>
  <c r="H241" i="4"/>
  <c r="G241" i="4"/>
  <c r="H240" i="4"/>
  <c r="G240" i="4"/>
  <c r="H239" i="4"/>
  <c r="G239" i="4"/>
  <c r="H238" i="4"/>
  <c r="G238" i="4"/>
  <c r="H237" i="4"/>
  <c r="G237" i="4"/>
  <c r="H236" i="4"/>
  <c r="G236" i="4"/>
  <c r="H235" i="4"/>
  <c r="G235" i="4"/>
  <c r="H234" i="4"/>
  <c r="G234" i="4"/>
  <c r="H233" i="4"/>
  <c r="G233" i="4"/>
  <c r="H232" i="4"/>
  <c r="G232" i="4"/>
  <c r="H231" i="4"/>
  <c r="G231" i="4"/>
  <c r="H230" i="4"/>
  <c r="G230" i="4"/>
  <c r="H229" i="4"/>
  <c r="G229" i="4"/>
  <c r="H228" i="4"/>
  <c r="G228" i="4"/>
  <c r="H227" i="4"/>
  <c r="G227" i="4"/>
  <c r="H226" i="4"/>
  <c r="G226" i="4"/>
  <c r="H225" i="4"/>
  <c r="G225" i="4"/>
  <c r="H224" i="4"/>
  <c r="G224" i="4"/>
  <c r="H223" i="4"/>
  <c r="G223" i="4"/>
  <c r="H222" i="4"/>
  <c r="G222" i="4"/>
  <c r="H221" i="4"/>
  <c r="G221" i="4"/>
  <c r="H220" i="4"/>
  <c r="G220" i="4"/>
  <c r="H219" i="4"/>
  <c r="G219" i="4"/>
  <c r="H218" i="4"/>
  <c r="G218" i="4"/>
  <c r="H217" i="4"/>
  <c r="G217" i="4"/>
  <c r="H216" i="4"/>
  <c r="G216" i="4"/>
  <c r="H215" i="4"/>
  <c r="G215" i="4"/>
  <c r="H214" i="4"/>
  <c r="G214" i="4"/>
  <c r="H213" i="4"/>
  <c r="G213" i="4"/>
  <c r="H212" i="4"/>
  <c r="G212" i="4"/>
  <c r="H211" i="4"/>
  <c r="G211" i="4"/>
  <c r="H210" i="4"/>
  <c r="G210" i="4"/>
  <c r="H209" i="4"/>
  <c r="G209" i="4"/>
  <c r="H208" i="4"/>
  <c r="G208" i="4"/>
  <c r="H207" i="4"/>
  <c r="G207" i="4"/>
  <c r="H206" i="4"/>
  <c r="G206" i="4"/>
  <c r="H205" i="4"/>
  <c r="G205" i="4"/>
  <c r="H204" i="4"/>
  <c r="G204" i="4"/>
  <c r="H203" i="4"/>
  <c r="G203" i="4"/>
  <c r="H202" i="4"/>
  <c r="G202" i="4"/>
  <c r="H201" i="4"/>
  <c r="G201" i="4"/>
  <c r="H200" i="4"/>
  <c r="G200" i="4"/>
  <c r="H199" i="4"/>
  <c r="G199" i="4"/>
  <c r="H198" i="4"/>
  <c r="G198" i="4"/>
  <c r="H197" i="4"/>
  <c r="G197" i="4"/>
  <c r="H196" i="4"/>
  <c r="G196" i="4"/>
  <c r="H195" i="4"/>
  <c r="G195" i="4"/>
  <c r="H194" i="4"/>
  <c r="G194" i="4"/>
  <c r="H193" i="4"/>
  <c r="G193" i="4"/>
  <c r="H192" i="4"/>
  <c r="G192" i="4"/>
  <c r="H191" i="4"/>
  <c r="G191" i="4"/>
  <c r="H190" i="4"/>
  <c r="G190" i="4"/>
  <c r="H189" i="4"/>
  <c r="G189" i="4"/>
  <c r="H188" i="4"/>
  <c r="G188" i="4"/>
  <c r="H187" i="4"/>
  <c r="G187" i="4"/>
  <c r="H186" i="4"/>
  <c r="G186" i="4"/>
  <c r="H185" i="4"/>
  <c r="G185" i="4"/>
  <c r="H184" i="4"/>
  <c r="G184" i="4"/>
  <c r="H183" i="4"/>
  <c r="G183" i="4"/>
  <c r="H182" i="4"/>
  <c r="G182" i="4"/>
  <c r="H181" i="4"/>
  <c r="G181" i="4"/>
  <c r="H180" i="4"/>
  <c r="G180" i="4"/>
  <c r="H179" i="4"/>
  <c r="G179" i="4"/>
  <c r="H178" i="4"/>
  <c r="G178" i="4"/>
  <c r="H177" i="4"/>
  <c r="G177" i="4"/>
  <c r="H176" i="4"/>
  <c r="G176" i="4"/>
  <c r="H175" i="4"/>
  <c r="G175" i="4"/>
  <c r="H174" i="4"/>
  <c r="G174" i="4"/>
  <c r="H173" i="4"/>
  <c r="G173" i="4"/>
  <c r="H172" i="4"/>
  <c r="G172" i="4"/>
  <c r="H171" i="4"/>
  <c r="G171" i="4"/>
  <c r="H170" i="4"/>
  <c r="G170" i="4"/>
  <c r="H169" i="4"/>
  <c r="G169" i="4"/>
  <c r="H168" i="4"/>
  <c r="G168" i="4"/>
  <c r="H167" i="4"/>
  <c r="G167" i="4"/>
  <c r="H166" i="4"/>
  <c r="G166" i="4"/>
  <c r="H165" i="4"/>
  <c r="G165" i="4"/>
  <c r="H164" i="4"/>
  <c r="G164" i="4"/>
  <c r="H163" i="4"/>
  <c r="G163" i="4"/>
  <c r="H162" i="4"/>
  <c r="G162" i="4"/>
  <c r="H161" i="4"/>
  <c r="G161" i="4"/>
  <c r="H160" i="4"/>
  <c r="G160" i="4"/>
  <c r="H159" i="4"/>
  <c r="G159" i="4"/>
  <c r="H158" i="4"/>
  <c r="G158" i="4"/>
  <c r="H157" i="4"/>
  <c r="G157" i="4"/>
  <c r="H156" i="4"/>
  <c r="G156" i="4"/>
  <c r="H155" i="4"/>
  <c r="G155" i="4"/>
  <c r="H154" i="4"/>
  <c r="G154" i="4"/>
  <c r="H153" i="4"/>
  <c r="G153" i="4"/>
  <c r="H152" i="4"/>
  <c r="G152" i="4"/>
  <c r="H151" i="4"/>
  <c r="G151" i="4"/>
  <c r="H150" i="4"/>
  <c r="G150" i="4"/>
  <c r="H149" i="4"/>
  <c r="G149" i="4"/>
  <c r="H148" i="4"/>
  <c r="G148" i="4"/>
  <c r="H147" i="4"/>
  <c r="G147" i="4"/>
  <c r="H146" i="4"/>
  <c r="G146" i="4"/>
  <c r="H145" i="4"/>
  <c r="G145" i="4"/>
  <c r="H144" i="4"/>
  <c r="G144" i="4"/>
  <c r="H143" i="4"/>
  <c r="G143" i="4"/>
  <c r="H142" i="4"/>
  <c r="G142" i="4"/>
  <c r="H141" i="4"/>
  <c r="G141" i="4"/>
  <c r="H140" i="4"/>
  <c r="G140" i="4"/>
  <c r="H139" i="4"/>
  <c r="G139" i="4"/>
  <c r="H138" i="4"/>
  <c r="G138" i="4"/>
  <c r="H137" i="4"/>
  <c r="G137" i="4"/>
  <c r="H136" i="4"/>
  <c r="G136" i="4"/>
  <c r="H135" i="4"/>
  <c r="G135" i="4"/>
  <c r="H134" i="4"/>
  <c r="G134" i="4"/>
  <c r="H133" i="4"/>
  <c r="G133" i="4"/>
  <c r="H132" i="4"/>
  <c r="G132" i="4"/>
  <c r="H131" i="4"/>
  <c r="G131" i="4"/>
  <c r="H130" i="4"/>
  <c r="G130" i="4"/>
  <c r="H129" i="4"/>
  <c r="G129" i="4"/>
  <c r="H128" i="4"/>
  <c r="G128" i="4"/>
  <c r="H127" i="4"/>
  <c r="G127" i="4"/>
  <c r="H126" i="4"/>
  <c r="G126" i="4"/>
  <c r="H125" i="4"/>
  <c r="G125" i="4"/>
  <c r="H124" i="4"/>
  <c r="G124" i="4"/>
  <c r="H123" i="4"/>
  <c r="G123" i="4"/>
  <c r="H122" i="4"/>
  <c r="G122" i="4"/>
  <c r="H121" i="4"/>
  <c r="G121" i="4"/>
  <c r="H120" i="4"/>
  <c r="G120" i="4"/>
  <c r="H119" i="4"/>
  <c r="G119" i="4"/>
  <c r="H118" i="4"/>
  <c r="G118" i="4"/>
  <c r="H117" i="4"/>
  <c r="G117" i="4"/>
  <c r="H116" i="4"/>
  <c r="G116" i="4"/>
  <c r="H115" i="4"/>
  <c r="G115" i="4"/>
  <c r="H114" i="4"/>
  <c r="G114" i="4"/>
  <c r="H113" i="4"/>
  <c r="G113" i="4"/>
  <c r="H112" i="4"/>
  <c r="G112" i="4"/>
  <c r="H111" i="4"/>
  <c r="G111" i="4"/>
  <c r="H110" i="4"/>
  <c r="G110" i="4"/>
  <c r="H109" i="4"/>
  <c r="G109" i="4"/>
  <c r="H108" i="4"/>
  <c r="G108" i="4"/>
  <c r="H107" i="4"/>
  <c r="G107" i="4"/>
  <c r="H106" i="4"/>
  <c r="G106" i="4"/>
  <c r="H105" i="4"/>
  <c r="G105" i="4"/>
  <c r="H104" i="4"/>
  <c r="G104" i="4"/>
  <c r="H103" i="4"/>
  <c r="G103" i="4"/>
  <c r="H102" i="4"/>
  <c r="G102" i="4"/>
  <c r="H101" i="4"/>
  <c r="G101" i="4"/>
  <c r="H100" i="4"/>
  <c r="G100" i="4"/>
  <c r="H99" i="4"/>
  <c r="G99" i="4"/>
  <c r="H98" i="4"/>
  <c r="G98" i="4"/>
  <c r="H97" i="4"/>
  <c r="G97" i="4"/>
  <c r="H96" i="4"/>
  <c r="G96" i="4"/>
  <c r="H95" i="4"/>
  <c r="G95" i="4"/>
  <c r="H94" i="4"/>
  <c r="G94" i="4"/>
  <c r="H93" i="4"/>
  <c r="G93" i="4"/>
  <c r="H92" i="4"/>
  <c r="G92" i="4"/>
  <c r="H91" i="4"/>
  <c r="G91" i="4"/>
  <c r="H90" i="4"/>
  <c r="G90" i="4"/>
  <c r="H89" i="4"/>
  <c r="G89" i="4"/>
  <c r="H88" i="4"/>
  <c r="G88" i="4"/>
  <c r="H87" i="4"/>
  <c r="G87" i="4"/>
  <c r="H86" i="4"/>
  <c r="G86" i="4"/>
  <c r="H85" i="4"/>
  <c r="G85" i="4"/>
  <c r="H84" i="4"/>
  <c r="G84" i="4"/>
  <c r="H83" i="4"/>
  <c r="G83" i="4"/>
  <c r="H82" i="4"/>
  <c r="G82" i="4"/>
  <c r="H81" i="4"/>
  <c r="G81" i="4"/>
  <c r="H80" i="4"/>
  <c r="G80" i="4"/>
  <c r="H79" i="4"/>
  <c r="G79" i="4"/>
  <c r="H78" i="4"/>
  <c r="G78" i="4"/>
  <c r="H77" i="4"/>
  <c r="G77" i="4"/>
  <c r="H76" i="4"/>
  <c r="G76" i="4"/>
  <c r="H75" i="4"/>
  <c r="G75" i="4"/>
  <c r="H74" i="4"/>
  <c r="G74" i="4"/>
  <c r="H73" i="4"/>
  <c r="G73" i="4"/>
  <c r="H72" i="4"/>
  <c r="G72" i="4"/>
  <c r="H71" i="4"/>
  <c r="G71" i="4"/>
  <c r="H70" i="4"/>
  <c r="G70" i="4"/>
  <c r="H69" i="4"/>
  <c r="G69" i="4"/>
  <c r="H68" i="4"/>
  <c r="G68" i="4"/>
  <c r="H67" i="4"/>
  <c r="G67" i="4"/>
  <c r="H66" i="4"/>
  <c r="G66" i="4"/>
  <c r="H65" i="4"/>
  <c r="G65" i="4"/>
  <c r="H64" i="4"/>
  <c r="G64" i="4"/>
  <c r="H63" i="4"/>
  <c r="G63" i="4"/>
  <c r="H62" i="4"/>
  <c r="G62" i="4"/>
  <c r="H61" i="4"/>
  <c r="G61" i="4"/>
  <c r="H60" i="4"/>
  <c r="G60" i="4"/>
  <c r="H59" i="4"/>
  <c r="G59" i="4"/>
  <c r="H58" i="4"/>
  <c r="G58" i="4"/>
  <c r="H57" i="4"/>
  <c r="G57" i="4"/>
  <c r="H56" i="4"/>
  <c r="G56" i="4"/>
  <c r="H55" i="4"/>
  <c r="G55" i="4"/>
  <c r="H54" i="4"/>
  <c r="G54" i="4"/>
  <c r="H53" i="4"/>
  <c r="G53" i="4"/>
  <c r="H52" i="4"/>
  <c r="G52" i="4"/>
  <c r="H51" i="4"/>
  <c r="G51" i="4"/>
  <c r="H50" i="4"/>
  <c r="G50" i="4"/>
  <c r="H49" i="4"/>
  <c r="G49" i="4"/>
  <c r="H48" i="4"/>
  <c r="G48" i="4"/>
  <c r="H47" i="4"/>
  <c r="G47" i="4"/>
  <c r="H46" i="4"/>
  <c r="G46" i="4"/>
  <c r="H45" i="4"/>
  <c r="G45" i="4"/>
  <c r="H44" i="4"/>
  <c r="G44" i="4"/>
  <c r="H43" i="4"/>
  <c r="G43" i="4"/>
  <c r="H42" i="4"/>
  <c r="G42" i="4"/>
  <c r="H41" i="4"/>
  <c r="G41" i="4"/>
  <c r="H40" i="4"/>
  <c r="G40" i="4"/>
  <c r="H39" i="4"/>
  <c r="G39" i="4"/>
  <c r="H38" i="4"/>
  <c r="G38" i="4"/>
  <c r="H37" i="4"/>
  <c r="G37" i="4"/>
  <c r="H36" i="4"/>
  <c r="G36" i="4"/>
  <c r="H35" i="4"/>
  <c r="G35" i="4"/>
  <c r="H34" i="4"/>
  <c r="G34" i="4"/>
  <c r="H33" i="4"/>
  <c r="G33" i="4"/>
  <c r="H32" i="4"/>
  <c r="G32" i="4"/>
  <c r="H31" i="4"/>
  <c r="G31" i="4"/>
  <c r="H30" i="4"/>
  <c r="G30" i="4"/>
  <c r="H29" i="4"/>
  <c r="G29" i="4"/>
  <c r="H28" i="4"/>
  <c r="G28" i="4"/>
  <c r="H27" i="4"/>
  <c r="G27" i="4"/>
  <c r="H26" i="4"/>
  <c r="G26" i="4"/>
  <c r="H25" i="4"/>
  <c r="G25" i="4"/>
  <c r="H24" i="4"/>
  <c r="G24" i="4"/>
  <c r="H23" i="4"/>
  <c r="G23" i="4"/>
  <c r="H22" i="4"/>
  <c r="G22" i="4"/>
  <c r="H21" i="4"/>
  <c r="G21" i="4"/>
  <c r="H20" i="4"/>
  <c r="G20" i="4"/>
  <c r="H19" i="4"/>
  <c r="G19" i="4"/>
  <c r="H18" i="4"/>
  <c r="G18" i="4"/>
  <c r="H17" i="4"/>
  <c r="G17" i="4"/>
  <c r="H16" i="4"/>
  <c r="G16" i="4"/>
  <c r="H15" i="4"/>
  <c r="G15" i="4"/>
  <c r="H14" i="4"/>
  <c r="G14" i="4"/>
  <c r="H13" i="4"/>
  <c r="G13" i="4"/>
  <c r="H12" i="4"/>
  <c r="G12" i="4"/>
  <c r="H11" i="4"/>
  <c r="G11" i="4"/>
  <c r="H10" i="4"/>
  <c r="G10" i="4"/>
  <c r="H9" i="4"/>
  <c r="G9" i="4"/>
  <c r="H8" i="4"/>
  <c r="G8" i="4"/>
  <c r="H7" i="4"/>
  <c r="G7" i="4"/>
  <c r="H6" i="4"/>
  <c r="G6" i="4"/>
  <c r="H5" i="4"/>
  <c r="G5" i="4"/>
  <c r="H4" i="4"/>
  <c r="G4" i="4"/>
  <c r="D3" i="4"/>
  <c r="K3" i="3"/>
  <c r="G3" i="3"/>
  <c r="F3" i="3"/>
  <c r="B9" i="2"/>
  <c r="T4" i="5" s="1"/>
  <c r="B6" i="2"/>
  <c r="J26" i="5" l="1"/>
  <c r="H53" i="5"/>
  <c r="Y53" i="5" s="1"/>
  <c r="B58" i="5"/>
  <c r="H78" i="5"/>
  <c r="J84" i="5"/>
  <c r="D93" i="5"/>
  <c r="C97" i="5"/>
  <c r="G99" i="5"/>
  <c r="F103" i="5"/>
  <c r="U115" i="5"/>
  <c r="D130" i="5"/>
  <c r="C144" i="5"/>
  <c r="D151" i="5"/>
  <c r="B178" i="5"/>
  <c r="E189" i="5"/>
  <c r="Q197" i="5"/>
  <c r="D202" i="5"/>
  <c r="M26" i="5"/>
  <c r="K14" i="5"/>
  <c r="L14" i="5" s="1"/>
  <c r="D25" i="5"/>
  <c r="N26" i="5"/>
  <c r="Z30" i="5"/>
  <c r="J33" i="5"/>
  <c r="O36" i="5"/>
  <c r="P40" i="5"/>
  <c r="W47" i="5"/>
  <c r="P49" i="5"/>
  <c r="N53" i="5"/>
  <c r="R55" i="5"/>
  <c r="P56" i="5"/>
  <c r="Q58" i="5"/>
  <c r="X62" i="5"/>
  <c r="E67" i="5"/>
  <c r="B76" i="5"/>
  <c r="J78" i="5"/>
  <c r="B83" i="5"/>
  <c r="M84" i="5"/>
  <c r="Q88" i="5"/>
  <c r="P93" i="5"/>
  <c r="E97" i="5"/>
  <c r="K99" i="5"/>
  <c r="L99" i="5" s="1"/>
  <c r="H103" i="5"/>
  <c r="Y103" i="5" s="1"/>
  <c r="K105" i="5"/>
  <c r="L105" i="5" s="1"/>
  <c r="M112" i="5"/>
  <c r="E116" i="5"/>
  <c r="J125" i="5"/>
  <c r="V127" i="5"/>
  <c r="X132" i="5"/>
  <c r="G138" i="5"/>
  <c r="J140" i="5"/>
  <c r="G144" i="5"/>
  <c r="K148" i="5"/>
  <c r="L148" i="5" s="1"/>
  <c r="Q151" i="5"/>
  <c r="B154" i="5"/>
  <c r="H156" i="5"/>
  <c r="Y156" i="5" s="1"/>
  <c r="V159" i="5"/>
  <c r="E164" i="5"/>
  <c r="M175" i="5"/>
  <c r="U182" i="5"/>
  <c r="E187" i="5"/>
  <c r="K189" i="5"/>
  <c r="L189" i="5" s="1"/>
  <c r="I202" i="5"/>
  <c r="S204" i="5"/>
  <c r="I53" i="5"/>
  <c r="M58" i="5"/>
  <c r="C67" i="5"/>
  <c r="I78" i="5"/>
  <c r="K84" i="5"/>
  <c r="L84" i="5" s="1"/>
  <c r="I93" i="5"/>
  <c r="D97" i="5"/>
  <c r="I99" i="5"/>
  <c r="G103" i="5"/>
  <c r="W130" i="5"/>
  <c r="D138" i="5"/>
  <c r="E144" i="5"/>
  <c r="H148" i="5"/>
  <c r="G151" i="5"/>
  <c r="C164" i="5"/>
  <c r="F175" i="5"/>
  <c r="B187" i="5"/>
  <c r="I189" i="5"/>
  <c r="S197" i="5"/>
  <c r="F202" i="5"/>
  <c r="F11" i="5"/>
  <c r="M14" i="5"/>
  <c r="B22" i="5"/>
  <c r="E25" i="5"/>
  <c r="O26" i="5"/>
  <c r="C29" i="5"/>
  <c r="AA30" i="5"/>
  <c r="K33" i="5"/>
  <c r="L33" i="5" s="1"/>
  <c r="T35" i="5"/>
  <c r="P36" i="5"/>
  <c r="Q40" i="5"/>
  <c r="Q49" i="5"/>
  <c r="P53" i="5"/>
  <c r="S55" i="5"/>
  <c r="Q56" i="5"/>
  <c r="W58" i="5"/>
  <c r="F67" i="5"/>
  <c r="Z73" i="5"/>
  <c r="D76" i="5"/>
  <c r="K78" i="5"/>
  <c r="L78" i="5" s="1"/>
  <c r="D83" i="5"/>
  <c r="N84" i="5"/>
  <c r="S88" i="5"/>
  <c r="R93" i="5"/>
  <c r="F97" i="5"/>
  <c r="P99" i="5"/>
  <c r="I103" i="5"/>
  <c r="M105" i="5"/>
  <c r="O112" i="5"/>
  <c r="Q116" i="5"/>
  <c r="Z127" i="5"/>
  <c r="H131" i="5"/>
  <c r="H138" i="5"/>
  <c r="P140" i="5"/>
  <c r="M144" i="5"/>
  <c r="Z151" i="5"/>
  <c r="F154" i="5"/>
  <c r="I156" i="5"/>
  <c r="W159" i="5"/>
  <c r="J164" i="5"/>
  <c r="E166" i="5"/>
  <c r="D171" i="5"/>
  <c r="N175" i="5"/>
  <c r="B180" i="5"/>
  <c r="F187" i="5"/>
  <c r="V189" i="5"/>
  <c r="B194" i="5"/>
  <c r="K202" i="5"/>
  <c r="L202" i="5" s="1"/>
  <c r="T204" i="5"/>
  <c r="F17" i="6"/>
  <c r="R53" i="5"/>
  <c r="Z58" i="5"/>
  <c r="G67" i="5"/>
  <c r="E76" i="5"/>
  <c r="M78" i="5"/>
  <c r="G83" i="5"/>
  <c r="P84" i="5"/>
  <c r="T93" i="5"/>
  <c r="M97" i="5"/>
  <c r="Q99" i="5"/>
  <c r="J103" i="5"/>
  <c r="O105" i="5"/>
  <c r="P112" i="5"/>
  <c r="R116" i="5"/>
  <c r="R138" i="5"/>
  <c r="V140" i="5"/>
  <c r="N144" i="5"/>
  <c r="G154" i="5"/>
  <c r="J156" i="5"/>
  <c r="K164" i="5"/>
  <c r="L164" i="5" s="1"/>
  <c r="P175" i="5"/>
  <c r="H187" i="5"/>
  <c r="W189" i="5"/>
  <c r="M202" i="5"/>
  <c r="C103" i="5"/>
  <c r="P197" i="5"/>
  <c r="P14" i="5"/>
  <c r="H25" i="5"/>
  <c r="Y25" i="5" s="1"/>
  <c r="S26" i="5"/>
  <c r="C31" i="5"/>
  <c r="P33" i="5"/>
  <c r="V40" i="5"/>
  <c r="E45" i="5"/>
  <c r="S49" i="5"/>
  <c r="T53" i="5"/>
  <c r="V55" i="5"/>
  <c r="H67" i="5"/>
  <c r="Y67" i="5" s="1"/>
  <c r="J76" i="5"/>
  <c r="N78" i="5"/>
  <c r="K83" i="5"/>
  <c r="L83" i="5" s="1"/>
  <c r="R84" i="5"/>
  <c r="N97" i="5"/>
  <c r="R99" i="5"/>
  <c r="K103" i="5"/>
  <c r="L103" i="5" s="1"/>
  <c r="Q105" i="5"/>
  <c r="Q112" i="5"/>
  <c r="S116" i="5"/>
  <c r="B121" i="5"/>
  <c r="J128" i="5"/>
  <c r="T138" i="5"/>
  <c r="O144" i="5"/>
  <c r="G149" i="5"/>
  <c r="H154" i="5"/>
  <c r="O156" i="5"/>
  <c r="M164" i="5"/>
  <c r="S175" i="5"/>
  <c r="K187" i="5"/>
  <c r="L187" i="5" s="1"/>
  <c r="X189" i="5"/>
  <c r="T202" i="5"/>
  <c r="C18" i="6"/>
  <c r="B97" i="5"/>
  <c r="B115" i="5"/>
  <c r="G163" i="5"/>
  <c r="B189" i="5"/>
  <c r="B10" i="5"/>
  <c r="C25" i="5"/>
  <c r="R26" i="5"/>
  <c r="S11" i="5"/>
  <c r="Q14" i="5"/>
  <c r="E22" i="5"/>
  <c r="J25" i="5"/>
  <c r="U26" i="5"/>
  <c r="S29" i="5"/>
  <c r="N31" i="5"/>
  <c r="Q33" i="5"/>
  <c r="S36" i="5"/>
  <c r="AA40" i="5"/>
  <c r="J45" i="5"/>
  <c r="Z49" i="5"/>
  <c r="U53" i="5"/>
  <c r="W55" i="5"/>
  <c r="T56" i="5"/>
  <c r="X59" i="5"/>
  <c r="I67" i="5"/>
  <c r="N76" i="5"/>
  <c r="O78" i="5"/>
  <c r="M83" i="5"/>
  <c r="V88" i="5"/>
  <c r="O97" i="5"/>
  <c r="S99" i="5"/>
  <c r="M103" i="5"/>
  <c r="R105" i="5"/>
  <c r="B111" i="5"/>
  <c r="R112" i="5"/>
  <c r="T116" i="5"/>
  <c r="E121" i="5"/>
  <c r="C127" i="5"/>
  <c r="M128" i="5"/>
  <c r="D132" i="5"/>
  <c r="I141" i="5"/>
  <c r="P144" i="5"/>
  <c r="I149" i="5"/>
  <c r="B153" i="5"/>
  <c r="J154" i="5"/>
  <c r="R156" i="5"/>
  <c r="B160" i="5"/>
  <c r="N164" i="5"/>
  <c r="C184" i="5"/>
  <c r="M187" i="5"/>
  <c r="U202" i="5"/>
  <c r="E18" i="6"/>
  <c r="C99" i="5"/>
  <c r="C6" i="6"/>
  <c r="G25" i="5"/>
  <c r="T11" i="5"/>
  <c r="R14" i="5"/>
  <c r="H22" i="5"/>
  <c r="Y22" i="5" s="1"/>
  <c r="M25" i="5"/>
  <c r="W26" i="5"/>
  <c r="T29" i="5"/>
  <c r="S31" i="5"/>
  <c r="S33" i="5"/>
  <c r="T36" i="5"/>
  <c r="S45" i="5"/>
  <c r="W53" i="5"/>
  <c r="Z55" i="5"/>
  <c r="V56" i="5"/>
  <c r="J67" i="5"/>
  <c r="B75" i="5"/>
  <c r="O76" i="5"/>
  <c r="P78" i="5"/>
  <c r="N83" i="5"/>
  <c r="X88" i="5"/>
  <c r="J94" i="5"/>
  <c r="P97" i="5"/>
  <c r="T99" i="5"/>
  <c r="O103" i="5"/>
  <c r="S105" i="5"/>
  <c r="E111" i="5"/>
  <c r="S112" i="5"/>
  <c r="U116" i="5"/>
  <c r="W121" i="5"/>
  <c r="E127" i="5"/>
  <c r="N128" i="5"/>
  <c r="E132" i="5"/>
  <c r="Q144" i="5"/>
  <c r="M149" i="5"/>
  <c r="G153" i="5"/>
  <c r="R154" i="5"/>
  <c r="V156" i="5"/>
  <c r="D160" i="5"/>
  <c r="O164" i="5"/>
  <c r="M167" i="5"/>
  <c r="I172" i="5"/>
  <c r="O180" i="5"/>
  <c r="J184" i="5"/>
  <c r="O187" i="5"/>
  <c r="C190" i="5"/>
  <c r="U194" i="5"/>
  <c r="V202" i="5"/>
  <c r="G18" i="6"/>
  <c r="U11" i="5"/>
  <c r="S14" i="5"/>
  <c r="I22" i="5"/>
  <c r="N25" i="5"/>
  <c r="V29" i="5"/>
  <c r="V31" i="5"/>
  <c r="T33" i="5"/>
  <c r="AA35" i="5"/>
  <c r="V36" i="5"/>
  <c r="AA41" i="5"/>
  <c r="E50" i="5"/>
  <c r="X53" i="5"/>
  <c r="AA55" i="5"/>
  <c r="X56" i="5"/>
  <c r="K67" i="5"/>
  <c r="L67" i="5" s="1"/>
  <c r="D75" i="5"/>
  <c r="P76" i="5"/>
  <c r="Q78" i="5"/>
  <c r="O83" i="5"/>
  <c r="Q97" i="5"/>
  <c r="U99" i="5"/>
  <c r="P103" i="5"/>
  <c r="U105" i="5"/>
  <c r="G111" i="5"/>
  <c r="U112" i="5"/>
  <c r="V116" i="5"/>
  <c r="X121" i="5"/>
  <c r="F127" i="5"/>
  <c r="O128" i="5"/>
  <c r="F132" i="5"/>
  <c r="R144" i="5"/>
  <c r="N149" i="5"/>
  <c r="H153" i="5"/>
  <c r="Y153" i="5" s="1"/>
  <c r="S154" i="5"/>
  <c r="X156" i="5"/>
  <c r="F160" i="5"/>
  <c r="P164" i="5"/>
  <c r="K172" i="5"/>
  <c r="L172" i="5" s="1"/>
  <c r="Q180" i="5"/>
  <c r="M184" i="5"/>
  <c r="V187" i="5"/>
  <c r="Z202" i="5"/>
  <c r="F186" i="5"/>
  <c r="T14" i="5"/>
  <c r="O25" i="5"/>
  <c r="W31" i="5"/>
  <c r="U33" i="5"/>
  <c r="X36" i="5"/>
  <c r="Z56" i="5"/>
  <c r="M67" i="5"/>
  <c r="Q76" i="5"/>
  <c r="V78" i="5"/>
  <c r="P83" i="5"/>
  <c r="R97" i="5"/>
  <c r="W99" i="5"/>
  <c r="R103" i="5"/>
  <c r="X105" i="5"/>
  <c r="I111" i="5"/>
  <c r="V112" i="5"/>
  <c r="W116" i="5"/>
  <c r="Z121" i="5"/>
  <c r="G127" i="5"/>
  <c r="P128" i="5"/>
  <c r="G132" i="5"/>
  <c r="S144" i="5"/>
  <c r="P149" i="5"/>
  <c r="I153" i="5"/>
  <c r="U154" i="5"/>
  <c r="Z156" i="5"/>
  <c r="M160" i="5"/>
  <c r="Q164" i="5"/>
  <c r="T184" i="5"/>
  <c r="W187" i="5"/>
  <c r="P25" i="5"/>
  <c r="Z31" i="5"/>
  <c r="W33" i="5"/>
  <c r="P67" i="5"/>
  <c r="R76" i="5"/>
  <c r="W78" i="5"/>
  <c r="Q83" i="5"/>
  <c r="T97" i="5"/>
  <c r="Z99" i="5"/>
  <c r="S103" i="5"/>
  <c r="AA105" i="5"/>
  <c r="N111" i="5"/>
  <c r="W112" i="5"/>
  <c r="AA121" i="5"/>
  <c r="H127" i="5"/>
  <c r="Y127" i="5" s="1"/>
  <c r="Q128" i="5"/>
  <c r="H132" i="5"/>
  <c r="Y132" i="5" s="1"/>
  <c r="T144" i="5"/>
  <c r="R149" i="5"/>
  <c r="J153" i="5"/>
  <c r="X154" i="5"/>
  <c r="W160" i="5"/>
  <c r="S164" i="5"/>
  <c r="V184" i="5"/>
  <c r="X187" i="5"/>
  <c r="Z33" i="5"/>
  <c r="B55" i="5"/>
  <c r="D57" i="5"/>
  <c r="R67" i="5"/>
  <c r="S76" i="5"/>
  <c r="Z78" i="5"/>
  <c r="R83" i="5"/>
  <c r="B91" i="5"/>
  <c r="U97" i="5"/>
  <c r="T103" i="5"/>
  <c r="O111" i="5"/>
  <c r="J117" i="5"/>
  <c r="I127" i="5"/>
  <c r="T128" i="5"/>
  <c r="I132" i="5"/>
  <c r="J134" i="5"/>
  <c r="U144" i="5"/>
  <c r="S149" i="5"/>
  <c r="K153" i="5"/>
  <c r="L153" i="5" s="1"/>
  <c r="Z154" i="5"/>
  <c r="Z160" i="5"/>
  <c r="W164" i="5"/>
  <c r="B169" i="5"/>
  <c r="H173" i="5"/>
  <c r="Y173" i="5" s="1"/>
  <c r="W184" i="5"/>
  <c r="Y187" i="5"/>
  <c r="H192" i="5"/>
  <c r="S67" i="5"/>
  <c r="T76" i="5"/>
  <c r="S83" i="5"/>
  <c r="J91" i="5"/>
  <c r="V97" i="5"/>
  <c r="U103" i="5"/>
  <c r="R106" i="5"/>
  <c r="P111" i="5"/>
  <c r="F113" i="5"/>
  <c r="M117" i="5"/>
  <c r="C122" i="5"/>
  <c r="K127" i="5"/>
  <c r="L127" i="5" s="1"/>
  <c r="U128" i="5"/>
  <c r="J132" i="5"/>
  <c r="AA144" i="5"/>
  <c r="M153" i="5"/>
  <c r="Q169" i="5"/>
  <c r="M173" i="5"/>
  <c r="I181" i="5"/>
  <c r="X184" i="5"/>
  <c r="Z187" i="5"/>
  <c r="K192" i="5"/>
  <c r="L192" i="5" s="1"/>
  <c r="J7" i="5"/>
  <c r="W22" i="5"/>
  <c r="T25" i="5"/>
  <c r="Z27" i="5"/>
  <c r="F30" i="5"/>
  <c r="W32" i="5"/>
  <c r="G35" i="5"/>
  <c r="E36" i="5"/>
  <c r="J47" i="5"/>
  <c r="V48" i="5"/>
  <c r="Z50" i="5"/>
  <c r="E55" i="5"/>
  <c r="F56" i="5"/>
  <c r="J57" i="5"/>
  <c r="U61" i="5"/>
  <c r="K64" i="5"/>
  <c r="L64" i="5" s="1"/>
  <c r="T67" i="5"/>
  <c r="Q75" i="5"/>
  <c r="W76" i="5"/>
  <c r="T83" i="5"/>
  <c r="T86" i="5"/>
  <c r="F88" i="5"/>
  <c r="T91" i="5"/>
  <c r="U95" i="5"/>
  <c r="W97" i="5"/>
  <c r="V103" i="5"/>
  <c r="Q111" i="5"/>
  <c r="P113" i="5"/>
  <c r="M127" i="5"/>
  <c r="V128" i="5"/>
  <c r="K132" i="5"/>
  <c r="L132" i="5" s="1"/>
  <c r="C135" i="5"/>
  <c r="M139" i="5"/>
  <c r="M143" i="5"/>
  <c r="Q147" i="5"/>
  <c r="C150" i="5"/>
  <c r="N153" i="5"/>
  <c r="H158" i="5"/>
  <c r="Y158" i="5" s="1"/>
  <c r="O173" i="5"/>
  <c r="V176" i="5"/>
  <c r="P192" i="5"/>
  <c r="C196" i="5"/>
  <c r="M201" i="5"/>
  <c r="C204" i="5"/>
  <c r="B21" i="6"/>
  <c r="X76" i="5"/>
  <c r="V83" i="5"/>
  <c r="Z97" i="5"/>
  <c r="W103" i="5"/>
  <c r="Z128" i="5"/>
  <c r="E21" i="6"/>
  <c r="F78" i="5"/>
  <c r="V25" i="5"/>
  <c r="G30" i="5"/>
  <c r="B8" i="5"/>
  <c r="B14" i="5"/>
  <c r="C15" i="5"/>
  <c r="C16" i="5"/>
  <c r="B20" i="5"/>
  <c r="Z22" i="5"/>
  <c r="W25" i="5"/>
  <c r="B28" i="5"/>
  <c r="I30" i="5"/>
  <c r="C33" i="5"/>
  <c r="D34" i="5"/>
  <c r="J35" i="5"/>
  <c r="G36" i="5"/>
  <c r="E38" i="5"/>
  <c r="B40" i="5"/>
  <c r="M47" i="5"/>
  <c r="D49" i="5"/>
  <c r="J55" i="5"/>
  <c r="H56" i="5"/>
  <c r="Y56" i="5" s="1"/>
  <c r="Q57" i="5"/>
  <c r="B62" i="5"/>
  <c r="X64" i="5"/>
  <c r="K71" i="5"/>
  <c r="L71" i="5" s="1"/>
  <c r="S75" i="5"/>
  <c r="Z76" i="5"/>
  <c r="X83" i="5"/>
  <c r="W86" i="5"/>
  <c r="I88" i="5"/>
  <c r="Z91" i="5"/>
  <c r="Z95" i="5"/>
  <c r="V111" i="5"/>
  <c r="U113" i="5"/>
  <c r="O127" i="5"/>
  <c r="N132" i="5"/>
  <c r="P139" i="5"/>
  <c r="O143" i="5"/>
  <c r="R145" i="5"/>
  <c r="S147" i="5"/>
  <c r="M150" i="5"/>
  <c r="P153" i="5"/>
  <c r="T155" i="5"/>
  <c r="X158" i="5"/>
  <c r="X161" i="5"/>
  <c r="I165" i="5"/>
  <c r="B170" i="5"/>
  <c r="U173" i="5"/>
  <c r="X176" i="5"/>
  <c r="B182" i="5"/>
  <c r="H185" i="5"/>
  <c r="G188" i="5"/>
  <c r="N196" i="5"/>
  <c r="U201" i="5"/>
  <c r="G204" i="5"/>
  <c r="H13" i="6"/>
  <c r="G137" i="5"/>
  <c r="C14" i="5"/>
  <c r="D15" i="5"/>
  <c r="D16" i="5"/>
  <c r="K20" i="5"/>
  <c r="L20" i="5" s="1"/>
  <c r="AA25" i="5"/>
  <c r="K28" i="5"/>
  <c r="L28" i="5" s="1"/>
  <c r="R30" i="5"/>
  <c r="D33" i="5"/>
  <c r="E34" i="5"/>
  <c r="K35" i="5"/>
  <c r="L35" i="5" s="1"/>
  <c r="H36" i="5"/>
  <c r="Y36" i="5" s="1"/>
  <c r="C40" i="5"/>
  <c r="C44" i="5"/>
  <c r="N47" i="5"/>
  <c r="H49" i="5"/>
  <c r="Y49" i="5" s="1"/>
  <c r="AA52" i="5"/>
  <c r="K55" i="5"/>
  <c r="L55" i="5" s="1"/>
  <c r="I56" i="5"/>
  <c r="R57" i="5"/>
  <c r="C62" i="5"/>
  <c r="B68" i="5"/>
  <c r="B82" i="5"/>
  <c r="AA83" i="5"/>
  <c r="J88" i="5"/>
  <c r="AA91" i="5"/>
  <c r="J98" i="5"/>
  <c r="AA111" i="5"/>
  <c r="P127" i="5"/>
  <c r="O129" i="5"/>
  <c r="P132" i="5"/>
  <c r="P143" i="5"/>
  <c r="S145" i="5"/>
  <c r="U147" i="5"/>
  <c r="Z150" i="5"/>
  <c r="S153" i="5"/>
  <c r="V155" i="5"/>
  <c r="Z158" i="5"/>
  <c r="M165" i="5"/>
  <c r="Z176" i="5"/>
  <c r="C182" i="5"/>
  <c r="P185" i="5"/>
  <c r="M204" i="5"/>
  <c r="L8" i="5"/>
  <c r="L10" i="5"/>
  <c r="F17" i="5"/>
  <c r="E21" i="5"/>
  <c r="Q24" i="5"/>
  <c r="Y80" i="5"/>
  <c r="AA109" i="5"/>
  <c r="M109" i="5"/>
  <c r="E109" i="5"/>
  <c r="W146" i="5"/>
  <c r="U146" i="5"/>
  <c r="R146" i="5"/>
  <c r="M146" i="5"/>
  <c r="K146" i="5"/>
  <c r="L146" i="5" s="1"/>
  <c r="B146" i="5"/>
  <c r="P174" i="5"/>
  <c r="D174" i="5"/>
  <c r="D10" i="5"/>
  <c r="F12" i="5"/>
  <c r="J16" i="5"/>
  <c r="H17" i="5"/>
  <c r="C20" i="5"/>
  <c r="H21" i="5"/>
  <c r="Y21" i="5" s="1"/>
  <c r="S24" i="5"/>
  <c r="B27" i="5"/>
  <c r="C28" i="5"/>
  <c r="D29" i="5"/>
  <c r="D31" i="5"/>
  <c r="J32" i="5"/>
  <c r="K38" i="5"/>
  <c r="L38" i="5" s="1"/>
  <c r="B41" i="5"/>
  <c r="J43" i="5"/>
  <c r="Z46" i="5"/>
  <c r="W48" i="5"/>
  <c r="T49" i="5"/>
  <c r="E52" i="5"/>
  <c r="C58" i="5"/>
  <c r="G59" i="5"/>
  <c r="Q60" i="5"/>
  <c r="T62" i="5"/>
  <c r="Y64" i="5"/>
  <c r="T64" i="5"/>
  <c r="Q64" i="5"/>
  <c r="I64" i="5"/>
  <c r="J65" i="5"/>
  <c r="M69" i="5"/>
  <c r="S70" i="5"/>
  <c r="U76" i="5"/>
  <c r="H76" i="5"/>
  <c r="Y76" i="5" s="1"/>
  <c r="G76" i="5"/>
  <c r="F76" i="5"/>
  <c r="V76" i="5"/>
  <c r="C80" i="5"/>
  <c r="U84" i="5"/>
  <c r="C91" i="5"/>
  <c r="I92" i="5"/>
  <c r="V94" i="5"/>
  <c r="O98" i="5"/>
  <c r="S106" i="5"/>
  <c r="G109" i="5"/>
  <c r="R111" i="5"/>
  <c r="F115" i="5"/>
  <c r="Q117" i="5"/>
  <c r="P126" i="5"/>
  <c r="F130" i="5"/>
  <c r="O134" i="5"/>
  <c r="I137" i="5"/>
  <c r="K141" i="5"/>
  <c r="L141" i="5" s="1"/>
  <c r="I146" i="5"/>
  <c r="U160" i="5"/>
  <c r="S160" i="5"/>
  <c r="Q160" i="5"/>
  <c r="P160" i="5"/>
  <c r="N160" i="5"/>
  <c r="K160" i="5"/>
  <c r="L160" i="5" s="1"/>
  <c r="H160" i="5"/>
  <c r="Y160" i="5" s="1"/>
  <c r="G160" i="5"/>
  <c r="E160" i="5"/>
  <c r="S162" i="5"/>
  <c r="N167" i="5"/>
  <c r="V175" i="5"/>
  <c r="K175" i="5"/>
  <c r="L175" i="5" s="1"/>
  <c r="J175" i="5"/>
  <c r="I175" i="5"/>
  <c r="G175" i="5"/>
  <c r="C175" i="5"/>
  <c r="AA175" i="5"/>
  <c r="T175" i="5"/>
  <c r="H43" i="5"/>
  <c r="W46" i="5"/>
  <c r="F59" i="5"/>
  <c r="P60" i="5"/>
  <c r="H65" i="5"/>
  <c r="Y65" i="5" s="1"/>
  <c r="J10" i="5"/>
  <c r="G12" i="5"/>
  <c r="K16" i="5"/>
  <c r="L16" i="5" s="1"/>
  <c r="I17" i="5"/>
  <c r="E20" i="5"/>
  <c r="I21" i="5"/>
  <c r="T24" i="5"/>
  <c r="C27" i="5"/>
  <c r="D28" i="5"/>
  <c r="E29" i="5"/>
  <c r="E31" i="5"/>
  <c r="M32" i="5"/>
  <c r="S38" i="5"/>
  <c r="C41" i="5"/>
  <c r="K43" i="5"/>
  <c r="L43" i="5" s="1"/>
  <c r="Z47" i="5"/>
  <c r="X48" i="5"/>
  <c r="V49" i="5"/>
  <c r="G52" i="5"/>
  <c r="F58" i="5"/>
  <c r="H59" i="5"/>
  <c r="R60" i="5"/>
  <c r="V62" i="5"/>
  <c r="M65" i="5"/>
  <c r="Q69" i="5"/>
  <c r="T70" i="5"/>
  <c r="E80" i="5"/>
  <c r="D91" i="5"/>
  <c r="K92" i="5"/>
  <c r="L92" i="5" s="1"/>
  <c r="W94" i="5"/>
  <c r="P98" i="5"/>
  <c r="U106" i="5"/>
  <c r="Z109" i="5"/>
  <c r="K113" i="5"/>
  <c r="L113" i="5" s="1"/>
  <c r="I113" i="5"/>
  <c r="G113" i="5"/>
  <c r="D113" i="5"/>
  <c r="B113" i="5"/>
  <c r="H115" i="5"/>
  <c r="Y115" i="5" s="1"/>
  <c r="S117" i="5"/>
  <c r="U126" i="5"/>
  <c r="G130" i="5"/>
  <c r="P134" i="5"/>
  <c r="M137" i="5"/>
  <c r="P141" i="5"/>
  <c r="P146" i="5"/>
  <c r="F148" i="5"/>
  <c r="D148" i="5"/>
  <c r="C148" i="5"/>
  <c r="B148" i="5"/>
  <c r="AA148" i="5"/>
  <c r="W148" i="5"/>
  <c r="S148" i="5"/>
  <c r="R148" i="5"/>
  <c r="P148" i="5"/>
  <c r="T162" i="5"/>
  <c r="P167" i="5"/>
  <c r="V177" i="5"/>
  <c r="T177" i="5"/>
  <c r="D177" i="5"/>
  <c r="Z180" i="5"/>
  <c r="R188" i="5"/>
  <c r="Q188" i="5"/>
  <c r="P188" i="5"/>
  <c r="O188" i="5"/>
  <c r="J188" i="5"/>
  <c r="H188" i="5"/>
  <c r="F188" i="5"/>
  <c r="E188" i="5"/>
  <c r="B188" i="5"/>
  <c r="Q190" i="5"/>
  <c r="X190" i="5"/>
  <c r="W190" i="5"/>
  <c r="V190" i="5"/>
  <c r="U190" i="5"/>
  <c r="P190" i="5"/>
  <c r="J190" i="5"/>
  <c r="H190" i="5"/>
  <c r="Y190" i="5" s="1"/>
  <c r="G190" i="5"/>
  <c r="E190" i="5"/>
  <c r="R70" i="5"/>
  <c r="K12" i="5"/>
  <c r="L12" i="5" s="1"/>
  <c r="M16" i="5"/>
  <c r="J17" i="5"/>
  <c r="G20" i="5"/>
  <c r="M21" i="5"/>
  <c r="U24" i="5"/>
  <c r="U25" i="5"/>
  <c r="E27" i="5"/>
  <c r="E28" i="5"/>
  <c r="F29" i="5"/>
  <c r="D30" i="5"/>
  <c r="H31" i="5"/>
  <c r="Y31" i="5" s="1"/>
  <c r="N32" i="5"/>
  <c r="V34" i="5"/>
  <c r="V38" i="5"/>
  <c r="D41" i="5"/>
  <c r="O43" i="5"/>
  <c r="C45" i="5"/>
  <c r="B47" i="5"/>
  <c r="AA47" i="5"/>
  <c r="Z48" i="5"/>
  <c r="X49" i="5"/>
  <c r="J52" i="5"/>
  <c r="X55" i="5"/>
  <c r="H58" i="5"/>
  <c r="I59" i="5"/>
  <c r="S60" i="5"/>
  <c r="W62" i="5"/>
  <c r="F64" i="5"/>
  <c r="S65" i="5"/>
  <c r="R69" i="5"/>
  <c r="V70" i="5"/>
  <c r="H75" i="5"/>
  <c r="Y75" i="5" s="1"/>
  <c r="M75" i="5"/>
  <c r="K75" i="5"/>
  <c r="L75" i="5" s="1"/>
  <c r="J75" i="5"/>
  <c r="AA75" i="5"/>
  <c r="C75" i="5"/>
  <c r="C76" i="5"/>
  <c r="H80" i="5"/>
  <c r="E91" i="5"/>
  <c r="Z94" i="5"/>
  <c r="Q98" i="5"/>
  <c r="AA100" i="5"/>
  <c r="J100" i="5"/>
  <c r="F100" i="5"/>
  <c r="D100" i="5"/>
  <c r="T111" i="5"/>
  <c r="C113" i="5"/>
  <c r="I115" i="5"/>
  <c r="W122" i="5"/>
  <c r="U122" i="5"/>
  <c r="X126" i="5"/>
  <c r="N130" i="5"/>
  <c r="Q134" i="5"/>
  <c r="O137" i="5"/>
  <c r="S146" i="5"/>
  <c r="G148" i="5"/>
  <c r="C160" i="5"/>
  <c r="U162" i="5"/>
  <c r="I171" i="5"/>
  <c r="H175" i="5"/>
  <c r="S177" i="5"/>
  <c r="D188" i="5"/>
  <c r="B190" i="5"/>
  <c r="V193" i="5"/>
  <c r="AA193" i="5"/>
  <c r="Z193" i="5"/>
  <c r="U193" i="5"/>
  <c r="T193" i="5"/>
  <c r="P193" i="5"/>
  <c r="N193" i="5"/>
  <c r="K193" i="5"/>
  <c r="L193" i="5" s="1"/>
  <c r="J193" i="5"/>
  <c r="H193" i="5"/>
  <c r="Y193" i="5" s="1"/>
  <c r="M196" i="5"/>
  <c r="J196" i="5"/>
  <c r="Z196" i="5"/>
  <c r="W196" i="5"/>
  <c r="U196" i="5"/>
  <c r="S196" i="5"/>
  <c r="O196" i="5"/>
  <c r="O12" i="5"/>
  <c r="M17" i="5"/>
  <c r="H20" i="5"/>
  <c r="O21" i="5"/>
  <c r="V24" i="5"/>
  <c r="F27" i="5"/>
  <c r="F28" i="5"/>
  <c r="G29" i="5"/>
  <c r="J31" i="5"/>
  <c r="O32" i="5"/>
  <c r="W38" i="5"/>
  <c r="H41" i="5"/>
  <c r="P43" i="5"/>
  <c r="AA48" i="5"/>
  <c r="P52" i="5"/>
  <c r="I58" i="5"/>
  <c r="J59" i="5"/>
  <c r="T60" i="5"/>
  <c r="T65" i="5"/>
  <c r="X70" i="5"/>
  <c r="O80" i="5"/>
  <c r="U86" i="5"/>
  <c r="J86" i="5"/>
  <c r="I86" i="5"/>
  <c r="H86" i="5"/>
  <c r="Y86" i="5" s="1"/>
  <c r="Z86" i="5"/>
  <c r="D86" i="5"/>
  <c r="X86" i="5"/>
  <c r="B86" i="5"/>
  <c r="F91" i="5"/>
  <c r="W93" i="5"/>
  <c r="V93" i="5"/>
  <c r="U93" i="5"/>
  <c r="S93" i="5"/>
  <c r="Q93" i="5"/>
  <c r="N93" i="5"/>
  <c r="AA94" i="5"/>
  <c r="R98" i="5"/>
  <c r="M107" i="5"/>
  <c r="K107" i="5"/>
  <c r="L107" i="5" s="1"/>
  <c r="J115" i="5"/>
  <c r="P130" i="5"/>
  <c r="R134" i="5"/>
  <c r="O142" i="5"/>
  <c r="G142" i="5"/>
  <c r="V146" i="5"/>
  <c r="V162" i="5"/>
  <c r="W168" i="5"/>
  <c r="V168" i="5"/>
  <c r="T168" i="5"/>
  <c r="S168" i="5"/>
  <c r="R168" i="5"/>
  <c r="I168" i="5"/>
  <c r="G168" i="5"/>
  <c r="E168" i="5"/>
  <c r="D168" i="5"/>
  <c r="S181" i="5"/>
  <c r="X181" i="5"/>
  <c r="U181" i="5"/>
  <c r="T181" i="5"/>
  <c r="M181" i="5"/>
  <c r="J181" i="5"/>
  <c r="H181" i="5"/>
  <c r="Y181" i="5" s="1"/>
  <c r="G181" i="5"/>
  <c r="E181" i="5"/>
  <c r="P200" i="5"/>
  <c r="O200" i="5"/>
  <c r="Z200" i="5"/>
  <c r="B7" i="5"/>
  <c r="C11" i="5"/>
  <c r="P12" i="5"/>
  <c r="O16" i="5"/>
  <c r="O17" i="5"/>
  <c r="I20" i="5"/>
  <c r="P21" i="5"/>
  <c r="W24" i="5"/>
  <c r="G27" i="5"/>
  <c r="G28" i="5"/>
  <c r="H29" i="5"/>
  <c r="K31" i="5"/>
  <c r="L31" i="5" s="1"/>
  <c r="R32" i="5"/>
  <c r="X38" i="5"/>
  <c r="I41" i="5"/>
  <c r="R43" i="5"/>
  <c r="B48" i="5"/>
  <c r="AA49" i="5"/>
  <c r="U52" i="5"/>
  <c r="J58" i="5"/>
  <c r="O59" i="5"/>
  <c r="U60" i="5"/>
  <c r="Z62" i="5"/>
  <c r="U65" i="5"/>
  <c r="T69" i="5"/>
  <c r="Y70" i="5"/>
  <c r="P80" i="5"/>
  <c r="C86" i="5"/>
  <c r="G91" i="5"/>
  <c r="B93" i="5"/>
  <c r="M95" i="5"/>
  <c r="O95" i="5"/>
  <c r="N95" i="5"/>
  <c r="K95" i="5"/>
  <c r="L95" i="5" s="1"/>
  <c r="I95" i="5"/>
  <c r="G95" i="5"/>
  <c r="E95" i="5"/>
  <c r="D95" i="5"/>
  <c r="T98" i="5"/>
  <c r="E107" i="5"/>
  <c r="W111" i="5"/>
  <c r="N113" i="5"/>
  <c r="K115" i="5"/>
  <c r="L115" i="5" s="1"/>
  <c r="Q130" i="5"/>
  <c r="S134" i="5"/>
  <c r="X138" i="5"/>
  <c r="Y138" i="5"/>
  <c r="W138" i="5"/>
  <c r="U138" i="5"/>
  <c r="S138" i="5"/>
  <c r="Q138" i="5"/>
  <c r="O138" i="5"/>
  <c r="I138" i="5"/>
  <c r="I148" i="5"/>
  <c r="W162" i="5"/>
  <c r="F168" i="5"/>
  <c r="D181" i="5"/>
  <c r="U184" i="5"/>
  <c r="Q184" i="5"/>
  <c r="P184" i="5"/>
  <c r="O184" i="5"/>
  <c r="N184" i="5"/>
  <c r="K184" i="5"/>
  <c r="L184" i="5" s="1"/>
  <c r="I184" i="5"/>
  <c r="G184" i="5"/>
  <c r="F184" i="5"/>
  <c r="Z184" i="5"/>
  <c r="D184" i="5"/>
  <c r="I188" i="5"/>
  <c r="D190" i="5"/>
  <c r="D200" i="5"/>
  <c r="C7" i="5"/>
  <c r="D11" i="5"/>
  <c r="X12" i="5"/>
  <c r="T15" i="5"/>
  <c r="P16" i="5"/>
  <c r="P17" i="5"/>
  <c r="J20" i="5"/>
  <c r="R21" i="5"/>
  <c r="J23" i="5"/>
  <c r="Z24" i="5"/>
  <c r="Z25" i="5"/>
  <c r="H27" i="5"/>
  <c r="I28" i="5"/>
  <c r="I29" i="5"/>
  <c r="H30" i="5"/>
  <c r="Y30" i="5" s="1"/>
  <c r="M31" i="5"/>
  <c r="S32" i="5"/>
  <c r="Y35" i="5"/>
  <c r="K41" i="5"/>
  <c r="L41" i="5" s="1"/>
  <c r="S43" i="5"/>
  <c r="P45" i="5"/>
  <c r="F47" i="5"/>
  <c r="C48" i="5"/>
  <c r="B49" i="5"/>
  <c r="D55" i="5"/>
  <c r="W56" i="5"/>
  <c r="K58" i="5"/>
  <c r="L58" i="5" s="1"/>
  <c r="P59" i="5"/>
  <c r="J64" i="5"/>
  <c r="V65" i="5"/>
  <c r="V69" i="5"/>
  <c r="Z70" i="5"/>
  <c r="E75" i="5"/>
  <c r="I76" i="5"/>
  <c r="R80" i="5"/>
  <c r="E86" i="5"/>
  <c r="H91" i="5"/>
  <c r="Y91" i="5" s="1"/>
  <c r="C93" i="5"/>
  <c r="B95" i="5"/>
  <c r="V98" i="5"/>
  <c r="H107" i="5"/>
  <c r="O113" i="5"/>
  <c r="M115" i="5"/>
  <c r="S122" i="5"/>
  <c r="T134" i="5"/>
  <c r="C138" i="5"/>
  <c r="J148" i="5"/>
  <c r="J160" i="5"/>
  <c r="H168" i="5"/>
  <c r="Z171" i="5"/>
  <c r="O175" i="5"/>
  <c r="F181" i="5"/>
  <c r="B184" i="5"/>
  <c r="U187" i="5"/>
  <c r="S187" i="5"/>
  <c r="R187" i="5"/>
  <c r="Q187" i="5"/>
  <c r="P187" i="5"/>
  <c r="N187" i="5"/>
  <c r="J187" i="5"/>
  <c r="I187" i="5"/>
  <c r="G187" i="5"/>
  <c r="K188" i="5"/>
  <c r="L188" i="5" s="1"/>
  <c r="F190" i="5"/>
  <c r="E193" i="5"/>
  <c r="E196" i="5"/>
  <c r="H200" i="5"/>
  <c r="V134" i="5"/>
  <c r="R179" i="5"/>
  <c r="O179" i="5"/>
  <c r="M179" i="5"/>
  <c r="C179" i="5"/>
  <c r="H11" i="5"/>
  <c r="R16" i="5"/>
  <c r="R17" i="5"/>
  <c r="N20" i="5"/>
  <c r="X21" i="5"/>
  <c r="P23" i="5"/>
  <c r="J27" i="5"/>
  <c r="M29" i="5"/>
  <c r="M30" i="5"/>
  <c r="O31" i="5"/>
  <c r="X32" i="5"/>
  <c r="R41" i="5"/>
  <c r="U43" i="5"/>
  <c r="T45" i="5"/>
  <c r="H47" i="5"/>
  <c r="Y47" i="5" s="1"/>
  <c r="E48" i="5"/>
  <c r="E49" i="5"/>
  <c r="F55" i="5"/>
  <c r="N58" i="5"/>
  <c r="U59" i="5"/>
  <c r="D63" i="5"/>
  <c r="M64" i="5"/>
  <c r="Y69" i="5"/>
  <c r="Z71" i="5"/>
  <c r="U71" i="5"/>
  <c r="T71" i="5"/>
  <c r="S71" i="5"/>
  <c r="D71" i="5"/>
  <c r="G75" i="5"/>
  <c r="K76" i="5"/>
  <c r="L76" i="5" s="1"/>
  <c r="T80" i="5"/>
  <c r="G86" i="5"/>
  <c r="M91" i="5"/>
  <c r="E93" i="5"/>
  <c r="H95" i="5"/>
  <c r="Y95" i="5" s="1"/>
  <c r="E108" i="5"/>
  <c r="Q113" i="5"/>
  <c r="X134" i="5"/>
  <c r="E138" i="5"/>
  <c r="N148" i="5"/>
  <c r="AA151" i="5"/>
  <c r="V151" i="5"/>
  <c r="U151" i="5"/>
  <c r="P151" i="5"/>
  <c r="O160" i="5"/>
  <c r="AA168" i="5"/>
  <c r="Q175" i="5"/>
  <c r="S179" i="5"/>
  <c r="K181" i="5"/>
  <c r="L181" i="5" s="1"/>
  <c r="E184" i="5"/>
  <c r="C187" i="5"/>
  <c r="T188" i="5"/>
  <c r="K190" i="5"/>
  <c r="L190" i="5" s="1"/>
  <c r="G193" i="5"/>
  <c r="P196" i="5"/>
  <c r="T201" i="5"/>
  <c r="S201" i="5"/>
  <c r="R201" i="5"/>
  <c r="Q201" i="5"/>
  <c r="N201" i="5"/>
  <c r="K201" i="5"/>
  <c r="L201" i="5" s="1"/>
  <c r="I201" i="5"/>
  <c r="D201" i="5"/>
  <c r="AA12" i="5"/>
  <c r="Q17" i="5"/>
  <c r="AA24" i="5"/>
  <c r="I27" i="5"/>
  <c r="T43" i="5"/>
  <c r="X102" i="5"/>
  <c r="E102" i="5"/>
  <c r="AA102" i="5"/>
  <c r="C102" i="5"/>
  <c r="Z102" i="5"/>
  <c r="B102" i="5"/>
  <c r="W102" i="5"/>
  <c r="T102" i="5"/>
  <c r="R102" i="5"/>
  <c r="Q102" i="5"/>
  <c r="J11" i="5"/>
  <c r="X15" i="5"/>
  <c r="S16" i="5"/>
  <c r="S17" i="5"/>
  <c r="O20" i="5"/>
  <c r="Q23" i="5"/>
  <c r="F26" i="5"/>
  <c r="K27" i="5"/>
  <c r="L27" i="5" s="1"/>
  <c r="M28" i="5"/>
  <c r="N29" i="5"/>
  <c r="Q31" i="5"/>
  <c r="B34" i="5"/>
  <c r="D35" i="5"/>
  <c r="W36" i="5"/>
  <c r="D39" i="5"/>
  <c r="E40" i="5"/>
  <c r="T41" i="5"/>
  <c r="V43" i="5"/>
  <c r="U45" i="5"/>
  <c r="I47" i="5"/>
  <c r="F48" i="5"/>
  <c r="F49" i="5"/>
  <c r="G55" i="5"/>
  <c r="D56" i="5"/>
  <c r="AA56" i="5"/>
  <c r="O58" i="5"/>
  <c r="V59" i="5"/>
  <c r="N61" i="5"/>
  <c r="N64" i="5"/>
  <c r="X67" i="5"/>
  <c r="AA67" i="5"/>
  <c r="Z67" i="5"/>
  <c r="N67" i="5"/>
  <c r="Z69" i="5"/>
  <c r="F71" i="5"/>
  <c r="I75" i="5"/>
  <c r="M76" i="5"/>
  <c r="K86" i="5"/>
  <c r="L86" i="5" s="1"/>
  <c r="O91" i="5"/>
  <c r="F93" i="5"/>
  <c r="J95" i="5"/>
  <c r="O99" i="5"/>
  <c r="N99" i="5"/>
  <c r="M99" i="5"/>
  <c r="J99" i="5"/>
  <c r="H99" i="5"/>
  <c r="F99" i="5"/>
  <c r="D99" i="5"/>
  <c r="G102" i="5"/>
  <c r="R113" i="5"/>
  <c r="F138" i="5"/>
  <c r="O148" i="5"/>
  <c r="B151" i="5"/>
  <c r="V160" i="5"/>
  <c r="U164" i="5"/>
  <c r="I164" i="5"/>
  <c r="H164" i="5"/>
  <c r="Y164" i="5" s="1"/>
  <c r="G164" i="5"/>
  <c r="F164" i="5"/>
  <c r="Z164" i="5"/>
  <c r="D164" i="5"/>
  <c r="X164" i="5"/>
  <c r="B164" i="5"/>
  <c r="V164" i="5"/>
  <c r="T164" i="5"/>
  <c r="R164" i="5"/>
  <c r="R175" i="5"/>
  <c r="T179" i="5"/>
  <c r="O181" i="5"/>
  <c r="H184" i="5"/>
  <c r="Y184" i="5" s="1"/>
  <c r="D187" i="5"/>
  <c r="U188" i="5"/>
  <c r="R190" i="5"/>
  <c r="I193" i="5"/>
  <c r="V196" i="5"/>
  <c r="J201" i="5"/>
  <c r="H20" i="6"/>
  <c r="G20" i="6"/>
  <c r="I20" i="6"/>
  <c r="W21" i="5"/>
  <c r="M41" i="5"/>
  <c r="S59" i="5"/>
  <c r="J63" i="5"/>
  <c r="P63" i="5"/>
  <c r="B63" i="5"/>
  <c r="S80" i="5"/>
  <c r="J108" i="5"/>
  <c r="I108" i="5"/>
  <c r="H108" i="5"/>
  <c r="F108" i="5"/>
  <c r="D108" i="5"/>
  <c r="Z108" i="5"/>
  <c r="X108" i="5"/>
  <c r="K11" i="5"/>
  <c r="L11" i="5" s="1"/>
  <c r="T16" i="5"/>
  <c r="T17" i="5"/>
  <c r="P20" i="5"/>
  <c r="T23" i="5"/>
  <c r="M27" i="5"/>
  <c r="O28" i="5"/>
  <c r="O29" i="5"/>
  <c r="R31" i="5"/>
  <c r="X43" i="5"/>
  <c r="G48" i="5"/>
  <c r="G49" i="5"/>
  <c r="P58" i="5"/>
  <c r="W59" i="5"/>
  <c r="K63" i="5"/>
  <c r="L63" i="5" s="1"/>
  <c r="M86" i="5"/>
  <c r="S91" i="5"/>
  <c r="H93" i="5"/>
  <c r="Y93" i="5" s="1"/>
  <c r="P95" i="5"/>
  <c r="H102" i="5"/>
  <c r="Y102" i="5" s="1"/>
  <c r="K108" i="5"/>
  <c r="L108" i="5" s="1"/>
  <c r="Q148" i="5"/>
  <c r="U159" i="5"/>
  <c r="T159" i="5"/>
  <c r="S159" i="5"/>
  <c r="R159" i="5"/>
  <c r="O159" i="5"/>
  <c r="M159" i="5"/>
  <c r="K159" i="5"/>
  <c r="L159" i="5" s="1"/>
  <c r="J159" i="5"/>
  <c r="H159" i="5"/>
  <c r="U180" i="5"/>
  <c r="T180" i="5"/>
  <c r="S180" i="5"/>
  <c r="R180" i="5"/>
  <c r="P180" i="5"/>
  <c r="N180" i="5"/>
  <c r="K180" i="5"/>
  <c r="L180" i="5" s="1"/>
  <c r="H180" i="5"/>
  <c r="Y180" i="5" s="1"/>
  <c r="F180" i="5"/>
  <c r="Z181" i="5"/>
  <c r="V188" i="5"/>
  <c r="AA190" i="5"/>
  <c r="C11" i="6"/>
  <c r="B11" i="6"/>
  <c r="W70" i="5"/>
  <c r="M70" i="5"/>
  <c r="K70" i="5"/>
  <c r="L70" i="5" s="1"/>
  <c r="J70" i="5"/>
  <c r="D70" i="5"/>
  <c r="W191" i="5"/>
  <c r="R191" i="5"/>
  <c r="W16" i="5"/>
  <c r="V17" i="5"/>
  <c r="S20" i="5"/>
  <c r="B24" i="5"/>
  <c r="P27" i="5"/>
  <c r="R28" i="5"/>
  <c r="Q29" i="5"/>
  <c r="T31" i="5"/>
  <c r="C46" i="5"/>
  <c r="S58" i="5"/>
  <c r="Y59" i="5"/>
  <c r="N63" i="5"/>
  <c r="B70" i="5"/>
  <c r="O84" i="5"/>
  <c r="H84" i="5"/>
  <c r="Y84" i="5" s="1"/>
  <c r="G84" i="5"/>
  <c r="F84" i="5"/>
  <c r="O86" i="5"/>
  <c r="V91" i="5"/>
  <c r="J93" i="5"/>
  <c r="R95" i="5"/>
  <c r="J102" i="5"/>
  <c r="M108" i="5"/>
  <c r="U111" i="5"/>
  <c r="M111" i="5"/>
  <c r="K111" i="5"/>
  <c r="L111" i="5" s="1"/>
  <c r="J111" i="5"/>
  <c r="H111" i="5"/>
  <c r="Y111" i="5" s="1"/>
  <c r="F111" i="5"/>
  <c r="Z111" i="5"/>
  <c r="D111" i="5"/>
  <c r="C111" i="5"/>
  <c r="W113" i="5"/>
  <c r="J138" i="5"/>
  <c r="X148" i="5"/>
  <c r="F159" i="5"/>
  <c r="C180" i="5"/>
  <c r="S182" i="5"/>
  <c r="Y182" i="5"/>
  <c r="X182" i="5"/>
  <c r="W182" i="5"/>
  <c r="V182" i="5"/>
  <c r="T182" i="5"/>
  <c r="N182" i="5"/>
  <c r="I182" i="5"/>
  <c r="H182" i="5"/>
  <c r="F182" i="5"/>
  <c r="R184" i="5"/>
  <c r="Z188" i="5"/>
  <c r="C191" i="5"/>
  <c r="D12" i="6"/>
  <c r="F20" i="6"/>
  <c r="W17" i="5"/>
  <c r="T20" i="5"/>
  <c r="C24" i="5"/>
  <c r="S27" i="5"/>
  <c r="S28" i="5"/>
  <c r="R29" i="5"/>
  <c r="U31" i="5"/>
  <c r="I46" i="5"/>
  <c r="V58" i="5"/>
  <c r="Z59" i="5"/>
  <c r="O63" i="5"/>
  <c r="J69" i="5"/>
  <c r="P69" i="5"/>
  <c r="O69" i="5"/>
  <c r="N69" i="5"/>
  <c r="F69" i="5"/>
  <c r="E70" i="5"/>
  <c r="P86" i="5"/>
  <c r="K93" i="5"/>
  <c r="L93" i="5" s="1"/>
  <c r="K102" i="5"/>
  <c r="L102" i="5" s="1"/>
  <c r="N108" i="5"/>
  <c r="E149" i="5"/>
  <c r="D149" i="5"/>
  <c r="C149" i="5"/>
  <c r="B149" i="5"/>
  <c r="AA149" i="5"/>
  <c r="U149" i="5"/>
  <c r="G159" i="5"/>
  <c r="W170" i="5"/>
  <c r="V170" i="5"/>
  <c r="U170" i="5"/>
  <c r="Q170" i="5"/>
  <c r="O170" i="5"/>
  <c r="M170" i="5"/>
  <c r="H170" i="5"/>
  <c r="G170" i="5"/>
  <c r="D170" i="5"/>
  <c r="D180" i="5"/>
  <c r="S184" i="5"/>
  <c r="AA188" i="5"/>
  <c r="E191" i="5"/>
  <c r="O194" i="5"/>
  <c r="E194" i="5"/>
  <c r="X194" i="5"/>
  <c r="W194" i="5"/>
  <c r="T194" i="5"/>
  <c r="F24" i="5"/>
  <c r="J46" i="5"/>
  <c r="Z65" i="5"/>
  <c r="X65" i="5"/>
  <c r="Q65" i="5"/>
  <c r="F70" i="5"/>
  <c r="M102" i="5"/>
  <c r="O108" i="5"/>
  <c r="AA114" i="5"/>
  <c r="U114" i="5"/>
  <c r="S114" i="5"/>
  <c r="Q114" i="5"/>
  <c r="O114" i="5"/>
  <c r="M114" i="5"/>
  <c r="K114" i="5"/>
  <c r="L114" i="5" s="1"/>
  <c r="H114" i="5"/>
  <c r="Y114" i="5" s="1"/>
  <c r="C114" i="5"/>
  <c r="AA120" i="5"/>
  <c r="U120" i="5"/>
  <c r="S120" i="5"/>
  <c r="R141" i="5"/>
  <c r="AA141" i="5"/>
  <c r="T141" i="5"/>
  <c r="N141" i="5"/>
  <c r="M141" i="5"/>
  <c r="J141" i="5"/>
  <c r="K191" i="5"/>
  <c r="L191" i="5" s="1"/>
  <c r="B9" i="5"/>
  <c r="G24" i="5"/>
  <c r="M37" i="5"/>
  <c r="N46" i="5"/>
  <c r="F51" i="5"/>
  <c r="C60" i="5"/>
  <c r="B65" i="5"/>
  <c r="G70" i="5"/>
  <c r="AA90" i="5"/>
  <c r="S90" i="5"/>
  <c r="R90" i="5"/>
  <c r="G90" i="5"/>
  <c r="N102" i="5"/>
  <c r="W106" i="5"/>
  <c r="J106" i="5"/>
  <c r="H106" i="5"/>
  <c r="G106" i="5"/>
  <c r="D106" i="5"/>
  <c r="P108" i="5"/>
  <c r="J114" i="5"/>
  <c r="V120" i="5"/>
  <c r="D141" i="5"/>
  <c r="N191" i="5"/>
  <c r="C9" i="5"/>
  <c r="M18" i="5"/>
  <c r="H24" i="5"/>
  <c r="O37" i="5"/>
  <c r="P46" i="5"/>
  <c r="H51" i="5"/>
  <c r="Y51" i="5" s="1"/>
  <c r="E60" i="5"/>
  <c r="C65" i="5"/>
  <c r="H70" i="5"/>
  <c r="T90" i="5"/>
  <c r="O102" i="5"/>
  <c r="F106" i="5"/>
  <c r="Q108" i="5"/>
  <c r="Z126" i="5"/>
  <c r="V126" i="5"/>
  <c r="T126" i="5"/>
  <c r="R126" i="5"/>
  <c r="O126" i="5"/>
  <c r="U134" i="5"/>
  <c r="N134" i="5"/>
  <c r="M134" i="5"/>
  <c r="K134" i="5"/>
  <c r="L134" i="5" s="1"/>
  <c r="I134" i="5"/>
  <c r="G134" i="5"/>
  <c r="Z134" i="5"/>
  <c r="E134" i="5"/>
  <c r="D134" i="5"/>
  <c r="W134" i="5"/>
  <c r="B134" i="5"/>
  <c r="AA137" i="5"/>
  <c r="X137" i="5"/>
  <c r="W137" i="5"/>
  <c r="U137" i="5"/>
  <c r="R137" i="5"/>
  <c r="N137" i="5"/>
  <c r="K137" i="5"/>
  <c r="L137" i="5" s="1"/>
  <c r="J137" i="5"/>
  <c r="H137" i="5"/>
  <c r="Y137" i="5" s="1"/>
  <c r="E141" i="5"/>
  <c r="Q162" i="5"/>
  <c r="P162" i="5"/>
  <c r="M162" i="5"/>
  <c r="K162" i="5"/>
  <c r="L162" i="5" s="1"/>
  <c r="I162" i="5"/>
  <c r="E162" i="5"/>
  <c r="C162" i="5"/>
  <c r="B162" i="5"/>
  <c r="F167" i="5"/>
  <c r="E167" i="5"/>
  <c r="C167" i="5"/>
  <c r="B167" i="5"/>
  <c r="V167" i="5"/>
  <c r="P191" i="5"/>
  <c r="I22" i="6"/>
  <c r="H22" i="6"/>
  <c r="G22" i="6"/>
  <c r="D22" i="6"/>
  <c r="C22" i="6"/>
  <c r="B22" i="6"/>
  <c r="U4" i="5"/>
  <c r="U6" i="5" s="1"/>
  <c r="D9" i="5"/>
  <c r="Q18" i="5"/>
  <c r="I24" i="5"/>
  <c r="P37" i="5"/>
  <c r="B43" i="5"/>
  <c r="Q46" i="5"/>
  <c r="K51" i="5"/>
  <c r="L51" i="5" s="1"/>
  <c r="B59" i="5"/>
  <c r="I60" i="5"/>
  <c r="T63" i="5"/>
  <c r="D65" i="5"/>
  <c r="I70" i="5"/>
  <c r="W79" i="5"/>
  <c r="J79" i="5"/>
  <c r="G79" i="5"/>
  <c r="W90" i="5"/>
  <c r="W92" i="5"/>
  <c r="AA92" i="5"/>
  <c r="R92" i="5"/>
  <c r="P92" i="5"/>
  <c r="M92" i="5"/>
  <c r="J92" i="5"/>
  <c r="H92" i="5"/>
  <c r="P102" i="5"/>
  <c r="N106" i="5"/>
  <c r="R108" i="5"/>
  <c r="N114" i="5"/>
  <c r="B126" i="5"/>
  <c r="C134" i="5"/>
  <c r="C137" i="5"/>
  <c r="F141" i="5"/>
  <c r="D162" i="5"/>
  <c r="G167" i="5"/>
  <c r="U191" i="5"/>
  <c r="I7" i="6"/>
  <c r="H7" i="6"/>
  <c r="G7" i="6"/>
  <c r="E7" i="6"/>
  <c r="C7" i="6"/>
  <c r="B7" i="6"/>
  <c r="I23" i="6"/>
  <c r="G23" i="6"/>
  <c r="F23" i="6"/>
  <c r="W4" i="5"/>
  <c r="W6" i="5" s="1"/>
  <c r="K9" i="5"/>
  <c r="L9" i="5" s="1"/>
  <c r="B17" i="5"/>
  <c r="C21" i="5"/>
  <c r="M24" i="5"/>
  <c r="AA27" i="5"/>
  <c r="Y29" i="5"/>
  <c r="Q37" i="5"/>
  <c r="D43" i="5"/>
  <c r="R46" i="5"/>
  <c r="N51" i="5"/>
  <c r="C59" i="5"/>
  <c r="N60" i="5"/>
  <c r="V63" i="5"/>
  <c r="E65" i="5"/>
  <c r="O70" i="5"/>
  <c r="E73" i="5"/>
  <c r="F79" i="5"/>
  <c r="X90" i="5"/>
  <c r="D92" i="5"/>
  <c r="U98" i="5"/>
  <c r="N98" i="5"/>
  <c r="M98" i="5"/>
  <c r="K98" i="5"/>
  <c r="L98" i="5" s="1"/>
  <c r="H98" i="5"/>
  <c r="Y98" i="5" s="1"/>
  <c r="C98" i="5"/>
  <c r="S102" i="5"/>
  <c r="O106" i="5"/>
  <c r="T108" i="5"/>
  <c r="V114" i="5"/>
  <c r="Z117" i="5"/>
  <c r="W117" i="5"/>
  <c r="V117" i="5"/>
  <c r="T117" i="5"/>
  <c r="R117" i="5"/>
  <c r="P117" i="5"/>
  <c r="O117" i="5"/>
  <c r="D126" i="5"/>
  <c r="F134" i="5"/>
  <c r="D137" i="5"/>
  <c r="G141" i="5"/>
  <c r="G162" i="5"/>
  <c r="H167" i="5"/>
  <c r="Y167" i="5" s="1"/>
  <c r="D7" i="6"/>
  <c r="D23" i="6"/>
  <c r="X4" i="5"/>
  <c r="X9" i="5" s="1"/>
  <c r="Z10" i="5"/>
  <c r="D21" i="5"/>
  <c r="B29" i="5"/>
  <c r="Z29" i="5"/>
  <c r="W51" i="5"/>
  <c r="O60" i="5"/>
  <c r="X63" i="5"/>
  <c r="F65" i="5"/>
  <c r="Q70" i="5"/>
  <c r="AA79" i="5"/>
  <c r="U91" i="5"/>
  <c r="R91" i="5"/>
  <c r="Q91" i="5"/>
  <c r="P91" i="5"/>
  <c r="N91" i="5"/>
  <c r="K91" i="5"/>
  <c r="L91" i="5" s="1"/>
  <c r="I91" i="5"/>
  <c r="F92" i="5"/>
  <c r="G98" i="5"/>
  <c r="V102" i="5"/>
  <c r="Q106" i="5"/>
  <c r="U108" i="5"/>
  <c r="Z115" i="5"/>
  <c r="V115" i="5"/>
  <c r="T115" i="5"/>
  <c r="R115" i="5"/>
  <c r="E126" i="5"/>
  <c r="V130" i="5"/>
  <c r="U130" i="5"/>
  <c r="S130" i="5"/>
  <c r="H134" i="5"/>
  <c r="Y134" i="5" s="1"/>
  <c r="F137" i="5"/>
  <c r="H141" i="5"/>
  <c r="J162" i="5"/>
  <c r="J167" i="5"/>
  <c r="F7" i="6"/>
  <c r="E23" i="6"/>
  <c r="C199" i="5"/>
  <c r="E202" i="5"/>
  <c r="F203" i="5"/>
  <c r="D6" i="6"/>
  <c r="E17" i="6"/>
  <c r="W144" i="5"/>
  <c r="P163" i="5"/>
  <c r="I166" i="5"/>
  <c r="C189" i="5"/>
  <c r="F199" i="5"/>
  <c r="G202" i="5"/>
  <c r="C21" i="6"/>
  <c r="S78" i="5"/>
  <c r="T87" i="5"/>
  <c r="AA97" i="5"/>
  <c r="AA112" i="5"/>
  <c r="J129" i="5"/>
  <c r="B144" i="5"/>
  <c r="X144" i="5"/>
  <c r="B155" i="5"/>
  <c r="J166" i="5"/>
  <c r="H172" i="5"/>
  <c r="Y172" i="5" s="1"/>
  <c r="E185" i="5"/>
  <c r="D189" i="5"/>
  <c r="B192" i="5"/>
  <c r="H199" i="5"/>
  <c r="Y199" i="5" s="1"/>
  <c r="H202" i="5"/>
  <c r="Y202" i="5" s="1"/>
  <c r="D21" i="6"/>
  <c r="V87" i="5"/>
  <c r="Q129" i="5"/>
  <c r="D144" i="5"/>
  <c r="Z144" i="5"/>
  <c r="E150" i="5"/>
  <c r="K155" i="5"/>
  <c r="L155" i="5" s="1"/>
  <c r="O166" i="5"/>
  <c r="J172" i="5"/>
  <c r="D176" i="5"/>
  <c r="J185" i="5"/>
  <c r="H189" i="5"/>
  <c r="Y189" i="5" s="1"/>
  <c r="I192" i="5"/>
  <c r="J199" i="5"/>
  <c r="J202" i="5"/>
  <c r="D204" i="5"/>
  <c r="AA204" i="5"/>
  <c r="D18" i="6"/>
  <c r="Z87" i="5"/>
  <c r="D112" i="5"/>
  <c r="C121" i="5"/>
  <c r="C124" i="5"/>
  <c r="T129" i="5"/>
  <c r="K135" i="5"/>
  <c r="L135" i="5" s="1"/>
  <c r="N140" i="5"/>
  <c r="F144" i="5"/>
  <c r="H150" i="5"/>
  <c r="Y150" i="5" s="1"/>
  <c r="Y154" i="5"/>
  <c r="U155" i="5"/>
  <c r="M172" i="5"/>
  <c r="F176" i="5"/>
  <c r="V185" i="5"/>
  <c r="J189" i="5"/>
  <c r="N192" i="5"/>
  <c r="F195" i="5"/>
  <c r="T199" i="5"/>
  <c r="F204" i="5"/>
  <c r="F18" i="6"/>
  <c r="V82" i="5"/>
  <c r="C87" i="5"/>
  <c r="G97" i="5"/>
  <c r="F112" i="5"/>
  <c r="G116" i="5"/>
  <c r="S121" i="5"/>
  <c r="G124" i="5"/>
  <c r="AA127" i="5"/>
  <c r="V129" i="5"/>
  <c r="V135" i="5"/>
  <c r="Q140" i="5"/>
  <c r="H144" i="5"/>
  <c r="Y144" i="5" s="1"/>
  <c r="J145" i="5"/>
  <c r="O150" i="5"/>
  <c r="D153" i="5"/>
  <c r="C154" i="5"/>
  <c r="W155" i="5"/>
  <c r="N158" i="5"/>
  <c r="R172" i="5"/>
  <c r="H176" i="5"/>
  <c r="M189" i="5"/>
  <c r="Q192" i="5"/>
  <c r="I195" i="5"/>
  <c r="V199" i="5"/>
  <c r="N202" i="5"/>
  <c r="H204" i="5"/>
  <c r="Y204" i="5" s="1"/>
  <c r="C13" i="6"/>
  <c r="H18" i="6"/>
  <c r="B78" i="5"/>
  <c r="Z82" i="5"/>
  <c r="D87" i="5"/>
  <c r="B88" i="5"/>
  <c r="I97" i="5"/>
  <c r="G112" i="5"/>
  <c r="I116" i="5"/>
  <c r="U121" i="5"/>
  <c r="N124" i="5"/>
  <c r="W129" i="5"/>
  <c r="B132" i="5"/>
  <c r="Z132" i="5"/>
  <c r="W135" i="5"/>
  <c r="R140" i="5"/>
  <c r="I144" i="5"/>
  <c r="K145" i="5"/>
  <c r="L145" i="5" s="1"/>
  <c r="T150" i="5"/>
  <c r="E153" i="5"/>
  <c r="D154" i="5"/>
  <c r="P158" i="5"/>
  <c r="E165" i="5"/>
  <c r="S172" i="5"/>
  <c r="J176" i="5"/>
  <c r="O189" i="5"/>
  <c r="R192" i="5"/>
  <c r="K195" i="5"/>
  <c r="L195" i="5" s="1"/>
  <c r="M197" i="5"/>
  <c r="W199" i="5"/>
  <c r="Q202" i="5"/>
  <c r="I204" i="5"/>
  <c r="I18" i="6"/>
  <c r="C78" i="5"/>
  <c r="E87" i="5"/>
  <c r="D88" i="5"/>
  <c r="O116" i="5"/>
  <c r="D127" i="5"/>
  <c r="B128" i="5"/>
  <c r="X129" i="5"/>
  <c r="C132" i="5"/>
  <c r="J144" i="5"/>
  <c r="W150" i="5"/>
  <c r="E154" i="5"/>
  <c r="T172" i="5"/>
  <c r="M176" i="5"/>
  <c r="C186" i="5"/>
  <c r="Q189" i="5"/>
  <c r="S192" i="5"/>
  <c r="W195" i="5"/>
  <c r="N197" i="5"/>
  <c r="X199" i="5"/>
  <c r="R202" i="5"/>
  <c r="J204" i="5"/>
  <c r="U189" i="5"/>
  <c r="O197" i="5"/>
  <c r="S202" i="5"/>
  <c r="K204" i="5"/>
  <c r="L204" i="5" s="1"/>
  <c r="AA202" i="5"/>
  <c r="T6" i="5"/>
  <c r="T7" i="5"/>
  <c r="T9" i="5"/>
  <c r="T8" i="5"/>
  <c r="Z5" i="5"/>
  <c r="S12" i="5"/>
  <c r="J37" i="5"/>
  <c r="R123" i="5"/>
  <c r="X123" i="5"/>
  <c r="C123" i="5"/>
  <c r="W123" i="5"/>
  <c r="B123" i="5"/>
  <c r="V123" i="5"/>
  <c r="T123" i="5"/>
  <c r="I123" i="5"/>
  <c r="G123" i="5"/>
  <c r="Z123" i="5"/>
  <c r="S123" i="5"/>
  <c r="Q123" i="5"/>
  <c r="P123" i="5"/>
  <c r="O123" i="5"/>
  <c r="N123" i="5"/>
  <c r="M123" i="5"/>
  <c r="K123" i="5"/>
  <c r="L123" i="5" s="1"/>
  <c r="H123" i="5"/>
  <c r="Y123" i="5" s="1"/>
  <c r="F123" i="5"/>
  <c r="AA123" i="5"/>
  <c r="U123" i="5"/>
  <c r="J123" i="5"/>
  <c r="D123" i="5"/>
  <c r="D5" i="5"/>
  <c r="G13" i="5"/>
  <c r="AA18" i="5"/>
  <c r="G18" i="5"/>
  <c r="T18" i="5"/>
  <c r="R18" i="5"/>
  <c r="I18" i="5"/>
  <c r="H18" i="5"/>
  <c r="F18" i="5"/>
  <c r="Y18" i="5"/>
  <c r="B18" i="5"/>
  <c r="V18" i="5"/>
  <c r="U18" i="5"/>
  <c r="J19" i="5"/>
  <c r="R37" i="5"/>
  <c r="G54" i="5"/>
  <c r="N77" i="5"/>
  <c r="K77" i="5"/>
  <c r="L77" i="5" s="1"/>
  <c r="J77" i="5"/>
  <c r="H77" i="5"/>
  <c r="Y77" i="5" s="1"/>
  <c r="AA77" i="5"/>
  <c r="G77" i="5"/>
  <c r="E77" i="5"/>
  <c r="W77" i="5"/>
  <c r="C77" i="5"/>
  <c r="V77" i="5"/>
  <c r="T77" i="5"/>
  <c r="S77" i="5"/>
  <c r="R77" i="5"/>
  <c r="P77" i="5"/>
  <c r="O77" i="5"/>
  <c r="M77" i="5"/>
  <c r="I77" i="5"/>
  <c r="F77" i="5"/>
  <c r="B77" i="5"/>
  <c r="Z77" i="5"/>
  <c r="I81" i="5"/>
  <c r="M96" i="5"/>
  <c r="J157" i="5"/>
  <c r="Q157" i="5"/>
  <c r="O157" i="5"/>
  <c r="K157" i="5"/>
  <c r="L157" i="5" s="1"/>
  <c r="H157" i="5"/>
  <c r="Y157" i="5" s="1"/>
  <c r="M157" i="5"/>
  <c r="V157" i="5"/>
  <c r="U157" i="5"/>
  <c r="S157" i="5"/>
  <c r="X157" i="5"/>
  <c r="W157" i="5"/>
  <c r="G157" i="5"/>
  <c r="E157" i="5"/>
  <c r="AA157" i="5"/>
  <c r="Z157" i="5"/>
  <c r="T157" i="5"/>
  <c r="P157" i="5"/>
  <c r="N157" i="5"/>
  <c r="R157" i="5"/>
  <c r="I157" i="5"/>
  <c r="F157" i="5"/>
  <c r="D157" i="5"/>
  <c r="B157" i="5"/>
  <c r="G19" i="5"/>
  <c r="H13" i="5"/>
  <c r="C18" i="5"/>
  <c r="E23" i="5"/>
  <c r="W23" i="5"/>
  <c r="C23" i="5"/>
  <c r="R23" i="5"/>
  <c r="O23" i="5"/>
  <c r="N23" i="5"/>
  <c r="M23" i="5"/>
  <c r="H23" i="5"/>
  <c r="Y23" i="5" s="1"/>
  <c r="D23" i="5"/>
  <c r="AA23" i="5"/>
  <c r="B23" i="5"/>
  <c r="U37" i="5"/>
  <c r="N54" i="5"/>
  <c r="V73" i="5"/>
  <c r="B73" i="5"/>
  <c r="T73" i="5"/>
  <c r="S73" i="5"/>
  <c r="R73" i="5"/>
  <c r="P73" i="5"/>
  <c r="O73" i="5"/>
  <c r="M73" i="5"/>
  <c r="K73" i="5"/>
  <c r="L73" i="5" s="1"/>
  <c r="AA73" i="5"/>
  <c r="X73" i="5"/>
  <c r="W73" i="5"/>
  <c r="Q73" i="5"/>
  <c r="N73" i="5"/>
  <c r="J73" i="5"/>
  <c r="I73" i="5"/>
  <c r="G73" i="5"/>
  <c r="D73" i="5"/>
  <c r="C73" i="5"/>
  <c r="D77" i="5"/>
  <c r="K81" i="5"/>
  <c r="L81" i="5" s="1"/>
  <c r="C157" i="5"/>
  <c r="E18" i="5"/>
  <c r="G23" i="5"/>
  <c r="X37" i="5"/>
  <c r="F73" i="5"/>
  <c r="U77" i="5"/>
  <c r="T79" i="5"/>
  <c r="R79" i="5"/>
  <c r="Q79" i="5"/>
  <c r="P79" i="5"/>
  <c r="N79" i="5"/>
  <c r="M79" i="5"/>
  <c r="K79" i="5"/>
  <c r="L79" i="5" s="1"/>
  <c r="I79" i="5"/>
  <c r="Z79" i="5"/>
  <c r="X79" i="5"/>
  <c r="V79" i="5"/>
  <c r="U79" i="5"/>
  <c r="S79" i="5"/>
  <c r="O79" i="5"/>
  <c r="H79" i="5"/>
  <c r="Y79" i="5" s="1"/>
  <c r="E79" i="5"/>
  <c r="D79" i="5"/>
  <c r="B79" i="5"/>
  <c r="Z125" i="5"/>
  <c r="X125" i="5"/>
  <c r="D125" i="5"/>
  <c r="K125" i="5"/>
  <c r="L125" i="5" s="1"/>
  <c r="Q125" i="5"/>
  <c r="P125" i="5"/>
  <c r="N125" i="5"/>
  <c r="H125" i="5"/>
  <c r="Y125" i="5" s="1"/>
  <c r="F125" i="5"/>
  <c r="AA125" i="5"/>
  <c r="W125" i="5"/>
  <c r="V125" i="5"/>
  <c r="U125" i="5"/>
  <c r="S125" i="5"/>
  <c r="O125" i="5"/>
  <c r="M125" i="5"/>
  <c r="T125" i="5"/>
  <c r="R125" i="5"/>
  <c r="I125" i="5"/>
  <c r="C125" i="5"/>
  <c r="B125" i="5"/>
  <c r="T19" i="5"/>
  <c r="M19" i="5"/>
  <c r="K19" i="5"/>
  <c r="L19" i="5" s="1"/>
  <c r="H19" i="5"/>
  <c r="E19" i="5"/>
  <c r="AA19" i="5"/>
  <c r="D19" i="5"/>
  <c r="Z19" i="5"/>
  <c r="C19" i="5"/>
  <c r="V19" i="5"/>
  <c r="R19" i="5"/>
  <c r="Q19" i="5"/>
  <c r="B19" i="5"/>
  <c r="F19" i="5"/>
  <c r="O54" i="5"/>
  <c r="I54" i="5"/>
  <c r="H54" i="5"/>
  <c r="Y54" i="5" s="1"/>
  <c r="Z54" i="5"/>
  <c r="F54" i="5"/>
  <c r="T54" i="5"/>
  <c r="R54" i="5"/>
  <c r="Q54" i="5"/>
  <c r="P54" i="5"/>
  <c r="M54" i="5"/>
  <c r="K54" i="5"/>
  <c r="L54" i="5" s="1"/>
  <c r="J54" i="5"/>
  <c r="E54" i="5"/>
  <c r="C54" i="5"/>
  <c r="X54" i="5"/>
  <c r="I72" i="5"/>
  <c r="AA72" i="5"/>
  <c r="G72" i="5"/>
  <c r="Z72" i="5"/>
  <c r="F72" i="5"/>
  <c r="E72" i="5"/>
  <c r="W72" i="5"/>
  <c r="C72" i="5"/>
  <c r="V72" i="5"/>
  <c r="B72" i="5"/>
  <c r="T72" i="5"/>
  <c r="R72" i="5"/>
  <c r="S72" i="5"/>
  <c r="P72" i="5"/>
  <c r="O72" i="5"/>
  <c r="N72" i="5"/>
  <c r="K72" i="5"/>
  <c r="L72" i="5" s="1"/>
  <c r="J72" i="5"/>
  <c r="H72" i="5"/>
  <c r="Y72" i="5" s="1"/>
  <c r="D72" i="5"/>
  <c r="X72" i="5"/>
  <c r="T89" i="5"/>
  <c r="R89" i="5"/>
  <c r="V89" i="5"/>
  <c r="S89" i="5"/>
  <c r="Q89" i="5"/>
  <c r="P89" i="5"/>
  <c r="O89" i="5"/>
  <c r="N89" i="5"/>
  <c r="M89" i="5"/>
  <c r="K89" i="5"/>
  <c r="L89" i="5" s="1"/>
  <c r="I89" i="5"/>
  <c r="H89" i="5"/>
  <c r="Y89" i="5" s="1"/>
  <c r="Z89" i="5"/>
  <c r="X89" i="5"/>
  <c r="W89" i="5"/>
  <c r="U89" i="5"/>
  <c r="J89" i="5"/>
  <c r="E89" i="5"/>
  <c r="D89" i="5"/>
  <c r="B89" i="5"/>
  <c r="K5" i="5"/>
  <c r="L5" i="5" s="1"/>
  <c r="B5" i="5"/>
  <c r="V13" i="5"/>
  <c r="B13" i="5"/>
  <c r="O13" i="5"/>
  <c r="M13" i="5"/>
  <c r="I13" i="5"/>
  <c r="F13" i="5"/>
  <c r="E13" i="5"/>
  <c r="AA13" i="5"/>
  <c r="D13" i="5"/>
  <c r="W13" i="5"/>
  <c r="S13" i="5"/>
  <c r="R13" i="5"/>
  <c r="B54" i="5"/>
  <c r="M72" i="5"/>
  <c r="C89" i="5"/>
  <c r="Z96" i="5"/>
  <c r="F96" i="5"/>
  <c r="R96" i="5"/>
  <c r="P96" i="5"/>
  <c r="J96" i="5"/>
  <c r="I96" i="5"/>
  <c r="H96" i="5"/>
  <c r="Y96" i="5" s="1"/>
  <c r="G96" i="5"/>
  <c r="E96" i="5"/>
  <c r="D96" i="5"/>
  <c r="B96" i="5"/>
  <c r="W96" i="5"/>
  <c r="V96" i="5"/>
  <c r="AA96" i="5"/>
  <c r="X96" i="5"/>
  <c r="T96" i="5"/>
  <c r="S96" i="5"/>
  <c r="Q96" i="5"/>
  <c r="O96" i="5"/>
  <c r="N96" i="5"/>
  <c r="K96" i="5"/>
  <c r="L96" i="5" s="1"/>
  <c r="V4" i="5"/>
  <c r="V6" i="5" s="1"/>
  <c r="B10" i="2"/>
  <c r="G5" i="5" s="1"/>
  <c r="O4" i="5"/>
  <c r="M4" i="5"/>
  <c r="Q4" i="5"/>
  <c r="C5" i="5"/>
  <c r="C13" i="5"/>
  <c r="I19" i="5"/>
  <c r="D54" i="5"/>
  <c r="Q72" i="5"/>
  <c r="Z81" i="5"/>
  <c r="F81" i="5"/>
  <c r="X81" i="5"/>
  <c r="D81" i="5"/>
  <c r="W81" i="5"/>
  <c r="C81" i="5"/>
  <c r="V81" i="5"/>
  <c r="B81" i="5"/>
  <c r="T81" i="5"/>
  <c r="S81" i="5"/>
  <c r="Q81" i="5"/>
  <c r="O81" i="5"/>
  <c r="J81" i="5"/>
  <c r="H81" i="5"/>
  <c r="G81" i="5"/>
  <c r="E81" i="5"/>
  <c r="Y81" i="5"/>
  <c r="P81" i="5"/>
  <c r="N81" i="5"/>
  <c r="F89" i="5"/>
  <c r="C96" i="5"/>
  <c r="E152" i="5"/>
  <c r="Z152" i="5"/>
  <c r="D152" i="5"/>
  <c r="W152" i="5"/>
  <c r="B152" i="5"/>
  <c r="G152" i="5"/>
  <c r="C152" i="5"/>
  <c r="R152" i="5"/>
  <c r="Q152" i="5"/>
  <c r="O152" i="5"/>
  <c r="N152" i="5"/>
  <c r="T152" i="5"/>
  <c r="P152" i="5"/>
  <c r="AA152" i="5"/>
  <c r="X152" i="5"/>
  <c r="V152" i="5"/>
  <c r="U152" i="5"/>
  <c r="S152" i="5"/>
  <c r="K152" i="5"/>
  <c r="L152" i="5" s="1"/>
  <c r="I152" i="5"/>
  <c r="H152" i="5"/>
  <c r="Y152" i="5" s="1"/>
  <c r="J152" i="5"/>
  <c r="F152" i="5"/>
  <c r="X10" i="5"/>
  <c r="I12" i="5"/>
  <c r="V12" i="5"/>
  <c r="B12" i="5"/>
  <c r="T12" i="5"/>
  <c r="M12" i="5"/>
  <c r="J12" i="5"/>
  <c r="H12" i="5"/>
  <c r="Y12" i="5" s="1"/>
  <c r="Z12" i="5"/>
  <c r="C12" i="5"/>
  <c r="W12" i="5"/>
  <c r="U12" i="5"/>
  <c r="J13" i="5"/>
  <c r="D18" i="5"/>
  <c r="N19" i="5"/>
  <c r="F23" i="5"/>
  <c r="V37" i="5"/>
  <c r="P51" i="5"/>
  <c r="M51" i="5"/>
  <c r="I51" i="5"/>
  <c r="AA51" i="5"/>
  <c r="G51" i="5"/>
  <c r="X51" i="5"/>
  <c r="V51" i="5"/>
  <c r="U51" i="5"/>
  <c r="T51" i="5"/>
  <c r="R51" i="5"/>
  <c r="Q51" i="5"/>
  <c r="O51" i="5"/>
  <c r="J51" i="5"/>
  <c r="E51" i="5"/>
  <c r="D51" i="5"/>
  <c r="S54" i="5"/>
  <c r="Q77" i="5"/>
  <c r="M81" i="5"/>
  <c r="AA89" i="5"/>
  <c r="J5" i="5"/>
  <c r="E12" i="5"/>
  <c r="J18" i="5"/>
  <c r="P19" i="5"/>
  <c r="S22" i="5"/>
  <c r="J22" i="5"/>
  <c r="V22" i="5"/>
  <c r="R22" i="5"/>
  <c r="Q22" i="5"/>
  <c r="P22" i="5"/>
  <c r="K22" i="5"/>
  <c r="L22" i="5" s="1"/>
  <c r="G22" i="5"/>
  <c r="F22" i="5"/>
  <c r="I23" i="5"/>
  <c r="R45" i="5"/>
  <c r="O45" i="5"/>
  <c r="K45" i="5"/>
  <c r="L45" i="5" s="1"/>
  <c r="I45" i="5"/>
  <c r="Q45" i="5"/>
  <c r="N45" i="5"/>
  <c r="M45" i="5"/>
  <c r="H45" i="5"/>
  <c r="Y45" i="5" s="1"/>
  <c r="G45" i="5"/>
  <c r="F45" i="5"/>
  <c r="D45" i="5"/>
  <c r="Z45" i="5"/>
  <c r="B45" i="5"/>
  <c r="W45" i="5"/>
  <c r="V45" i="5"/>
  <c r="C51" i="5"/>
  <c r="V54" i="5"/>
  <c r="H73" i="5"/>
  <c r="Y73" i="5" s="1"/>
  <c r="X77" i="5"/>
  <c r="C79" i="5"/>
  <c r="U81" i="5"/>
  <c r="E125" i="5"/>
  <c r="N13" i="5"/>
  <c r="K18" i="5"/>
  <c r="L18" i="5" s="1"/>
  <c r="S19" i="5"/>
  <c r="AA38" i="5"/>
  <c r="G38" i="5"/>
  <c r="T38" i="5"/>
  <c r="R38" i="5"/>
  <c r="H38" i="5"/>
  <c r="Y38" i="5" s="1"/>
  <c r="D38" i="5"/>
  <c r="Z38" i="5"/>
  <c r="C38" i="5"/>
  <c r="B38" i="5"/>
  <c r="U38" i="5"/>
  <c r="P38" i="5"/>
  <c r="O38" i="5"/>
  <c r="S42" i="5"/>
  <c r="P42" i="5"/>
  <c r="J42" i="5"/>
  <c r="W42" i="5"/>
  <c r="U42" i="5"/>
  <c r="T42" i="5"/>
  <c r="O42" i="5"/>
  <c r="N42" i="5"/>
  <c r="M42" i="5"/>
  <c r="I42" i="5"/>
  <c r="G42" i="5"/>
  <c r="D42" i="5"/>
  <c r="AA42" i="5"/>
  <c r="C42" i="5"/>
  <c r="W54" i="5"/>
  <c r="AA81" i="5"/>
  <c r="Z9" i="5"/>
  <c r="Q13" i="5"/>
  <c r="N18" i="5"/>
  <c r="W19" i="5"/>
  <c r="F38" i="5"/>
  <c r="E42" i="5"/>
  <c r="O74" i="5"/>
  <c r="M74" i="5"/>
  <c r="K74" i="5"/>
  <c r="L74" i="5" s="1"/>
  <c r="I74" i="5"/>
  <c r="H74" i="5"/>
  <c r="Y74" i="5" s="1"/>
  <c r="Z74" i="5"/>
  <c r="F74" i="5"/>
  <c r="X74" i="5"/>
  <c r="D74" i="5"/>
  <c r="AA74" i="5"/>
  <c r="V74" i="5"/>
  <c r="U74" i="5"/>
  <c r="T74" i="5"/>
  <c r="S74" i="5"/>
  <c r="R74" i="5"/>
  <c r="P74" i="5"/>
  <c r="G74" i="5"/>
  <c r="E74" i="5"/>
  <c r="B74" i="5"/>
  <c r="C85" i="5"/>
  <c r="K101" i="5"/>
  <c r="L101" i="5" s="1"/>
  <c r="H101" i="5"/>
  <c r="Y101" i="5" s="1"/>
  <c r="O101" i="5"/>
  <c r="M101" i="5"/>
  <c r="U101" i="5"/>
  <c r="S101" i="5"/>
  <c r="R101" i="5"/>
  <c r="Q101" i="5"/>
  <c r="P101" i="5"/>
  <c r="N101" i="5"/>
  <c r="I101" i="5"/>
  <c r="F101" i="5"/>
  <c r="E101" i="5"/>
  <c r="Z101" i="5"/>
  <c r="X101" i="5"/>
  <c r="W101" i="5"/>
  <c r="V101" i="5"/>
  <c r="T101" i="5"/>
  <c r="J101" i="5"/>
  <c r="G101" i="5"/>
  <c r="D101" i="5"/>
  <c r="C101" i="5"/>
  <c r="B101" i="5"/>
  <c r="C119" i="5"/>
  <c r="Z8" i="5"/>
  <c r="I38" i="5"/>
  <c r="F85" i="5"/>
  <c r="Q5" i="5"/>
  <c r="AA9" i="5"/>
  <c r="E9" i="5" s="1"/>
  <c r="F9" i="5" s="1"/>
  <c r="T13" i="5"/>
  <c r="O18" i="5"/>
  <c r="X19" i="5"/>
  <c r="F42" i="5"/>
  <c r="N66" i="5"/>
  <c r="C74" i="5"/>
  <c r="T5" i="5"/>
  <c r="Z7" i="5"/>
  <c r="C10" i="5"/>
  <c r="T10" i="5"/>
  <c r="O10" i="5"/>
  <c r="N12" i="5"/>
  <c r="U13" i="5"/>
  <c r="P18" i="5"/>
  <c r="Y19" i="5"/>
  <c r="Z21" i="5"/>
  <c r="F21" i="5"/>
  <c r="S21" i="5"/>
  <c r="Q21" i="5"/>
  <c r="B21" i="5"/>
  <c r="V21" i="5"/>
  <c r="U21" i="5"/>
  <c r="T21" i="5"/>
  <c r="N21" i="5"/>
  <c r="K21" i="5"/>
  <c r="L21" i="5" s="1"/>
  <c r="J21" i="5"/>
  <c r="S23" i="5"/>
  <c r="I32" i="5"/>
  <c r="V32" i="5"/>
  <c r="B32" i="5"/>
  <c r="T32" i="5"/>
  <c r="H32" i="5"/>
  <c r="Y32" i="5" s="1"/>
  <c r="E32" i="5"/>
  <c r="AA32" i="5"/>
  <c r="D32" i="5"/>
  <c r="Z32" i="5"/>
  <c r="C32" i="5"/>
  <c r="U32" i="5"/>
  <c r="Q32" i="5"/>
  <c r="P32" i="5"/>
  <c r="J38" i="5"/>
  <c r="H42" i="5"/>
  <c r="Y42" i="5" s="1"/>
  <c r="S51" i="5"/>
  <c r="P66" i="5"/>
  <c r="J74" i="5"/>
  <c r="J85" i="5"/>
  <c r="AA101" i="5"/>
  <c r="N4" i="5"/>
  <c r="N5" i="5" s="1"/>
  <c r="X13" i="5"/>
  <c r="N37" i="5"/>
  <c r="AA37" i="5"/>
  <c r="G37" i="5"/>
  <c r="E37" i="5"/>
  <c r="K37" i="5"/>
  <c r="L37" i="5" s="1"/>
  <c r="H37" i="5"/>
  <c r="Y37" i="5" s="1"/>
  <c r="F37" i="5"/>
  <c r="D37" i="5"/>
  <c r="W37" i="5"/>
  <c r="T37" i="5"/>
  <c r="S37" i="5"/>
  <c r="S66" i="5"/>
  <c r="S85" i="5"/>
  <c r="P13" i="5"/>
  <c r="Q74" i="5"/>
  <c r="J104" i="5"/>
  <c r="AA104" i="5"/>
  <c r="G104" i="5"/>
  <c r="U104" i="5"/>
  <c r="S104" i="5"/>
  <c r="K104" i="5"/>
  <c r="L104" i="5" s="1"/>
  <c r="H104" i="5"/>
  <c r="Y104" i="5" s="1"/>
  <c r="F104" i="5"/>
  <c r="E104" i="5"/>
  <c r="D104" i="5"/>
  <c r="C104" i="5"/>
  <c r="Z104" i="5"/>
  <c r="B104" i="5"/>
  <c r="X104" i="5"/>
  <c r="V104" i="5"/>
  <c r="T104" i="5"/>
  <c r="W104" i="5"/>
  <c r="R104" i="5"/>
  <c r="Q104" i="5"/>
  <c r="O104" i="5"/>
  <c r="I104" i="5"/>
  <c r="A2" i="6"/>
  <c r="I4" i="6"/>
  <c r="O5" i="5"/>
  <c r="U19" i="5"/>
  <c r="AA54" i="5"/>
  <c r="K66" i="5"/>
  <c r="L66" i="5" s="1"/>
  <c r="I66" i="5"/>
  <c r="H66" i="5"/>
  <c r="Y66" i="5" s="1"/>
  <c r="AA66" i="5"/>
  <c r="G66" i="5"/>
  <c r="E66" i="5"/>
  <c r="X66" i="5"/>
  <c r="D66" i="5"/>
  <c r="V66" i="5"/>
  <c r="B66" i="5"/>
  <c r="T66" i="5"/>
  <c r="M66" i="5"/>
  <c r="J66" i="5"/>
  <c r="F66" i="5"/>
  <c r="C66" i="5"/>
  <c r="W66" i="5"/>
  <c r="R66" i="5"/>
  <c r="Q66" i="5"/>
  <c r="O66" i="5"/>
  <c r="H85" i="5"/>
  <c r="Y85" i="5" s="1"/>
  <c r="Z85" i="5"/>
  <c r="T85" i="5"/>
  <c r="R85" i="5"/>
  <c r="Q85" i="5"/>
  <c r="P85" i="5"/>
  <c r="O85" i="5"/>
  <c r="N85" i="5"/>
  <c r="M85" i="5"/>
  <c r="K85" i="5"/>
  <c r="L85" i="5" s="1"/>
  <c r="I85" i="5"/>
  <c r="G85" i="5"/>
  <c r="X85" i="5"/>
  <c r="W85" i="5"/>
  <c r="V85" i="5"/>
  <c r="U85" i="5"/>
  <c r="E85" i="5"/>
  <c r="D85" i="5"/>
  <c r="B85" i="5"/>
  <c r="K119" i="5"/>
  <c r="L119" i="5" s="1"/>
  <c r="J119" i="5"/>
  <c r="T119" i="5"/>
  <c r="S119" i="5"/>
  <c r="Q119" i="5"/>
  <c r="H119" i="5"/>
  <c r="Y119" i="5" s="1"/>
  <c r="O119" i="5"/>
  <c r="M119" i="5"/>
  <c r="I119" i="5"/>
  <c r="G119" i="5"/>
  <c r="F119" i="5"/>
  <c r="E119" i="5"/>
  <c r="D119" i="5"/>
  <c r="B119" i="5"/>
  <c r="AA119" i="5"/>
  <c r="Z119" i="5"/>
  <c r="X119" i="5"/>
  <c r="W119" i="5"/>
  <c r="V119" i="5"/>
  <c r="U119" i="5"/>
  <c r="R119" i="5"/>
  <c r="N119" i="5"/>
  <c r="P4" i="5"/>
  <c r="P10" i="5" s="1"/>
  <c r="V5" i="5"/>
  <c r="Y13" i="5"/>
  <c r="S18" i="5"/>
  <c r="U23" i="5"/>
  <c r="B37" i="5"/>
  <c r="Q42" i="5"/>
  <c r="R4" i="5"/>
  <c r="R5" i="5" s="1"/>
  <c r="Q12" i="5"/>
  <c r="Z13" i="5"/>
  <c r="W18" i="5"/>
  <c r="V23" i="5"/>
  <c r="C37" i="5"/>
  <c r="M38" i="5"/>
  <c r="R42" i="5"/>
  <c r="W50" i="5"/>
  <c r="C50" i="5"/>
  <c r="T50" i="5"/>
  <c r="P50" i="5"/>
  <c r="N50" i="5"/>
  <c r="AA50" i="5"/>
  <c r="B50" i="5"/>
  <c r="X50" i="5"/>
  <c r="V50" i="5"/>
  <c r="S50" i="5"/>
  <c r="R50" i="5"/>
  <c r="Q50" i="5"/>
  <c r="M50" i="5"/>
  <c r="K50" i="5"/>
  <c r="L50" i="5" s="1"/>
  <c r="H50" i="5"/>
  <c r="Y50" i="5" s="1"/>
  <c r="G50" i="5"/>
  <c r="Z51" i="5"/>
  <c r="Z66" i="5"/>
  <c r="W74" i="5"/>
  <c r="M104" i="5"/>
  <c r="S4" i="5"/>
  <c r="X5" i="5"/>
  <c r="X7" i="5"/>
  <c r="D7" i="5"/>
  <c r="Q7" i="5"/>
  <c r="O7" i="5"/>
  <c r="V7" i="5"/>
  <c r="R12" i="5"/>
  <c r="X18" i="5"/>
  <c r="G21" i="5"/>
  <c r="O22" i="5"/>
  <c r="X23" i="5"/>
  <c r="K32" i="5"/>
  <c r="L32" i="5" s="1"/>
  <c r="I37" i="5"/>
  <c r="N38" i="5"/>
  <c r="Z41" i="5"/>
  <c r="F41" i="5"/>
  <c r="W41" i="5"/>
  <c r="S41" i="5"/>
  <c r="Q41" i="5"/>
  <c r="Y41" i="5"/>
  <c r="V41" i="5"/>
  <c r="U41" i="5"/>
  <c r="P41" i="5"/>
  <c r="O41" i="5"/>
  <c r="N41" i="5"/>
  <c r="J41" i="5"/>
  <c r="G41" i="5"/>
  <c r="E41" i="5"/>
  <c r="V42" i="5"/>
  <c r="Y44" i="5"/>
  <c r="E44" i="5"/>
  <c r="V44" i="5"/>
  <c r="B44" i="5"/>
  <c r="R44" i="5"/>
  <c r="P44" i="5"/>
  <c r="S44" i="5"/>
  <c r="O44" i="5"/>
  <c r="N44" i="5"/>
  <c r="K44" i="5"/>
  <c r="L44" i="5" s="1"/>
  <c r="J44" i="5"/>
  <c r="I44" i="5"/>
  <c r="G44" i="5"/>
  <c r="D44" i="5"/>
  <c r="Z44" i="5"/>
  <c r="X44" i="5"/>
  <c r="X45" i="5"/>
  <c r="D50" i="5"/>
  <c r="I52" i="5"/>
  <c r="Z52" i="5"/>
  <c r="F52" i="5"/>
  <c r="V52" i="5"/>
  <c r="B52" i="5"/>
  <c r="T52" i="5"/>
  <c r="W52" i="5"/>
  <c r="S52" i="5"/>
  <c r="R52" i="5"/>
  <c r="Q52" i="5"/>
  <c r="O52" i="5"/>
  <c r="N52" i="5"/>
  <c r="M52" i="5"/>
  <c r="K52" i="5"/>
  <c r="L52" i="5" s="1"/>
  <c r="H52" i="5"/>
  <c r="Y52" i="5" s="1"/>
  <c r="D52" i="5"/>
  <c r="C52" i="5"/>
  <c r="N104" i="5"/>
  <c r="J109" i="5"/>
  <c r="X178" i="5"/>
  <c r="D178" i="5"/>
  <c r="W178" i="5"/>
  <c r="C178" i="5"/>
  <c r="K178" i="5"/>
  <c r="L178" i="5" s="1"/>
  <c r="J178" i="5"/>
  <c r="I178" i="5"/>
  <c r="G178" i="5"/>
  <c r="U178" i="5"/>
  <c r="S178" i="5"/>
  <c r="R178" i="5"/>
  <c r="F178" i="5"/>
  <c r="AA178" i="5"/>
  <c r="Z178" i="5"/>
  <c r="N178" i="5"/>
  <c r="V178" i="5"/>
  <c r="T178" i="5"/>
  <c r="P178" i="5"/>
  <c r="M178" i="5"/>
  <c r="H178" i="5"/>
  <c r="Y178" i="5" s="1"/>
  <c r="P11" i="5"/>
  <c r="I11" i="5"/>
  <c r="AA11" i="5"/>
  <c r="G11" i="5"/>
  <c r="X11" i="5"/>
  <c r="P26" i="5"/>
  <c r="I40" i="5"/>
  <c r="S46" i="5"/>
  <c r="V53" i="5"/>
  <c r="B53" i="5"/>
  <c r="S53" i="5"/>
  <c r="O53" i="5"/>
  <c r="M53" i="5"/>
  <c r="Z53" i="5"/>
  <c r="O57" i="5"/>
  <c r="W68" i="5"/>
  <c r="W82" i="5"/>
  <c r="U90" i="5"/>
  <c r="I107" i="5"/>
  <c r="Z107" i="5"/>
  <c r="F107" i="5"/>
  <c r="G107" i="5"/>
  <c r="AA107" i="5"/>
  <c r="D107" i="5"/>
  <c r="B107" i="5"/>
  <c r="X107" i="5"/>
  <c r="W107" i="5"/>
  <c r="V107" i="5"/>
  <c r="U107" i="5"/>
  <c r="T107" i="5"/>
  <c r="S107" i="5"/>
  <c r="Q107" i="5"/>
  <c r="O107" i="5"/>
  <c r="N107" i="5"/>
  <c r="W109" i="5"/>
  <c r="Z120" i="5"/>
  <c r="E178" i="5"/>
  <c r="B11" i="5"/>
  <c r="Y11" i="5"/>
  <c r="N17" i="5"/>
  <c r="AA17" i="5"/>
  <c r="G17" i="5"/>
  <c r="Y17" i="5"/>
  <c r="E17" i="5"/>
  <c r="X17" i="5"/>
  <c r="Y24" i="5"/>
  <c r="E24" i="5"/>
  <c r="R24" i="5"/>
  <c r="P24" i="5"/>
  <c r="X24" i="5"/>
  <c r="Q26" i="5"/>
  <c r="W30" i="5"/>
  <c r="C30" i="5"/>
  <c r="P30" i="5"/>
  <c r="N30" i="5"/>
  <c r="J40" i="5"/>
  <c r="I43" i="5"/>
  <c r="Y43" i="5"/>
  <c r="E43" i="5"/>
  <c r="W43" i="5"/>
  <c r="C43" i="5"/>
  <c r="AA43" i="5"/>
  <c r="T46" i="5"/>
  <c r="C53" i="5"/>
  <c r="AA53" i="5"/>
  <c r="P57" i="5"/>
  <c r="S62" i="5"/>
  <c r="Q62" i="5"/>
  <c r="P62" i="5"/>
  <c r="O62" i="5"/>
  <c r="M62" i="5"/>
  <c r="J62" i="5"/>
  <c r="H62" i="5"/>
  <c r="Y62" i="5" s="1"/>
  <c r="V71" i="5"/>
  <c r="N80" i="5"/>
  <c r="X82" i="5"/>
  <c r="V90" i="5"/>
  <c r="W100" i="5"/>
  <c r="C107" i="5"/>
  <c r="X131" i="5"/>
  <c r="D131" i="5"/>
  <c r="V131" i="5"/>
  <c r="B131" i="5"/>
  <c r="F131" i="5"/>
  <c r="AA131" i="5"/>
  <c r="E131" i="5"/>
  <c r="Z131" i="5"/>
  <c r="Y131" i="5"/>
  <c r="U131" i="5"/>
  <c r="O131" i="5"/>
  <c r="M131" i="5"/>
  <c r="T131" i="5"/>
  <c r="R131" i="5"/>
  <c r="Q131" i="5"/>
  <c r="P131" i="5"/>
  <c r="N131" i="5"/>
  <c r="K131" i="5"/>
  <c r="L131" i="5" s="1"/>
  <c r="I131" i="5"/>
  <c r="G131" i="5"/>
  <c r="C131" i="5"/>
  <c r="V161" i="5"/>
  <c r="B161" i="5"/>
  <c r="N161" i="5"/>
  <c r="T161" i="5"/>
  <c r="R161" i="5"/>
  <c r="E161" i="5"/>
  <c r="D161" i="5"/>
  <c r="S161" i="5"/>
  <c r="U161" i="5"/>
  <c r="Q161" i="5"/>
  <c r="O161" i="5"/>
  <c r="W161" i="5"/>
  <c r="M161" i="5"/>
  <c r="P161" i="5"/>
  <c r="K161" i="5"/>
  <c r="L161" i="5" s="1"/>
  <c r="J161" i="5"/>
  <c r="I161" i="5"/>
  <c r="H161" i="5"/>
  <c r="Y161" i="5" s="1"/>
  <c r="G161" i="5"/>
  <c r="C161" i="5"/>
  <c r="O178" i="5"/>
  <c r="K6" i="5"/>
  <c r="L6" i="5" s="1"/>
  <c r="X6" i="5"/>
  <c r="D6" i="5"/>
  <c r="B6" i="5"/>
  <c r="Z6" i="5"/>
  <c r="E11" i="5"/>
  <c r="D17" i="5"/>
  <c r="R20" i="5"/>
  <c r="D24" i="5"/>
  <c r="R25" i="5"/>
  <c r="K25" i="5"/>
  <c r="L25" i="5" s="1"/>
  <c r="I25" i="5"/>
  <c r="X25" i="5"/>
  <c r="R27" i="5"/>
  <c r="N28" i="5"/>
  <c r="E30" i="5"/>
  <c r="P31" i="5"/>
  <c r="I31" i="5"/>
  <c r="AA31" i="5"/>
  <c r="G31" i="5"/>
  <c r="X31" i="5"/>
  <c r="R33" i="5"/>
  <c r="N34" i="5"/>
  <c r="Q39" i="5"/>
  <c r="N40" i="5"/>
  <c r="F43" i="5"/>
  <c r="F53" i="5"/>
  <c r="S57" i="5"/>
  <c r="D62" i="5"/>
  <c r="Q80" i="5"/>
  <c r="J107" i="5"/>
  <c r="H110" i="5"/>
  <c r="Y110" i="5" s="1"/>
  <c r="E110" i="5"/>
  <c r="O110" i="5"/>
  <c r="M110" i="5"/>
  <c r="U110" i="5"/>
  <c r="S110" i="5"/>
  <c r="R110" i="5"/>
  <c r="Q110" i="5"/>
  <c r="P110" i="5"/>
  <c r="N110" i="5"/>
  <c r="J110" i="5"/>
  <c r="G110" i="5"/>
  <c r="F110" i="5"/>
  <c r="S131" i="5"/>
  <c r="Z161" i="5"/>
  <c r="AA169" i="5"/>
  <c r="G169" i="5"/>
  <c r="Z169" i="5"/>
  <c r="F169" i="5"/>
  <c r="J169" i="5"/>
  <c r="H169" i="5"/>
  <c r="Y169" i="5" s="1"/>
  <c r="U169" i="5"/>
  <c r="N169" i="5"/>
  <c r="P169" i="5"/>
  <c r="I169" i="5"/>
  <c r="E169" i="5"/>
  <c r="C169" i="5"/>
  <c r="O169" i="5"/>
  <c r="M169" i="5"/>
  <c r="X169" i="5"/>
  <c r="W169" i="5"/>
  <c r="V169" i="5"/>
  <c r="T169" i="5"/>
  <c r="R169" i="5"/>
  <c r="K169" i="5"/>
  <c r="L169" i="5" s="1"/>
  <c r="D169" i="5"/>
  <c r="K46" i="5"/>
  <c r="L46" i="5" s="1"/>
  <c r="H46" i="5"/>
  <c r="Y46" i="5" s="1"/>
  <c r="X46" i="5"/>
  <c r="D46" i="5"/>
  <c r="V46" i="5"/>
  <c r="B46" i="5"/>
  <c r="AA46" i="5"/>
  <c r="U57" i="5"/>
  <c r="Z61" i="5"/>
  <c r="F61" i="5"/>
  <c r="X61" i="5"/>
  <c r="D61" i="5"/>
  <c r="W61" i="5"/>
  <c r="C61" i="5"/>
  <c r="V61" i="5"/>
  <c r="B61" i="5"/>
  <c r="T61" i="5"/>
  <c r="S61" i="5"/>
  <c r="Q61" i="5"/>
  <c r="O61" i="5"/>
  <c r="Q68" i="5"/>
  <c r="O68" i="5"/>
  <c r="N68" i="5"/>
  <c r="M68" i="5"/>
  <c r="K68" i="5"/>
  <c r="L68" i="5" s="1"/>
  <c r="J68" i="5"/>
  <c r="H68" i="5"/>
  <c r="Y68" i="5" s="1"/>
  <c r="Z68" i="5"/>
  <c r="F68" i="5"/>
  <c r="S82" i="5"/>
  <c r="Q82" i="5"/>
  <c r="P82" i="5"/>
  <c r="O82" i="5"/>
  <c r="M82" i="5"/>
  <c r="J82" i="5"/>
  <c r="H82" i="5"/>
  <c r="Y82" i="5" s="1"/>
  <c r="T94" i="5"/>
  <c r="I94" i="5"/>
  <c r="G94" i="5"/>
  <c r="U94" i="5"/>
  <c r="R94" i="5"/>
  <c r="Q94" i="5"/>
  <c r="P94" i="5"/>
  <c r="O94" i="5"/>
  <c r="N94" i="5"/>
  <c r="M94" i="5"/>
  <c r="K94" i="5"/>
  <c r="L94" i="5" s="1"/>
  <c r="H94" i="5"/>
  <c r="Y94" i="5" s="1"/>
  <c r="F94" i="5"/>
  <c r="H163" i="5"/>
  <c r="Y163" i="5" s="1"/>
  <c r="W163" i="5"/>
  <c r="B163" i="5"/>
  <c r="U163" i="5"/>
  <c r="T163" i="5"/>
  <c r="M163" i="5"/>
  <c r="K163" i="5"/>
  <c r="L163" i="5" s="1"/>
  <c r="D163" i="5"/>
  <c r="C163" i="5"/>
  <c r="R163" i="5"/>
  <c r="X163" i="5"/>
  <c r="S163" i="5"/>
  <c r="F163" i="5"/>
  <c r="E163" i="5"/>
  <c r="AA163" i="5"/>
  <c r="Z163" i="5"/>
  <c r="Q163" i="5"/>
  <c r="O163" i="5"/>
  <c r="N163" i="5"/>
  <c r="K26" i="5"/>
  <c r="L26" i="5" s="1"/>
  <c r="X26" i="5"/>
  <c r="D26" i="5"/>
  <c r="V26" i="5"/>
  <c r="B26" i="5"/>
  <c r="Z26" i="5"/>
  <c r="R40" i="5"/>
  <c r="E46" i="5"/>
  <c r="J53" i="5"/>
  <c r="W57" i="5"/>
  <c r="G61" i="5"/>
  <c r="C68" i="5"/>
  <c r="P71" i="5"/>
  <c r="N71" i="5"/>
  <c r="M71" i="5"/>
  <c r="J71" i="5"/>
  <c r="I71" i="5"/>
  <c r="AA71" i="5"/>
  <c r="G71" i="5"/>
  <c r="E71" i="5"/>
  <c r="U80" i="5"/>
  <c r="C82" i="5"/>
  <c r="C94" i="5"/>
  <c r="P107" i="5"/>
  <c r="I163" i="5"/>
  <c r="Q8" i="5"/>
  <c r="J8" i="5"/>
  <c r="X8" i="5"/>
  <c r="O14" i="5"/>
  <c r="H14" i="5"/>
  <c r="Y14" i="5" s="1"/>
  <c r="Z14" i="5"/>
  <c r="F14" i="5"/>
  <c r="X14" i="5"/>
  <c r="K17" i="5"/>
  <c r="L17" i="5" s="1"/>
  <c r="J24" i="5"/>
  <c r="F25" i="5"/>
  <c r="C26" i="5"/>
  <c r="AA26" i="5"/>
  <c r="T28" i="5"/>
  <c r="J30" i="5"/>
  <c r="F31" i="5"/>
  <c r="T34" i="5"/>
  <c r="S40" i="5"/>
  <c r="M43" i="5"/>
  <c r="F46" i="5"/>
  <c r="Q48" i="5"/>
  <c r="N48" i="5"/>
  <c r="J48" i="5"/>
  <c r="H48" i="5"/>
  <c r="Y48" i="5" s="1"/>
  <c r="K53" i="5"/>
  <c r="L53" i="5" s="1"/>
  <c r="X57" i="5"/>
  <c r="T59" i="5"/>
  <c r="R59" i="5"/>
  <c r="Q59" i="5"/>
  <c r="N59" i="5"/>
  <c r="M59" i="5"/>
  <c r="K59" i="5"/>
  <c r="L59" i="5" s="1"/>
  <c r="AA59" i="5"/>
  <c r="H61" i="5"/>
  <c r="Y61" i="5" s="1"/>
  <c r="K62" i="5"/>
  <c r="L62" i="5" s="1"/>
  <c r="D68" i="5"/>
  <c r="B71" i="5"/>
  <c r="W80" i="5"/>
  <c r="D82" i="5"/>
  <c r="D94" i="5"/>
  <c r="R107" i="5"/>
  <c r="K110" i="5"/>
  <c r="L110" i="5" s="1"/>
  <c r="J133" i="5"/>
  <c r="H133" i="5"/>
  <c r="R133" i="5"/>
  <c r="Q133" i="5"/>
  <c r="T133" i="5"/>
  <c r="S133" i="5"/>
  <c r="O133" i="5"/>
  <c r="I133" i="5"/>
  <c r="Y133" i="5"/>
  <c r="W133" i="5"/>
  <c r="V133" i="5"/>
  <c r="U133" i="5"/>
  <c r="P133" i="5"/>
  <c r="N133" i="5"/>
  <c r="M133" i="5"/>
  <c r="G133" i="5"/>
  <c r="E133" i="5"/>
  <c r="D133" i="5"/>
  <c r="J163" i="5"/>
  <c r="I183" i="5"/>
  <c r="H183" i="5"/>
  <c r="J183" i="5"/>
  <c r="G183" i="5"/>
  <c r="F183" i="5"/>
  <c r="X183" i="5"/>
  <c r="Q183" i="5"/>
  <c r="O183" i="5"/>
  <c r="Z183" i="5"/>
  <c r="Y183" i="5"/>
  <c r="N183" i="5"/>
  <c r="S183" i="5"/>
  <c r="R183" i="5"/>
  <c r="M183" i="5"/>
  <c r="T183" i="5"/>
  <c r="P183" i="5"/>
  <c r="B183" i="5"/>
  <c r="AA183" i="5"/>
  <c r="W183" i="5"/>
  <c r="U183" i="5"/>
  <c r="K183" i="5"/>
  <c r="L183" i="5" s="1"/>
  <c r="E183" i="5"/>
  <c r="C8" i="6"/>
  <c r="I8" i="6"/>
  <c r="H8" i="6"/>
  <c r="G8" i="6"/>
  <c r="F8" i="6"/>
  <c r="E8" i="6"/>
  <c r="D8" i="6"/>
  <c r="M11" i="5"/>
  <c r="M20" i="5"/>
  <c r="Z20" i="5"/>
  <c r="F20" i="5"/>
  <c r="X20" i="5"/>
  <c r="D20" i="5"/>
  <c r="Y20" i="5"/>
  <c r="K24" i="5"/>
  <c r="L24" i="5" s="1"/>
  <c r="E26" i="5"/>
  <c r="X27" i="5"/>
  <c r="D27" i="5"/>
  <c r="Q27" i="5"/>
  <c r="O27" i="5"/>
  <c r="Y27" i="5"/>
  <c r="K30" i="5"/>
  <c r="L30" i="5" s="1"/>
  <c r="V33" i="5"/>
  <c r="B33" i="5"/>
  <c r="O33" i="5"/>
  <c r="M33" i="5"/>
  <c r="Y33" i="5"/>
  <c r="T39" i="5"/>
  <c r="M39" i="5"/>
  <c r="K39" i="5"/>
  <c r="L39" i="5" s="1"/>
  <c r="X39" i="5"/>
  <c r="T40" i="5"/>
  <c r="N43" i="5"/>
  <c r="G46" i="5"/>
  <c r="M60" i="5"/>
  <c r="K60" i="5"/>
  <c r="L60" i="5" s="1"/>
  <c r="J60" i="5"/>
  <c r="AA60" i="5"/>
  <c r="G60" i="5"/>
  <c r="Z60" i="5"/>
  <c r="F60" i="5"/>
  <c r="X60" i="5"/>
  <c r="D60" i="5"/>
  <c r="V60" i="5"/>
  <c r="B60" i="5"/>
  <c r="I61" i="5"/>
  <c r="N62" i="5"/>
  <c r="E68" i="5"/>
  <c r="C71" i="5"/>
  <c r="E82" i="5"/>
  <c r="E94" i="5"/>
  <c r="Y107" i="5"/>
  <c r="K124" i="5"/>
  <c r="L124" i="5" s="1"/>
  <c r="R124" i="5"/>
  <c r="Q124" i="5"/>
  <c r="U124" i="5"/>
  <c r="T124" i="5"/>
  <c r="P124" i="5"/>
  <c r="H124" i="5"/>
  <c r="F124" i="5"/>
  <c r="AA124" i="5"/>
  <c r="Y124" i="5"/>
  <c r="X124" i="5"/>
  <c r="W124" i="5"/>
  <c r="V124" i="5"/>
  <c r="S124" i="5"/>
  <c r="O124" i="5"/>
  <c r="M124" i="5"/>
  <c r="J124" i="5"/>
  <c r="I124" i="5"/>
  <c r="O109" i="5"/>
  <c r="T109" i="5"/>
  <c r="R109" i="5"/>
  <c r="X109" i="5"/>
  <c r="V109" i="5"/>
  <c r="U109" i="5"/>
  <c r="S109" i="5"/>
  <c r="Q109" i="5"/>
  <c r="P109" i="5"/>
  <c r="N109" i="5"/>
  <c r="K109" i="5"/>
  <c r="L109" i="5" s="1"/>
  <c r="I109" i="5"/>
  <c r="H109" i="5"/>
  <c r="Y109" i="5" s="1"/>
  <c r="I136" i="5"/>
  <c r="AA136" i="5"/>
  <c r="G136" i="5"/>
  <c r="V136" i="5"/>
  <c r="U136" i="5"/>
  <c r="F136" i="5"/>
  <c r="E136" i="5"/>
  <c r="C136" i="5"/>
  <c r="K136" i="5"/>
  <c r="L136" i="5" s="1"/>
  <c r="H136" i="5"/>
  <c r="Y136" i="5" s="1"/>
  <c r="W136" i="5"/>
  <c r="T136" i="5"/>
  <c r="S136" i="5"/>
  <c r="R136" i="5"/>
  <c r="Q136" i="5"/>
  <c r="P136" i="5"/>
  <c r="N136" i="5"/>
  <c r="J136" i="5"/>
  <c r="N57" i="5"/>
  <c r="K57" i="5"/>
  <c r="L57" i="5" s="1"/>
  <c r="H57" i="5"/>
  <c r="Y57" i="5" s="1"/>
  <c r="AA57" i="5"/>
  <c r="G57" i="5"/>
  <c r="E57" i="5"/>
  <c r="K61" i="5"/>
  <c r="L61" i="5" s="1"/>
  <c r="I68" i="5"/>
  <c r="G82" i="5"/>
  <c r="M90" i="5"/>
  <c r="K90" i="5"/>
  <c r="L90" i="5" s="1"/>
  <c r="Q90" i="5"/>
  <c r="O90" i="5"/>
  <c r="N90" i="5"/>
  <c r="J90" i="5"/>
  <c r="I90" i="5"/>
  <c r="H90" i="5"/>
  <c r="Y90" i="5" s="1"/>
  <c r="F90" i="5"/>
  <c r="Z90" i="5"/>
  <c r="D90" i="5"/>
  <c r="C90" i="5"/>
  <c r="R100" i="5"/>
  <c r="O100" i="5"/>
  <c r="T100" i="5"/>
  <c r="Q100" i="5"/>
  <c r="X100" i="5"/>
  <c r="V100" i="5"/>
  <c r="U100" i="5"/>
  <c r="S100" i="5"/>
  <c r="P100" i="5"/>
  <c r="N100" i="5"/>
  <c r="M100" i="5"/>
  <c r="K100" i="5"/>
  <c r="L100" i="5" s="1"/>
  <c r="I100" i="5"/>
  <c r="H100" i="5"/>
  <c r="Y100" i="5" s="1"/>
  <c r="B109" i="5"/>
  <c r="X120" i="5"/>
  <c r="D120" i="5"/>
  <c r="W120" i="5"/>
  <c r="C120" i="5"/>
  <c r="O120" i="5"/>
  <c r="N120" i="5"/>
  <c r="J120" i="5"/>
  <c r="H120" i="5"/>
  <c r="Y120" i="5" s="1"/>
  <c r="R120" i="5"/>
  <c r="P120" i="5"/>
  <c r="M120" i="5"/>
  <c r="K120" i="5"/>
  <c r="L120" i="5" s="1"/>
  <c r="I120" i="5"/>
  <c r="G120" i="5"/>
  <c r="F120" i="5"/>
  <c r="B120" i="5"/>
  <c r="B136" i="5"/>
  <c r="E142" i="5"/>
  <c r="M142" i="5"/>
  <c r="K142" i="5"/>
  <c r="L142" i="5" s="1"/>
  <c r="V142" i="5"/>
  <c r="U142" i="5"/>
  <c r="X142" i="5"/>
  <c r="W142" i="5"/>
  <c r="S142" i="5"/>
  <c r="D142" i="5"/>
  <c r="C142" i="5"/>
  <c r="Z142" i="5"/>
  <c r="R142" i="5"/>
  <c r="AA142" i="5"/>
  <c r="T142" i="5"/>
  <c r="Q142" i="5"/>
  <c r="P142" i="5"/>
  <c r="N142" i="5"/>
  <c r="J142" i="5"/>
  <c r="I142" i="5"/>
  <c r="Q11" i="5"/>
  <c r="N24" i="5"/>
  <c r="H26" i="5"/>
  <c r="Y26" i="5" s="1"/>
  <c r="Q28" i="5"/>
  <c r="J28" i="5"/>
  <c r="H28" i="5"/>
  <c r="Y28" i="5" s="1"/>
  <c r="X28" i="5"/>
  <c r="O30" i="5"/>
  <c r="O34" i="5"/>
  <c r="H34" i="5"/>
  <c r="Y34" i="5" s="1"/>
  <c r="Z34" i="5"/>
  <c r="F34" i="5"/>
  <c r="X34" i="5"/>
  <c r="Q43" i="5"/>
  <c r="Q53" i="5"/>
  <c r="B57" i="5"/>
  <c r="E59" i="5"/>
  <c r="H60" i="5"/>
  <c r="Y60" i="5" s="1"/>
  <c r="U62" i="5"/>
  <c r="R65" i="5"/>
  <c r="P65" i="5"/>
  <c r="O65" i="5"/>
  <c r="N65" i="5"/>
  <c r="K65" i="5"/>
  <c r="L65" i="5" s="1"/>
  <c r="I65" i="5"/>
  <c r="AA65" i="5"/>
  <c r="G65" i="5"/>
  <c r="H71" i="5"/>
  <c r="Y71" i="5" s="1"/>
  <c r="I82" i="5"/>
  <c r="B90" i="5"/>
  <c r="S94" i="5"/>
  <c r="B100" i="5"/>
  <c r="C109" i="5"/>
  <c r="X110" i="5"/>
  <c r="R118" i="5"/>
  <c r="Q118" i="5"/>
  <c r="Y118" i="5"/>
  <c r="C118" i="5"/>
  <c r="X118" i="5"/>
  <c r="B118" i="5"/>
  <c r="V118" i="5"/>
  <c r="J118" i="5"/>
  <c r="M118" i="5"/>
  <c r="I118" i="5"/>
  <c r="H118" i="5"/>
  <c r="G118" i="5"/>
  <c r="F118" i="5"/>
  <c r="E118" i="5"/>
  <c r="D118" i="5"/>
  <c r="AA118" i="5"/>
  <c r="Z118" i="5"/>
  <c r="E120" i="5"/>
  <c r="D124" i="5"/>
  <c r="K133" i="5"/>
  <c r="L133" i="5" s="1"/>
  <c r="D136" i="5"/>
  <c r="B142" i="5"/>
  <c r="V183" i="5"/>
  <c r="M40" i="5"/>
  <c r="Z40" i="5"/>
  <c r="F40" i="5"/>
  <c r="X40" i="5"/>
  <c r="D40" i="5"/>
  <c r="Y40" i="5"/>
  <c r="M46" i="5"/>
  <c r="C57" i="5"/>
  <c r="M61" i="5"/>
  <c r="P68" i="5"/>
  <c r="K82" i="5"/>
  <c r="L82" i="5" s="1"/>
  <c r="E90" i="5"/>
  <c r="C100" i="5"/>
  <c r="D109" i="5"/>
  <c r="Q120" i="5"/>
  <c r="M136" i="5"/>
  <c r="F142" i="5"/>
  <c r="O46" i="5"/>
  <c r="F57" i="5"/>
  <c r="S68" i="5"/>
  <c r="M80" i="5"/>
  <c r="K80" i="5"/>
  <c r="L80" i="5" s="1"/>
  <c r="J80" i="5"/>
  <c r="I80" i="5"/>
  <c r="AA80" i="5"/>
  <c r="G80" i="5"/>
  <c r="Z80" i="5"/>
  <c r="F80" i="5"/>
  <c r="X80" i="5"/>
  <c r="D80" i="5"/>
  <c r="V80" i="5"/>
  <c r="B80" i="5"/>
  <c r="R82" i="5"/>
  <c r="P90" i="5"/>
  <c r="X94" i="5"/>
  <c r="E100" i="5"/>
  <c r="F109" i="5"/>
  <c r="T120" i="5"/>
  <c r="X136" i="5"/>
  <c r="H142" i="5"/>
  <c r="Y142" i="5" s="1"/>
  <c r="I203" i="5"/>
  <c r="H203" i="5"/>
  <c r="Y203" i="5" s="1"/>
  <c r="T203" i="5"/>
  <c r="S203" i="5"/>
  <c r="R203" i="5"/>
  <c r="K203" i="5"/>
  <c r="L203" i="5" s="1"/>
  <c r="AA203" i="5"/>
  <c r="B203" i="5"/>
  <c r="Q203" i="5"/>
  <c r="P203" i="5"/>
  <c r="E203" i="5"/>
  <c r="N203" i="5"/>
  <c r="M203" i="5"/>
  <c r="C203" i="5"/>
  <c r="Z203" i="5"/>
  <c r="X203" i="5"/>
  <c r="W203" i="5"/>
  <c r="V203" i="5"/>
  <c r="U203" i="5"/>
  <c r="O203" i="5"/>
  <c r="Q121" i="5"/>
  <c r="P121" i="5"/>
  <c r="J121" i="5"/>
  <c r="I121" i="5"/>
  <c r="G121" i="5"/>
  <c r="K121" i="5"/>
  <c r="L121" i="5" s="1"/>
  <c r="F121" i="5"/>
  <c r="J122" i="5"/>
  <c r="I122" i="5"/>
  <c r="AA122" i="5"/>
  <c r="E122" i="5"/>
  <c r="Z122" i="5"/>
  <c r="D122" i="5"/>
  <c r="X122" i="5"/>
  <c r="B122" i="5"/>
  <c r="K122" i="5"/>
  <c r="L122" i="5" s="1"/>
  <c r="G122" i="5"/>
  <c r="H186" i="5"/>
  <c r="Y186" i="5" s="1"/>
  <c r="AA186" i="5"/>
  <c r="G186" i="5"/>
  <c r="N186" i="5"/>
  <c r="M186" i="5"/>
  <c r="K186" i="5"/>
  <c r="L186" i="5" s="1"/>
  <c r="B186" i="5"/>
  <c r="V186" i="5"/>
  <c r="U186" i="5"/>
  <c r="I186" i="5"/>
  <c r="X186" i="5"/>
  <c r="W186" i="5"/>
  <c r="T186" i="5"/>
  <c r="S186" i="5"/>
  <c r="R186" i="5"/>
  <c r="V191" i="5"/>
  <c r="T197" i="5"/>
  <c r="U63" i="5"/>
  <c r="U83" i="5"/>
  <c r="P135" i="5"/>
  <c r="N135" i="5"/>
  <c r="AA135" i="5"/>
  <c r="E135" i="5"/>
  <c r="Z135" i="5"/>
  <c r="D135" i="5"/>
  <c r="I135" i="5"/>
  <c r="H135" i="5"/>
  <c r="Y135" i="5" s="1"/>
  <c r="F135" i="5"/>
  <c r="G135" i="5"/>
  <c r="B135" i="5"/>
  <c r="K174" i="5"/>
  <c r="L174" i="5" s="1"/>
  <c r="G174" i="5"/>
  <c r="F174" i="5"/>
  <c r="AA174" i="5"/>
  <c r="E174" i="5"/>
  <c r="N174" i="5"/>
  <c r="B174" i="5"/>
  <c r="M174" i="5"/>
  <c r="J174" i="5"/>
  <c r="Z174" i="5"/>
  <c r="I174" i="5"/>
  <c r="H174" i="5"/>
  <c r="Y174" i="5" s="1"/>
  <c r="C174" i="5"/>
  <c r="S174" i="5"/>
  <c r="Q174" i="5"/>
  <c r="X198" i="5"/>
  <c r="D198" i="5"/>
  <c r="W198" i="5"/>
  <c r="C198" i="5"/>
  <c r="U198" i="5"/>
  <c r="T198" i="5"/>
  <c r="S198" i="5"/>
  <c r="P198" i="5"/>
  <c r="I198" i="5"/>
  <c r="G198" i="5"/>
  <c r="K198" i="5"/>
  <c r="L198" i="5" s="1"/>
  <c r="J198" i="5"/>
  <c r="H198" i="5"/>
  <c r="Y198" i="5" s="1"/>
  <c r="F198" i="5"/>
  <c r="E198" i="5"/>
  <c r="R198" i="5"/>
  <c r="Q198" i="5"/>
  <c r="S15" i="5"/>
  <c r="U29" i="5"/>
  <c r="S35" i="5"/>
  <c r="O47" i="5"/>
  <c r="U49" i="5"/>
  <c r="R58" i="5"/>
  <c r="C63" i="5"/>
  <c r="W63" i="5"/>
  <c r="P64" i="5"/>
  <c r="O67" i="5"/>
  <c r="U69" i="5"/>
  <c r="N70" i="5"/>
  <c r="R78" i="5"/>
  <c r="C83" i="5"/>
  <c r="W83" i="5"/>
  <c r="Q84" i="5"/>
  <c r="P88" i="5"/>
  <c r="Q92" i="5"/>
  <c r="S98" i="5"/>
  <c r="Q103" i="5"/>
  <c r="N103" i="5"/>
  <c r="Z103" i="5"/>
  <c r="D103" i="5"/>
  <c r="X103" i="5"/>
  <c r="B103" i="5"/>
  <c r="AA103" i="5"/>
  <c r="V105" i="5"/>
  <c r="T106" i="5"/>
  <c r="X114" i="5"/>
  <c r="X115" i="5"/>
  <c r="X116" i="5"/>
  <c r="D121" i="5"/>
  <c r="H122" i="5"/>
  <c r="Y122" i="5" s="1"/>
  <c r="W126" i="5"/>
  <c r="X128" i="5"/>
  <c r="K130" i="5"/>
  <c r="L130" i="5" s="1"/>
  <c r="I130" i="5"/>
  <c r="J130" i="5"/>
  <c r="H130" i="5"/>
  <c r="Y130" i="5" s="1"/>
  <c r="AA130" i="5"/>
  <c r="C130" i="5"/>
  <c r="Z130" i="5"/>
  <c r="B130" i="5"/>
  <c r="X130" i="5"/>
  <c r="O130" i="5"/>
  <c r="M130" i="5"/>
  <c r="J135" i="5"/>
  <c r="AA146" i="5"/>
  <c r="Q146" i="5"/>
  <c r="J146" i="5"/>
  <c r="H146" i="5"/>
  <c r="Y146" i="5" s="1"/>
  <c r="E146" i="5"/>
  <c r="D146" i="5"/>
  <c r="O146" i="5"/>
  <c r="N146" i="5"/>
  <c r="G146" i="5"/>
  <c r="F146" i="5"/>
  <c r="Z146" i="5"/>
  <c r="X146" i="5"/>
  <c r="AA166" i="5"/>
  <c r="G166" i="5"/>
  <c r="D166" i="5"/>
  <c r="W166" i="5"/>
  <c r="B166" i="5"/>
  <c r="H166" i="5"/>
  <c r="Y166" i="5" s="1"/>
  <c r="U166" i="5"/>
  <c r="S166" i="5"/>
  <c r="X166" i="5"/>
  <c r="V166" i="5"/>
  <c r="Z166" i="5"/>
  <c r="T166" i="5"/>
  <c r="Q166" i="5"/>
  <c r="N166" i="5"/>
  <c r="M166" i="5"/>
  <c r="C166" i="5"/>
  <c r="O174" i="5"/>
  <c r="E186" i="5"/>
  <c r="B198" i="5"/>
  <c r="W9" i="5"/>
  <c r="U15" i="5"/>
  <c r="W29" i="5"/>
  <c r="U35" i="5"/>
  <c r="Q47" i="5"/>
  <c r="C49" i="5"/>
  <c r="W49" i="5"/>
  <c r="U55" i="5"/>
  <c r="T58" i="5"/>
  <c r="E63" i="5"/>
  <c r="R64" i="5"/>
  <c r="Q67" i="5"/>
  <c r="C69" i="5"/>
  <c r="W69" i="5"/>
  <c r="P70" i="5"/>
  <c r="U75" i="5"/>
  <c r="T78" i="5"/>
  <c r="E83" i="5"/>
  <c r="S84" i="5"/>
  <c r="W87" i="5"/>
  <c r="T92" i="5"/>
  <c r="S97" i="5"/>
  <c r="J97" i="5"/>
  <c r="X97" i="5"/>
  <c r="E103" i="5"/>
  <c r="V106" i="5"/>
  <c r="M113" i="5"/>
  <c r="H113" i="5"/>
  <c r="Y113" i="5" s="1"/>
  <c r="Z113" i="5"/>
  <c r="E113" i="5"/>
  <c r="V113" i="5"/>
  <c r="T113" i="5"/>
  <c r="AA113" i="5"/>
  <c r="Z116" i="5"/>
  <c r="H121" i="5"/>
  <c r="Y121" i="5" s="1"/>
  <c r="M122" i="5"/>
  <c r="E130" i="5"/>
  <c r="C146" i="5"/>
  <c r="J151" i="5"/>
  <c r="H151" i="5"/>
  <c r="Y151" i="5" s="1"/>
  <c r="I151" i="5"/>
  <c r="F151" i="5"/>
  <c r="T151" i="5"/>
  <c r="S151" i="5"/>
  <c r="O151" i="5"/>
  <c r="N151" i="5"/>
  <c r="K151" i="5"/>
  <c r="L151" i="5" s="1"/>
  <c r="X151" i="5"/>
  <c r="W151" i="5"/>
  <c r="M151" i="5"/>
  <c r="E151" i="5"/>
  <c r="F166" i="5"/>
  <c r="R174" i="5"/>
  <c r="J186" i="5"/>
  <c r="E195" i="5"/>
  <c r="X195" i="5"/>
  <c r="D195" i="5"/>
  <c r="N195" i="5"/>
  <c r="M195" i="5"/>
  <c r="T195" i="5"/>
  <c r="J195" i="5"/>
  <c r="H195" i="5"/>
  <c r="Y195" i="5" s="1"/>
  <c r="Q195" i="5"/>
  <c r="V195" i="5"/>
  <c r="U195" i="5"/>
  <c r="S195" i="5"/>
  <c r="R195" i="5"/>
  <c r="P195" i="5"/>
  <c r="O195" i="5"/>
  <c r="B195" i="5"/>
  <c r="N198" i="5"/>
  <c r="D19" i="6"/>
  <c r="E19" i="6"/>
  <c r="C19" i="6"/>
  <c r="B19" i="6"/>
  <c r="H19" i="6"/>
  <c r="F19" i="6"/>
  <c r="G19" i="6"/>
  <c r="U58" i="5"/>
  <c r="F63" i="5"/>
  <c r="Z63" i="5"/>
  <c r="S64" i="5"/>
  <c r="U78" i="5"/>
  <c r="F83" i="5"/>
  <c r="Z83" i="5"/>
  <c r="T84" i="5"/>
  <c r="V92" i="5"/>
  <c r="W105" i="5"/>
  <c r="C105" i="5"/>
  <c r="T105" i="5"/>
  <c r="P105" i="5"/>
  <c r="N105" i="5"/>
  <c r="Z105" i="5"/>
  <c r="Z114" i="5"/>
  <c r="F114" i="5"/>
  <c r="W114" i="5"/>
  <c r="B114" i="5"/>
  <c r="T114" i="5"/>
  <c r="R114" i="5"/>
  <c r="P114" i="5"/>
  <c r="S115" i="5"/>
  <c r="Q115" i="5"/>
  <c r="P115" i="5"/>
  <c r="N115" i="5"/>
  <c r="O115" i="5"/>
  <c r="AA115" i="5"/>
  <c r="N122" i="5"/>
  <c r="R129" i="5"/>
  <c r="P129" i="5"/>
  <c r="N129" i="5"/>
  <c r="M129" i="5"/>
  <c r="F129" i="5"/>
  <c r="E129" i="5"/>
  <c r="AA129" i="5"/>
  <c r="C129" i="5"/>
  <c r="K129" i="5"/>
  <c r="L129" i="5" s="1"/>
  <c r="I129" i="5"/>
  <c r="M135" i="5"/>
  <c r="S140" i="5"/>
  <c r="D140" i="5"/>
  <c r="W140" i="5"/>
  <c r="B140" i="5"/>
  <c r="G140" i="5"/>
  <c r="F140" i="5"/>
  <c r="Z140" i="5"/>
  <c r="X140" i="5"/>
  <c r="U140" i="5"/>
  <c r="AA140" i="5"/>
  <c r="O140" i="5"/>
  <c r="M140" i="5"/>
  <c r="X155" i="5"/>
  <c r="D155" i="5"/>
  <c r="H155" i="5"/>
  <c r="Y155" i="5" s="1"/>
  <c r="AA155" i="5"/>
  <c r="F155" i="5"/>
  <c r="R155" i="5"/>
  <c r="P155" i="5"/>
  <c r="N155" i="5"/>
  <c r="M155" i="5"/>
  <c r="S155" i="5"/>
  <c r="Q155" i="5"/>
  <c r="G155" i="5"/>
  <c r="E155" i="5"/>
  <c r="T174" i="5"/>
  <c r="K177" i="5"/>
  <c r="L177" i="5" s="1"/>
  <c r="J177" i="5"/>
  <c r="P177" i="5"/>
  <c r="O177" i="5"/>
  <c r="N177" i="5"/>
  <c r="G177" i="5"/>
  <c r="W177" i="5"/>
  <c r="R177" i="5"/>
  <c r="Q177" i="5"/>
  <c r="C177" i="5"/>
  <c r="Z177" i="5"/>
  <c r="X177" i="5"/>
  <c r="U177" i="5"/>
  <c r="I177" i="5"/>
  <c r="H177" i="5"/>
  <c r="Y177" i="5" s="1"/>
  <c r="O186" i="5"/>
  <c r="O198" i="5"/>
  <c r="K116" i="5"/>
  <c r="L116" i="5" s="1"/>
  <c r="M116" i="5"/>
  <c r="J116" i="5"/>
  <c r="H116" i="5"/>
  <c r="Y116" i="5" s="1"/>
  <c r="P116" i="5"/>
  <c r="N116" i="5"/>
  <c r="E117" i="5"/>
  <c r="X117" i="5"/>
  <c r="D117" i="5"/>
  <c r="H117" i="5"/>
  <c r="Y117" i="5" s="1"/>
  <c r="G117" i="5"/>
  <c r="AA117" i="5"/>
  <c r="C117" i="5"/>
  <c r="N117" i="5"/>
  <c r="M121" i="5"/>
  <c r="O122" i="5"/>
  <c r="B129" i="5"/>
  <c r="O135" i="5"/>
  <c r="C140" i="5"/>
  <c r="W158" i="5"/>
  <c r="C158" i="5"/>
  <c r="K158" i="5"/>
  <c r="L158" i="5" s="1"/>
  <c r="I158" i="5"/>
  <c r="G158" i="5"/>
  <c r="E158" i="5"/>
  <c r="M158" i="5"/>
  <c r="V158" i="5"/>
  <c r="U158" i="5"/>
  <c r="S158" i="5"/>
  <c r="AA158" i="5"/>
  <c r="Q158" i="5"/>
  <c r="O158" i="5"/>
  <c r="M171" i="5"/>
  <c r="V171" i="5"/>
  <c r="T171" i="5"/>
  <c r="Q171" i="5"/>
  <c r="H171" i="5"/>
  <c r="Y171" i="5" s="1"/>
  <c r="F171" i="5"/>
  <c r="C171" i="5"/>
  <c r="B171" i="5"/>
  <c r="S171" i="5"/>
  <c r="U171" i="5"/>
  <c r="R171" i="5"/>
  <c r="O171" i="5"/>
  <c r="AA171" i="5"/>
  <c r="N171" i="5"/>
  <c r="J171" i="5"/>
  <c r="U174" i="5"/>
  <c r="B177" i="5"/>
  <c r="Q179" i="5"/>
  <c r="P179" i="5"/>
  <c r="F179" i="5"/>
  <c r="AA179" i="5"/>
  <c r="E179" i="5"/>
  <c r="Z179" i="5"/>
  <c r="D179" i="5"/>
  <c r="H179" i="5"/>
  <c r="Y179" i="5" s="1"/>
  <c r="W179" i="5"/>
  <c r="U179" i="5"/>
  <c r="X179" i="5"/>
  <c r="V179" i="5"/>
  <c r="K179" i="5"/>
  <c r="L179" i="5" s="1"/>
  <c r="I179" i="5"/>
  <c r="G179" i="5"/>
  <c r="B179" i="5"/>
  <c r="P186" i="5"/>
  <c r="V198" i="5"/>
  <c r="J200" i="5"/>
  <c r="I200" i="5"/>
  <c r="M200" i="5"/>
  <c r="K200" i="5"/>
  <c r="L200" i="5" s="1"/>
  <c r="Q200" i="5"/>
  <c r="E200" i="5"/>
  <c r="C200" i="5"/>
  <c r="S200" i="5"/>
  <c r="R200" i="5"/>
  <c r="B200" i="5"/>
  <c r="Y200" i="5"/>
  <c r="X200" i="5"/>
  <c r="W200" i="5"/>
  <c r="V200" i="5"/>
  <c r="AA200" i="5"/>
  <c r="U200" i="5"/>
  <c r="I15" i="6"/>
  <c r="H15" i="6"/>
  <c r="B15" i="6"/>
  <c r="C15" i="6"/>
  <c r="H63" i="5"/>
  <c r="Y63" i="5" s="1"/>
  <c r="U64" i="5"/>
  <c r="H83" i="5"/>
  <c r="Y83" i="5" s="1"/>
  <c r="V84" i="5"/>
  <c r="N92" i="5"/>
  <c r="U92" i="5"/>
  <c r="S92" i="5"/>
  <c r="X92" i="5"/>
  <c r="P106" i="5"/>
  <c r="M106" i="5"/>
  <c r="K106" i="5"/>
  <c r="L106" i="5" s="1"/>
  <c r="I106" i="5"/>
  <c r="Y106" i="5"/>
  <c r="D114" i="5"/>
  <c r="C115" i="5"/>
  <c r="B116" i="5"/>
  <c r="B117" i="5"/>
  <c r="N121" i="5"/>
  <c r="P122" i="5"/>
  <c r="D129" i="5"/>
  <c r="Q135" i="5"/>
  <c r="E140" i="5"/>
  <c r="B158" i="5"/>
  <c r="V174" i="5"/>
  <c r="Q186" i="5"/>
  <c r="D15" i="6"/>
  <c r="U47" i="5"/>
  <c r="D58" i="5"/>
  <c r="X58" i="5"/>
  <c r="I63" i="5"/>
  <c r="B64" i="5"/>
  <c r="V64" i="5"/>
  <c r="U67" i="5"/>
  <c r="D78" i="5"/>
  <c r="X78" i="5"/>
  <c r="I83" i="5"/>
  <c r="B84" i="5"/>
  <c r="W84" i="5"/>
  <c r="B92" i="5"/>
  <c r="Y92" i="5"/>
  <c r="I98" i="5"/>
  <c r="F98" i="5"/>
  <c r="Z98" i="5"/>
  <c r="D98" i="5"/>
  <c r="E105" i="5"/>
  <c r="B106" i="5"/>
  <c r="Z106" i="5"/>
  <c r="E114" i="5"/>
  <c r="D115" i="5"/>
  <c r="C116" i="5"/>
  <c r="F117" i="5"/>
  <c r="O121" i="5"/>
  <c r="Q122" i="5"/>
  <c r="G129" i="5"/>
  <c r="R135" i="5"/>
  <c r="H140" i="5"/>
  <c r="Y140" i="5" s="1"/>
  <c r="R143" i="5"/>
  <c r="G143" i="5"/>
  <c r="Z143" i="5"/>
  <c r="E143" i="5"/>
  <c r="S143" i="5"/>
  <c r="Q143" i="5"/>
  <c r="W143" i="5"/>
  <c r="V143" i="5"/>
  <c r="T143" i="5"/>
  <c r="H143" i="5"/>
  <c r="Y143" i="5" s="1"/>
  <c r="F143" i="5"/>
  <c r="X145" i="5"/>
  <c r="D145" i="5"/>
  <c r="P145" i="5"/>
  <c r="N145" i="5"/>
  <c r="I145" i="5"/>
  <c r="H145" i="5"/>
  <c r="Y145" i="5" s="1"/>
  <c r="Q145" i="5"/>
  <c r="O145" i="5"/>
  <c r="C145" i="5"/>
  <c r="B145" i="5"/>
  <c r="V145" i="5"/>
  <c r="I155" i="5"/>
  <c r="D158" i="5"/>
  <c r="E171" i="5"/>
  <c r="S173" i="5"/>
  <c r="R173" i="5"/>
  <c r="K173" i="5"/>
  <c r="L173" i="5" s="1"/>
  <c r="J173" i="5"/>
  <c r="N173" i="5"/>
  <c r="D173" i="5"/>
  <c r="AA173" i="5"/>
  <c r="B173" i="5"/>
  <c r="G173" i="5"/>
  <c r="F173" i="5"/>
  <c r="X173" i="5"/>
  <c r="Q173" i="5"/>
  <c r="P173" i="5"/>
  <c r="C173" i="5"/>
  <c r="W174" i="5"/>
  <c r="E177" i="5"/>
  <c r="J179" i="5"/>
  <c r="Z186" i="5"/>
  <c r="Z198" i="5"/>
  <c r="F200" i="5"/>
  <c r="E10" i="6"/>
  <c r="H10" i="6"/>
  <c r="F10" i="6"/>
  <c r="D10" i="6"/>
  <c r="C10" i="6"/>
  <c r="B10" i="6"/>
  <c r="E15" i="6"/>
  <c r="E58" i="5"/>
  <c r="Y58" i="5"/>
  <c r="C64" i="5"/>
  <c r="W64" i="5"/>
  <c r="B67" i="5"/>
  <c r="V67" i="5"/>
  <c r="U70" i="5"/>
  <c r="E78" i="5"/>
  <c r="Y78" i="5"/>
  <c r="C84" i="5"/>
  <c r="X84" i="5"/>
  <c r="AA88" i="5"/>
  <c r="G88" i="5"/>
  <c r="Y88" i="5"/>
  <c r="E88" i="5"/>
  <c r="W88" i="5"/>
  <c r="C92" i="5"/>
  <c r="Z92" i="5"/>
  <c r="B98" i="5"/>
  <c r="AA98" i="5"/>
  <c r="F105" i="5"/>
  <c r="C106" i="5"/>
  <c r="AA106" i="5"/>
  <c r="G114" i="5"/>
  <c r="E115" i="5"/>
  <c r="D116" i="5"/>
  <c r="I117" i="5"/>
  <c r="R121" i="5"/>
  <c r="R122" i="5"/>
  <c r="S126" i="5"/>
  <c r="Q126" i="5"/>
  <c r="G126" i="5"/>
  <c r="F126" i="5"/>
  <c r="N126" i="5"/>
  <c r="M126" i="5"/>
  <c r="K126" i="5"/>
  <c r="L126" i="5" s="1"/>
  <c r="J126" i="5"/>
  <c r="H126" i="5"/>
  <c r="Y126" i="5" s="1"/>
  <c r="E128" i="5"/>
  <c r="W128" i="5"/>
  <c r="C128" i="5"/>
  <c r="S128" i="5"/>
  <c r="R128" i="5"/>
  <c r="I128" i="5"/>
  <c r="H128" i="5"/>
  <c r="Y128" i="5" s="1"/>
  <c r="F128" i="5"/>
  <c r="K128" i="5"/>
  <c r="L128" i="5" s="1"/>
  <c r="G128" i="5"/>
  <c r="H129" i="5"/>
  <c r="Y129" i="5" s="1"/>
  <c r="S135" i="5"/>
  <c r="I140" i="5"/>
  <c r="B143" i="5"/>
  <c r="E145" i="5"/>
  <c r="J155" i="5"/>
  <c r="F158" i="5"/>
  <c r="G171" i="5"/>
  <c r="E173" i="5"/>
  <c r="X174" i="5"/>
  <c r="F177" i="5"/>
  <c r="AA198" i="5"/>
  <c r="G200" i="5"/>
  <c r="G10" i="6"/>
  <c r="F15" i="6"/>
  <c r="M191" i="5"/>
  <c r="J191" i="5"/>
  <c r="I191" i="5"/>
  <c r="H191" i="5"/>
  <c r="Y191" i="5" s="1"/>
  <c r="X191" i="5"/>
  <c r="Q191" i="5"/>
  <c r="O191" i="5"/>
  <c r="T191" i="5"/>
  <c r="S191" i="5"/>
  <c r="D191" i="5"/>
  <c r="AA191" i="5"/>
  <c r="Z191" i="5"/>
  <c r="G191" i="5"/>
  <c r="F191" i="5"/>
  <c r="K197" i="5"/>
  <c r="L197" i="5" s="1"/>
  <c r="J197" i="5"/>
  <c r="Z197" i="5"/>
  <c r="D197" i="5"/>
  <c r="C197" i="5"/>
  <c r="X197" i="5"/>
  <c r="B197" i="5"/>
  <c r="R197" i="5"/>
  <c r="I197" i="5"/>
  <c r="G197" i="5"/>
  <c r="F197" i="5"/>
  <c r="E197" i="5"/>
  <c r="V197" i="5"/>
  <c r="AA197" i="5"/>
  <c r="U197" i="5"/>
  <c r="D47" i="5"/>
  <c r="G58" i="5"/>
  <c r="E64" i="5"/>
  <c r="D67" i="5"/>
  <c r="C70" i="5"/>
  <c r="G78" i="5"/>
  <c r="E84" i="5"/>
  <c r="Z84" i="5"/>
  <c r="H87" i="5"/>
  <c r="Y87" i="5" s="1"/>
  <c r="C88" i="5"/>
  <c r="Z88" i="5"/>
  <c r="E92" i="5"/>
  <c r="AA93" i="5"/>
  <c r="G93" i="5"/>
  <c r="O93" i="5"/>
  <c r="M93" i="5"/>
  <c r="X93" i="5"/>
  <c r="H97" i="5"/>
  <c r="Y97" i="5" s="1"/>
  <c r="E98" i="5"/>
  <c r="H105" i="5"/>
  <c r="Y105" i="5" s="1"/>
  <c r="E106" i="5"/>
  <c r="V108" i="5"/>
  <c r="B108" i="5"/>
  <c r="S108" i="5"/>
  <c r="Y108" i="5"/>
  <c r="C108" i="5"/>
  <c r="W108" i="5"/>
  <c r="AA108" i="5"/>
  <c r="J113" i="5"/>
  <c r="I114" i="5"/>
  <c r="G115" i="5"/>
  <c r="F116" i="5"/>
  <c r="K117" i="5"/>
  <c r="L117" i="5" s="1"/>
  <c r="T121" i="5"/>
  <c r="T122" i="5"/>
  <c r="C126" i="5"/>
  <c r="D128" i="5"/>
  <c r="R130" i="5"/>
  <c r="U135" i="5"/>
  <c r="Z139" i="5"/>
  <c r="F139" i="5"/>
  <c r="J139" i="5"/>
  <c r="H139" i="5"/>
  <c r="Y139" i="5" s="1"/>
  <c r="K139" i="5"/>
  <c r="L139" i="5" s="1"/>
  <c r="I139" i="5"/>
  <c r="X139" i="5"/>
  <c r="V139" i="5"/>
  <c r="U139" i="5"/>
  <c r="T139" i="5"/>
  <c r="N139" i="5"/>
  <c r="K140" i="5"/>
  <c r="L140" i="5" s="1"/>
  <c r="D143" i="5"/>
  <c r="G145" i="5"/>
  <c r="T146" i="5"/>
  <c r="S150" i="5"/>
  <c r="P150" i="5"/>
  <c r="N150" i="5"/>
  <c r="J150" i="5"/>
  <c r="V150" i="5"/>
  <c r="U150" i="5"/>
  <c r="K150" i="5"/>
  <c r="L150" i="5" s="1"/>
  <c r="I150" i="5"/>
  <c r="G150" i="5"/>
  <c r="R150" i="5"/>
  <c r="Q150" i="5"/>
  <c r="D150" i="5"/>
  <c r="B150" i="5"/>
  <c r="R151" i="5"/>
  <c r="O155" i="5"/>
  <c r="J158" i="5"/>
  <c r="N165" i="5"/>
  <c r="J165" i="5"/>
  <c r="H165" i="5"/>
  <c r="Y165" i="5" s="1"/>
  <c r="K165" i="5"/>
  <c r="L165" i="5" s="1"/>
  <c r="B165" i="5"/>
  <c r="W165" i="5"/>
  <c r="V165" i="5"/>
  <c r="U165" i="5"/>
  <c r="R165" i="5"/>
  <c r="Q165" i="5"/>
  <c r="O165" i="5"/>
  <c r="D165" i="5"/>
  <c r="C165" i="5"/>
  <c r="AA165" i="5"/>
  <c r="T167" i="5"/>
  <c r="S167" i="5"/>
  <c r="Q167" i="5"/>
  <c r="AA167" i="5"/>
  <c r="D167" i="5"/>
  <c r="R167" i="5"/>
  <c r="O167" i="5"/>
  <c r="X167" i="5"/>
  <c r="K167" i="5"/>
  <c r="L167" i="5" s="1"/>
  <c r="Z167" i="5"/>
  <c r="W167" i="5"/>
  <c r="I167" i="5"/>
  <c r="K171" i="5"/>
  <c r="L171" i="5" s="1"/>
  <c r="I173" i="5"/>
  <c r="M177" i="5"/>
  <c r="N179" i="5"/>
  <c r="O185" i="5"/>
  <c r="N185" i="5"/>
  <c r="S185" i="5"/>
  <c r="R185" i="5"/>
  <c r="Q185" i="5"/>
  <c r="K185" i="5"/>
  <c r="L185" i="5" s="1"/>
  <c r="D185" i="5"/>
  <c r="AA185" i="5"/>
  <c r="B185" i="5"/>
  <c r="U185" i="5"/>
  <c r="T185" i="5"/>
  <c r="F185" i="5"/>
  <c r="M185" i="5"/>
  <c r="I185" i="5"/>
  <c r="Y185" i="5"/>
  <c r="X185" i="5"/>
  <c r="G185" i="5"/>
  <c r="C185" i="5"/>
  <c r="B191" i="5"/>
  <c r="Z195" i="5"/>
  <c r="H197" i="5"/>
  <c r="Y197" i="5" s="1"/>
  <c r="N200" i="5"/>
  <c r="E11" i="6"/>
  <c r="D11" i="6"/>
  <c r="H11" i="6"/>
  <c r="G11" i="6"/>
  <c r="F11" i="6"/>
  <c r="I11" i="6"/>
  <c r="I16" i="6"/>
  <c r="H16" i="6"/>
  <c r="G16" i="6"/>
  <c r="F16" i="6"/>
  <c r="B16" i="6"/>
  <c r="E16" i="6"/>
  <c r="D16" i="6"/>
  <c r="C16" i="6"/>
  <c r="V95" i="5"/>
  <c r="T112" i="5"/>
  <c r="N112" i="5"/>
  <c r="K112" i="5"/>
  <c r="L112" i="5" s="1"/>
  <c r="X112" i="5"/>
  <c r="O141" i="5"/>
  <c r="W154" i="5"/>
  <c r="Q156" i="5"/>
  <c r="W156" i="5"/>
  <c r="B156" i="5"/>
  <c r="U156" i="5"/>
  <c r="N156" i="5"/>
  <c r="M156" i="5"/>
  <c r="K156" i="5"/>
  <c r="L156" i="5" s="1"/>
  <c r="T156" i="5"/>
  <c r="S156" i="5"/>
  <c r="P156" i="5"/>
  <c r="U168" i="5"/>
  <c r="C95" i="5"/>
  <c r="X95" i="5"/>
  <c r="Y99" i="5"/>
  <c r="E99" i="5"/>
  <c r="V99" i="5"/>
  <c r="B99" i="5"/>
  <c r="X99" i="5"/>
  <c r="C112" i="5"/>
  <c r="Z112" i="5"/>
  <c r="Z149" i="5"/>
  <c r="F149" i="5"/>
  <c r="T149" i="5"/>
  <c r="Q149" i="5"/>
  <c r="O149" i="5"/>
  <c r="W149" i="5"/>
  <c r="V149" i="5"/>
  <c r="K149" i="5"/>
  <c r="L149" i="5" s="1"/>
  <c r="J149" i="5"/>
  <c r="H149" i="5"/>
  <c r="Y149" i="5" s="1"/>
  <c r="D156" i="5"/>
  <c r="K154" i="5"/>
  <c r="L154" i="5" s="1"/>
  <c r="N154" i="5"/>
  <c r="V154" i="5"/>
  <c r="T154" i="5"/>
  <c r="P154" i="5"/>
  <c r="O154" i="5"/>
  <c r="Q154" i="5"/>
  <c r="M154" i="5"/>
  <c r="I154" i="5"/>
  <c r="S141" i="5"/>
  <c r="Q141" i="5"/>
  <c r="Z141" i="5"/>
  <c r="C141" i="5"/>
  <c r="Y141" i="5"/>
  <c r="B141" i="5"/>
  <c r="X141" i="5"/>
  <c r="W141" i="5"/>
  <c r="U141" i="5"/>
  <c r="N168" i="5"/>
  <c r="M168" i="5"/>
  <c r="O168" i="5"/>
  <c r="K168" i="5"/>
  <c r="L168" i="5" s="1"/>
  <c r="X168" i="5"/>
  <c r="Q168" i="5"/>
  <c r="Z168" i="5"/>
  <c r="Y168" i="5"/>
  <c r="J168" i="5"/>
  <c r="C168" i="5"/>
  <c r="B168" i="5"/>
  <c r="Z172" i="5"/>
  <c r="F172" i="5"/>
  <c r="E172" i="5"/>
  <c r="Q172" i="5"/>
  <c r="O172" i="5"/>
  <c r="N172" i="5"/>
  <c r="G172" i="5"/>
  <c r="C172" i="5"/>
  <c r="D172" i="5"/>
  <c r="B172" i="5"/>
  <c r="U172" i="5"/>
  <c r="AA172" i="5"/>
  <c r="X172" i="5"/>
  <c r="V172" i="5"/>
  <c r="K194" i="5"/>
  <c r="L194" i="5" s="1"/>
  <c r="S194" i="5"/>
  <c r="R194" i="5"/>
  <c r="Q194" i="5"/>
  <c r="V194" i="5"/>
  <c r="J194" i="5"/>
  <c r="H194" i="5"/>
  <c r="Y194" i="5" s="1"/>
  <c r="Z194" i="5"/>
  <c r="M194" i="5"/>
  <c r="N194" i="5"/>
  <c r="I194" i="5"/>
  <c r="G194" i="5"/>
  <c r="F194" i="5"/>
  <c r="D5" i="6"/>
  <c r="B5" i="6"/>
  <c r="I5" i="6"/>
  <c r="G12" i="6"/>
  <c r="B12" i="6"/>
  <c r="F12" i="6"/>
  <c r="I12" i="6"/>
  <c r="H12" i="6"/>
  <c r="E12" i="6"/>
  <c r="U102" i="5"/>
  <c r="V137" i="5"/>
  <c r="B137" i="5"/>
  <c r="T137" i="5"/>
  <c r="Q137" i="5"/>
  <c r="P137" i="5"/>
  <c r="Z137" i="5"/>
  <c r="I6" i="6"/>
  <c r="M138" i="5"/>
  <c r="P138" i="5"/>
  <c r="N138" i="5"/>
  <c r="K138" i="5"/>
  <c r="L138" i="5" s="1"/>
  <c r="Z138" i="5"/>
  <c r="B17" i="6"/>
  <c r="C17" i="6"/>
  <c r="H17" i="6"/>
  <c r="G17" i="6"/>
  <c r="D102" i="5"/>
  <c r="E137" i="5"/>
  <c r="B138" i="5"/>
  <c r="AA138" i="5"/>
  <c r="Z192" i="5"/>
  <c r="F192" i="5"/>
  <c r="Y192" i="5"/>
  <c r="E192" i="5"/>
  <c r="G192" i="5"/>
  <c r="D192" i="5"/>
  <c r="AA192" i="5"/>
  <c r="C192" i="5"/>
  <c r="V192" i="5"/>
  <c r="O192" i="5"/>
  <c r="M192" i="5"/>
  <c r="U192" i="5"/>
  <c r="T192" i="5"/>
  <c r="J192" i="5"/>
  <c r="G13" i="6"/>
  <c r="F13" i="6"/>
  <c r="I13" i="6"/>
  <c r="E13" i="6"/>
  <c r="D17" i="6"/>
  <c r="R176" i="5"/>
  <c r="Q176" i="5"/>
  <c r="U176" i="5"/>
  <c r="T176" i="5"/>
  <c r="S176" i="5"/>
  <c r="I176" i="5"/>
  <c r="AA176" i="5"/>
  <c r="B176" i="5"/>
  <c r="Y176" i="5"/>
  <c r="Q199" i="5"/>
  <c r="P199" i="5"/>
  <c r="R199" i="5"/>
  <c r="O199" i="5"/>
  <c r="N199" i="5"/>
  <c r="S199" i="5"/>
  <c r="G199" i="5"/>
  <c r="E199" i="5"/>
  <c r="W127" i="5"/>
  <c r="T147" i="5"/>
  <c r="K147" i="5"/>
  <c r="L147" i="5" s="1"/>
  <c r="AA147" i="5"/>
  <c r="E147" i="5"/>
  <c r="Y147" i="5"/>
  <c r="C147" i="5"/>
  <c r="Z147" i="5"/>
  <c r="K176" i="5"/>
  <c r="L176" i="5" s="1"/>
  <c r="R196" i="5"/>
  <c r="Q196" i="5"/>
  <c r="I196" i="5"/>
  <c r="H196" i="5"/>
  <c r="Y196" i="5" s="1"/>
  <c r="G196" i="5"/>
  <c r="T196" i="5"/>
  <c r="K196" i="5"/>
  <c r="L196" i="5" s="1"/>
  <c r="F196" i="5"/>
  <c r="K199" i="5"/>
  <c r="L199" i="5" s="1"/>
  <c r="I14" i="6"/>
  <c r="D14" i="6"/>
  <c r="C14" i="6"/>
  <c r="B14" i="6"/>
  <c r="B127" i="5"/>
  <c r="X127" i="5"/>
  <c r="Q132" i="5"/>
  <c r="O132" i="5"/>
  <c r="W132" i="5"/>
  <c r="B147" i="5"/>
  <c r="M148" i="5"/>
  <c r="Z148" i="5"/>
  <c r="E148" i="5"/>
  <c r="V148" i="5"/>
  <c r="T148" i="5"/>
  <c r="Y148" i="5"/>
  <c r="T170" i="5"/>
  <c r="S170" i="5"/>
  <c r="AA170" i="5"/>
  <c r="E170" i="5"/>
  <c r="Y170" i="5"/>
  <c r="C170" i="5"/>
  <c r="R170" i="5"/>
  <c r="K170" i="5"/>
  <c r="L170" i="5" s="1"/>
  <c r="I170" i="5"/>
  <c r="B196" i="5"/>
  <c r="E14" i="6"/>
  <c r="R153" i="5"/>
  <c r="T153" i="5"/>
  <c r="Q153" i="5"/>
  <c r="X153" i="5"/>
  <c r="P159" i="5"/>
  <c r="Z159" i="5"/>
  <c r="E159" i="5"/>
  <c r="X159" i="5"/>
  <c r="C159" i="5"/>
  <c r="Y159" i="5"/>
  <c r="N162" i="5"/>
  <c r="N181" i="5"/>
  <c r="Q182" i="5"/>
  <c r="N189" i="5"/>
  <c r="W201" i="5"/>
  <c r="C201" i="5"/>
  <c r="V201" i="5"/>
  <c r="B201" i="5"/>
  <c r="H201" i="5"/>
  <c r="Y201" i="5" s="1"/>
  <c r="G201" i="5"/>
  <c r="F201" i="5"/>
  <c r="V144" i="5"/>
  <c r="C153" i="5"/>
  <c r="Z153" i="5"/>
  <c r="D159" i="5"/>
  <c r="I160" i="5"/>
  <c r="T160" i="5"/>
  <c r="R160" i="5"/>
  <c r="X160" i="5"/>
  <c r="E201" i="5"/>
  <c r="D20" i="6"/>
  <c r="C20" i="6"/>
  <c r="H23" i="6"/>
  <c r="C23" i="6"/>
  <c r="B23" i="6"/>
  <c r="O162" i="5"/>
  <c r="H162" i="5"/>
  <c r="Y162" i="5" s="1"/>
  <c r="AA162" i="5"/>
  <c r="F162" i="5"/>
  <c r="X162" i="5"/>
  <c r="W181" i="5"/>
  <c r="C181" i="5"/>
  <c r="V181" i="5"/>
  <c r="B181" i="5"/>
  <c r="R181" i="5"/>
  <c r="Q181" i="5"/>
  <c r="P181" i="5"/>
  <c r="P182" i="5"/>
  <c r="O182" i="5"/>
  <c r="M182" i="5"/>
  <c r="K182" i="5"/>
  <c r="L182" i="5" s="1"/>
  <c r="Z182" i="5"/>
  <c r="AA189" i="5"/>
  <c r="G189" i="5"/>
  <c r="Z189" i="5"/>
  <c r="F189" i="5"/>
  <c r="T189" i="5"/>
  <c r="S189" i="5"/>
  <c r="R189" i="5"/>
  <c r="T190" i="5"/>
  <c r="S190" i="5"/>
  <c r="O190" i="5"/>
  <c r="N190" i="5"/>
  <c r="M190" i="5"/>
  <c r="Z190" i="5"/>
  <c r="O201" i="5"/>
  <c r="F21" i="6"/>
  <c r="I21" i="6"/>
  <c r="H21" i="6"/>
  <c r="N188" i="5"/>
  <c r="M188" i="5"/>
  <c r="W188" i="5"/>
  <c r="P202" i="5"/>
  <c r="O202" i="5"/>
  <c r="W202" i="5"/>
  <c r="Y175" i="5"/>
  <c r="E175" i="5"/>
  <c r="X175" i="5"/>
  <c r="D175" i="5"/>
  <c r="W175" i="5"/>
  <c r="S193" i="5"/>
  <c r="R193" i="5"/>
  <c r="W193" i="5"/>
  <c r="X202" i="5"/>
  <c r="B175" i="5"/>
  <c r="Z175" i="5"/>
  <c r="J180" i="5"/>
  <c r="I180" i="5"/>
  <c r="W180" i="5"/>
  <c r="C188" i="5"/>
  <c r="Y188" i="5"/>
  <c r="B193" i="5"/>
  <c r="X193" i="5"/>
  <c r="C202" i="5"/>
  <c r="B4" i="6"/>
  <c r="C9" i="6"/>
  <c r="B9" i="6"/>
  <c r="F22" i="6"/>
  <c r="E22" i="6"/>
  <c r="T187" i="5"/>
  <c r="U204" i="5"/>
  <c r="B204" i="5"/>
  <c r="W8" i="5" l="1"/>
  <c r="C24" i="6"/>
  <c r="U7" i="5"/>
  <c r="W7" i="5"/>
  <c r="U5" i="5"/>
  <c r="A2" i="5"/>
  <c r="AA10" i="5"/>
  <c r="E10" i="5" s="1"/>
  <c r="F10" i="5" s="1"/>
  <c r="E6" i="6" s="1"/>
  <c r="D24" i="6"/>
  <c r="W10" i="5"/>
  <c r="U8" i="5"/>
  <c r="AA8" i="5"/>
  <c r="E8" i="5" s="1"/>
  <c r="F8" i="5" s="1"/>
  <c r="E5" i="6" s="1"/>
  <c r="AA6" i="5"/>
  <c r="E6" i="5" s="1"/>
  <c r="F6" i="5" s="1"/>
  <c r="U10" i="5"/>
  <c r="W5" i="5"/>
  <c r="U9" i="5"/>
  <c r="H4" i="6"/>
  <c r="P6" i="5"/>
  <c r="P9" i="5"/>
  <c r="P8" i="5"/>
  <c r="P7" i="5"/>
  <c r="S9" i="5"/>
  <c r="S8" i="5"/>
  <c r="S6" i="5"/>
  <c r="S10" i="5"/>
  <c r="I24" i="6"/>
  <c r="Q6" i="5"/>
  <c r="Q9" i="5"/>
  <c r="M6" i="5"/>
  <c r="M9" i="5"/>
  <c r="M10" i="5"/>
  <c r="M7" i="5"/>
  <c r="M8" i="5"/>
  <c r="B24" i="6"/>
  <c r="S5" i="5"/>
  <c r="O8" i="5"/>
  <c r="O6" i="5"/>
  <c r="O9" i="5"/>
  <c r="H6" i="6"/>
  <c r="H5" i="6"/>
  <c r="H24" i="6" s="1"/>
  <c r="N7" i="5"/>
  <c r="N6" i="5"/>
  <c r="N8" i="5"/>
  <c r="N9" i="5"/>
  <c r="G10" i="5"/>
  <c r="F6" i="6" s="1"/>
  <c r="G7" i="5"/>
  <c r="G9" i="5"/>
  <c r="G8" i="5"/>
  <c r="AA5" i="5"/>
  <c r="E5" i="5" s="1"/>
  <c r="F5" i="5" s="1"/>
  <c r="H5" i="5" s="1"/>
  <c r="G6" i="5"/>
  <c r="S7" i="5"/>
  <c r="V8" i="5"/>
  <c r="V9" i="5"/>
  <c r="V10" i="5"/>
  <c r="R9" i="5"/>
  <c r="R6" i="5"/>
  <c r="R7" i="5"/>
  <c r="R10" i="5"/>
  <c r="R8" i="5"/>
  <c r="M5" i="5"/>
  <c r="Q10" i="5"/>
  <c r="P5" i="5"/>
  <c r="N10" i="5"/>
  <c r="AA7" i="5"/>
  <c r="E7" i="5" s="1"/>
  <c r="F7" i="5" s="1"/>
  <c r="H6" i="5" l="1"/>
  <c r="F5" i="6"/>
  <c r="F4" i="6"/>
  <c r="F24" i="6" s="1"/>
  <c r="H8" i="5"/>
  <c r="I8" i="5" s="1"/>
  <c r="H10" i="5"/>
  <c r="H7" i="5"/>
  <c r="G4" i="6" s="1"/>
  <c r="H9" i="5"/>
  <c r="G5" i="6" s="1"/>
  <c r="Y8" i="5"/>
  <c r="I10" i="5"/>
  <c r="Y10" i="5"/>
  <c r="G6" i="6"/>
  <c r="Y7" i="5"/>
  <c r="I7" i="5"/>
  <c r="I6" i="5"/>
  <c r="Y6" i="5"/>
  <c r="I9" i="5"/>
  <c r="Y9" i="5"/>
  <c r="E4" i="6"/>
  <c r="E24" i="6" s="1"/>
  <c r="I5" i="5"/>
  <c r="Y5" i="5"/>
  <c r="G24" i="6" l="1"/>
</calcChain>
</file>

<file path=xl/sharedStrings.xml><?xml version="1.0" encoding="utf-8"?>
<sst xmlns="http://schemas.openxmlformats.org/spreadsheetml/2006/main" count="211" uniqueCount="130">
  <si>
    <t>Rent Ledger for Multiple Properties (Excel)</t>
  </si>
  <si>
    <t>Toolkit by GroupChatOn · free template · https://toolkit.groupchaton.com</t>
  </si>
  <si>
    <t>One workbook for every flat, shop or room you let out, across several buildings. List each unit with its tenant, rent, deposit and lease dates, then write down payments as they come in. The ledger works out how many months of rent have fallen due, what has been paid, the arrears or advance for each tenant, a 12-month paid grid with red gaps, and how many days are left on each lease.</t>
  </si>
  <si>
    <t>Colours</t>
  </si>
  <si>
    <t>Yellow cells: type or pick here.</t>
  </si>
  <si>
    <t>Grey and white cells: calculate by themselves. Don't type over them.</t>
  </si>
  <si>
    <t>Steps</t>
  </si>
  <si>
    <t>Open the Settings sheet. Type your name, your currency symbol (₹, $, £, €, AED…), the first month of the ledger year (for example 01-04-2026 for an Indian financial year or 01-01-2026 for a calendar year) and your property names.</t>
  </si>
  <si>
    <t>On the Units sheet, replace the sample rows. Give every unit a short unique code such as GV-101, pick its property, and type the tenant, monthly rent, deposit, rent due day (for example 5) and lease dates. Leave the tenant empty for a vacant unit.</t>
  </si>
  <si>
    <t>If a tenant already owed rent before the ledger year, type that amount in "Arrears brought forward".</t>
  </si>
  <si>
    <t>Every time rent comes in, add a row on the Payments sheet: date, unit code, the month the rent is for (any date in that month) and the amount. A part payment is just a row with a smaller amount.</t>
  </si>
  <si>
    <t>Open the Ledger sheet. Each unit shows rent due up to the "as on" date, the amount paid and the balance. Red months in the grid are unpaid or short; green months are paid in full.</t>
  </si>
  <si>
    <t>Copy the reminder message of any tenant in arrears and send it. Check the Summary sheet for each building's totals.</t>
  </si>
  <si>
    <t>At the end of the year, save a copy for the new year, set the new start month, type each tenant's closing balance as "Arrears brought forward" and clear the Payments sheet.</t>
  </si>
  <si>
    <t>Tips</t>
  </si>
  <si>
    <t>•</t>
  </si>
  <si>
    <t>A month counts as due once its rent due day has passed. With a due day of 5, rent for this month is not shown as due until the 5th.</t>
  </si>
  <si>
    <t>Advance rent shows as a negative balance with the status "Advance". A tenant who pays three months ahead simply has three rows on the Payments sheet, one per month.</t>
  </si>
  <si>
    <t>Leases ending within 60 days turn orange in the "Days left" column and ended leases turn red, so you have time to renew or find a new tenant.</t>
  </si>
  <si>
    <t>Dates follow your computer's regional setting (for example 05-04-2026 or 4/5/2026), so the file reads naturally in any country.</t>
  </si>
  <si>
    <t>Keep the security deposit out of rent: it is shown separately so it is never counted as income by mistake.</t>
  </si>
  <si>
    <t>Full guide, questions and answers, and more free templates:</t>
  </si>
  <si>
    <t>https://toolkit.groupchaton.com/rentals/rent-ledger-excel/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</si>
  <si>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</si>
  <si>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</si>
  <si>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</si>
  <si>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Fill once. Everything else uses these.</t>
  </si>
  <si>
    <t>Your properties (edit freely)</t>
  </si>
  <si>
    <t>Payment modes</t>
  </si>
  <si>
    <t>Your name (for reminders)</t>
  </si>
  <si>
    <t>Anil Kapoor</t>
  </si>
  <si>
    <t>Green View Apartments</t>
  </si>
  <si>
    <t>Cash</t>
  </si>
  <si>
    <t>Currency symbol</t>
  </si>
  <si>
    <t>₹</t>
  </si>
  <si>
    <t>Market Road Shops</t>
  </si>
  <si>
    <t>UPI</t>
  </si>
  <si>
    <t>Ledger year starts (month)</t>
  </si>
  <si>
    <t>Lake Side House</t>
  </si>
  <si>
    <t>Bank transfer</t>
  </si>
  <si>
    <t>Position as on</t>
  </si>
  <si>
    <t>Cheque</t>
  </si>
  <si>
    <t>Leave "Position as on" as =TODAY() for today's position, or type a date to see the position on that day.</t>
  </si>
  <si>
    <t>Card</t>
  </si>
  <si>
    <t>Other</t>
  </si>
  <si>
    <t>Ledger runs from</t>
  </si>
  <si>
    <t>to</t>
  </si>
  <si>
    <t>Units and tenants</t>
  </si>
  <si>
    <t>One row per flat, shop or room. Leave the tenant empty when a unit is vacant.</t>
  </si>
  <si>
    <t>Unit code</t>
  </si>
  <si>
    <t>Property</t>
  </si>
  <si>
    <t>Flat / shop no.</t>
  </si>
  <si>
    <t>Tenant name</t>
  </si>
  <si>
    <t>Phone</t>
  </si>
  <si>
    <t>Rent due day</t>
  </si>
  <si>
    <t>Lease start</t>
  </si>
  <si>
    <t>Lease end</t>
  </si>
  <si>
    <t>Notes</t>
  </si>
  <si>
    <t>GV-101</t>
  </si>
  <si>
    <t>Flat 101</t>
  </si>
  <si>
    <t>Rohit Malhotra</t>
  </si>
  <si>
    <t>98140 12345</t>
  </si>
  <si>
    <t>GV-102</t>
  </si>
  <si>
    <t>Flat 102</t>
  </si>
  <si>
    <t>Priya Nair</t>
  </si>
  <si>
    <t>98150 23456</t>
  </si>
  <si>
    <t>GV-103</t>
  </si>
  <si>
    <t>Flat 103</t>
  </si>
  <si>
    <t>Vacant: painting done</t>
  </si>
  <si>
    <t>MR-S1</t>
  </si>
  <si>
    <t>Shop 1</t>
  </si>
  <si>
    <t>Sandhu Electricals</t>
  </si>
  <si>
    <t>98720 34567</t>
  </si>
  <si>
    <t>Commercial</t>
  </si>
  <si>
    <t>MR-S2</t>
  </si>
  <si>
    <t>Shop 2</t>
  </si>
  <si>
    <t>Kaur Bakery</t>
  </si>
  <si>
    <t>98880 45678</t>
  </si>
  <si>
    <t>One month old dues</t>
  </si>
  <si>
    <t>LS-01</t>
  </si>
  <si>
    <t>Whole house</t>
  </si>
  <si>
    <t>David &amp; Mary Thomas</t>
  </si>
  <si>
    <t>99880 56789</t>
  </si>
  <si>
    <t>Rent received</t>
  </si>
  <si>
    <t>One row per payment. "Rent for month" = any date in the month the rent is for. Tenant and property fill in.</t>
  </si>
  <si>
    <t>Date paid</t>
  </si>
  <si>
    <t>Rent for month</t>
  </si>
  <si>
    <t>Mode</t>
  </si>
  <si>
    <t>Reference</t>
  </si>
  <si>
    <t>Tenant</t>
  </si>
  <si>
    <t>UTR …3124</t>
  </si>
  <si>
    <t>CHQ 412018</t>
  </si>
  <si>
    <t>CHQ 412011</t>
  </si>
  <si>
    <t>UTR …3125</t>
  </si>
  <si>
    <t>CHQ 412019</t>
  </si>
  <si>
    <t>CHQ 412012</t>
  </si>
  <si>
    <t>UTR …3126</t>
  </si>
  <si>
    <t>UTR …3107</t>
  </si>
  <si>
    <t>CHQ 412020</t>
  </si>
  <si>
    <t>CHQ 412013</t>
  </si>
  <si>
    <t>UTR …3127</t>
  </si>
  <si>
    <t>UTR …3108</t>
  </si>
  <si>
    <t>CHQ 412021</t>
  </si>
  <si>
    <t>CHQ 412014</t>
  </si>
  <si>
    <t>UTR …3128</t>
  </si>
  <si>
    <t>UTR …3109</t>
  </si>
  <si>
    <t>CHQ 412022</t>
  </si>
  <si>
    <t>CHQ 412015</t>
  </si>
  <si>
    <t>UTR …3129</t>
  </si>
  <si>
    <t>UTR …3110</t>
  </si>
  <si>
    <t>CHQ 412016</t>
  </si>
  <si>
    <t>UTR …3130</t>
  </si>
  <si>
    <t>CHQ 412023</t>
  </si>
  <si>
    <t>CHQ 412017</t>
  </si>
  <si>
    <t>UTR …3131</t>
  </si>
  <si>
    <t>Advance for next month</t>
  </si>
  <si>
    <t>Rent ledger</t>
  </si>
  <si>
    <t>Unit</t>
  </si>
  <si>
    <t>Months due</t>
  </si>
  <si>
    <t>Status</t>
  </si>
  <si>
    <t>Lease ends</t>
  </si>
  <si>
    <t>Days left</t>
  </si>
  <si>
    <t>Reminder message (copy into WhatsApp, SMS or email)</t>
  </si>
  <si>
    <t>Due from</t>
  </si>
  <si>
    <t>Due up to</t>
  </si>
  <si>
    <t>Red month = rent due but not fully paid · green = paid in full · orange "Days left" = lease ends within 60 days, red = lease has ended.</t>
  </si>
  <si>
    <t>Summary by property</t>
  </si>
  <si>
    <t>Units</t>
  </si>
  <si>
    <t>Occupied</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</si>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</sst>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 yyyy"/>
    <numFmt numFmtId="165" formatCode="mmm\ yy"/>
    <numFmt numFmtId="166" formatCode="#,##0;\-#,##0;&quot;–&quot;"/>
  </numFmts>
  <fonts count="12"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sz val="9"/>
      <color rgb="FF14213D"/>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7">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0" fontId="0" fillId="2" borderId="1" xfId="0" applyFill="1" applyBorder="1" applyProtection="1">
      <protection locked="0"/>
    </xf>
    <xf numFmtId="164" fontId="0" fillId="2" borderId="1" xfId="0" applyNumberFormat="1" applyFill="1" applyBorder="1" applyAlignment="1" applyProtection="1">
      <alignment horizontal="left" vertical="center"/>
      <protection locked="0"/>
    </xf>
    <xf numFmtId="14" fontId="0" fillId="2" borderId="1" xfId="0" applyNumberFormat="1" applyFill="1" applyBorder="1" applyAlignment="1" applyProtection="1">
      <alignment horizontal="left" vertical="center"/>
      <protection locked="0"/>
    </xf>
    <xf numFmtId="0" fontId="9" fillId="0" borderId="0" xfId="0" applyFont="1"/>
    <xf numFmtId="164" fontId="0" fillId="3" borderId="1" xfId="0" applyNumberFormat="1" applyFill="1" applyBorder="1" applyAlignment="1">
      <alignment horizontal="left" vertical="center"/>
    </xf>
    <xf numFmtId="0" fontId="10" fillId="4" borderId="1" xfId="0" applyFont="1" applyFill="1" applyBorder="1" applyAlignment="1">
      <alignment horizontal="center" vertical="center" wrapText="1"/>
    </xf>
    <xf numFmtId="4" fontId="0" fillId="2" borderId="1" xfId="0" applyNumberFormat="1" applyFill="1" applyBorder="1" applyProtection="1">
      <protection locked="0"/>
    </xf>
    <xf numFmtId="14" fontId="0" fillId="2" borderId="1" xfId="0" applyNumberFormat="1" applyFill="1" applyBorder="1" applyProtection="1">
      <protection locked="0"/>
    </xf>
    <xf numFmtId="164" fontId="0" fillId="2" borderId="1" xfId="0" applyNumberFormat="1" applyFill="1" applyBorder="1" applyProtection="1">
      <protection locked="0"/>
    </xf>
    <xf numFmtId="0" fontId="0" fillId="3" borderId="1" xfId="0" applyFill="1" applyBorder="1"/>
    <xf numFmtId="165" fontId="10" fillId="4" borderId="1" xfId="0" applyNumberFormat="1" applyFont="1" applyFill="1" applyBorder="1" applyAlignment="1">
      <alignment horizontal="center" vertical="center" wrapText="1"/>
    </xf>
    <xf numFmtId="0" fontId="0" fillId="0" borderId="1" xfId="0" applyBorder="1"/>
    <xf numFmtId="4" fontId="0" fillId="3" borderId="1" xfId="0" applyNumberFormat="1" applyFill="1" applyBorder="1"/>
    <xf numFmtId="0" fontId="0" fillId="3" borderId="1" xfId="0" applyFill="1" applyBorder="1" applyAlignment="1">
      <alignment horizontal="center" vertical="center"/>
    </xf>
    <xf numFmtId="4" fontId="6" fillId="3" borderId="1" xfId="0" applyNumberFormat="1" applyFont="1" applyFill="1" applyBorder="1"/>
    <xf numFmtId="14" fontId="0" fillId="3" borderId="1" xfId="0" applyNumberFormat="1" applyFill="1" applyBorder="1"/>
    <xf numFmtId="1" fontId="0" fillId="3" borderId="1" xfId="0" applyNumberFormat="1" applyFill="1" applyBorder="1" applyAlignment="1">
      <alignment horizontal="center" vertical="center"/>
    </xf>
    <xf numFmtId="166" fontId="0" fillId="0" borderId="1" xfId="0" applyNumberFormat="1" applyBorder="1" applyAlignment="1">
      <alignment horizontal="right" vertical="center"/>
    </xf>
    <xf numFmtId="0" fontId="11" fillId="0" borderId="0" xfId="0" applyFont="1"/>
    <xf numFmtId="164" fontId="0" fillId="3" borderId="1" xfId="0" applyNumberFormat="1" applyFill="1" applyBorder="1"/>
    <xf numFmtId="0" fontId="6" fillId="5" borderId="1" xfId="0" applyFont="1" applyFill="1" applyBorder="1"/>
    <xf numFmtId="0" fontId="6" fillId="5" borderId="1" xfId="0" applyFont="1" applyFill="1" applyBorder="1" applyAlignment="1">
      <alignment horizontal="center" vertical="center"/>
    </xf>
    <xf numFmtId="4" fontId="6" fillId="5" borderId="1" xfId="0" applyNumberFormat="1" applyFont="1" applyFill="1" applyBorder="1"/>
  </cellXfs>
  <cellStyles count="1">
    <cellStyle name="Normal" xfId="0" builtinId="0"/>
  </cellStyles>
  <dxfs count="8">
    <dxf>
      <font>
        <b/>
        <color rgb="FFB91C1C"/>
      </font>
    </dxf>
    <dxf>
      <fill>
        <patternFill patternType="solid">
          <fgColor rgb="FFBBF7D0"/>
        </patternFill>
      </fill>
    </dxf>
    <dxf>
      <fill>
        <patternFill patternType="solid">
          <fgColor rgb="FFFECACA"/>
        </patternFill>
      </fill>
    </dxf>
    <dxf>
      <fill>
        <patternFill patternType="solid">
          <fgColor rgb="FFFED7AA"/>
        </patternFill>
      </fill>
    </dxf>
    <dxf>
      <fill>
        <patternFill patternType="solid">
          <fgColor rgb="FFFECACA"/>
        </patternFill>
      </fill>
    </dxf>
    <dxf>
      <font>
        <b/>
        <color rgb="FF1D4ED8"/>
      </font>
    </dxf>
    <dxf>
      <font>
        <b/>
        <color rgb="FFB91C1C"/>
      </font>
      <fill>
        <patternFill patternType="solid">
          <fgColor rgb="FFFECACA"/>
        </patternFill>
      </fill>
    </dxf>
    <dxf>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rentals/rent-ledger-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30"/>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45" customHeight="1" x14ac:dyDescent="0.3">
      <c r="A11" s="7">
        <v>1</v>
      </c>
      <c r="B11" s="3" t="s">
        <v>7</v>
      </c>
    </row>
    <row r="12" spans="1:2" ht="45" customHeight="1" x14ac:dyDescent="0.3">
      <c r="A12" s="7">
        <v>2</v>
      </c>
      <c r="B12" s="3" t="s">
        <v>8</v>
      </c>
    </row>
    <row r="13" spans="1:2" ht="30" customHeight="1" x14ac:dyDescent="0.3">
      <c r="A13" s="7">
        <v>3</v>
      </c>
      <c r="B13" s="3" t="s">
        <v>9</v>
      </c>
    </row>
    <row r="14" spans="1:2" ht="45" customHeight="1" x14ac:dyDescent="0.3">
      <c r="A14" s="7">
        <v>4</v>
      </c>
      <c r="B14" s="3" t="s">
        <v>10</v>
      </c>
    </row>
    <row r="15" spans="1:2" ht="30" customHeight="1" x14ac:dyDescent="0.3">
      <c r="A15" s="7">
        <v>5</v>
      </c>
      <c r="B15" s="3" t="s">
        <v>11</v>
      </c>
    </row>
    <row r="16" spans="1:2" ht="30" customHeight="1" x14ac:dyDescent="0.3">
      <c r="A16" s="7">
        <v>6</v>
      </c>
      <c r="B16" s="3" t="s">
        <v>12</v>
      </c>
    </row>
    <row r="17" spans="1:2" ht="30" customHeight="1" x14ac:dyDescent="0.3">
      <c r="A17" s="7">
        <v>7</v>
      </c>
      <c r="B17" s="3" t="s">
        <v>13</v>
      </c>
    </row>
    <row r="19" spans="1:2" ht="18" customHeight="1" x14ac:dyDescent="0.3">
      <c r="B19" s="4" t="s">
        <v>14</v>
      </c>
    </row>
    <row r="20" spans="1:2" ht="30" customHeight="1" x14ac:dyDescent="0.3">
      <c r="A20" t="s">
        <v>15</v>
      </c>
      <c r="B20" s="3" t="s">
        <v>16</v>
      </c>
    </row>
    <row r="21" spans="1:2" ht="30" customHeight="1" x14ac:dyDescent="0.3">
      <c r="A21" t="s">
        <v>15</v>
      </c>
      <c r="B21" s="3" t="s">
        <v>17</v>
      </c>
    </row>
    <row r="22" spans="1:2" ht="30" customHeight="1" x14ac:dyDescent="0.3">
      <c r="A22" t="s">
        <v>15</v>
      </c>
      <c r="B22" s="3" t="s">
        <v>18</v>
      </c>
    </row>
    <row r="23" spans="1:2" ht="30" customHeight="1" x14ac:dyDescent="0.3">
      <c r="A23" t="s">
        <v>15</v>
      </c>
      <c r="B23" s="3" t="s">
        <v>19</v>
      </c>
    </row>
    <row r="24" spans="1:2" ht="30" customHeight="1" x14ac:dyDescent="0.3">
      <c r="A24" t="s">
        <v>15</v>
      </c>
      <c r="B24" s="3" t="s">
        <v>20</v>
      </c>
    </row>
    <row r="26" spans="1:2" ht="18" customHeight="1" x14ac:dyDescent="0.3">
      <c r="B26" s="8" t="s">
        <v>21</v>
      </c>
    </row>
    <row r="27" spans="1:2" x14ac:dyDescent="0.3">
      <c r="B27" s="9" t="s">
        <v>22</v>
      </c>
    </row>
    <row r="29" spans="1:2" x14ac:dyDescent="0.3">
      <c r="B29" s="10" t="s">
        <v>23</v>
      </c>
    </row>
    <row r="30" spans="1:2" ht="45" customHeight="1" x14ac:dyDescent="0.3">
      <c r="B30" s="11" t="s">
        <v>24</v>
      </c>
    </row>
  </sheetData>
  <hyperlinks>
    <hyperlink ref="B27" r:id="rId1" xr:uid="{00000000-0004-0000-0000-000000000000}"/>
    <hyperlink ref="B29"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2"/>
  <sheetViews>
    <sheetView showGridLines="0" workbookViewId="0"/>
  </sheetViews>
  <sheetFormatPr defaultRowHeight="14.4" x14ac:dyDescent="0.3"/>
  <cols>
    <col min="1" max="1" width="30" customWidth="1"/>
    <col min="2" max="2" width="24" customWidth="1"/>
    <col min="3" max="3" width="4" customWidth="1"/>
    <col min="4" max="4" width="30" customWidth="1"/>
    <col min="5" max="5" width="4" customWidth="1"/>
    <col min="6" max="6" width="18" customWidth="1"/>
  </cols>
  <sheetData>
    <row r="1" spans="1:6" ht="25.95" customHeight="1" x14ac:dyDescent="0.4">
      <c r="A1" s="1" t="s">
        <v>25</v>
      </c>
    </row>
    <row r="2" spans="1:6" x14ac:dyDescent="0.3">
      <c r="A2" s="2" t="s">
        <v>26</v>
      </c>
      <c r="D2" s="12" t="s">
        <v>27</v>
      </c>
      <c r="F2" s="12" t="s">
        <v>28</v>
      </c>
    </row>
    <row r="3" spans="1:6" x14ac:dyDescent="0.3">
      <c r="A3" s="12" t="s">
        <v>29</v>
      </c>
      <c r="B3" s="13" t="s">
        <v>30</v>
      </c>
      <c r="D3" s="14" t="s">
        <v>31</v>
      </c>
      <c r="F3" s="14" t="s">
        <v>32</v>
      </c>
    </row>
    <row r="4" spans="1:6" x14ac:dyDescent="0.3">
      <c r="A4" s="12" t="s">
        <v>33</v>
      </c>
      <c r="B4" s="13" t="s">
        <v>34</v>
      </c>
      <c r="D4" s="14" t="s">
        <v>35</v>
      </c>
      <c r="F4" s="14" t="s">
        <v>36</v>
      </c>
    </row>
    <row r="5" spans="1:6" x14ac:dyDescent="0.3">
      <c r="A5" s="12" t="s">
        <v>37</v>
      </c>
      <c r="B5" s="15">
        <v>46113</v>
      </c>
      <c r="D5" s="14" t="s">
        <v>38</v>
      </c>
      <c r="F5" s="14" t="s">
        <v>39</v>
      </c>
    </row>
    <row r="6" spans="1:6" x14ac:dyDescent="0.3">
      <c r="A6" s="12" t="s">
        <v>40</v>
      </c>
      <c r="B6" s="16">
        <f ca="1">TODAY()</f>
        <v>46328</v>
      </c>
      <c r="D6" s="14"/>
      <c r="F6" s="14" t="s">
        <v>41</v>
      </c>
    </row>
    <row r="7" spans="1:6" x14ac:dyDescent="0.3">
      <c r="A7" s="17" t="s">
        <v>42</v>
      </c>
      <c r="D7" s="14"/>
      <c r="F7" s="14" t="s">
        <v>43</v>
      </c>
    </row>
    <row r="8" spans="1:6" x14ac:dyDescent="0.3">
      <c r="D8" s="14"/>
      <c r="F8" s="14" t="s">
        <v>44</v>
      </c>
    </row>
    <row r="9" spans="1:6" x14ac:dyDescent="0.3">
      <c r="A9" s="12" t="s">
        <v>45</v>
      </c>
      <c r="B9" s="18">
        <f>DATE(YEAR(B5),MONTH(B5),1)</f>
        <v>46113</v>
      </c>
      <c r="D9" s="14"/>
      <c r="F9" s="14"/>
    </row>
    <row r="10" spans="1:6" x14ac:dyDescent="0.3">
      <c r="A10" s="12" t="s">
        <v>46</v>
      </c>
      <c r="B10" s="18">
        <f>EDATE(B9,11)</f>
        <v>46447</v>
      </c>
      <c r="D10" s="14"/>
      <c r="F10" s="14"/>
    </row>
    <row r="11" spans="1:6" x14ac:dyDescent="0.3">
      <c r="D11" s="14"/>
    </row>
    <row r="12" spans="1:6" x14ac:dyDescent="0.3">
      <c r="D12" s="14"/>
    </row>
    <row r="13" spans="1:6" x14ac:dyDescent="0.3">
      <c r="D13" s="14"/>
    </row>
    <row r="14" spans="1:6" x14ac:dyDescent="0.3">
      <c r="D14" s="14"/>
    </row>
    <row r="15" spans="1:6" x14ac:dyDescent="0.3">
      <c r="D15" s="14"/>
    </row>
    <row r="16" spans="1:6" x14ac:dyDescent="0.3">
      <c r="D16" s="14"/>
    </row>
    <row r="17" spans="4:4" x14ac:dyDescent="0.3">
      <c r="D17" s="14"/>
    </row>
    <row r="18" spans="4:4" x14ac:dyDescent="0.3">
      <c r="D18" s="14"/>
    </row>
    <row r="19" spans="4:4" x14ac:dyDescent="0.3">
      <c r="D19" s="14"/>
    </row>
    <row r="20" spans="4:4" x14ac:dyDescent="0.3">
      <c r="D20" s="14"/>
    </row>
    <row r="21" spans="4:4" x14ac:dyDescent="0.3">
      <c r="D21" s="14"/>
    </row>
    <row r="22" spans="4:4" x14ac:dyDescent="0.3">
      <c r="D22" s="14"/>
    </row>
  </sheetData>
  <sheetProtection sheet="1" formatCells="0" formatColumns="0" formatRows="0" sort="0" autoFilter="0"/>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63EB"/>
    <pageSetUpPr fitToPage="1"/>
  </sheetPr>
  <dimension ref="A1:L203"/>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11" customWidth="1"/>
    <col min="2" max="2" width="24" customWidth="1"/>
    <col min="3" max="3" width="13" customWidth="1"/>
    <col min="4" max="4" width="24" customWidth="1"/>
    <col min="5" max="5" width="15" customWidth="1"/>
    <col min="6" max="7" width="12" customWidth="1"/>
    <col min="8" max="8" width="9" customWidth="1"/>
    <col min="9" max="10" width="12" customWidth="1"/>
    <col min="11" max="11" width="13" customWidth="1"/>
    <col min="12" max="12" width="26" customWidth="1"/>
  </cols>
  <sheetData>
    <row r="1" spans="1:12" ht="25.95" customHeight="1" x14ac:dyDescent="0.4">
      <c r="A1" s="1" t="s">
        <v>47</v>
      </c>
    </row>
    <row r="2" spans="1:12" x14ac:dyDescent="0.3">
      <c r="A2" s="2" t="s">
        <v>48</v>
      </c>
    </row>
    <row r="3" spans="1:12" ht="31.95" customHeight="1" x14ac:dyDescent="0.3">
      <c r="A3" s="19" t="s">
        <v>49</v>
      </c>
      <c r="B3" s="19" t="s">
        <v>50</v>
      </c>
      <c r="C3" s="19" t="s">
        <v>51</v>
      </c>
      <c r="D3" s="19" t="s">
        <v>52</v>
      </c>
      <c r="E3" s="19" t="s">
        <v>53</v>
      </c>
      <c r="F3" s="19" t="str">
        <f>"Monthly rent ("&amp;Settings!$B$4&amp;")"</f>
        <v>Monthly rent (₹)</v>
      </c>
      <c r="G3" s="19" t="str">
        <f>"Deposit held ("&amp;Settings!$B$4&amp;")"</f>
        <v>Deposit held (₹)</v>
      </c>
      <c r="H3" s="19" t="s">
        <v>54</v>
      </c>
      <c r="I3" s="19" t="s">
        <v>55</v>
      </c>
      <c r="J3" s="19" t="s">
        <v>56</v>
      </c>
      <c r="K3" s="19" t="str">
        <f>"Arrears brought forward ("&amp;Settings!$B$4&amp;")"</f>
        <v>Arrears brought forward (₹)</v>
      </c>
      <c r="L3" s="19" t="s">
        <v>57</v>
      </c>
    </row>
    <row r="4" spans="1:12" x14ac:dyDescent="0.3">
      <c r="A4" s="14" t="s">
        <v>58</v>
      </c>
      <c r="B4" s="14" t="s">
        <v>31</v>
      </c>
      <c r="C4" s="14" t="s">
        <v>59</v>
      </c>
      <c r="D4" s="14" t="s">
        <v>60</v>
      </c>
      <c r="E4" s="14" t="s">
        <v>61</v>
      </c>
      <c r="F4" s="20">
        <v>18000</v>
      </c>
      <c r="G4" s="20">
        <v>36000</v>
      </c>
      <c r="H4" s="14">
        <v>5</v>
      </c>
      <c r="I4" s="21">
        <v>46023</v>
      </c>
      <c r="J4" s="21">
        <v>46356</v>
      </c>
      <c r="K4" s="20"/>
      <c r="L4" s="14"/>
    </row>
    <row r="5" spans="1:12" x14ac:dyDescent="0.3">
      <c r="A5" s="14" t="s">
        <v>62</v>
      </c>
      <c r="B5" s="14" t="s">
        <v>31</v>
      </c>
      <c r="C5" s="14" t="s">
        <v>63</v>
      </c>
      <c r="D5" s="14" t="s">
        <v>64</v>
      </c>
      <c r="E5" s="14" t="s">
        <v>65</v>
      </c>
      <c r="F5" s="20">
        <v>16500</v>
      </c>
      <c r="G5" s="20">
        <v>33000</v>
      </c>
      <c r="H5" s="14">
        <v>5</v>
      </c>
      <c r="I5" s="21">
        <v>46174</v>
      </c>
      <c r="J5" s="21">
        <v>46507</v>
      </c>
      <c r="K5" s="20"/>
      <c r="L5" s="14"/>
    </row>
    <row r="6" spans="1:12" x14ac:dyDescent="0.3">
      <c r="A6" s="14" t="s">
        <v>66</v>
      </c>
      <c r="B6" s="14" t="s">
        <v>31</v>
      </c>
      <c r="C6" s="14" t="s">
        <v>67</v>
      </c>
      <c r="D6" s="14"/>
      <c r="E6" s="14"/>
      <c r="F6" s="20">
        <v>17000</v>
      </c>
      <c r="G6" s="20"/>
      <c r="H6" s="14">
        <v>5</v>
      </c>
      <c r="I6" s="21"/>
      <c r="J6" s="21"/>
      <c r="K6" s="20"/>
      <c r="L6" s="14" t="s">
        <v>68</v>
      </c>
    </row>
    <row r="7" spans="1:12" x14ac:dyDescent="0.3">
      <c r="A7" s="14" t="s">
        <v>69</v>
      </c>
      <c r="B7" s="14" t="s">
        <v>35</v>
      </c>
      <c r="C7" s="14" t="s">
        <v>70</v>
      </c>
      <c r="D7" s="14" t="s">
        <v>71</v>
      </c>
      <c r="E7" s="14" t="s">
        <v>72</v>
      </c>
      <c r="F7" s="20">
        <v>25000</v>
      </c>
      <c r="G7" s="20">
        <v>75000</v>
      </c>
      <c r="H7" s="14">
        <v>10</v>
      </c>
      <c r="I7" s="21">
        <v>45748</v>
      </c>
      <c r="J7" s="21">
        <v>46843</v>
      </c>
      <c r="K7" s="20"/>
      <c r="L7" s="14" t="s">
        <v>73</v>
      </c>
    </row>
    <row r="8" spans="1:12" x14ac:dyDescent="0.3">
      <c r="A8" s="14" t="s">
        <v>74</v>
      </c>
      <c r="B8" s="14" t="s">
        <v>35</v>
      </c>
      <c r="C8" s="14" t="s">
        <v>75</v>
      </c>
      <c r="D8" s="14" t="s">
        <v>76</v>
      </c>
      <c r="E8" s="14" t="s">
        <v>77</v>
      </c>
      <c r="F8" s="20">
        <v>22000</v>
      </c>
      <c r="G8" s="20">
        <v>66000</v>
      </c>
      <c r="H8" s="14">
        <v>10</v>
      </c>
      <c r="I8" s="21">
        <v>45931</v>
      </c>
      <c r="J8" s="21">
        <v>46660</v>
      </c>
      <c r="K8" s="20">
        <v>22000</v>
      </c>
      <c r="L8" s="14" t="s">
        <v>78</v>
      </c>
    </row>
    <row r="9" spans="1:12" x14ac:dyDescent="0.3">
      <c r="A9" s="14" t="s">
        <v>79</v>
      </c>
      <c r="B9" s="14" t="s">
        <v>38</v>
      </c>
      <c r="C9" s="14" t="s">
        <v>80</v>
      </c>
      <c r="D9" s="14" t="s">
        <v>81</v>
      </c>
      <c r="E9" s="14" t="s">
        <v>82</v>
      </c>
      <c r="F9" s="20">
        <v>40000</v>
      </c>
      <c r="G9" s="20">
        <v>80000</v>
      </c>
      <c r="H9" s="14">
        <v>1</v>
      </c>
      <c r="I9" s="21">
        <v>46113</v>
      </c>
      <c r="J9" s="21">
        <v>46477</v>
      </c>
      <c r="K9" s="20"/>
      <c r="L9" s="14"/>
    </row>
    <row r="10" spans="1:12" x14ac:dyDescent="0.3">
      <c r="A10" s="14"/>
      <c r="B10" s="14"/>
      <c r="C10" s="14"/>
      <c r="D10" s="14"/>
      <c r="E10" s="14"/>
      <c r="F10" s="20"/>
      <c r="G10" s="20"/>
      <c r="H10" s="14"/>
      <c r="I10" s="21"/>
      <c r="J10" s="21"/>
      <c r="K10" s="20"/>
      <c r="L10" s="14"/>
    </row>
    <row r="11" spans="1:12" x14ac:dyDescent="0.3">
      <c r="A11" s="14"/>
      <c r="B11" s="14"/>
      <c r="C11" s="14"/>
      <c r="D11" s="14"/>
      <c r="E11" s="14"/>
      <c r="F11" s="20"/>
      <c r="G11" s="20"/>
      <c r="H11" s="14"/>
      <c r="I11" s="21"/>
      <c r="J11" s="21"/>
      <c r="K11" s="20"/>
      <c r="L11" s="14"/>
    </row>
    <row r="12" spans="1:12" x14ac:dyDescent="0.3">
      <c r="A12" s="14"/>
      <c r="B12" s="14"/>
      <c r="C12" s="14"/>
      <c r="D12" s="14"/>
      <c r="E12" s="14"/>
      <c r="F12" s="20"/>
      <c r="G12" s="20"/>
      <c r="H12" s="14"/>
      <c r="I12" s="21"/>
      <c r="J12" s="21"/>
      <c r="K12" s="20"/>
      <c r="L12" s="14"/>
    </row>
    <row r="13" spans="1:12" x14ac:dyDescent="0.3">
      <c r="A13" s="14"/>
      <c r="B13" s="14"/>
      <c r="C13" s="14"/>
      <c r="D13" s="14"/>
      <c r="E13" s="14"/>
      <c r="F13" s="20"/>
      <c r="G13" s="20"/>
      <c r="H13" s="14"/>
      <c r="I13" s="21"/>
      <c r="J13" s="21"/>
      <c r="K13" s="20"/>
      <c r="L13" s="14"/>
    </row>
    <row r="14" spans="1:12" x14ac:dyDescent="0.3">
      <c r="A14" s="14"/>
      <c r="B14" s="14"/>
      <c r="C14" s="14"/>
      <c r="D14" s="14"/>
      <c r="E14" s="14"/>
      <c r="F14" s="20"/>
      <c r="G14" s="20"/>
      <c r="H14" s="14"/>
      <c r="I14" s="21"/>
      <c r="J14" s="21"/>
      <c r="K14" s="20"/>
      <c r="L14" s="14"/>
    </row>
    <row r="15" spans="1:12" x14ac:dyDescent="0.3">
      <c r="A15" s="14"/>
      <c r="B15" s="14"/>
      <c r="C15" s="14"/>
      <c r="D15" s="14"/>
      <c r="E15" s="14"/>
      <c r="F15" s="20"/>
      <c r="G15" s="20"/>
      <c r="H15" s="14"/>
      <c r="I15" s="21"/>
      <c r="J15" s="21"/>
      <c r="K15" s="20"/>
      <c r="L15" s="14"/>
    </row>
    <row r="16" spans="1:12" x14ac:dyDescent="0.3">
      <c r="A16" s="14"/>
      <c r="B16" s="14"/>
      <c r="C16" s="14"/>
      <c r="D16" s="14"/>
      <c r="E16" s="14"/>
      <c r="F16" s="20"/>
      <c r="G16" s="20"/>
      <c r="H16" s="14"/>
      <c r="I16" s="21"/>
      <c r="J16" s="21"/>
      <c r="K16" s="20"/>
      <c r="L16" s="14"/>
    </row>
    <row r="17" spans="1:12" x14ac:dyDescent="0.3">
      <c r="A17" s="14"/>
      <c r="B17" s="14"/>
      <c r="C17" s="14"/>
      <c r="D17" s="14"/>
      <c r="E17" s="14"/>
      <c r="F17" s="20"/>
      <c r="G17" s="20"/>
      <c r="H17" s="14"/>
      <c r="I17" s="21"/>
      <c r="J17" s="21"/>
      <c r="K17" s="20"/>
      <c r="L17" s="14"/>
    </row>
    <row r="18" spans="1:12" x14ac:dyDescent="0.3">
      <c r="A18" s="14"/>
      <c r="B18" s="14"/>
      <c r="C18" s="14"/>
      <c r="D18" s="14"/>
      <c r="E18" s="14"/>
      <c r="F18" s="20"/>
      <c r="G18" s="20"/>
      <c r="H18" s="14"/>
      <c r="I18" s="21"/>
      <c r="J18" s="21"/>
      <c r="K18" s="20"/>
      <c r="L18" s="14"/>
    </row>
    <row r="19" spans="1:12" x14ac:dyDescent="0.3">
      <c r="A19" s="14"/>
      <c r="B19" s="14"/>
      <c r="C19" s="14"/>
      <c r="D19" s="14"/>
      <c r="E19" s="14"/>
      <c r="F19" s="20"/>
      <c r="G19" s="20"/>
      <c r="H19" s="14"/>
      <c r="I19" s="21"/>
      <c r="J19" s="21"/>
      <c r="K19" s="20"/>
      <c r="L19" s="14"/>
    </row>
    <row r="20" spans="1:12" x14ac:dyDescent="0.3">
      <c r="A20" s="14"/>
      <c r="B20" s="14"/>
      <c r="C20" s="14"/>
      <c r="D20" s="14"/>
      <c r="E20" s="14"/>
      <c r="F20" s="20"/>
      <c r="G20" s="20"/>
      <c r="H20" s="14"/>
      <c r="I20" s="21"/>
      <c r="J20" s="21"/>
      <c r="K20" s="20"/>
      <c r="L20" s="14"/>
    </row>
    <row r="21" spans="1:12" x14ac:dyDescent="0.3">
      <c r="A21" s="14"/>
      <c r="B21" s="14"/>
      <c r="C21" s="14"/>
      <c r="D21" s="14"/>
      <c r="E21" s="14"/>
      <c r="F21" s="20"/>
      <c r="G21" s="20"/>
      <c r="H21" s="14"/>
      <c r="I21" s="21"/>
      <c r="J21" s="21"/>
      <c r="K21" s="20"/>
      <c r="L21" s="14"/>
    </row>
    <row r="22" spans="1:12" x14ac:dyDescent="0.3">
      <c r="A22" s="14"/>
      <c r="B22" s="14"/>
      <c r="C22" s="14"/>
      <c r="D22" s="14"/>
      <c r="E22" s="14"/>
      <c r="F22" s="20"/>
      <c r="G22" s="20"/>
      <c r="H22" s="14"/>
      <c r="I22" s="21"/>
      <c r="J22" s="21"/>
      <c r="K22" s="20"/>
      <c r="L22" s="14"/>
    </row>
    <row r="23" spans="1:12" x14ac:dyDescent="0.3">
      <c r="A23" s="14"/>
      <c r="B23" s="14"/>
      <c r="C23" s="14"/>
      <c r="D23" s="14"/>
      <c r="E23" s="14"/>
      <c r="F23" s="20"/>
      <c r="G23" s="20"/>
      <c r="H23" s="14"/>
      <c r="I23" s="21"/>
      <c r="J23" s="21"/>
      <c r="K23" s="20"/>
      <c r="L23" s="14"/>
    </row>
    <row r="24" spans="1:12" x14ac:dyDescent="0.3">
      <c r="A24" s="14"/>
      <c r="B24" s="14"/>
      <c r="C24" s="14"/>
      <c r="D24" s="14"/>
      <c r="E24" s="14"/>
      <c r="F24" s="20"/>
      <c r="G24" s="20"/>
      <c r="H24" s="14"/>
      <c r="I24" s="21"/>
      <c r="J24" s="21"/>
      <c r="K24" s="20"/>
      <c r="L24" s="14"/>
    </row>
    <row r="25" spans="1:12" x14ac:dyDescent="0.3">
      <c r="A25" s="14"/>
      <c r="B25" s="14"/>
      <c r="C25" s="14"/>
      <c r="D25" s="14"/>
      <c r="E25" s="14"/>
      <c r="F25" s="20"/>
      <c r="G25" s="20"/>
      <c r="H25" s="14"/>
      <c r="I25" s="21"/>
      <c r="J25" s="21"/>
      <c r="K25" s="20"/>
      <c r="L25" s="14"/>
    </row>
    <row r="26" spans="1:12" x14ac:dyDescent="0.3">
      <c r="A26" s="14"/>
      <c r="B26" s="14"/>
      <c r="C26" s="14"/>
      <c r="D26" s="14"/>
      <c r="E26" s="14"/>
      <c r="F26" s="20"/>
      <c r="G26" s="20"/>
      <c r="H26" s="14"/>
      <c r="I26" s="21"/>
      <c r="J26" s="21"/>
      <c r="K26" s="20"/>
      <c r="L26" s="14"/>
    </row>
    <row r="27" spans="1:12" x14ac:dyDescent="0.3">
      <c r="A27" s="14"/>
      <c r="B27" s="14"/>
      <c r="C27" s="14"/>
      <c r="D27" s="14"/>
      <c r="E27" s="14"/>
      <c r="F27" s="20"/>
      <c r="G27" s="20"/>
      <c r="H27" s="14"/>
      <c r="I27" s="21"/>
      <c r="J27" s="21"/>
      <c r="K27" s="20"/>
      <c r="L27" s="14"/>
    </row>
    <row r="28" spans="1:12" x14ac:dyDescent="0.3">
      <c r="A28" s="14"/>
      <c r="B28" s="14"/>
      <c r="C28" s="14"/>
      <c r="D28" s="14"/>
      <c r="E28" s="14"/>
      <c r="F28" s="20"/>
      <c r="G28" s="20"/>
      <c r="H28" s="14"/>
      <c r="I28" s="21"/>
      <c r="J28" s="21"/>
      <c r="K28" s="20"/>
      <c r="L28" s="14"/>
    </row>
    <row r="29" spans="1:12" x14ac:dyDescent="0.3">
      <c r="A29" s="14"/>
      <c r="B29" s="14"/>
      <c r="C29" s="14"/>
      <c r="D29" s="14"/>
      <c r="E29" s="14"/>
      <c r="F29" s="20"/>
      <c r="G29" s="20"/>
      <c r="H29" s="14"/>
      <c r="I29" s="21"/>
      <c r="J29" s="21"/>
      <c r="K29" s="20"/>
      <c r="L29" s="14"/>
    </row>
    <row r="30" spans="1:12" x14ac:dyDescent="0.3">
      <c r="A30" s="14"/>
      <c r="B30" s="14"/>
      <c r="C30" s="14"/>
      <c r="D30" s="14"/>
      <c r="E30" s="14"/>
      <c r="F30" s="20"/>
      <c r="G30" s="20"/>
      <c r="H30" s="14"/>
      <c r="I30" s="21"/>
      <c r="J30" s="21"/>
      <c r="K30" s="20"/>
      <c r="L30" s="14"/>
    </row>
    <row r="31" spans="1:12" x14ac:dyDescent="0.3">
      <c r="A31" s="14"/>
      <c r="B31" s="14"/>
      <c r="C31" s="14"/>
      <c r="D31" s="14"/>
      <c r="E31" s="14"/>
      <c r="F31" s="20"/>
      <c r="G31" s="20"/>
      <c r="H31" s="14"/>
      <c r="I31" s="21"/>
      <c r="J31" s="21"/>
      <c r="K31" s="20"/>
      <c r="L31" s="14"/>
    </row>
    <row r="32" spans="1:12" x14ac:dyDescent="0.3">
      <c r="A32" s="14"/>
      <c r="B32" s="14"/>
      <c r="C32" s="14"/>
      <c r="D32" s="14"/>
      <c r="E32" s="14"/>
      <c r="F32" s="20"/>
      <c r="G32" s="20"/>
      <c r="H32" s="14"/>
      <c r="I32" s="21"/>
      <c r="J32" s="21"/>
      <c r="K32" s="20"/>
      <c r="L32" s="14"/>
    </row>
    <row r="33" spans="1:12" x14ac:dyDescent="0.3">
      <c r="A33" s="14"/>
      <c r="B33" s="14"/>
      <c r="C33" s="14"/>
      <c r="D33" s="14"/>
      <c r="E33" s="14"/>
      <c r="F33" s="20"/>
      <c r="G33" s="20"/>
      <c r="H33" s="14"/>
      <c r="I33" s="21"/>
      <c r="J33" s="21"/>
      <c r="K33" s="20"/>
      <c r="L33" s="14"/>
    </row>
    <row r="34" spans="1:12" x14ac:dyDescent="0.3">
      <c r="A34" s="14"/>
      <c r="B34" s="14"/>
      <c r="C34" s="14"/>
      <c r="D34" s="14"/>
      <c r="E34" s="14"/>
      <c r="F34" s="20"/>
      <c r="G34" s="20"/>
      <c r="H34" s="14"/>
      <c r="I34" s="21"/>
      <c r="J34" s="21"/>
      <c r="K34" s="20"/>
      <c r="L34" s="14"/>
    </row>
    <row r="35" spans="1:12" x14ac:dyDescent="0.3">
      <c r="A35" s="14"/>
      <c r="B35" s="14"/>
      <c r="C35" s="14"/>
      <c r="D35" s="14"/>
      <c r="E35" s="14"/>
      <c r="F35" s="20"/>
      <c r="G35" s="20"/>
      <c r="H35" s="14"/>
      <c r="I35" s="21"/>
      <c r="J35" s="21"/>
      <c r="K35" s="20"/>
      <c r="L35" s="14"/>
    </row>
    <row r="36" spans="1:12" x14ac:dyDescent="0.3">
      <c r="A36" s="14"/>
      <c r="B36" s="14"/>
      <c r="C36" s="14"/>
      <c r="D36" s="14"/>
      <c r="E36" s="14"/>
      <c r="F36" s="20"/>
      <c r="G36" s="20"/>
      <c r="H36" s="14"/>
      <c r="I36" s="21"/>
      <c r="J36" s="21"/>
      <c r="K36" s="20"/>
      <c r="L36" s="14"/>
    </row>
    <row r="37" spans="1:12" x14ac:dyDescent="0.3">
      <c r="A37" s="14"/>
      <c r="B37" s="14"/>
      <c r="C37" s="14"/>
      <c r="D37" s="14"/>
      <c r="E37" s="14"/>
      <c r="F37" s="20"/>
      <c r="G37" s="20"/>
      <c r="H37" s="14"/>
      <c r="I37" s="21"/>
      <c r="J37" s="21"/>
      <c r="K37" s="20"/>
      <c r="L37" s="14"/>
    </row>
    <row r="38" spans="1:12" x14ac:dyDescent="0.3">
      <c r="A38" s="14"/>
      <c r="B38" s="14"/>
      <c r="C38" s="14"/>
      <c r="D38" s="14"/>
      <c r="E38" s="14"/>
      <c r="F38" s="20"/>
      <c r="G38" s="20"/>
      <c r="H38" s="14"/>
      <c r="I38" s="21"/>
      <c r="J38" s="21"/>
      <c r="K38" s="20"/>
      <c r="L38" s="14"/>
    </row>
    <row r="39" spans="1:12" x14ac:dyDescent="0.3">
      <c r="A39" s="14"/>
      <c r="B39" s="14"/>
      <c r="C39" s="14"/>
      <c r="D39" s="14"/>
      <c r="E39" s="14"/>
      <c r="F39" s="20"/>
      <c r="G39" s="20"/>
      <c r="H39" s="14"/>
      <c r="I39" s="21"/>
      <c r="J39" s="21"/>
      <c r="K39" s="20"/>
      <c r="L39" s="14"/>
    </row>
    <row r="40" spans="1:12" x14ac:dyDescent="0.3">
      <c r="A40" s="14"/>
      <c r="B40" s="14"/>
      <c r="C40" s="14"/>
      <c r="D40" s="14"/>
      <c r="E40" s="14"/>
      <c r="F40" s="20"/>
      <c r="G40" s="20"/>
      <c r="H40" s="14"/>
      <c r="I40" s="21"/>
      <c r="J40" s="21"/>
      <c r="K40" s="20"/>
      <c r="L40" s="14"/>
    </row>
    <row r="41" spans="1:12" x14ac:dyDescent="0.3">
      <c r="A41" s="14"/>
      <c r="B41" s="14"/>
      <c r="C41" s="14"/>
      <c r="D41" s="14"/>
      <c r="E41" s="14"/>
      <c r="F41" s="20"/>
      <c r="G41" s="20"/>
      <c r="H41" s="14"/>
      <c r="I41" s="21"/>
      <c r="J41" s="21"/>
      <c r="K41" s="20"/>
      <c r="L41" s="14"/>
    </row>
    <row r="42" spans="1:12" x14ac:dyDescent="0.3">
      <c r="A42" s="14"/>
      <c r="B42" s="14"/>
      <c r="C42" s="14"/>
      <c r="D42" s="14"/>
      <c r="E42" s="14"/>
      <c r="F42" s="20"/>
      <c r="G42" s="20"/>
      <c r="H42" s="14"/>
      <c r="I42" s="21"/>
      <c r="J42" s="21"/>
      <c r="K42" s="20"/>
      <c r="L42" s="14"/>
    </row>
    <row r="43" spans="1:12" x14ac:dyDescent="0.3">
      <c r="A43" s="14"/>
      <c r="B43" s="14"/>
      <c r="C43" s="14"/>
      <c r="D43" s="14"/>
      <c r="E43" s="14"/>
      <c r="F43" s="20"/>
      <c r="G43" s="20"/>
      <c r="H43" s="14"/>
      <c r="I43" s="21"/>
      <c r="J43" s="21"/>
      <c r="K43" s="20"/>
      <c r="L43" s="14"/>
    </row>
    <row r="44" spans="1:12" x14ac:dyDescent="0.3">
      <c r="A44" s="14"/>
      <c r="B44" s="14"/>
      <c r="C44" s="14"/>
      <c r="D44" s="14"/>
      <c r="E44" s="14"/>
      <c r="F44" s="20"/>
      <c r="G44" s="20"/>
      <c r="H44" s="14"/>
      <c r="I44" s="21"/>
      <c r="J44" s="21"/>
      <c r="K44" s="20"/>
      <c r="L44" s="14"/>
    </row>
    <row r="45" spans="1:12" x14ac:dyDescent="0.3">
      <c r="A45" s="14"/>
      <c r="B45" s="14"/>
      <c r="C45" s="14"/>
      <c r="D45" s="14"/>
      <c r="E45" s="14"/>
      <c r="F45" s="20"/>
      <c r="G45" s="20"/>
      <c r="H45" s="14"/>
      <c r="I45" s="21"/>
      <c r="J45" s="21"/>
      <c r="K45" s="20"/>
      <c r="L45" s="14"/>
    </row>
    <row r="46" spans="1:12" x14ac:dyDescent="0.3">
      <c r="A46" s="14"/>
      <c r="B46" s="14"/>
      <c r="C46" s="14"/>
      <c r="D46" s="14"/>
      <c r="E46" s="14"/>
      <c r="F46" s="20"/>
      <c r="G46" s="20"/>
      <c r="H46" s="14"/>
      <c r="I46" s="21"/>
      <c r="J46" s="21"/>
      <c r="K46" s="20"/>
      <c r="L46" s="14"/>
    </row>
    <row r="47" spans="1:12" x14ac:dyDescent="0.3">
      <c r="A47" s="14"/>
      <c r="B47" s="14"/>
      <c r="C47" s="14"/>
      <c r="D47" s="14"/>
      <c r="E47" s="14"/>
      <c r="F47" s="20"/>
      <c r="G47" s="20"/>
      <c r="H47" s="14"/>
      <c r="I47" s="21"/>
      <c r="J47" s="21"/>
      <c r="K47" s="20"/>
      <c r="L47" s="14"/>
    </row>
    <row r="48" spans="1:12" x14ac:dyDescent="0.3">
      <c r="A48" s="14"/>
      <c r="B48" s="14"/>
      <c r="C48" s="14"/>
      <c r="D48" s="14"/>
      <c r="E48" s="14"/>
      <c r="F48" s="20"/>
      <c r="G48" s="20"/>
      <c r="H48" s="14"/>
      <c r="I48" s="21"/>
      <c r="J48" s="21"/>
      <c r="K48" s="20"/>
      <c r="L48" s="14"/>
    </row>
    <row r="49" spans="1:12" x14ac:dyDescent="0.3">
      <c r="A49" s="14"/>
      <c r="B49" s="14"/>
      <c r="C49" s="14"/>
      <c r="D49" s="14"/>
      <c r="E49" s="14"/>
      <c r="F49" s="20"/>
      <c r="G49" s="20"/>
      <c r="H49" s="14"/>
      <c r="I49" s="21"/>
      <c r="J49" s="21"/>
      <c r="K49" s="20"/>
      <c r="L49" s="14"/>
    </row>
    <row r="50" spans="1:12" x14ac:dyDescent="0.3">
      <c r="A50" s="14"/>
      <c r="B50" s="14"/>
      <c r="C50" s="14"/>
      <c r="D50" s="14"/>
      <c r="E50" s="14"/>
      <c r="F50" s="20"/>
      <c r="G50" s="20"/>
      <c r="H50" s="14"/>
      <c r="I50" s="21"/>
      <c r="J50" s="21"/>
      <c r="K50" s="20"/>
      <c r="L50" s="14"/>
    </row>
    <row r="51" spans="1:12" x14ac:dyDescent="0.3">
      <c r="A51" s="14"/>
      <c r="B51" s="14"/>
      <c r="C51" s="14"/>
      <c r="D51" s="14"/>
      <c r="E51" s="14"/>
      <c r="F51" s="20"/>
      <c r="G51" s="20"/>
      <c r="H51" s="14"/>
      <c r="I51" s="21"/>
      <c r="J51" s="21"/>
      <c r="K51" s="20"/>
      <c r="L51" s="14"/>
    </row>
    <row r="52" spans="1:12" x14ac:dyDescent="0.3">
      <c r="A52" s="14"/>
      <c r="B52" s="14"/>
      <c r="C52" s="14"/>
      <c r="D52" s="14"/>
      <c r="E52" s="14"/>
      <c r="F52" s="20"/>
      <c r="G52" s="20"/>
      <c r="H52" s="14"/>
      <c r="I52" s="21"/>
      <c r="J52" s="21"/>
      <c r="K52" s="20"/>
      <c r="L52" s="14"/>
    </row>
    <row r="53" spans="1:12" x14ac:dyDescent="0.3">
      <c r="A53" s="14"/>
      <c r="B53" s="14"/>
      <c r="C53" s="14"/>
      <c r="D53" s="14"/>
      <c r="E53" s="14"/>
      <c r="F53" s="20"/>
      <c r="G53" s="20"/>
      <c r="H53" s="14"/>
      <c r="I53" s="21"/>
      <c r="J53" s="21"/>
      <c r="K53" s="20"/>
      <c r="L53" s="14"/>
    </row>
    <row r="54" spans="1:12" x14ac:dyDescent="0.3">
      <c r="A54" s="14"/>
      <c r="B54" s="14"/>
      <c r="C54" s="14"/>
      <c r="D54" s="14"/>
      <c r="E54" s="14"/>
      <c r="F54" s="20"/>
      <c r="G54" s="20"/>
      <c r="H54" s="14"/>
      <c r="I54" s="21"/>
      <c r="J54" s="21"/>
      <c r="K54" s="20"/>
      <c r="L54" s="14"/>
    </row>
    <row r="55" spans="1:12" x14ac:dyDescent="0.3">
      <c r="A55" s="14"/>
      <c r="B55" s="14"/>
      <c r="C55" s="14"/>
      <c r="D55" s="14"/>
      <c r="E55" s="14"/>
      <c r="F55" s="20"/>
      <c r="G55" s="20"/>
      <c r="H55" s="14"/>
      <c r="I55" s="21"/>
      <c r="J55" s="21"/>
      <c r="K55" s="20"/>
      <c r="L55" s="14"/>
    </row>
    <row r="56" spans="1:12" x14ac:dyDescent="0.3">
      <c r="A56" s="14"/>
      <c r="B56" s="14"/>
      <c r="C56" s="14"/>
      <c r="D56" s="14"/>
      <c r="E56" s="14"/>
      <c r="F56" s="20"/>
      <c r="G56" s="20"/>
      <c r="H56" s="14"/>
      <c r="I56" s="21"/>
      <c r="J56" s="21"/>
      <c r="K56" s="20"/>
      <c r="L56" s="14"/>
    </row>
    <row r="57" spans="1:12" x14ac:dyDescent="0.3">
      <c r="A57" s="14"/>
      <c r="B57" s="14"/>
      <c r="C57" s="14"/>
      <c r="D57" s="14"/>
      <c r="E57" s="14"/>
      <c r="F57" s="20"/>
      <c r="G57" s="20"/>
      <c r="H57" s="14"/>
      <c r="I57" s="21"/>
      <c r="J57" s="21"/>
      <c r="K57" s="20"/>
      <c r="L57" s="14"/>
    </row>
    <row r="58" spans="1:12" x14ac:dyDescent="0.3">
      <c r="A58" s="14"/>
      <c r="B58" s="14"/>
      <c r="C58" s="14"/>
      <c r="D58" s="14"/>
      <c r="E58" s="14"/>
      <c r="F58" s="20"/>
      <c r="G58" s="20"/>
      <c r="H58" s="14"/>
      <c r="I58" s="21"/>
      <c r="J58" s="21"/>
      <c r="K58" s="20"/>
      <c r="L58" s="14"/>
    </row>
    <row r="59" spans="1:12" x14ac:dyDescent="0.3">
      <c r="A59" s="14"/>
      <c r="B59" s="14"/>
      <c r="C59" s="14"/>
      <c r="D59" s="14"/>
      <c r="E59" s="14"/>
      <c r="F59" s="20"/>
      <c r="G59" s="20"/>
      <c r="H59" s="14"/>
      <c r="I59" s="21"/>
      <c r="J59" s="21"/>
      <c r="K59" s="20"/>
      <c r="L59" s="14"/>
    </row>
    <row r="60" spans="1:12" x14ac:dyDescent="0.3">
      <c r="A60" s="14"/>
      <c r="B60" s="14"/>
      <c r="C60" s="14"/>
      <c r="D60" s="14"/>
      <c r="E60" s="14"/>
      <c r="F60" s="20"/>
      <c r="G60" s="20"/>
      <c r="H60" s="14"/>
      <c r="I60" s="21"/>
      <c r="J60" s="21"/>
      <c r="K60" s="20"/>
      <c r="L60" s="14"/>
    </row>
    <row r="61" spans="1:12" x14ac:dyDescent="0.3">
      <c r="A61" s="14"/>
      <c r="B61" s="14"/>
      <c r="C61" s="14"/>
      <c r="D61" s="14"/>
      <c r="E61" s="14"/>
      <c r="F61" s="20"/>
      <c r="G61" s="20"/>
      <c r="H61" s="14"/>
      <c r="I61" s="21"/>
      <c r="J61" s="21"/>
      <c r="K61" s="20"/>
      <c r="L61" s="14"/>
    </row>
    <row r="62" spans="1:12" x14ac:dyDescent="0.3">
      <c r="A62" s="14"/>
      <c r="B62" s="14"/>
      <c r="C62" s="14"/>
      <c r="D62" s="14"/>
      <c r="E62" s="14"/>
      <c r="F62" s="20"/>
      <c r="G62" s="20"/>
      <c r="H62" s="14"/>
      <c r="I62" s="21"/>
      <c r="J62" s="21"/>
      <c r="K62" s="20"/>
      <c r="L62" s="14"/>
    </row>
    <row r="63" spans="1:12" x14ac:dyDescent="0.3">
      <c r="A63" s="14"/>
      <c r="B63" s="14"/>
      <c r="C63" s="14"/>
      <c r="D63" s="14"/>
      <c r="E63" s="14"/>
      <c r="F63" s="20"/>
      <c r="G63" s="20"/>
      <c r="H63" s="14"/>
      <c r="I63" s="21"/>
      <c r="J63" s="21"/>
      <c r="K63" s="20"/>
      <c r="L63" s="14"/>
    </row>
    <row r="64" spans="1:12" x14ac:dyDescent="0.3">
      <c r="A64" s="14"/>
      <c r="B64" s="14"/>
      <c r="C64" s="14"/>
      <c r="D64" s="14"/>
      <c r="E64" s="14"/>
      <c r="F64" s="20"/>
      <c r="G64" s="20"/>
      <c r="H64" s="14"/>
      <c r="I64" s="21"/>
      <c r="J64" s="21"/>
      <c r="K64" s="20"/>
      <c r="L64" s="14"/>
    </row>
    <row r="65" spans="1:12" x14ac:dyDescent="0.3">
      <c r="A65" s="14"/>
      <c r="B65" s="14"/>
      <c r="C65" s="14"/>
      <c r="D65" s="14"/>
      <c r="E65" s="14"/>
      <c r="F65" s="20"/>
      <c r="G65" s="20"/>
      <c r="H65" s="14"/>
      <c r="I65" s="21"/>
      <c r="J65" s="21"/>
      <c r="K65" s="20"/>
      <c r="L65" s="14"/>
    </row>
    <row r="66" spans="1:12" x14ac:dyDescent="0.3">
      <c r="A66" s="14"/>
      <c r="B66" s="14"/>
      <c r="C66" s="14"/>
      <c r="D66" s="14"/>
      <c r="E66" s="14"/>
      <c r="F66" s="20"/>
      <c r="G66" s="20"/>
      <c r="H66" s="14"/>
      <c r="I66" s="21"/>
      <c r="J66" s="21"/>
      <c r="K66" s="20"/>
      <c r="L66" s="14"/>
    </row>
    <row r="67" spans="1:12" x14ac:dyDescent="0.3">
      <c r="A67" s="14"/>
      <c r="B67" s="14"/>
      <c r="C67" s="14"/>
      <c r="D67" s="14"/>
      <c r="E67" s="14"/>
      <c r="F67" s="20"/>
      <c r="G67" s="20"/>
      <c r="H67" s="14"/>
      <c r="I67" s="21"/>
      <c r="J67" s="21"/>
      <c r="K67" s="20"/>
      <c r="L67" s="14"/>
    </row>
    <row r="68" spans="1:12" x14ac:dyDescent="0.3">
      <c r="A68" s="14"/>
      <c r="B68" s="14"/>
      <c r="C68" s="14"/>
      <c r="D68" s="14"/>
      <c r="E68" s="14"/>
      <c r="F68" s="20"/>
      <c r="G68" s="20"/>
      <c r="H68" s="14"/>
      <c r="I68" s="21"/>
      <c r="J68" s="21"/>
      <c r="K68" s="20"/>
      <c r="L68" s="14"/>
    </row>
    <row r="69" spans="1:12" x14ac:dyDescent="0.3">
      <c r="A69" s="14"/>
      <c r="B69" s="14"/>
      <c r="C69" s="14"/>
      <c r="D69" s="14"/>
      <c r="E69" s="14"/>
      <c r="F69" s="20"/>
      <c r="G69" s="20"/>
      <c r="H69" s="14"/>
      <c r="I69" s="21"/>
      <c r="J69" s="21"/>
      <c r="K69" s="20"/>
      <c r="L69" s="14"/>
    </row>
    <row r="70" spans="1:12" x14ac:dyDescent="0.3">
      <c r="A70" s="14"/>
      <c r="B70" s="14"/>
      <c r="C70" s="14"/>
      <c r="D70" s="14"/>
      <c r="E70" s="14"/>
      <c r="F70" s="20"/>
      <c r="G70" s="20"/>
      <c r="H70" s="14"/>
      <c r="I70" s="21"/>
      <c r="J70" s="21"/>
      <c r="K70" s="20"/>
      <c r="L70" s="14"/>
    </row>
    <row r="71" spans="1:12" x14ac:dyDescent="0.3">
      <c r="A71" s="14"/>
      <c r="B71" s="14"/>
      <c r="C71" s="14"/>
      <c r="D71" s="14"/>
      <c r="E71" s="14"/>
      <c r="F71" s="20"/>
      <c r="G71" s="20"/>
      <c r="H71" s="14"/>
      <c r="I71" s="21"/>
      <c r="J71" s="21"/>
      <c r="K71" s="20"/>
      <c r="L71" s="14"/>
    </row>
    <row r="72" spans="1:12" x14ac:dyDescent="0.3">
      <c r="A72" s="14"/>
      <c r="B72" s="14"/>
      <c r="C72" s="14"/>
      <c r="D72" s="14"/>
      <c r="E72" s="14"/>
      <c r="F72" s="20"/>
      <c r="G72" s="20"/>
      <c r="H72" s="14"/>
      <c r="I72" s="21"/>
      <c r="J72" s="21"/>
      <c r="K72" s="20"/>
      <c r="L72" s="14"/>
    </row>
    <row r="73" spans="1:12" x14ac:dyDescent="0.3">
      <c r="A73" s="14"/>
      <c r="B73" s="14"/>
      <c r="C73" s="14"/>
      <c r="D73" s="14"/>
      <c r="E73" s="14"/>
      <c r="F73" s="20"/>
      <c r="G73" s="20"/>
      <c r="H73" s="14"/>
      <c r="I73" s="21"/>
      <c r="J73" s="21"/>
      <c r="K73" s="20"/>
      <c r="L73" s="14"/>
    </row>
    <row r="74" spans="1:12" x14ac:dyDescent="0.3">
      <c r="A74" s="14"/>
      <c r="B74" s="14"/>
      <c r="C74" s="14"/>
      <c r="D74" s="14"/>
      <c r="E74" s="14"/>
      <c r="F74" s="20"/>
      <c r="G74" s="20"/>
      <c r="H74" s="14"/>
      <c r="I74" s="21"/>
      <c r="J74" s="21"/>
      <c r="K74" s="20"/>
      <c r="L74" s="14"/>
    </row>
    <row r="75" spans="1:12" x14ac:dyDescent="0.3">
      <c r="A75" s="14"/>
      <c r="B75" s="14"/>
      <c r="C75" s="14"/>
      <c r="D75" s="14"/>
      <c r="E75" s="14"/>
      <c r="F75" s="20"/>
      <c r="G75" s="20"/>
      <c r="H75" s="14"/>
      <c r="I75" s="21"/>
      <c r="J75" s="21"/>
      <c r="K75" s="20"/>
      <c r="L75" s="14"/>
    </row>
    <row r="76" spans="1:12" x14ac:dyDescent="0.3">
      <c r="A76" s="14"/>
      <c r="B76" s="14"/>
      <c r="C76" s="14"/>
      <c r="D76" s="14"/>
      <c r="E76" s="14"/>
      <c r="F76" s="20"/>
      <c r="G76" s="20"/>
      <c r="H76" s="14"/>
      <c r="I76" s="21"/>
      <c r="J76" s="21"/>
      <c r="K76" s="20"/>
      <c r="L76" s="14"/>
    </row>
    <row r="77" spans="1:12" x14ac:dyDescent="0.3">
      <c r="A77" s="14"/>
      <c r="B77" s="14"/>
      <c r="C77" s="14"/>
      <c r="D77" s="14"/>
      <c r="E77" s="14"/>
      <c r="F77" s="20"/>
      <c r="G77" s="20"/>
      <c r="H77" s="14"/>
      <c r="I77" s="21"/>
      <c r="J77" s="21"/>
      <c r="K77" s="20"/>
      <c r="L77" s="14"/>
    </row>
    <row r="78" spans="1:12" x14ac:dyDescent="0.3">
      <c r="A78" s="14"/>
      <c r="B78" s="14"/>
      <c r="C78" s="14"/>
      <c r="D78" s="14"/>
      <c r="E78" s="14"/>
      <c r="F78" s="20"/>
      <c r="G78" s="20"/>
      <c r="H78" s="14"/>
      <c r="I78" s="21"/>
      <c r="J78" s="21"/>
      <c r="K78" s="20"/>
      <c r="L78" s="14"/>
    </row>
    <row r="79" spans="1:12" x14ac:dyDescent="0.3">
      <c r="A79" s="14"/>
      <c r="B79" s="14"/>
      <c r="C79" s="14"/>
      <c r="D79" s="14"/>
      <c r="E79" s="14"/>
      <c r="F79" s="20"/>
      <c r="G79" s="20"/>
      <c r="H79" s="14"/>
      <c r="I79" s="21"/>
      <c r="J79" s="21"/>
      <c r="K79" s="20"/>
      <c r="L79" s="14"/>
    </row>
    <row r="80" spans="1:12" x14ac:dyDescent="0.3">
      <c r="A80" s="14"/>
      <c r="B80" s="14"/>
      <c r="C80" s="14"/>
      <c r="D80" s="14"/>
      <c r="E80" s="14"/>
      <c r="F80" s="20"/>
      <c r="G80" s="20"/>
      <c r="H80" s="14"/>
      <c r="I80" s="21"/>
      <c r="J80" s="21"/>
      <c r="K80" s="20"/>
      <c r="L80" s="14"/>
    </row>
    <row r="81" spans="1:12" x14ac:dyDescent="0.3">
      <c r="A81" s="14"/>
      <c r="B81" s="14"/>
      <c r="C81" s="14"/>
      <c r="D81" s="14"/>
      <c r="E81" s="14"/>
      <c r="F81" s="20"/>
      <c r="G81" s="20"/>
      <c r="H81" s="14"/>
      <c r="I81" s="21"/>
      <c r="J81" s="21"/>
      <c r="K81" s="20"/>
      <c r="L81" s="14"/>
    </row>
    <row r="82" spans="1:12" x14ac:dyDescent="0.3">
      <c r="A82" s="14"/>
      <c r="B82" s="14"/>
      <c r="C82" s="14"/>
      <c r="D82" s="14"/>
      <c r="E82" s="14"/>
      <c r="F82" s="20"/>
      <c r="G82" s="20"/>
      <c r="H82" s="14"/>
      <c r="I82" s="21"/>
      <c r="J82" s="21"/>
      <c r="K82" s="20"/>
      <c r="L82" s="14"/>
    </row>
    <row r="83" spans="1:12" x14ac:dyDescent="0.3">
      <c r="A83" s="14"/>
      <c r="B83" s="14"/>
      <c r="C83" s="14"/>
      <c r="D83" s="14"/>
      <c r="E83" s="14"/>
      <c r="F83" s="20"/>
      <c r="G83" s="20"/>
      <c r="H83" s="14"/>
      <c r="I83" s="21"/>
      <c r="J83" s="21"/>
      <c r="K83" s="20"/>
      <c r="L83" s="14"/>
    </row>
    <row r="84" spans="1:12" x14ac:dyDescent="0.3">
      <c r="A84" s="14"/>
      <c r="B84" s="14"/>
      <c r="C84" s="14"/>
      <c r="D84" s="14"/>
      <c r="E84" s="14"/>
      <c r="F84" s="20"/>
      <c r="G84" s="20"/>
      <c r="H84" s="14"/>
      <c r="I84" s="21"/>
      <c r="J84" s="21"/>
      <c r="K84" s="20"/>
      <c r="L84" s="14"/>
    </row>
    <row r="85" spans="1:12" x14ac:dyDescent="0.3">
      <c r="A85" s="14"/>
      <c r="B85" s="14"/>
      <c r="C85" s="14"/>
      <c r="D85" s="14"/>
      <c r="E85" s="14"/>
      <c r="F85" s="20"/>
      <c r="G85" s="20"/>
      <c r="H85" s="14"/>
      <c r="I85" s="21"/>
      <c r="J85" s="21"/>
      <c r="K85" s="20"/>
      <c r="L85" s="14"/>
    </row>
    <row r="86" spans="1:12" x14ac:dyDescent="0.3">
      <c r="A86" s="14"/>
      <c r="B86" s="14"/>
      <c r="C86" s="14"/>
      <c r="D86" s="14"/>
      <c r="E86" s="14"/>
      <c r="F86" s="20"/>
      <c r="G86" s="20"/>
      <c r="H86" s="14"/>
      <c r="I86" s="21"/>
      <c r="J86" s="21"/>
      <c r="K86" s="20"/>
      <c r="L86" s="14"/>
    </row>
    <row r="87" spans="1:12" x14ac:dyDescent="0.3">
      <c r="A87" s="14"/>
      <c r="B87" s="14"/>
      <c r="C87" s="14"/>
      <c r="D87" s="14"/>
      <c r="E87" s="14"/>
      <c r="F87" s="20"/>
      <c r="G87" s="20"/>
      <c r="H87" s="14"/>
      <c r="I87" s="21"/>
      <c r="J87" s="21"/>
      <c r="K87" s="20"/>
      <c r="L87" s="14"/>
    </row>
    <row r="88" spans="1:12" x14ac:dyDescent="0.3">
      <c r="A88" s="14"/>
      <c r="B88" s="14"/>
      <c r="C88" s="14"/>
      <c r="D88" s="14"/>
      <c r="E88" s="14"/>
      <c r="F88" s="20"/>
      <c r="G88" s="20"/>
      <c r="H88" s="14"/>
      <c r="I88" s="21"/>
      <c r="J88" s="21"/>
      <c r="K88" s="20"/>
      <c r="L88" s="14"/>
    </row>
    <row r="89" spans="1:12" x14ac:dyDescent="0.3">
      <c r="A89" s="14"/>
      <c r="B89" s="14"/>
      <c r="C89" s="14"/>
      <c r="D89" s="14"/>
      <c r="E89" s="14"/>
      <c r="F89" s="20"/>
      <c r="G89" s="20"/>
      <c r="H89" s="14"/>
      <c r="I89" s="21"/>
      <c r="J89" s="21"/>
      <c r="K89" s="20"/>
      <c r="L89" s="14"/>
    </row>
    <row r="90" spans="1:12" x14ac:dyDescent="0.3">
      <c r="A90" s="14"/>
      <c r="B90" s="14"/>
      <c r="C90" s="14"/>
      <c r="D90" s="14"/>
      <c r="E90" s="14"/>
      <c r="F90" s="20"/>
      <c r="G90" s="20"/>
      <c r="H90" s="14"/>
      <c r="I90" s="21"/>
      <c r="J90" s="21"/>
      <c r="K90" s="20"/>
      <c r="L90" s="14"/>
    </row>
    <row r="91" spans="1:12" x14ac:dyDescent="0.3">
      <c r="A91" s="14"/>
      <c r="B91" s="14"/>
      <c r="C91" s="14"/>
      <c r="D91" s="14"/>
      <c r="E91" s="14"/>
      <c r="F91" s="20"/>
      <c r="G91" s="20"/>
      <c r="H91" s="14"/>
      <c r="I91" s="21"/>
      <c r="J91" s="21"/>
      <c r="K91" s="20"/>
      <c r="L91" s="14"/>
    </row>
    <row r="92" spans="1:12" x14ac:dyDescent="0.3">
      <c r="A92" s="14"/>
      <c r="B92" s="14"/>
      <c r="C92" s="14"/>
      <c r="D92" s="14"/>
      <c r="E92" s="14"/>
      <c r="F92" s="20"/>
      <c r="G92" s="20"/>
      <c r="H92" s="14"/>
      <c r="I92" s="21"/>
      <c r="J92" s="21"/>
      <c r="K92" s="20"/>
      <c r="L92" s="14"/>
    </row>
    <row r="93" spans="1:12" x14ac:dyDescent="0.3">
      <c r="A93" s="14"/>
      <c r="B93" s="14"/>
      <c r="C93" s="14"/>
      <c r="D93" s="14"/>
      <c r="E93" s="14"/>
      <c r="F93" s="20"/>
      <c r="G93" s="20"/>
      <c r="H93" s="14"/>
      <c r="I93" s="21"/>
      <c r="J93" s="21"/>
      <c r="K93" s="20"/>
      <c r="L93" s="14"/>
    </row>
    <row r="94" spans="1:12" x14ac:dyDescent="0.3">
      <c r="A94" s="14"/>
      <c r="B94" s="14"/>
      <c r="C94" s="14"/>
      <c r="D94" s="14"/>
      <c r="E94" s="14"/>
      <c r="F94" s="20"/>
      <c r="G94" s="20"/>
      <c r="H94" s="14"/>
      <c r="I94" s="21"/>
      <c r="J94" s="21"/>
      <c r="K94" s="20"/>
      <c r="L94" s="14"/>
    </row>
    <row r="95" spans="1:12" x14ac:dyDescent="0.3">
      <c r="A95" s="14"/>
      <c r="B95" s="14"/>
      <c r="C95" s="14"/>
      <c r="D95" s="14"/>
      <c r="E95" s="14"/>
      <c r="F95" s="20"/>
      <c r="G95" s="20"/>
      <c r="H95" s="14"/>
      <c r="I95" s="21"/>
      <c r="J95" s="21"/>
      <c r="K95" s="20"/>
      <c r="L95" s="14"/>
    </row>
    <row r="96" spans="1:12" x14ac:dyDescent="0.3">
      <c r="A96" s="14"/>
      <c r="B96" s="14"/>
      <c r="C96" s="14"/>
      <c r="D96" s="14"/>
      <c r="E96" s="14"/>
      <c r="F96" s="20"/>
      <c r="G96" s="20"/>
      <c r="H96" s="14"/>
      <c r="I96" s="21"/>
      <c r="J96" s="21"/>
      <c r="K96" s="20"/>
      <c r="L96" s="14"/>
    </row>
    <row r="97" spans="1:12" x14ac:dyDescent="0.3">
      <c r="A97" s="14"/>
      <c r="B97" s="14"/>
      <c r="C97" s="14"/>
      <c r="D97" s="14"/>
      <c r="E97" s="14"/>
      <c r="F97" s="20"/>
      <c r="G97" s="20"/>
      <c r="H97" s="14"/>
      <c r="I97" s="21"/>
      <c r="J97" s="21"/>
      <c r="K97" s="20"/>
      <c r="L97" s="14"/>
    </row>
    <row r="98" spans="1:12" x14ac:dyDescent="0.3">
      <c r="A98" s="14"/>
      <c r="B98" s="14"/>
      <c r="C98" s="14"/>
      <c r="D98" s="14"/>
      <c r="E98" s="14"/>
      <c r="F98" s="20"/>
      <c r="G98" s="20"/>
      <c r="H98" s="14"/>
      <c r="I98" s="21"/>
      <c r="J98" s="21"/>
      <c r="K98" s="20"/>
      <c r="L98" s="14"/>
    </row>
    <row r="99" spans="1:12" x14ac:dyDescent="0.3">
      <c r="A99" s="14"/>
      <c r="B99" s="14"/>
      <c r="C99" s="14"/>
      <c r="D99" s="14"/>
      <c r="E99" s="14"/>
      <c r="F99" s="20"/>
      <c r="G99" s="20"/>
      <c r="H99" s="14"/>
      <c r="I99" s="21"/>
      <c r="J99" s="21"/>
      <c r="K99" s="20"/>
      <c r="L99" s="14"/>
    </row>
    <row r="100" spans="1:12" x14ac:dyDescent="0.3">
      <c r="A100" s="14"/>
      <c r="B100" s="14"/>
      <c r="C100" s="14"/>
      <c r="D100" s="14"/>
      <c r="E100" s="14"/>
      <c r="F100" s="20"/>
      <c r="G100" s="20"/>
      <c r="H100" s="14"/>
      <c r="I100" s="21"/>
      <c r="J100" s="21"/>
      <c r="K100" s="20"/>
      <c r="L100" s="14"/>
    </row>
    <row r="101" spans="1:12" x14ac:dyDescent="0.3">
      <c r="A101" s="14"/>
      <c r="B101" s="14"/>
      <c r="C101" s="14"/>
      <c r="D101" s="14"/>
      <c r="E101" s="14"/>
      <c r="F101" s="20"/>
      <c r="G101" s="20"/>
      <c r="H101" s="14"/>
      <c r="I101" s="21"/>
      <c r="J101" s="21"/>
      <c r="K101" s="20"/>
      <c r="L101" s="14"/>
    </row>
    <row r="102" spans="1:12" x14ac:dyDescent="0.3">
      <c r="A102" s="14"/>
      <c r="B102" s="14"/>
      <c r="C102" s="14"/>
      <c r="D102" s="14"/>
      <c r="E102" s="14"/>
      <c r="F102" s="20"/>
      <c r="G102" s="20"/>
      <c r="H102" s="14"/>
      <c r="I102" s="21"/>
      <c r="J102" s="21"/>
      <c r="K102" s="20"/>
      <c r="L102" s="14"/>
    </row>
    <row r="103" spans="1:12" x14ac:dyDescent="0.3">
      <c r="A103" s="14"/>
      <c r="B103" s="14"/>
      <c r="C103" s="14"/>
      <c r="D103" s="14"/>
      <c r="E103" s="14"/>
      <c r="F103" s="20"/>
      <c r="G103" s="20"/>
      <c r="H103" s="14"/>
      <c r="I103" s="21"/>
      <c r="J103" s="21"/>
      <c r="K103" s="20"/>
      <c r="L103" s="14"/>
    </row>
    <row r="104" spans="1:12" x14ac:dyDescent="0.3">
      <c r="A104" s="14"/>
      <c r="B104" s="14"/>
      <c r="C104" s="14"/>
      <c r="D104" s="14"/>
      <c r="E104" s="14"/>
      <c r="F104" s="20"/>
      <c r="G104" s="20"/>
      <c r="H104" s="14"/>
      <c r="I104" s="21"/>
      <c r="J104" s="21"/>
      <c r="K104" s="20"/>
      <c r="L104" s="14"/>
    </row>
    <row r="105" spans="1:12" x14ac:dyDescent="0.3">
      <c r="A105" s="14"/>
      <c r="B105" s="14"/>
      <c r="C105" s="14"/>
      <c r="D105" s="14"/>
      <c r="E105" s="14"/>
      <c r="F105" s="20"/>
      <c r="G105" s="20"/>
      <c r="H105" s="14"/>
      <c r="I105" s="21"/>
      <c r="J105" s="21"/>
      <c r="K105" s="20"/>
      <c r="L105" s="14"/>
    </row>
    <row r="106" spans="1:12" x14ac:dyDescent="0.3">
      <c r="A106" s="14"/>
      <c r="B106" s="14"/>
      <c r="C106" s="14"/>
      <c r="D106" s="14"/>
      <c r="E106" s="14"/>
      <c r="F106" s="20"/>
      <c r="G106" s="20"/>
      <c r="H106" s="14"/>
      <c r="I106" s="21"/>
      <c r="J106" s="21"/>
      <c r="K106" s="20"/>
      <c r="L106" s="14"/>
    </row>
    <row r="107" spans="1:12" x14ac:dyDescent="0.3">
      <c r="A107" s="14"/>
      <c r="B107" s="14"/>
      <c r="C107" s="14"/>
      <c r="D107" s="14"/>
      <c r="E107" s="14"/>
      <c r="F107" s="20"/>
      <c r="G107" s="20"/>
      <c r="H107" s="14"/>
      <c r="I107" s="21"/>
      <c r="J107" s="21"/>
      <c r="K107" s="20"/>
      <c r="L107" s="14"/>
    </row>
    <row r="108" spans="1:12" x14ac:dyDescent="0.3">
      <c r="A108" s="14"/>
      <c r="B108" s="14"/>
      <c r="C108" s="14"/>
      <c r="D108" s="14"/>
      <c r="E108" s="14"/>
      <c r="F108" s="20"/>
      <c r="G108" s="20"/>
      <c r="H108" s="14"/>
      <c r="I108" s="21"/>
      <c r="J108" s="21"/>
      <c r="K108" s="20"/>
      <c r="L108" s="14"/>
    </row>
    <row r="109" spans="1:12" x14ac:dyDescent="0.3">
      <c r="A109" s="14"/>
      <c r="B109" s="14"/>
      <c r="C109" s="14"/>
      <c r="D109" s="14"/>
      <c r="E109" s="14"/>
      <c r="F109" s="20"/>
      <c r="G109" s="20"/>
      <c r="H109" s="14"/>
      <c r="I109" s="21"/>
      <c r="J109" s="21"/>
      <c r="K109" s="20"/>
      <c r="L109" s="14"/>
    </row>
    <row r="110" spans="1:12" x14ac:dyDescent="0.3">
      <c r="A110" s="14"/>
      <c r="B110" s="14"/>
      <c r="C110" s="14"/>
      <c r="D110" s="14"/>
      <c r="E110" s="14"/>
      <c r="F110" s="20"/>
      <c r="G110" s="20"/>
      <c r="H110" s="14"/>
      <c r="I110" s="21"/>
      <c r="J110" s="21"/>
      <c r="K110" s="20"/>
      <c r="L110" s="14"/>
    </row>
    <row r="111" spans="1:12" x14ac:dyDescent="0.3">
      <c r="A111" s="14"/>
      <c r="B111" s="14"/>
      <c r="C111" s="14"/>
      <c r="D111" s="14"/>
      <c r="E111" s="14"/>
      <c r="F111" s="20"/>
      <c r="G111" s="20"/>
      <c r="H111" s="14"/>
      <c r="I111" s="21"/>
      <c r="J111" s="21"/>
      <c r="K111" s="20"/>
      <c r="L111" s="14"/>
    </row>
    <row r="112" spans="1:12" x14ac:dyDescent="0.3">
      <c r="A112" s="14"/>
      <c r="B112" s="14"/>
      <c r="C112" s="14"/>
      <c r="D112" s="14"/>
      <c r="E112" s="14"/>
      <c r="F112" s="20"/>
      <c r="G112" s="20"/>
      <c r="H112" s="14"/>
      <c r="I112" s="21"/>
      <c r="J112" s="21"/>
      <c r="K112" s="20"/>
      <c r="L112" s="14"/>
    </row>
    <row r="113" spans="1:12" x14ac:dyDescent="0.3">
      <c r="A113" s="14"/>
      <c r="B113" s="14"/>
      <c r="C113" s="14"/>
      <c r="D113" s="14"/>
      <c r="E113" s="14"/>
      <c r="F113" s="20"/>
      <c r="G113" s="20"/>
      <c r="H113" s="14"/>
      <c r="I113" s="21"/>
      <c r="J113" s="21"/>
      <c r="K113" s="20"/>
      <c r="L113" s="14"/>
    </row>
    <row r="114" spans="1:12" x14ac:dyDescent="0.3">
      <c r="A114" s="14"/>
      <c r="B114" s="14"/>
      <c r="C114" s="14"/>
      <c r="D114" s="14"/>
      <c r="E114" s="14"/>
      <c r="F114" s="20"/>
      <c r="G114" s="20"/>
      <c r="H114" s="14"/>
      <c r="I114" s="21"/>
      <c r="J114" s="21"/>
      <c r="K114" s="20"/>
      <c r="L114" s="14"/>
    </row>
    <row r="115" spans="1:12" x14ac:dyDescent="0.3">
      <c r="A115" s="14"/>
      <c r="B115" s="14"/>
      <c r="C115" s="14"/>
      <c r="D115" s="14"/>
      <c r="E115" s="14"/>
      <c r="F115" s="20"/>
      <c r="G115" s="20"/>
      <c r="H115" s="14"/>
      <c r="I115" s="21"/>
      <c r="J115" s="21"/>
      <c r="K115" s="20"/>
      <c r="L115" s="14"/>
    </row>
    <row r="116" spans="1:12" x14ac:dyDescent="0.3">
      <c r="A116" s="14"/>
      <c r="B116" s="14"/>
      <c r="C116" s="14"/>
      <c r="D116" s="14"/>
      <c r="E116" s="14"/>
      <c r="F116" s="20"/>
      <c r="G116" s="20"/>
      <c r="H116" s="14"/>
      <c r="I116" s="21"/>
      <c r="J116" s="21"/>
      <c r="K116" s="20"/>
      <c r="L116" s="14"/>
    </row>
    <row r="117" spans="1:12" x14ac:dyDescent="0.3">
      <c r="A117" s="14"/>
      <c r="B117" s="14"/>
      <c r="C117" s="14"/>
      <c r="D117" s="14"/>
      <c r="E117" s="14"/>
      <c r="F117" s="20"/>
      <c r="G117" s="20"/>
      <c r="H117" s="14"/>
      <c r="I117" s="21"/>
      <c r="J117" s="21"/>
      <c r="K117" s="20"/>
      <c r="L117" s="14"/>
    </row>
    <row r="118" spans="1:12" x14ac:dyDescent="0.3">
      <c r="A118" s="14"/>
      <c r="B118" s="14"/>
      <c r="C118" s="14"/>
      <c r="D118" s="14"/>
      <c r="E118" s="14"/>
      <c r="F118" s="20"/>
      <c r="G118" s="20"/>
      <c r="H118" s="14"/>
      <c r="I118" s="21"/>
      <c r="J118" s="21"/>
      <c r="K118" s="20"/>
      <c r="L118" s="14"/>
    </row>
    <row r="119" spans="1:12" x14ac:dyDescent="0.3">
      <c r="A119" s="14"/>
      <c r="B119" s="14"/>
      <c r="C119" s="14"/>
      <c r="D119" s="14"/>
      <c r="E119" s="14"/>
      <c r="F119" s="20"/>
      <c r="G119" s="20"/>
      <c r="H119" s="14"/>
      <c r="I119" s="21"/>
      <c r="J119" s="21"/>
      <c r="K119" s="20"/>
      <c r="L119" s="14"/>
    </row>
    <row r="120" spans="1:12" x14ac:dyDescent="0.3">
      <c r="A120" s="14"/>
      <c r="B120" s="14"/>
      <c r="C120" s="14"/>
      <c r="D120" s="14"/>
      <c r="E120" s="14"/>
      <c r="F120" s="20"/>
      <c r="G120" s="20"/>
      <c r="H120" s="14"/>
      <c r="I120" s="21"/>
      <c r="J120" s="21"/>
      <c r="K120" s="20"/>
      <c r="L120" s="14"/>
    </row>
    <row r="121" spans="1:12" x14ac:dyDescent="0.3">
      <c r="A121" s="14"/>
      <c r="B121" s="14"/>
      <c r="C121" s="14"/>
      <c r="D121" s="14"/>
      <c r="E121" s="14"/>
      <c r="F121" s="20"/>
      <c r="G121" s="20"/>
      <c r="H121" s="14"/>
      <c r="I121" s="21"/>
      <c r="J121" s="21"/>
      <c r="K121" s="20"/>
      <c r="L121" s="14"/>
    </row>
    <row r="122" spans="1:12" x14ac:dyDescent="0.3">
      <c r="A122" s="14"/>
      <c r="B122" s="14"/>
      <c r="C122" s="14"/>
      <c r="D122" s="14"/>
      <c r="E122" s="14"/>
      <c r="F122" s="20"/>
      <c r="G122" s="20"/>
      <c r="H122" s="14"/>
      <c r="I122" s="21"/>
      <c r="J122" s="21"/>
      <c r="K122" s="20"/>
      <c r="L122" s="14"/>
    </row>
    <row r="123" spans="1:12" x14ac:dyDescent="0.3">
      <c r="A123" s="14"/>
      <c r="B123" s="14"/>
      <c r="C123" s="14"/>
      <c r="D123" s="14"/>
      <c r="E123" s="14"/>
      <c r="F123" s="20"/>
      <c r="G123" s="20"/>
      <c r="H123" s="14"/>
      <c r="I123" s="21"/>
      <c r="J123" s="21"/>
      <c r="K123" s="20"/>
      <c r="L123" s="14"/>
    </row>
    <row r="124" spans="1:12" x14ac:dyDescent="0.3">
      <c r="A124" s="14"/>
      <c r="B124" s="14"/>
      <c r="C124" s="14"/>
      <c r="D124" s="14"/>
      <c r="E124" s="14"/>
      <c r="F124" s="20"/>
      <c r="G124" s="20"/>
      <c r="H124" s="14"/>
      <c r="I124" s="21"/>
      <c r="J124" s="21"/>
      <c r="K124" s="20"/>
      <c r="L124" s="14"/>
    </row>
    <row r="125" spans="1:12" x14ac:dyDescent="0.3">
      <c r="A125" s="14"/>
      <c r="B125" s="14"/>
      <c r="C125" s="14"/>
      <c r="D125" s="14"/>
      <c r="E125" s="14"/>
      <c r="F125" s="20"/>
      <c r="G125" s="20"/>
      <c r="H125" s="14"/>
      <c r="I125" s="21"/>
      <c r="J125" s="21"/>
      <c r="K125" s="20"/>
      <c r="L125" s="14"/>
    </row>
    <row r="126" spans="1:12" x14ac:dyDescent="0.3">
      <c r="A126" s="14"/>
      <c r="B126" s="14"/>
      <c r="C126" s="14"/>
      <c r="D126" s="14"/>
      <c r="E126" s="14"/>
      <c r="F126" s="20"/>
      <c r="G126" s="20"/>
      <c r="H126" s="14"/>
      <c r="I126" s="21"/>
      <c r="J126" s="21"/>
      <c r="K126" s="20"/>
      <c r="L126" s="14"/>
    </row>
    <row r="127" spans="1:12" x14ac:dyDescent="0.3">
      <c r="A127" s="14"/>
      <c r="B127" s="14"/>
      <c r="C127" s="14"/>
      <c r="D127" s="14"/>
      <c r="E127" s="14"/>
      <c r="F127" s="20"/>
      <c r="G127" s="20"/>
      <c r="H127" s="14"/>
      <c r="I127" s="21"/>
      <c r="J127" s="21"/>
      <c r="K127" s="20"/>
      <c r="L127" s="14"/>
    </row>
    <row r="128" spans="1:12" x14ac:dyDescent="0.3">
      <c r="A128" s="14"/>
      <c r="B128" s="14"/>
      <c r="C128" s="14"/>
      <c r="D128" s="14"/>
      <c r="E128" s="14"/>
      <c r="F128" s="20"/>
      <c r="G128" s="20"/>
      <c r="H128" s="14"/>
      <c r="I128" s="21"/>
      <c r="J128" s="21"/>
      <c r="K128" s="20"/>
      <c r="L128" s="14"/>
    </row>
    <row r="129" spans="1:12" x14ac:dyDescent="0.3">
      <c r="A129" s="14"/>
      <c r="B129" s="14"/>
      <c r="C129" s="14"/>
      <c r="D129" s="14"/>
      <c r="E129" s="14"/>
      <c r="F129" s="20"/>
      <c r="G129" s="20"/>
      <c r="H129" s="14"/>
      <c r="I129" s="21"/>
      <c r="J129" s="21"/>
      <c r="K129" s="20"/>
      <c r="L129" s="14"/>
    </row>
    <row r="130" spans="1:12" x14ac:dyDescent="0.3">
      <c r="A130" s="14"/>
      <c r="B130" s="14"/>
      <c r="C130" s="14"/>
      <c r="D130" s="14"/>
      <c r="E130" s="14"/>
      <c r="F130" s="20"/>
      <c r="G130" s="20"/>
      <c r="H130" s="14"/>
      <c r="I130" s="21"/>
      <c r="J130" s="21"/>
      <c r="K130" s="20"/>
      <c r="L130" s="14"/>
    </row>
    <row r="131" spans="1:12" x14ac:dyDescent="0.3">
      <c r="A131" s="14"/>
      <c r="B131" s="14"/>
      <c r="C131" s="14"/>
      <c r="D131" s="14"/>
      <c r="E131" s="14"/>
      <c r="F131" s="20"/>
      <c r="G131" s="20"/>
      <c r="H131" s="14"/>
      <c r="I131" s="21"/>
      <c r="J131" s="21"/>
      <c r="K131" s="20"/>
      <c r="L131" s="14"/>
    </row>
    <row r="132" spans="1:12" x14ac:dyDescent="0.3">
      <c r="A132" s="14"/>
      <c r="B132" s="14"/>
      <c r="C132" s="14"/>
      <c r="D132" s="14"/>
      <c r="E132" s="14"/>
      <c r="F132" s="20"/>
      <c r="G132" s="20"/>
      <c r="H132" s="14"/>
      <c r="I132" s="21"/>
      <c r="J132" s="21"/>
      <c r="K132" s="20"/>
      <c r="L132" s="14"/>
    </row>
    <row r="133" spans="1:12" x14ac:dyDescent="0.3">
      <c r="A133" s="14"/>
      <c r="B133" s="14"/>
      <c r="C133" s="14"/>
      <c r="D133" s="14"/>
      <c r="E133" s="14"/>
      <c r="F133" s="20"/>
      <c r="G133" s="20"/>
      <c r="H133" s="14"/>
      <c r="I133" s="21"/>
      <c r="J133" s="21"/>
      <c r="K133" s="20"/>
      <c r="L133" s="14"/>
    </row>
    <row r="134" spans="1:12" x14ac:dyDescent="0.3">
      <c r="A134" s="14"/>
      <c r="B134" s="14"/>
      <c r="C134" s="14"/>
      <c r="D134" s="14"/>
      <c r="E134" s="14"/>
      <c r="F134" s="20"/>
      <c r="G134" s="20"/>
      <c r="H134" s="14"/>
      <c r="I134" s="21"/>
      <c r="J134" s="21"/>
      <c r="K134" s="20"/>
      <c r="L134" s="14"/>
    </row>
    <row r="135" spans="1:12" x14ac:dyDescent="0.3">
      <c r="A135" s="14"/>
      <c r="B135" s="14"/>
      <c r="C135" s="14"/>
      <c r="D135" s="14"/>
      <c r="E135" s="14"/>
      <c r="F135" s="20"/>
      <c r="G135" s="20"/>
      <c r="H135" s="14"/>
      <c r="I135" s="21"/>
      <c r="J135" s="21"/>
      <c r="K135" s="20"/>
      <c r="L135" s="14"/>
    </row>
    <row r="136" spans="1:12" x14ac:dyDescent="0.3">
      <c r="A136" s="14"/>
      <c r="B136" s="14"/>
      <c r="C136" s="14"/>
      <c r="D136" s="14"/>
      <c r="E136" s="14"/>
      <c r="F136" s="20"/>
      <c r="G136" s="20"/>
      <c r="H136" s="14"/>
      <c r="I136" s="21"/>
      <c r="J136" s="21"/>
      <c r="K136" s="20"/>
      <c r="L136" s="14"/>
    </row>
    <row r="137" spans="1:12" x14ac:dyDescent="0.3">
      <c r="A137" s="14"/>
      <c r="B137" s="14"/>
      <c r="C137" s="14"/>
      <c r="D137" s="14"/>
      <c r="E137" s="14"/>
      <c r="F137" s="20"/>
      <c r="G137" s="20"/>
      <c r="H137" s="14"/>
      <c r="I137" s="21"/>
      <c r="J137" s="21"/>
      <c r="K137" s="20"/>
      <c r="L137" s="14"/>
    </row>
    <row r="138" spans="1:12" x14ac:dyDescent="0.3">
      <c r="A138" s="14"/>
      <c r="B138" s="14"/>
      <c r="C138" s="14"/>
      <c r="D138" s="14"/>
      <c r="E138" s="14"/>
      <c r="F138" s="20"/>
      <c r="G138" s="20"/>
      <c r="H138" s="14"/>
      <c r="I138" s="21"/>
      <c r="J138" s="21"/>
      <c r="K138" s="20"/>
      <c r="L138" s="14"/>
    </row>
    <row r="139" spans="1:12" x14ac:dyDescent="0.3">
      <c r="A139" s="14"/>
      <c r="B139" s="14"/>
      <c r="C139" s="14"/>
      <c r="D139" s="14"/>
      <c r="E139" s="14"/>
      <c r="F139" s="20"/>
      <c r="G139" s="20"/>
      <c r="H139" s="14"/>
      <c r="I139" s="21"/>
      <c r="J139" s="21"/>
      <c r="K139" s="20"/>
      <c r="L139" s="14"/>
    </row>
    <row r="140" spans="1:12" x14ac:dyDescent="0.3">
      <c r="A140" s="14"/>
      <c r="B140" s="14"/>
      <c r="C140" s="14"/>
      <c r="D140" s="14"/>
      <c r="E140" s="14"/>
      <c r="F140" s="20"/>
      <c r="G140" s="20"/>
      <c r="H140" s="14"/>
      <c r="I140" s="21"/>
      <c r="J140" s="21"/>
      <c r="K140" s="20"/>
      <c r="L140" s="14"/>
    </row>
    <row r="141" spans="1:12" x14ac:dyDescent="0.3">
      <c r="A141" s="14"/>
      <c r="B141" s="14"/>
      <c r="C141" s="14"/>
      <c r="D141" s="14"/>
      <c r="E141" s="14"/>
      <c r="F141" s="20"/>
      <c r="G141" s="20"/>
      <c r="H141" s="14"/>
      <c r="I141" s="21"/>
      <c r="J141" s="21"/>
      <c r="K141" s="20"/>
      <c r="L141" s="14"/>
    </row>
    <row r="142" spans="1:12" x14ac:dyDescent="0.3">
      <c r="A142" s="14"/>
      <c r="B142" s="14"/>
      <c r="C142" s="14"/>
      <c r="D142" s="14"/>
      <c r="E142" s="14"/>
      <c r="F142" s="20"/>
      <c r="G142" s="20"/>
      <c r="H142" s="14"/>
      <c r="I142" s="21"/>
      <c r="J142" s="21"/>
      <c r="K142" s="20"/>
      <c r="L142" s="14"/>
    </row>
    <row r="143" spans="1:12" x14ac:dyDescent="0.3">
      <c r="A143" s="14"/>
      <c r="B143" s="14"/>
      <c r="C143" s="14"/>
      <c r="D143" s="14"/>
      <c r="E143" s="14"/>
      <c r="F143" s="20"/>
      <c r="G143" s="20"/>
      <c r="H143" s="14"/>
      <c r="I143" s="21"/>
      <c r="J143" s="21"/>
      <c r="K143" s="20"/>
      <c r="L143" s="14"/>
    </row>
    <row r="144" spans="1:12" x14ac:dyDescent="0.3">
      <c r="A144" s="14"/>
      <c r="B144" s="14"/>
      <c r="C144" s="14"/>
      <c r="D144" s="14"/>
      <c r="E144" s="14"/>
      <c r="F144" s="20"/>
      <c r="G144" s="20"/>
      <c r="H144" s="14"/>
      <c r="I144" s="21"/>
      <c r="J144" s="21"/>
      <c r="K144" s="20"/>
      <c r="L144" s="14"/>
    </row>
    <row r="145" spans="1:12" x14ac:dyDescent="0.3">
      <c r="A145" s="14"/>
      <c r="B145" s="14"/>
      <c r="C145" s="14"/>
      <c r="D145" s="14"/>
      <c r="E145" s="14"/>
      <c r="F145" s="20"/>
      <c r="G145" s="20"/>
      <c r="H145" s="14"/>
      <c r="I145" s="21"/>
      <c r="J145" s="21"/>
      <c r="K145" s="20"/>
      <c r="L145" s="14"/>
    </row>
    <row r="146" spans="1:12" x14ac:dyDescent="0.3">
      <c r="A146" s="14"/>
      <c r="B146" s="14"/>
      <c r="C146" s="14"/>
      <c r="D146" s="14"/>
      <c r="E146" s="14"/>
      <c r="F146" s="20"/>
      <c r="G146" s="20"/>
      <c r="H146" s="14"/>
      <c r="I146" s="21"/>
      <c r="J146" s="21"/>
      <c r="K146" s="20"/>
      <c r="L146" s="14"/>
    </row>
    <row r="147" spans="1:12" x14ac:dyDescent="0.3">
      <c r="A147" s="14"/>
      <c r="B147" s="14"/>
      <c r="C147" s="14"/>
      <c r="D147" s="14"/>
      <c r="E147" s="14"/>
      <c r="F147" s="20"/>
      <c r="G147" s="20"/>
      <c r="H147" s="14"/>
      <c r="I147" s="21"/>
      <c r="J147" s="21"/>
      <c r="K147" s="20"/>
      <c r="L147" s="14"/>
    </row>
    <row r="148" spans="1:12" x14ac:dyDescent="0.3">
      <c r="A148" s="14"/>
      <c r="B148" s="14"/>
      <c r="C148" s="14"/>
      <c r="D148" s="14"/>
      <c r="E148" s="14"/>
      <c r="F148" s="20"/>
      <c r="G148" s="20"/>
      <c r="H148" s="14"/>
      <c r="I148" s="21"/>
      <c r="J148" s="21"/>
      <c r="K148" s="20"/>
      <c r="L148" s="14"/>
    </row>
    <row r="149" spans="1:12" x14ac:dyDescent="0.3">
      <c r="A149" s="14"/>
      <c r="B149" s="14"/>
      <c r="C149" s="14"/>
      <c r="D149" s="14"/>
      <c r="E149" s="14"/>
      <c r="F149" s="20"/>
      <c r="G149" s="20"/>
      <c r="H149" s="14"/>
      <c r="I149" s="21"/>
      <c r="J149" s="21"/>
      <c r="K149" s="20"/>
      <c r="L149" s="14"/>
    </row>
    <row r="150" spans="1:12" x14ac:dyDescent="0.3">
      <c r="A150" s="14"/>
      <c r="B150" s="14"/>
      <c r="C150" s="14"/>
      <c r="D150" s="14"/>
      <c r="E150" s="14"/>
      <c r="F150" s="20"/>
      <c r="G150" s="20"/>
      <c r="H150" s="14"/>
      <c r="I150" s="21"/>
      <c r="J150" s="21"/>
      <c r="K150" s="20"/>
      <c r="L150" s="14"/>
    </row>
    <row r="151" spans="1:12" x14ac:dyDescent="0.3">
      <c r="A151" s="14"/>
      <c r="B151" s="14"/>
      <c r="C151" s="14"/>
      <c r="D151" s="14"/>
      <c r="E151" s="14"/>
      <c r="F151" s="20"/>
      <c r="G151" s="20"/>
      <c r="H151" s="14"/>
      <c r="I151" s="21"/>
      <c r="J151" s="21"/>
      <c r="K151" s="20"/>
      <c r="L151" s="14"/>
    </row>
    <row r="152" spans="1:12" x14ac:dyDescent="0.3">
      <c r="A152" s="14"/>
      <c r="B152" s="14"/>
      <c r="C152" s="14"/>
      <c r="D152" s="14"/>
      <c r="E152" s="14"/>
      <c r="F152" s="20"/>
      <c r="G152" s="20"/>
      <c r="H152" s="14"/>
      <c r="I152" s="21"/>
      <c r="J152" s="21"/>
      <c r="K152" s="20"/>
      <c r="L152" s="14"/>
    </row>
    <row r="153" spans="1:12" x14ac:dyDescent="0.3">
      <c r="A153" s="14"/>
      <c r="B153" s="14"/>
      <c r="C153" s="14"/>
      <c r="D153" s="14"/>
      <c r="E153" s="14"/>
      <c r="F153" s="20"/>
      <c r="G153" s="20"/>
      <c r="H153" s="14"/>
      <c r="I153" s="21"/>
      <c r="J153" s="21"/>
      <c r="K153" s="20"/>
      <c r="L153" s="14"/>
    </row>
    <row r="154" spans="1:12" x14ac:dyDescent="0.3">
      <c r="A154" s="14"/>
      <c r="B154" s="14"/>
      <c r="C154" s="14"/>
      <c r="D154" s="14"/>
      <c r="E154" s="14"/>
      <c r="F154" s="20"/>
      <c r="G154" s="20"/>
      <c r="H154" s="14"/>
      <c r="I154" s="21"/>
      <c r="J154" s="21"/>
      <c r="K154" s="20"/>
      <c r="L154" s="14"/>
    </row>
    <row r="155" spans="1:12" x14ac:dyDescent="0.3">
      <c r="A155" s="14"/>
      <c r="B155" s="14"/>
      <c r="C155" s="14"/>
      <c r="D155" s="14"/>
      <c r="E155" s="14"/>
      <c r="F155" s="20"/>
      <c r="G155" s="20"/>
      <c r="H155" s="14"/>
      <c r="I155" s="21"/>
      <c r="J155" s="21"/>
      <c r="K155" s="20"/>
      <c r="L155" s="14"/>
    </row>
    <row r="156" spans="1:12" x14ac:dyDescent="0.3">
      <c r="A156" s="14"/>
      <c r="B156" s="14"/>
      <c r="C156" s="14"/>
      <c r="D156" s="14"/>
      <c r="E156" s="14"/>
      <c r="F156" s="20"/>
      <c r="G156" s="20"/>
      <c r="H156" s="14"/>
      <c r="I156" s="21"/>
      <c r="J156" s="21"/>
      <c r="K156" s="20"/>
      <c r="L156" s="14"/>
    </row>
    <row r="157" spans="1:12" x14ac:dyDescent="0.3">
      <c r="A157" s="14"/>
      <c r="B157" s="14"/>
      <c r="C157" s="14"/>
      <c r="D157" s="14"/>
      <c r="E157" s="14"/>
      <c r="F157" s="20"/>
      <c r="G157" s="20"/>
      <c r="H157" s="14"/>
      <c r="I157" s="21"/>
      <c r="J157" s="21"/>
      <c r="K157" s="20"/>
      <c r="L157" s="14"/>
    </row>
    <row r="158" spans="1:12" x14ac:dyDescent="0.3">
      <c r="A158" s="14"/>
      <c r="B158" s="14"/>
      <c r="C158" s="14"/>
      <c r="D158" s="14"/>
      <c r="E158" s="14"/>
      <c r="F158" s="20"/>
      <c r="G158" s="20"/>
      <c r="H158" s="14"/>
      <c r="I158" s="21"/>
      <c r="J158" s="21"/>
      <c r="K158" s="20"/>
      <c r="L158" s="14"/>
    </row>
    <row r="159" spans="1:12" x14ac:dyDescent="0.3">
      <c r="A159" s="14"/>
      <c r="B159" s="14"/>
      <c r="C159" s="14"/>
      <c r="D159" s="14"/>
      <c r="E159" s="14"/>
      <c r="F159" s="20"/>
      <c r="G159" s="20"/>
      <c r="H159" s="14"/>
      <c r="I159" s="21"/>
      <c r="J159" s="21"/>
      <c r="K159" s="20"/>
      <c r="L159" s="14"/>
    </row>
    <row r="160" spans="1:12" x14ac:dyDescent="0.3">
      <c r="A160" s="14"/>
      <c r="B160" s="14"/>
      <c r="C160" s="14"/>
      <c r="D160" s="14"/>
      <c r="E160" s="14"/>
      <c r="F160" s="20"/>
      <c r="G160" s="20"/>
      <c r="H160" s="14"/>
      <c r="I160" s="21"/>
      <c r="J160" s="21"/>
      <c r="K160" s="20"/>
      <c r="L160" s="14"/>
    </row>
    <row r="161" spans="1:12" x14ac:dyDescent="0.3">
      <c r="A161" s="14"/>
      <c r="B161" s="14"/>
      <c r="C161" s="14"/>
      <c r="D161" s="14"/>
      <c r="E161" s="14"/>
      <c r="F161" s="20"/>
      <c r="G161" s="20"/>
      <c r="H161" s="14"/>
      <c r="I161" s="21"/>
      <c r="J161" s="21"/>
      <c r="K161" s="20"/>
      <c r="L161" s="14"/>
    </row>
    <row r="162" spans="1:12" x14ac:dyDescent="0.3">
      <c r="A162" s="14"/>
      <c r="B162" s="14"/>
      <c r="C162" s="14"/>
      <c r="D162" s="14"/>
      <c r="E162" s="14"/>
      <c r="F162" s="20"/>
      <c r="G162" s="20"/>
      <c r="H162" s="14"/>
      <c r="I162" s="21"/>
      <c r="J162" s="21"/>
      <c r="K162" s="20"/>
      <c r="L162" s="14"/>
    </row>
    <row r="163" spans="1:12" x14ac:dyDescent="0.3">
      <c r="A163" s="14"/>
      <c r="B163" s="14"/>
      <c r="C163" s="14"/>
      <c r="D163" s="14"/>
      <c r="E163" s="14"/>
      <c r="F163" s="20"/>
      <c r="G163" s="20"/>
      <c r="H163" s="14"/>
      <c r="I163" s="21"/>
      <c r="J163" s="21"/>
      <c r="K163" s="20"/>
      <c r="L163" s="14"/>
    </row>
    <row r="164" spans="1:12" x14ac:dyDescent="0.3">
      <c r="A164" s="14"/>
      <c r="B164" s="14"/>
      <c r="C164" s="14"/>
      <c r="D164" s="14"/>
      <c r="E164" s="14"/>
      <c r="F164" s="20"/>
      <c r="G164" s="20"/>
      <c r="H164" s="14"/>
      <c r="I164" s="21"/>
      <c r="J164" s="21"/>
      <c r="K164" s="20"/>
      <c r="L164" s="14"/>
    </row>
    <row r="165" spans="1:12" x14ac:dyDescent="0.3">
      <c r="A165" s="14"/>
      <c r="B165" s="14"/>
      <c r="C165" s="14"/>
      <c r="D165" s="14"/>
      <c r="E165" s="14"/>
      <c r="F165" s="20"/>
      <c r="G165" s="20"/>
      <c r="H165" s="14"/>
      <c r="I165" s="21"/>
      <c r="J165" s="21"/>
      <c r="K165" s="20"/>
      <c r="L165" s="14"/>
    </row>
    <row r="166" spans="1:12" x14ac:dyDescent="0.3">
      <c r="A166" s="14"/>
      <c r="B166" s="14"/>
      <c r="C166" s="14"/>
      <c r="D166" s="14"/>
      <c r="E166" s="14"/>
      <c r="F166" s="20"/>
      <c r="G166" s="20"/>
      <c r="H166" s="14"/>
      <c r="I166" s="21"/>
      <c r="J166" s="21"/>
      <c r="K166" s="20"/>
      <c r="L166" s="14"/>
    </row>
    <row r="167" spans="1:12" x14ac:dyDescent="0.3">
      <c r="A167" s="14"/>
      <c r="B167" s="14"/>
      <c r="C167" s="14"/>
      <c r="D167" s="14"/>
      <c r="E167" s="14"/>
      <c r="F167" s="20"/>
      <c r="G167" s="20"/>
      <c r="H167" s="14"/>
      <c r="I167" s="21"/>
      <c r="J167" s="21"/>
      <c r="K167" s="20"/>
      <c r="L167" s="14"/>
    </row>
    <row r="168" spans="1:12" x14ac:dyDescent="0.3">
      <c r="A168" s="14"/>
      <c r="B168" s="14"/>
      <c r="C168" s="14"/>
      <c r="D168" s="14"/>
      <c r="E168" s="14"/>
      <c r="F168" s="20"/>
      <c r="G168" s="20"/>
      <c r="H168" s="14"/>
      <c r="I168" s="21"/>
      <c r="J168" s="21"/>
      <c r="K168" s="20"/>
      <c r="L168" s="14"/>
    </row>
    <row r="169" spans="1:12" x14ac:dyDescent="0.3">
      <c r="A169" s="14"/>
      <c r="B169" s="14"/>
      <c r="C169" s="14"/>
      <c r="D169" s="14"/>
      <c r="E169" s="14"/>
      <c r="F169" s="20"/>
      <c r="G169" s="20"/>
      <c r="H169" s="14"/>
      <c r="I169" s="21"/>
      <c r="J169" s="21"/>
      <c r="K169" s="20"/>
      <c r="L169" s="14"/>
    </row>
    <row r="170" spans="1:12" x14ac:dyDescent="0.3">
      <c r="A170" s="14"/>
      <c r="B170" s="14"/>
      <c r="C170" s="14"/>
      <c r="D170" s="14"/>
      <c r="E170" s="14"/>
      <c r="F170" s="20"/>
      <c r="G170" s="20"/>
      <c r="H170" s="14"/>
      <c r="I170" s="21"/>
      <c r="J170" s="21"/>
      <c r="K170" s="20"/>
      <c r="L170" s="14"/>
    </row>
    <row r="171" spans="1:12" x14ac:dyDescent="0.3">
      <c r="A171" s="14"/>
      <c r="B171" s="14"/>
      <c r="C171" s="14"/>
      <c r="D171" s="14"/>
      <c r="E171" s="14"/>
      <c r="F171" s="20"/>
      <c r="G171" s="20"/>
      <c r="H171" s="14"/>
      <c r="I171" s="21"/>
      <c r="J171" s="21"/>
      <c r="K171" s="20"/>
      <c r="L171" s="14"/>
    </row>
    <row r="172" spans="1:12" x14ac:dyDescent="0.3">
      <c r="A172" s="14"/>
      <c r="B172" s="14"/>
      <c r="C172" s="14"/>
      <c r="D172" s="14"/>
      <c r="E172" s="14"/>
      <c r="F172" s="20"/>
      <c r="G172" s="20"/>
      <c r="H172" s="14"/>
      <c r="I172" s="21"/>
      <c r="J172" s="21"/>
      <c r="K172" s="20"/>
      <c r="L172" s="14"/>
    </row>
    <row r="173" spans="1:12" x14ac:dyDescent="0.3">
      <c r="A173" s="14"/>
      <c r="B173" s="14"/>
      <c r="C173" s="14"/>
      <c r="D173" s="14"/>
      <c r="E173" s="14"/>
      <c r="F173" s="20"/>
      <c r="G173" s="20"/>
      <c r="H173" s="14"/>
      <c r="I173" s="21"/>
      <c r="J173" s="21"/>
      <c r="K173" s="20"/>
      <c r="L173" s="14"/>
    </row>
    <row r="174" spans="1:12" x14ac:dyDescent="0.3">
      <c r="A174" s="14"/>
      <c r="B174" s="14"/>
      <c r="C174" s="14"/>
      <c r="D174" s="14"/>
      <c r="E174" s="14"/>
      <c r="F174" s="20"/>
      <c r="G174" s="20"/>
      <c r="H174" s="14"/>
      <c r="I174" s="21"/>
      <c r="J174" s="21"/>
      <c r="K174" s="20"/>
      <c r="L174" s="14"/>
    </row>
    <row r="175" spans="1:12" x14ac:dyDescent="0.3">
      <c r="A175" s="14"/>
      <c r="B175" s="14"/>
      <c r="C175" s="14"/>
      <c r="D175" s="14"/>
      <c r="E175" s="14"/>
      <c r="F175" s="20"/>
      <c r="G175" s="20"/>
      <c r="H175" s="14"/>
      <c r="I175" s="21"/>
      <c r="J175" s="21"/>
      <c r="K175" s="20"/>
      <c r="L175" s="14"/>
    </row>
    <row r="176" spans="1:12" x14ac:dyDescent="0.3">
      <c r="A176" s="14"/>
      <c r="B176" s="14"/>
      <c r="C176" s="14"/>
      <c r="D176" s="14"/>
      <c r="E176" s="14"/>
      <c r="F176" s="20"/>
      <c r="G176" s="20"/>
      <c r="H176" s="14"/>
      <c r="I176" s="21"/>
      <c r="J176" s="21"/>
      <c r="K176" s="20"/>
      <c r="L176" s="14"/>
    </row>
    <row r="177" spans="1:12" x14ac:dyDescent="0.3">
      <c r="A177" s="14"/>
      <c r="B177" s="14"/>
      <c r="C177" s="14"/>
      <c r="D177" s="14"/>
      <c r="E177" s="14"/>
      <c r="F177" s="20"/>
      <c r="G177" s="20"/>
      <c r="H177" s="14"/>
      <c r="I177" s="21"/>
      <c r="J177" s="21"/>
      <c r="K177" s="20"/>
      <c r="L177" s="14"/>
    </row>
    <row r="178" spans="1:12" x14ac:dyDescent="0.3">
      <c r="A178" s="14"/>
      <c r="B178" s="14"/>
      <c r="C178" s="14"/>
      <c r="D178" s="14"/>
      <c r="E178" s="14"/>
      <c r="F178" s="20"/>
      <c r="G178" s="20"/>
      <c r="H178" s="14"/>
      <c r="I178" s="21"/>
      <c r="J178" s="21"/>
      <c r="K178" s="20"/>
      <c r="L178" s="14"/>
    </row>
    <row r="179" spans="1:12" x14ac:dyDescent="0.3">
      <c r="A179" s="14"/>
      <c r="B179" s="14"/>
      <c r="C179" s="14"/>
      <c r="D179" s="14"/>
      <c r="E179" s="14"/>
      <c r="F179" s="20"/>
      <c r="G179" s="20"/>
      <c r="H179" s="14"/>
      <c r="I179" s="21"/>
      <c r="J179" s="21"/>
      <c r="K179" s="20"/>
      <c r="L179" s="14"/>
    </row>
    <row r="180" spans="1:12" x14ac:dyDescent="0.3">
      <c r="A180" s="14"/>
      <c r="B180" s="14"/>
      <c r="C180" s="14"/>
      <c r="D180" s="14"/>
      <c r="E180" s="14"/>
      <c r="F180" s="20"/>
      <c r="G180" s="20"/>
      <c r="H180" s="14"/>
      <c r="I180" s="21"/>
      <c r="J180" s="21"/>
      <c r="K180" s="20"/>
      <c r="L180" s="14"/>
    </row>
    <row r="181" spans="1:12" x14ac:dyDescent="0.3">
      <c r="A181" s="14"/>
      <c r="B181" s="14"/>
      <c r="C181" s="14"/>
      <c r="D181" s="14"/>
      <c r="E181" s="14"/>
      <c r="F181" s="20"/>
      <c r="G181" s="20"/>
      <c r="H181" s="14"/>
      <c r="I181" s="21"/>
      <c r="J181" s="21"/>
      <c r="K181" s="20"/>
      <c r="L181" s="14"/>
    </row>
    <row r="182" spans="1:12" x14ac:dyDescent="0.3">
      <c r="A182" s="14"/>
      <c r="B182" s="14"/>
      <c r="C182" s="14"/>
      <c r="D182" s="14"/>
      <c r="E182" s="14"/>
      <c r="F182" s="20"/>
      <c r="G182" s="20"/>
      <c r="H182" s="14"/>
      <c r="I182" s="21"/>
      <c r="J182" s="21"/>
      <c r="K182" s="20"/>
      <c r="L182" s="14"/>
    </row>
    <row r="183" spans="1:12" x14ac:dyDescent="0.3">
      <c r="A183" s="14"/>
      <c r="B183" s="14"/>
      <c r="C183" s="14"/>
      <c r="D183" s="14"/>
      <c r="E183" s="14"/>
      <c r="F183" s="20"/>
      <c r="G183" s="20"/>
      <c r="H183" s="14"/>
      <c r="I183" s="21"/>
      <c r="J183" s="21"/>
      <c r="K183" s="20"/>
      <c r="L183" s="14"/>
    </row>
    <row r="184" spans="1:12" x14ac:dyDescent="0.3">
      <c r="A184" s="14"/>
      <c r="B184" s="14"/>
      <c r="C184" s="14"/>
      <c r="D184" s="14"/>
      <c r="E184" s="14"/>
      <c r="F184" s="20"/>
      <c r="G184" s="20"/>
      <c r="H184" s="14"/>
      <c r="I184" s="21"/>
      <c r="J184" s="21"/>
      <c r="K184" s="20"/>
      <c r="L184" s="14"/>
    </row>
    <row r="185" spans="1:12" x14ac:dyDescent="0.3">
      <c r="A185" s="14"/>
      <c r="B185" s="14"/>
      <c r="C185" s="14"/>
      <c r="D185" s="14"/>
      <c r="E185" s="14"/>
      <c r="F185" s="20"/>
      <c r="G185" s="20"/>
      <c r="H185" s="14"/>
      <c r="I185" s="21"/>
      <c r="J185" s="21"/>
      <c r="K185" s="20"/>
      <c r="L185" s="14"/>
    </row>
    <row r="186" spans="1:12" x14ac:dyDescent="0.3">
      <c r="A186" s="14"/>
      <c r="B186" s="14"/>
      <c r="C186" s="14"/>
      <c r="D186" s="14"/>
      <c r="E186" s="14"/>
      <c r="F186" s="20"/>
      <c r="G186" s="20"/>
      <c r="H186" s="14"/>
      <c r="I186" s="21"/>
      <c r="J186" s="21"/>
      <c r="K186" s="20"/>
      <c r="L186" s="14"/>
    </row>
    <row r="187" spans="1:12" x14ac:dyDescent="0.3">
      <c r="A187" s="14"/>
      <c r="B187" s="14"/>
      <c r="C187" s="14"/>
      <c r="D187" s="14"/>
      <c r="E187" s="14"/>
      <c r="F187" s="20"/>
      <c r="G187" s="20"/>
      <c r="H187" s="14"/>
      <c r="I187" s="21"/>
      <c r="J187" s="21"/>
      <c r="K187" s="20"/>
      <c r="L187" s="14"/>
    </row>
    <row r="188" spans="1:12" x14ac:dyDescent="0.3">
      <c r="A188" s="14"/>
      <c r="B188" s="14"/>
      <c r="C188" s="14"/>
      <c r="D188" s="14"/>
      <c r="E188" s="14"/>
      <c r="F188" s="20"/>
      <c r="G188" s="20"/>
      <c r="H188" s="14"/>
      <c r="I188" s="21"/>
      <c r="J188" s="21"/>
      <c r="K188" s="20"/>
      <c r="L188" s="14"/>
    </row>
    <row r="189" spans="1:12" x14ac:dyDescent="0.3">
      <c r="A189" s="14"/>
      <c r="B189" s="14"/>
      <c r="C189" s="14"/>
      <c r="D189" s="14"/>
      <c r="E189" s="14"/>
      <c r="F189" s="20"/>
      <c r="G189" s="20"/>
      <c r="H189" s="14"/>
      <c r="I189" s="21"/>
      <c r="J189" s="21"/>
      <c r="K189" s="20"/>
      <c r="L189" s="14"/>
    </row>
    <row r="190" spans="1:12" x14ac:dyDescent="0.3">
      <c r="A190" s="14"/>
      <c r="B190" s="14"/>
      <c r="C190" s="14"/>
      <c r="D190" s="14"/>
      <c r="E190" s="14"/>
      <c r="F190" s="20"/>
      <c r="G190" s="20"/>
      <c r="H190" s="14"/>
      <c r="I190" s="21"/>
      <c r="J190" s="21"/>
      <c r="K190" s="20"/>
      <c r="L190" s="14"/>
    </row>
    <row r="191" spans="1:12" x14ac:dyDescent="0.3">
      <c r="A191" s="14"/>
      <c r="B191" s="14"/>
      <c r="C191" s="14"/>
      <c r="D191" s="14"/>
      <c r="E191" s="14"/>
      <c r="F191" s="20"/>
      <c r="G191" s="20"/>
      <c r="H191" s="14"/>
      <c r="I191" s="21"/>
      <c r="J191" s="21"/>
      <c r="K191" s="20"/>
      <c r="L191" s="14"/>
    </row>
    <row r="192" spans="1:12" x14ac:dyDescent="0.3">
      <c r="A192" s="14"/>
      <c r="B192" s="14"/>
      <c r="C192" s="14"/>
      <c r="D192" s="14"/>
      <c r="E192" s="14"/>
      <c r="F192" s="20"/>
      <c r="G192" s="20"/>
      <c r="H192" s="14"/>
      <c r="I192" s="21"/>
      <c r="J192" s="21"/>
      <c r="K192" s="20"/>
      <c r="L192" s="14"/>
    </row>
    <row r="193" spans="1:12" x14ac:dyDescent="0.3">
      <c r="A193" s="14"/>
      <c r="B193" s="14"/>
      <c r="C193" s="14"/>
      <c r="D193" s="14"/>
      <c r="E193" s="14"/>
      <c r="F193" s="20"/>
      <c r="G193" s="20"/>
      <c r="H193" s="14"/>
      <c r="I193" s="21"/>
      <c r="J193" s="21"/>
      <c r="K193" s="20"/>
      <c r="L193" s="14"/>
    </row>
    <row r="194" spans="1:12" x14ac:dyDescent="0.3">
      <c r="A194" s="14"/>
      <c r="B194" s="14"/>
      <c r="C194" s="14"/>
      <c r="D194" s="14"/>
      <c r="E194" s="14"/>
      <c r="F194" s="20"/>
      <c r="G194" s="20"/>
      <c r="H194" s="14"/>
      <c r="I194" s="21"/>
      <c r="J194" s="21"/>
      <c r="K194" s="20"/>
      <c r="L194" s="14"/>
    </row>
    <row r="195" spans="1:12" x14ac:dyDescent="0.3">
      <c r="A195" s="14"/>
      <c r="B195" s="14"/>
      <c r="C195" s="14"/>
      <c r="D195" s="14"/>
      <c r="E195" s="14"/>
      <c r="F195" s="20"/>
      <c r="G195" s="20"/>
      <c r="H195" s="14"/>
      <c r="I195" s="21"/>
      <c r="J195" s="21"/>
      <c r="K195" s="20"/>
      <c r="L195" s="14"/>
    </row>
    <row r="196" spans="1:12" x14ac:dyDescent="0.3">
      <c r="A196" s="14"/>
      <c r="B196" s="14"/>
      <c r="C196" s="14"/>
      <c r="D196" s="14"/>
      <c r="E196" s="14"/>
      <c r="F196" s="20"/>
      <c r="G196" s="20"/>
      <c r="H196" s="14"/>
      <c r="I196" s="21"/>
      <c r="J196" s="21"/>
      <c r="K196" s="20"/>
      <c r="L196" s="14"/>
    </row>
    <row r="197" spans="1:12" x14ac:dyDescent="0.3">
      <c r="A197" s="14"/>
      <c r="B197" s="14"/>
      <c r="C197" s="14"/>
      <c r="D197" s="14"/>
      <c r="E197" s="14"/>
      <c r="F197" s="20"/>
      <c r="G197" s="20"/>
      <c r="H197" s="14"/>
      <c r="I197" s="21"/>
      <c r="J197" s="21"/>
      <c r="K197" s="20"/>
      <c r="L197" s="14"/>
    </row>
    <row r="198" spans="1:12" x14ac:dyDescent="0.3">
      <c r="A198" s="14"/>
      <c r="B198" s="14"/>
      <c r="C198" s="14"/>
      <c r="D198" s="14"/>
      <c r="E198" s="14"/>
      <c r="F198" s="20"/>
      <c r="G198" s="20"/>
      <c r="H198" s="14"/>
      <c r="I198" s="21"/>
      <c r="J198" s="21"/>
      <c r="K198" s="20"/>
      <c r="L198" s="14"/>
    </row>
    <row r="199" spans="1:12" x14ac:dyDescent="0.3">
      <c r="A199" s="14"/>
      <c r="B199" s="14"/>
      <c r="C199" s="14"/>
      <c r="D199" s="14"/>
      <c r="E199" s="14"/>
      <c r="F199" s="20"/>
      <c r="G199" s="20"/>
      <c r="H199" s="14"/>
      <c r="I199" s="21"/>
      <c r="J199" s="21"/>
      <c r="K199" s="20"/>
      <c r="L199" s="14"/>
    </row>
    <row r="200" spans="1:12" x14ac:dyDescent="0.3">
      <c r="A200" s="14"/>
      <c r="B200" s="14"/>
      <c r="C200" s="14"/>
      <c r="D200" s="14"/>
      <c r="E200" s="14"/>
      <c r="F200" s="20"/>
      <c r="G200" s="20"/>
      <c r="H200" s="14"/>
      <c r="I200" s="21"/>
      <c r="J200" s="21"/>
      <c r="K200" s="20"/>
      <c r="L200" s="14"/>
    </row>
    <row r="201" spans="1:12" x14ac:dyDescent="0.3">
      <c r="A201" s="14"/>
      <c r="B201" s="14"/>
      <c r="C201" s="14"/>
      <c r="D201" s="14"/>
      <c r="E201" s="14"/>
      <c r="F201" s="20"/>
      <c r="G201" s="20"/>
      <c r="H201" s="14"/>
      <c r="I201" s="21"/>
      <c r="J201" s="21"/>
      <c r="K201" s="20"/>
      <c r="L201" s="14"/>
    </row>
    <row r="202" spans="1:12" x14ac:dyDescent="0.3">
      <c r="A202" s="14"/>
      <c r="B202" s="14"/>
      <c r="C202" s="14"/>
      <c r="D202" s="14"/>
      <c r="E202" s="14"/>
      <c r="F202" s="20"/>
      <c r="G202" s="20"/>
      <c r="H202" s="14"/>
      <c r="I202" s="21"/>
      <c r="J202" s="21"/>
      <c r="K202" s="20"/>
      <c r="L202" s="14"/>
    </row>
    <row r="203" spans="1:12" x14ac:dyDescent="0.3">
      <c r="A203" s="14"/>
      <c r="B203" s="14"/>
      <c r="C203" s="14"/>
      <c r="D203" s="14"/>
      <c r="E203" s="14"/>
      <c r="F203" s="20"/>
      <c r="G203" s="20"/>
      <c r="H203" s="14"/>
      <c r="I203" s="21"/>
      <c r="J203" s="21"/>
      <c r="K203" s="20"/>
      <c r="L203" s="14"/>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a property (add names on the Settings sheet)" xr:uid="{00000000-0002-0000-0200-000000000000}">
          <x14:formula1>
            <xm:f>Settings!$D$3:$D$22</xm:f>
          </x14:formula1>
          <xm:sqref>B4:B203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H1003"/>
  <sheetViews>
    <sheetView showGridLines="0" workbookViewId="0">
      <pane ySplit="3" topLeftCell="A4" activePane="bottomLeft" state="frozen"/>
      <selection pane="bottomLeft"/>
    </sheetView>
  </sheetViews>
  <sheetFormatPr defaultRowHeight="14.4" x14ac:dyDescent="0.3"/>
  <cols>
    <col min="1" max="1" width="12" customWidth="1"/>
    <col min="2" max="2" width="11" customWidth="1"/>
    <col min="3" max="4" width="12" customWidth="1"/>
    <col min="5" max="5" width="14" customWidth="1"/>
    <col min="6" max="6" width="18" customWidth="1"/>
    <col min="7" max="8" width="24" customWidth="1"/>
  </cols>
  <sheetData>
    <row r="1" spans="1:8" ht="25.95" customHeight="1" x14ac:dyDescent="0.4">
      <c r="A1" s="1" t="s">
        <v>83</v>
      </c>
    </row>
    <row r="2" spans="1:8" x14ac:dyDescent="0.3">
      <c r="A2" s="2" t="s">
        <v>84</v>
      </c>
    </row>
    <row r="3" spans="1:8" ht="31.95" customHeight="1" x14ac:dyDescent="0.3">
      <c r="A3" s="19" t="s">
        <v>85</v>
      </c>
      <c r="B3" s="19" t="s">
        <v>49</v>
      </c>
      <c r="C3" s="19" t="s">
        <v>86</v>
      </c>
      <c r="D3" s="19" t="str">
        <f>"Amount ("&amp;Settings!$B$4&amp;")"</f>
        <v>Amount (₹)</v>
      </c>
      <c r="E3" s="19" t="s">
        <v>87</v>
      </c>
      <c r="F3" s="19" t="s">
        <v>88</v>
      </c>
      <c r="G3" s="19" t="s">
        <v>89</v>
      </c>
      <c r="H3" s="19" t="s">
        <v>50</v>
      </c>
    </row>
    <row r="4" spans="1:8" x14ac:dyDescent="0.3">
      <c r="A4" s="21">
        <v>46113</v>
      </c>
      <c r="B4" s="14" t="s">
        <v>79</v>
      </c>
      <c r="C4" s="22">
        <v>46113</v>
      </c>
      <c r="D4" s="20">
        <v>40000</v>
      </c>
      <c r="E4" s="14" t="s">
        <v>39</v>
      </c>
      <c r="F4" s="14" t="s">
        <v>90</v>
      </c>
      <c r="G4" s="23" t="str">
        <f>IF($B4="","",IFERROR(INDEX(Units!$D:$D,MATCH($B4,Units!$A:$A,0))&amp;"","Unit code not found"))</f>
        <v>David &amp; Mary Thomas</v>
      </c>
      <c r="H4" s="23" t="str">
        <f>IF($B4="","",IFERROR(INDEX(Units!$B:$B,MATCH($B4,Units!$A:$A,0))&amp;"","Unit code not found"))</f>
        <v>Lake Side House</v>
      </c>
    </row>
    <row r="5" spans="1:8" x14ac:dyDescent="0.3">
      <c r="A5" s="21">
        <v>46117</v>
      </c>
      <c r="B5" s="14" t="s">
        <v>58</v>
      </c>
      <c r="C5" s="22">
        <v>46113</v>
      </c>
      <c r="D5" s="20">
        <v>18000</v>
      </c>
      <c r="E5" s="14" t="s">
        <v>32</v>
      </c>
      <c r="F5" s="14"/>
      <c r="G5" s="23" t="str">
        <f>IF($B5="","",IFERROR(INDEX(Units!$D:$D,MATCH($B5,Units!$A:$A,0))&amp;"","Unit code not found"))</f>
        <v>Rohit Malhotra</v>
      </c>
      <c r="H5" s="23" t="str">
        <f>IF($B5="","",IFERROR(INDEX(Units!$B:$B,MATCH($B5,Units!$A:$A,0))&amp;"","Unit code not found"))</f>
        <v>Green View Apartments</v>
      </c>
    </row>
    <row r="6" spans="1:8" x14ac:dyDescent="0.3">
      <c r="A6" s="21">
        <v>46122</v>
      </c>
      <c r="B6" s="14" t="s">
        <v>74</v>
      </c>
      <c r="C6" s="22">
        <v>46113</v>
      </c>
      <c r="D6" s="20">
        <v>22000</v>
      </c>
      <c r="E6" s="14" t="s">
        <v>41</v>
      </c>
      <c r="F6" s="14" t="s">
        <v>91</v>
      </c>
      <c r="G6" s="23" t="str">
        <f>IF($B6="","",IFERROR(INDEX(Units!$D:$D,MATCH($B6,Units!$A:$A,0))&amp;"","Unit code not found"))</f>
        <v>Kaur Bakery</v>
      </c>
      <c r="H6" s="23" t="str">
        <f>IF($B6="","",IFERROR(INDEX(Units!$B:$B,MATCH($B6,Units!$A:$A,0))&amp;"","Unit code not found"))</f>
        <v>Market Road Shops</v>
      </c>
    </row>
    <row r="7" spans="1:8" x14ac:dyDescent="0.3">
      <c r="A7" s="21">
        <v>46124</v>
      </c>
      <c r="B7" s="14" t="s">
        <v>69</v>
      </c>
      <c r="C7" s="22">
        <v>46113</v>
      </c>
      <c r="D7" s="20">
        <v>25000</v>
      </c>
      <c r="E7" s="14" t="s">
        <v>41</v>
      </c>
      <c r="F7" s="14" t="s">
        <v>92</v>
      </c>
      <c r="G7" s="23" t="str">
        <f>IF($B7="","",IFERROR(INDEX(Units!$D:$D,MATCH($B7,Units!$A:$A,0))&amp;"","Unit code not found"))</f>
        <v>Sandhu Electricals</v>
      </c>
      <c r="H7" s="23" t="str">
        <f>IF($B7="","",IFERROR(INDEX(Units!$B:$B,MATCH($B7,Units!$A:$A,0))&amp;"","Unit code not found"))</f>
        <v>Market Road Shops</v>
      </c>
    </row>
    <row r="8" spans="1:8" x14ac:dyDescent="0.3">
      <c r="A8" s="21">
        <v>46143</v>
      </c>
      <c r="B8" s="14" t="s">
        <v>79</v>
      </c>
      <c r="C8" s="22">
        <v>46143</v>
      </c>
      <c r="D8" s="20">
        <v>40000</v>
      </c>
      <c r="E8" s="14" t="s">
        <v>39</v>
      </c>
      <c r="F8" s="14" t="s">
        <v>93</v>
      </c>
      <c r="G8" s="23" t="str">
        <f>IF($B8="","",IFERROR(INDEX(Units!$D:$D,MATCH($B8,Units!$A:$A,0))&amp;"","Unit code not found"))</f>
        <v>David &amp; Mary Thomas</v>
      </c>
      <c r="H8" s="23" t="str">
        <f>IF($B8="","",IFERROR(INDEX(Units!$B:$B,MATCH($B8,Units!$A:$A,0))&amp;"","Unit code not found"))</f>
        <v>Lake Side House</v>
      </c>
    </row>
    <row r="9" spans="1:8" x14ac:dyDescent="0.3">
      <c r="A9" s="21">
        <v>46147</v>
      </c>
      <c r="B9" s="14" t="s">
        <v>58</v>
      </c>
      <c r="C9" s="22">
        <v>46143</v>
      </c>
      <c r="D9" s="20">
        <v>18000</v>
      </c>
      <c r="E9" s="14" t="s">
        <v>32</v>
      </c>
      <c r="F9" s="14"/>
      <c r="G9" s="23" t="str">
        <f>IF($B9="","",IFERROR(INDEX(Units!$D:$D,MATCH($B9,Units!$A:$A,0))&amp;"","Unit code not found"))</f>
        <v>Rohit Malhotra</v>
      </c>
      <c r="H9" s="23" t="str">
        <f>IF($B9="","",IFERROR(INDEX(Units!$B:$B,MATCH($B9,Units!$A:$A,0))&amp;"","Unit code not found"))</f>
        <v>Green View Apartments</v>
      </c>
    </row>
    <row r="10" spans="1:8" x14ac:dyDescent="0.3">
      <c r="A10" s="21">
        <v>46152</v>
      </c>
      <c r="B10" s="14" t="s">
        <v>74</v>
      </c>
      <c r="C10" s="22">
        <v>46143</v>
      </c>
      <c r="D10" s="20">
        <v>22000</v>
      </c>
      <c r="E10" s="14" t="s">
        <v>41</v>
      </c>
      <c r="F10" s="14" t="s">
        <v>94</v>
      </c>
      <c r="G10" s="23" t="str">
        <f>IF($B10="","",IFERROR(INDEX(Units!$D:$D,MATCH($B10,Units!$A:$A,0))&amp;"","Unit code not found"))</f>
        <v>Kaur Bakery</v>
      </c>
      <c r="H10" s="23" t="str">
        <f>IF($B10="","",IFERROR(INDEX(Units!$B:$B,MATCH($B10,Units!$A:$A,0))&amp;"","Unit code not found"))</f>
        <v>Market Road Shops</v>
      </c>
    </row>
    <row r="11" spans="1:8" x14ac:dyDescent="0.3">
      <c r="A11" s="21">
        <v>46154</v>
      </c>
      <c r="B11" s="14" t="s">
        <v>69</v>
      </c>
      <c r="C11" s="22">
        <v>46143</v>
      </c>
      <c r="D11" s="20">
        <v>25000</v>
      </c>
      <c r="E11" s="14" t="s">
        <v>41</v>
      </c>
      <c r="F11" s="14" t="s">
        <v>95</v>
      </c>
      <c r="G11" s="23" t="str">
        <f>IF($B11="","",IFERROR(INDEX(Units!$D:$D,MATCH($B11,Units!$A:$A,0))&amp;"","Unit code not found"))</f>
        <v>Sandhu Electricals</v>
      </c>
      <c r="H11" s="23" t="str">
        <f>IF($B11="","",IFERROR(INDEX(Units!$B:$B,MATCH($B11,Units!$A:$A,0))&amp;"","Unit code not found"))</f>
        <v>Market Road Shops</v>
      </c>
    </row>
    <row r="12" spans="1:8" x14ac:dyDescent="0.3">
      <c r="A12" s="21">
        <v>46174</v>
      </c>
      <c r="B12" s="14" t="s">
        <v>79</v>
      </c>
      <c r="C12" s="22">
        <v>46174</v>
      </c>
      <c r="D12" s="20">
        <v>40000</v>
      </c>
      <c r="E12" s="14" t="s">
        <v>39</v>
      </c>
      <c r="F12" s="14" t="s">
        <v>96</v>
      </c>
      <c r="G12" s="23" t="str">
        <f>IF($B12="","",IFERROR(INDEX(Units!$D:$D,MATCH($B12,Units!$A:$A,0))&amp;"","Unit code not found"))</f>
        <v>David &amp; Mary Thomas</v>
      </c>
      <c r="H12" s="23" t="str">
        <f>IF($B12="","",IFERROR(INDEX(Units!$B:$B,MATCH($B12,Units!$A:$A,0))&amp;"","Unit code not found"))</f>
        <v>Lake Side House</v>
      </c>
    </row>
    <row r="13" spans="1:8" x14ac:dyDescent="0.3">
      <c r="A13" s="21">
        <v>46178</v>
      </c>
      <c r="B13" s="14" t="s">
        <v>58</v>
      </c>
      <c r="C13" s="22">
        <v>46174</v>
      </c>
      <c r="D13" s="20">
        <v>18000</v>
      </c>
      <c r="E13" s="14" t="s">
        <v>32</v>
      </c>
      <c r="F13" s="14"/>
      <c r="G13" s="23" t="str">
        <f>IF($B13="","",IFERROR(INDEX(Units!$D:$D,MATCH($B13,Units!$A:$A,0))&amp;"","Unit code not found"))</f>
        <v>Rohit Malhotra</v>
      </c>
      <c r="H13" s="23" t="str">
        <f>IF($B13="","",IFERROR(INDEX(Units!$B:$B,MATCH($B13,Units!$A:$A,0))&amp;"","Unit code not found"))</f>
        <v>Green View Apartments</v>
      </c>
    </row>
    <row r="14" spans="1:8" x14ac:dyDescent="0.3">
      <c r="A14" s="21">
        <v>46178</v>
      </c>
      <c r="B14" s="14" t="s">
        <v>62</v>
      </c>
      <c r="C14" s="22">
        <v>46174</v>
      </c>
      <c r="D14" s="20">
        <v>16500</v>
      </c>
      <c r="E14" s="14" t="s">
        <v>39</v>
      </c>
      <c r="F14" s="14" t="s">
        <v>97</v>
      </c>
      <c r="G14" s="23" t="str">
        <f>IF($B14="","",IFERROR(INDEX(Units!$D:$D,MATCH($B14,Units!$A:$A,0))&amp;"","Unit code not found"))</f>
        <v>Priya Nair</v>
      </c>
      <c r="H14" s="23" t="str">
        <f>IF($B14="","",IFERROR(INDEX(Units!$B:$B,MATCH($B14,Units!$A:$A,0))&amp;"","Unit code not found"))</f>
        <v>Green View Apartments</v>
      </c>
    </row>
    <row r="15" spans="1:8" x14ac:dyDescent="0.3">
      <c r="A15" s="21">
        <v>46183</v>
      </c>
      <c r="B15" s="14" t="s">
        <v>74</v>
      </c>
      <c r="C15" s="22">
        <v>46174</v>
      </c>
      <c r="D15" s="20">
        <v>22000</v>
      </c>
      <c r="E15" s="14" t="s">
        <v>41</v>
      </c>
      <c r="F15" s="14" t="s">
        <v>98</v>
      </c>
      <c r="G15" s="23" t="str">
        <f>IF($B15="","",IFERROR(INDEX(Units!$D:$D,MATCH($B15,Units!$A:$A,0))&amp;"","Unit code not found"))</f>
        <v>Kaur Bakery</v>
      </c>
      <c r="H15" s="23" t="str">
        <f>IF($B15="","",IFERROR(INDEX(Units!$B:$B,MATCH($B15,Units!$A:$A,0))&amp;"","Unit code not found"))</f>
        <v>Market Road Shops</v>
      </c>
    </row>
    <row r="16" spans="1:8" x14ac:dyDescent="0.3">
      <c r="A16" s="21">
        <v>46185</v>
      </c>
      <c r="B16" s="14" t="s">
        <v>69</v>
      </c>
      <c r="C16" s="22">
        <v>46174</v>
      </c>
      <c r="D16" s="20">
        <v>25000</v>
      </c>
      <c r="E16" s="14" t="s">
        <v>41</v>
      </c>
      <c r="F16" s="14" t="s">
        <v>99</v>
      </c>
      <c r="G16" s="23" t="str">
        <f>IF($B16="","",IFERROR(INDEX(Units!$D:$D,MATCH($B16,Units!$A:$A,0))&amp;"","Unit code not found"))</f>
        <v>Sandhu Electricals</v>
      </c>
      <c r="H16" s="23" t="str">
        <f>IF($B16="","",IFERROR(INDEX(Units!$B:$B,MATCH($B16,Units!$A:$A,0))&amp;"","Unit code not found"))</f>
        <v>Market Road Shops</v>
      </c>
    </row>
    <row r="17" spans="1:8" x14ac:dyDescent="0.3">
      <c r="A17" s="21">
        <v>46204</v>
      </c>
      <c r="B17" s="14" t="s">
        <v>79</v>
      </c>
      <c r="C17" s="22">
        <v>46204</v>
      </c>
      <c r="D17" s="20">
        <v>40000</v>
      </c>
      <c r="E17" s="14" t="s">
        <v>39</v>
      </c>
      <c r="F17" s="14" t="s">
        <v>100</v>
      </c>
      <c r="G17" s="23" t="str">
        <f>IF($B17="","",IFERROR(INDEX(Units!$D:$D,MATCH($B17,Units!$A:$A,0))&amp;"","Unit code not found"))</f>
        <v>David &amp; Mary Thomas</v>
      </c>
      <c r="H17" s="23" t="str">
        <f>IF($B17="","",IFERROR(INDEX(Units!$B:$B,MATCH($B17,Units!$A:$A,0))&amp;"","Unit code not found"))</f>
        <v>Lake Side House</v>
      </c>
    </row>
    <row r="18" spans="1:8" x14ac:dyDescent="0.3">
      <c r="A18" s="21">
        <v>46208</v>
      </c>
      <c r="B18" s="14" t="s">
        <v>58</v>
      </c>
      <c r="C18" s="22">
        <v>46204</v>
      </c>
      <c r="D18" s="20">
        <v>18000</v>
      </c>
      <c r="E18" s="14" t="s">
        <v>32</v>
      </c>
      <c r="F18" s="14"/>
      <c r="G18" s="23" t="str">
        <f>IF($B18="","",IFERROR(INDEX(Units!$D:$D,MATCH($B18,Units!$A:$A,0))&amp;"","Unit code not found"))</f>
        <v>Rohit Malhotra</v>
      </c>
      <c r="H18" s="23" t="str">
        <f>IF($B18="","",IFERROR(INDEX(Units!$B:$B,MATCH($B18,Units!$A:$A,0))&amp;"","Unit code not found"))</f>
        <v>Green View Apartments</v>
      </c>
    </row>
    <row r="19" spans="1:8" x14ac:dyDescent="0.3">
      <c r="A19" s="21">
        <v>46208</v>
      </c>
      <c r="B19" s="14" t="s">
        <v>62</v>
      </c>
      <c r="C19" s="22">
        <v>46204</v>
      </c>
      <c r="D19" s="20">
        <v>16500</v>
      </c>
      <c r="E19" s="14" t="s">
        <v>39</v>
      </c>
      <c r="F19" s="14" t="s">
        <v>101</v>
      </c>
      <c r="G19" s="23" t="str">
        <f>IF($B19="","",IFERROR(INDEX(Units!$D:$D,MATCH($B19,Units!$A:$A,0))&amp;"","Unit code not found"))</f>
        <v>Priya Nair</v>
      </c>
      <c r="H19" s="23" t="str">
        <f>IF($B19="","",IFERROR(INDEX(Units!$B:$B,MATCH($B19,Units!$A:$A,0))&amp;"","Unit code not found"))</f>
        <v>Green View Apartments</v>
      </c>
    </row>
    <row r="20" spans="1:8" x14ac:dyDescent="0.3">
      <c r="A20" s="21">
        <v>46213</v>
      </c>
      <c r="B20" s="14" t="s">
        <v>74</v>
      </c>
      <c r="C20" s="22">
        <v>46204</v>
      </c>
      <c r="D20" s="20">
        <v>22000</v>
      </c>
      <c r="E20" s="14" t="s">
        <v>41</v>
      </c>
      <c r="F20" s="14" t="s">
        <v>102</v>
      </c>
      <c r="G20" s="23" t="str">
        <f>IF($B20="","",IFERROR(INDEX(Units!$D:$D,MATCH($B20,Units!$A:$A,0))&amp;"","Unit code not found"))</f>
        <v>Kaur Bakery</v>
      </c>
      <c r="H20" s="23" t="str">
        <f>IF($B20="","",IFERROR(INDEX(Units!$B:$B,MATCH($B20,Units!$A:$A,0))&amp;"","Unit code not found"))</f>
        <v>Market Road Shops</v>
      </c>
    </row>
    <row r="21" spans="1:8" x14ac:dyDescent="0.3">
      <c r="A21" s="21">
        <v>46215</v>
      </c>
      <c r="B21" s="14" t="s">
        <v>69</v>
      </c>
      <c r="C21" s="22">
        <v>46204</v>
      </c>
      <c r="D21" s="20">
        <v>25000</v>
      </c>
      <c r="E21" s="14" t="s">
        <v>41</v>
      </c>
      <c r="F21" s="14" t="s">
        <v>103</v>
      </c>
      <c r="G21" s="23" t="str">
        <f>IF($B21="","",IFERROR(INDEX(Units!$D:$D,MATCH($B21,Units!$A:$A,0))&amp;"","Unit code not found"))</f>
        <v>Sandhu Electricals</v>
      </c>
      <c r="H21" s="23" t="str">
        <f>IF($B21="","",IFERROR(INDEX(Units!$B:$B,MATCH($B21,Units!$A:$A,0))&amp;"","Unit code not found"))</f>
        <v>Market Road Shops</v>
      </c>
    </row>
    <row r="22" spans="1:8" x14ac:dyDescent="0.3">
      <c r="A22" s="21">
        <v>46235</v>
      </c>
      <c r="B22" s="14" t="s">
        <v>79</v>
      </c>
      <c r="C22" s="22">
        <v>46235</v>
      </c>
      <c r="D22" s="20">
        <v>40000</v>
      </c>
      <c r="E22" s="14" t="s">
        <v>39</v>
      </c>
      <c r="F22" s="14" t="s">
        <v>104</v>
      </c>
      <c r="G22" s="23" t="str">
        <f>IF($B22="","",IFERROR(INDEX(Units!$D:$D,MATCH($B22,Units!$A:$A,0))&amp;"","Unit code not found"))</f>
        <v>David &amp; Mary Thomas</v>
      </c>
      <c r="H22" s="23" t="str">
        <f>IF($B22="","",IFERROR(INDEX(Units!$B:$B,MATCH($B22,Units!$A:$A,0))&amp;"","Unit code not found"))</f>
        <v>Lake Side House</v>
      </c>
    </row>
    <row r="23" spans="1:8" x14ac:dyDescent="0.3">
      <c r="A23" s="21">
        <v>46239</v>
      </c>
      <c r="B23" s="14" t="s">
        <v>58</v>
      </c>
      <c r="C23" s="22">
        <v>46235</v>
      </c>
      <c r="D23" s="20">
        <v>18000</v>
      </c>
      <c r="E23" s="14" t="s">
        <v>32</v>
      </c>
      <c r="F23" s="14"/>
      <c r="G23" s="23" t="str">
        <f>IF($B23="","",IFERROR(INDEX(Units!$D:$D,MATCH($B23,Units!$A:$A,0))&amp;"","Unit code not found"))</f>
        <v>Rohit Malhotra</v>
      </c>
      <c r="H23" s="23" t="str">
        <f>IF($B23="","",IFERROR(INDEX(Units!$B:$B,MATCH($B23,Units!$A:$A,0))&amp;"","Unit code not found"))</f>
        <v>Green View Apartments</v>
      </c>
    </row>
    <row r="24" spans="1:8" x14ac:dyDescent="0.3">
      <c r="A24" s="21">
        <v>46239</v>
      </c>
      <c r="B24" s="14" t="s">
        <v>62</v>
      </c>
      <c r="C24" s="22">
        <v>46235</v>
      </c>
      <c r="D24" s="20">
        <v>16500</v>
      </c>
      <c r="E24" s="14" t="s">
        <v>39</v>
      </c>
      <c r="F24" s="14" t="s">
        <v>105</v>
      </c>
      <c r="G24" s="23" t="str">
        <f>IF($B24="","",IFERROR(INDEX(Units!$D:$D,MATCH($B24,Units!$A:$A,0))&amp;"","Unit code not found"))</f>
        <v>Priya Nair</v>
      </c>
      <c r="H24" s="23" t="str">
        <f>IF($B24="","",IFERROR(INDEX(Units!$B:$B,MATCH($B24,Units!$A:$A,0))&amp;"","Unit code not found"))</f>
        <v>Green View Apartments</v>
      </c>
    </row>
    <row r="25" spans="1:8" x14ac:dyDescent="0.3">
      <c r="A25" s="21">
        <v>46244</v>
      </c>
      <c r="B25" s="14" t="s">
        <v>74</v>
      </c>
      <c r="C25" s="22">
        <v>46235</v>
      </c>
      <c r="D25" s="20">
        <v>22000</v>
      </c>
      <c r="E25" s="14" t="s">
        <v>41</v>
      </c>
      <c r="F25" s="14" t="s">
        <v>106</v>
      </c>
      <c r="G25" s="23" t="str">
        <f>IF($B25="","",IFERROR(INDEX(Units!$D:$D,MATCH($B25,Units!$A:$A,0))&amp;"","Unit code not found"))</f>
        <v>Kaur Bakery</v>
      </c>
      <c r="H25" s="23" t="str">
        <f>IF($B25="","",IFERROR(INDEX(Units!$B:$B,MATCH($B25,Units!$A:$A,0))&amp;"","Unit code not found"))</f>
        <v>Market Road Shops</v>
      </c>
    </row>
    <row r="26" spans="1:8" x14ac:dyDescent="0.3">
      <c r="A26" s="21">
        <v>46246</v>
      </c>
      <c r="B26" s="14" t="s">
        <v>69</v>
      </c>
      <c r="C26" s="22">
        <v>46235</v>
      </c>
      <c r="D26" s="20">
        <v>25000</v>
      </c>
      <c r="E26" s="14" t="s">
        <v>41</v>
      </c>
      <c r="F26" s="14" t="s">
        <v>107</v>
      </c>
      <c r="G26" s="23" t="str">
        <f>IF($B26="","",IFERROR(INDEX(Units!$D:$D,MATCH($B26,Units!$A:$A,0))&amp;"","Unit code not found"))</f>
        <v>Sandhu Electricals</v>
      </c>
      <c r="H26" s="23" t="str">
        <f>IF($B26="","",IFERROR(INDEX(Units!$B:$B,MATCH($B26,Units!$A:$A,0))&amp;"","Unit code not found"))</f>
        <v>Market Road Shops</v>
      </c>
    </row>
    <row r="27" spans="1:8" x14ac:dyDescent="0.3">
      <c r="A27" s="21">
        <v>46266</v>
      </c>
      <c r="B27" s="14" t="s">
        <v>79</v>
      </c>
      <c r="C27" s="22">
        <v>46266</v>
      </c>
      <c r="D27" s="20">
        <v>40000</v>
      </c>
      <c r="E27" s="14" t="s">
        <v>39</v>
      </c>
      <c r="F27" s="14" t="s">
        <v>108</v>
      </c>
      <c r="G27" s="23" t="str">
        <f>IF($B27="","",IFERROR(INDEX(Units!$D:$D,MATCH($B27,Units!$A:$A,0))&amp;"","Unit code not found"))</f>
        <v>David &amp; Mary Thomas</v>
      </c>
      <c r="H27" s="23" t="str">
        <f>IF($B27="","",IFERROR(INDEX(Units!$B:$B,MATCH($B27,Units!$A:$A,0))&amp;"","Unit code not found"))</f>
        <v>Lake Side House</v>
      </c>
    </row>
    <row r="28" spans="1:8" x14ac:dyDescent="0.3">
      <c r="A28" s="21">
        <v>46270</v>
      </c>
      <c r="B28" s="14" t="s">
        <v>58</v>
      </c>
      <c r="C28" s="22">
        <v>46266</v>
      </c>
      <c r="D28" s="20">
        <v>18000</v>
      </c>
      <c r="E28" s="14" t="s">
        <v>32</v>
      </c>
      <c r="F28" s="14"/>
      <c r="G28" s="23" t="str">
        <f>IF($B28="","",IFERROR(INDEX(Units!$D:$D,MATCH($B28,Units!$A:$A,0))&amp;"","Unit code not found"))</f>
        <v>Rohit Malhotra</v>
      </c>
      <c r="H28" s="23" t="str">
        <f>IF($B28="","",IFERROR(INDEX(Units!$B:$B,MATCH($B28,Units!$A:$A,0))&amp;"","Unit code not found"))</f>
        <v>Green View Apartments</v>
      </c>
    </row>
    <row r="29" spans="1:8" x14ac:dyDescent="0.3">
      <c r="A29" s="21">
        <v>46270</v>
      </c>
      <c r="B29" s="14" t="s">
        <v>62</v>
      </c>
      <c r="C29" s="22">
        <v>46266</v>
      </c>
      <c r="D29" s="20">
        <v>16500</v>
      </c>
      <c r="E29" s="14" t="s">
        <v>39</v>
      </c>
      <c r="F29" s="14" t="s">
        <v>109</v>
      </c>
      <c r="G29" s="23" t="str">
        <f>IF($B29="","",IFERROR(INDEX(Units!$D:$D,MATCH($B29,Units!$A:$A,0))&amp;"","Unit code not found"))</f>
        <v>Priya Nair</v>
      </c>
      <c r="H29" s="23" t="str">
        <f>IF($B29="","",IFERROR(INDEX(Units!$B:$B,MATCH($B29,Units!$A:$A,0))&amp;"","Unit code not found"))</f>
        <v>Green View Apartments</v>
      </c>
    </row>
    <row r="30" spans="1:8" x14ac:dyDescent="0.3">
      <c r="A30" s="21">
        <v>46277</v>
      </c>
      <c r="B30" s="14" t="s">
        <v>69</v>
      </c>
      <c r="C30" s="22">
        <v>46266</v>
      </c>
      <c r="D30" s="20">
        <v>25000</v>
      </c>
      <c r="E30" s="14" t="s">
        <v>41</v>
      </c>
      <c r="F30" s="14" t="s">
        <v>110</v>
      </c>
      <c r="G30" s="23" t="str">
        <f>IF($B30="","",IFERROR(INDEX(Units!$D:$D,MATCH($B30,Units!$A:$A,0))&amp;"","Unit code not found"))</f>
        <v>Sandhu Electricals</v>
      </c>
      <c r="H30" s="23" t="str">
        <f>IF($B30="","",IFERROR(INDEX(Units!$B:$B,MATCH($B30,Units!$A:$A,0))&amp;"","Unit code not found"))</f>
        <v>Market Road Shops</v>
      </c>
    </row>
    <row r="31" spans="1:8" x14ac:dyDescent="0.3">
      <c r="A31" s="21">
        <v>46296</v>
      </c>
      <c r="B31" s="14" t="s">
        <v>79</v>
      </c>
      <c r="C31" s="22">
        <v>46296</v>
      </c>
      <c r="D31" s="20">
        <v>40000</v>
      </c>
      <c r="E31" s="14" t="s">
        <v>39</v>
      </c>
      <c r="F31" s="14" t="s">
        <v>111</v>
      </c>
      <c r="G31" s="23" t="str">
        <f>IF($B31="","",IFERROR(INDEX(Units!$D:$D,MATCH($B31,Units!$A:$A,0))&amp;"","Unit code not found"))</f>
        <v>David &amp; Mary Thomas</v>
      </c>
      <c r="H31" s="23" t="str">
        <f>IF($B31="","",IFERROR(INDEX(Units!$B:$B,MATCH($B31,Units!$A:$A,0))&amp;"","Unit code not found"))</f>
        <v>Lake Side House</v>
      </c>
    </row>
    <row r="32" spans="1:8" x14ac:dyDescent="0.3">
      <c r="A32" s="21">
        <v>46300</v>
      </c>
      <c r="B32" s="14" t="s">
        <v>58</v>
      </c>
      <c r="C32" s="22">
        <v>46296</v>
      </c>
      <c r="D32" s="20">
        <v>18000</v>
      </c>
      <c r="E32" s="14" t="s">
        <v>32</v>
      </c>
      <c r="F32" s="14"/>
      <c r="G32" s="23" t="str">
        <f>IF($B32="","",IFERROR(INDEX(Units!$D:$D,MATCH($B32,Units!$A:$A,0))&amp;"","Unit code not found"))</f>
        <v>Rohit Malhotra</v>
      </c>
      <c r="H32" s="23" t="str">
        <f>IF($B32="","",IFERROR(INDEX(Units!$B:$B,MATCH($B32,Units!$A:$A,0))&amp;"","Unit code not found"))</f>
        <v>Green View Apartments</v>
      </c>
    </row>
    <row r="33" spans="1:8" x14ac:dyDescent="0.3">
      <c r="A33" s="21">
        <v>46305</v>
      </c>
      <c r="B33" s="14" t="s">
        <v>74</v>
      </c>
      <c r="C33" s="22">
        <v>46296</v>
      </c>
      <c r="D33" s="20">
        <v>11000</v>
      </c>
      <c r="E33" s="14" t="s">
        <v>41</v>
      </c>
      <c r="F33" s="14" t="s">
        <v>112</v>
      </c>
      <c r="G33" s="23" t="str">
        <f>IF($B33="","",IFERROR(INDEX(Units!$D:$D,MATCH($B33,Units!$A:$A,0))&amp;"","Unit code not found"))</f>
        <v>Kaur Bakery</v>
      </c>
      <c r="H33" s="23" t="str">
        <f>IF($B33="","",IFERROR(INDEX(Units!$B:$B,MATCH($B33,Units!$A:$A,0))&amp;"","Unit code not found"))</f>
        <v>Market Road Shops</v>
      </c>
    </row>
    <row r="34" spans="1:8" x14ac:dyDescent="0.3">
      <c r="A34" s="21">
        <v>46307</v>
      </c>
      <c r="B34" s="14" t="s">
        <v>69</v>
      </c>
      <c r="C34" s="22">
        <v>46296</v>
      </c>
      <c r="D34" s="20">
        <v>25000</v>
      </c>
      <c r="E34" s="14" t="s">
        <v>41</v>
      </c>
      <c r="F34" s="14" t="s">
        <v>113</v>
      </c>
      <c r="G34" s="23" t="str">
        <f>IF($B34="","",IFERROR(INDEX(Units!$D:$D,MATCH($B34,Units!$A:$A,0))&amp;"","Unit code not found"))</f>
        <v>Sandhu Electricals</v>
      </c>
      <c r="H34" s="23" t="str">
        <f>IF($B34="","",IFERROR(INDEX(Units!$B:$B,MATCH($B34,Units!$A:$A,0))&amp;"","Unit code not found"))</f>
        <v>Market Road Shops</v>
      </c>
    </row>
    <row r="35" spans="1:8" x14ac:dyDescent="0.3">
      <c r="A35" s="21">
        <v>46327</v>
      </c>
      <c r="B35" s="14" t="s">
        <v>79</v>
      </c>
      <c r="C35" s="22">
        <v>46327</v>
      </c>
      <c r="D35" s="20">
        <v>40000</v>
      </c>
      <c r="E35" s="14" t="s">
        <v>39</v>
      </c>
      <c r="F35" s="14" t="s">
        <v>114</v>
      </c>
      <c r="G35" s="23" t="str">
        <f>IF($B35="","",IFERROR(INDEX(Units!$D:$D,MATCH($B35,Units!$A:$A,0))&amp;"","Unit code not found"))</f>
        <v>David &amp; Mary Thomas</v>
      </c>
      <c r="H35" s="23" t="str">
        <f>IF($B35="","",IFERROR(INDEX(Units!$B:$B,MATCH($B35,Units!$A:$A,0))&amp;"","Unit code not found"))</f>
        <v>Lake Side House</v>
      </c>
    </row>
    <row r="36" spans="1:8" x14ac:dyDescent="0.3">
      <c r="A36" s="21">
        <v>46328</v>
      </c>
      <c r="B36" s="14" t="s">
        <v>79</v>
      </c>
      <c r="C36" s="22">
        <v>46357</v>
      </c>
      <c r="D36" s="20">
        <v>40000</v>
      </c>
      <c r="E36" s="14" t="s">
        <v>39</v>
      </c>
      <c r="F36" s="14" t="s">
        <v>115</v>
      </c>
      <c r="G36" s="23" t="str">
        <f>IF($B36="","",IFERROR(INDEX(Units!$D:$D,MATCH($B36,Units!$A:$A,0))&amp;"","Unit code not found"))</f>
        <v>David &amp; Mary Thomas</v>
      </c>
      <c r="H36" s="23" t="str">
        <f>IF($B36="","",IFERROR(INDEX(Units!$B:$B,MATCH($B36,Units!$A:$A,0))&amp;"","Unit code not found"))</f>
        <v>Lake Side House</v>
      </c>
    </row>
    <row r="37" spans="1:8" x14ac:dyDescent="0.3">
      <c r="A37" s="21"/>
      <c r="B37" s="14"/>
      <c r="C37" s="22"/>
      <c r="D37" s="20"/>
      <c r="E37" s="14"/>
      <c r="F37" s="14"/>
      <c r="G37" s="23" t="str">
        <f>IF($B37="","",IFERROR(INDEX(Units!$D:$D,MATCH($B37,Units!$A:$A,0))&amp;"","Unit code not found"))</f>
        <v/>
      </c>
      <c r="H37" s="23" t="str">
        <f>IF($B37="","",IFERROR(INDEX(Units!$B:$B,MATCH($B37,Units!$A:$A,0))&amp;"","Unit code not found"))</f>
        <v/>
      </c>
    </row>
    <row r="38" spans="1:8" x14ac:dyDescent="0.3">
      <c r="A38" s="21"/>
      <c r="B38" s="14"/>
      <c r="C38" s="22"/>
      <c r="D38" s="20"/>
      <c r="E38" s="14"/>
      <c r="F38" s="14"/>
      <c r="G38" s="23" t="str">
        <f>IF($B38="","",IFERROR(INDEX(Units!$D:$D,MATCH($B38,Units!$A:$A,0))&amp;"","Unit code not found"))</f>
        <v/>
      </c>
      <c r="H38" s="23" t="str">
        <f>IF($B38="","",IFERROR(INDEX(Units!$B:$B,MATCH($B38,Units!$A:$A,0))&amp;"","Unit code not found"))</f>
        <v/>
      </c>
    </row>
    <row r="39" spans="1:8" x14ac:dyDescent="0.3">
      <c r="A39" s="21"/>
      <c r="B39" s="14"/>
      <c r="C39" s="22"/>
      <c r="D39" s="20"/>
      <c r="E39" s="14"/>
      <c r="F39" s="14"/>
      <c r="G39" s="23" t="str">
        <f>IF($B39="","",IFERROR(INDEX(Units!$D:$D,MATCH($B39,Units!$A:$A,0))&amp;"","Unit code not found"))</f>
        <v/>
      </c>
      <c r="H39" s="23" t="str">
        <f>IF($B39="","",IFERROR(INDEX(Units!$B:$B,MATCH($B39,Units!$A:$A,0))&amp;"","Unit code not found"))</f>
        <v/>
      </c>
    </row>
    <row r="40" spans="1:8" x14ac:dyDescent="0.3">
      <c r="A40" s="21"/>
      <c r="B40" s="14"/>
      <c r="C40" s="22"/>
      <c r="D40" s="20"/>
      <c r="E40" s="14"/>
      <c r="F40" s="14"/>
      <c r="G40" s="23" t="str">
        <f>IF($B40="","",IFERROR(INDEX(Units!$D:$D,MATCH($B40,Units!$A:$A,0))&amp;"","Unit code not found"))</f>
        <v/>
      </c>
      <c r="H40" s="23" t="str">
        <f>IF($B40="","",IFERROR(INDEX(Units!$B:$B,MATCH($B40,Units!$A:$A,0))&amp;"","Unit code not found"))</f>
        <v/>
      </c>
    </row>
    <row r="41" spans="1:8" x14ac:dyDescent="0.3">
      <c r="A41" s="21"/>
      <c r="B41" s="14"/>
      <c r="C41" s="22"/>
      <c r="D41" s="20"/>
      <c r="E41" s="14"/>
      <c r="F41" s="14"/>
      <c r="G41" s="23" t="str">
        <f>IF($B41="","",IFERROR(INDEX(Units!$D:$D,MATCH($B41,Units!$A:$A,0))&amp;"","Unit code not found"))</f>
        <v/>
      </c>
      <c r="H41" s="23" t="str">
        <f>IF($B41="","",IFERROR(INDEX(Units!$B:$B,MATCH($B41,Units!$A:$A,0))&amp;"","Unit code not found"))</f>
        <v/>
      </c>
    </row>
    <row r="42" spans="1:8" x14ac:dyDescent="0.3">
      <c r="A42" s="21"/>
      <c r="B42" s="14"/>
      <c r="C42" s="22"/>
      <c r="D42" s="20"/>
      <c r="E42" s="14"/>
      <c r="F42" s="14"/>
      <c r="G42" s="23" t="str">
        <f>IF($B42="","",IFERROR(INDEX(Units!$D:$D,MATCH($B42,Units!$A:$A,0))&amp;"","Unit code not found"))</f>
        <v/>
      </c>
      <c r="H42" s="23" t="str">
        <f>IF($B42="","",IFERROR(INDEX(Units!$B:$B,MATCH($B42,Units!$A:$A,0))&amp;"","Unit code not found"))</f>
        <v/>
      </c>
    </row>
    <row r="43" spans="1:8" x14ac:dyDescent="0.3">
      <c r="A43" s="21"/>
      <c r="B43" s="14"/>
      <c r="C43" s="22"/>
      <c r="D43" s="20"/>
      <c r="E43" s="14"/>
      <c r="F43" s="14"/>
      <c r="G43" s="23" t="str">
        <f>IF($B43="","",IFERROR(INDEX(Units!$D:$D,MATCH($B43,Units!$A:$A,0))&amp;"","Unit code not found"))</f>
        <v/>
      </c>
      <c r="H43" s="23" t="str">
        <f>IF($B43="","",IFERROR(INDEX(Units!$B:$B,MATCH($B43,Units!$A:$A,0))&amp;"","Unit code not found"))</f>
        <v/>
      </c>
    </row>
    <row r="44" spans="1:8" x14ac:dyDescent="0.3">
      <c r="A44" s="21"/>
      <c r="B44" s="14"/>
      <c r="C44" s="22"/>
      <c r="D44" s="20"/>
      <c r="E44" s="14"/>
      <c r="F44" s="14"/>
      <c r="G44" s="23" t="str">
        <f>IF($B44="","",IFERROR(INDEX(Units!$D:$D,MATCH($B44,Units!$A:$A,0))&amp;"","Unit code not found"))</f>
        <v/>
      </c>
      <c r="H44" s="23" t="str">
        <f>IF($B44="","",IFERROR(INDEX(Units!$B:$B,MATCH($B44,Units!$A:$A,0))&amp;"","Unit code not found"))</f>
        <v/>
      </c>
    </row>
    <row r="45" spans="1:8" x14ac:dyDescent="0.3">
      <c r="A45" s="21"/>
      <c r="B45" s="14"/>
      <c r="C45" s="22"/>
      <c r="D45" s="20"/>
      <c r="E45" s="14"/>
      <c r="F45" s="14"/>
      <c r="G45" s="23" t="str">
        <f>IF($B45="","",IFERROR(INDEX(Units!$D:$D,MATCH($B45,Units!$A:$A,0))&amp;"","Unit code not found"))</f>
        <v/>
      </c>
      <c r="H45" s="23" t="str">
        <f>IF($B45="","",IFERROR(INDEX(Units!$B:$B,MATCH($B45,Units!$A:$A,0))&amp;"","Unit code not found"))</f>
        <v/>
      </c>
    </row>
    <row r="46" spans="1:8" x14ac:dyDescent="0.3">
      <c r="A46" s="21"/>
      <c r="B46" s="14"/>
      <c r="C46" s="22"/>
      <c r="D46" s="20"/>
      <c r="E46" s="14"/>
      <c r="F46" s="14"/>
      <c r="G46" s="23" t="str">
        <f>IF($B46="","",IFERROR(INDEX(Units!$D:$D,MATCH($B46,Units!$A:$A,0))&amp;"","Unit code not found"))</f>
        <v/>
      </c>
      <c r="H46" s="23" t="str">
        <f>IF($B46="","",IFERROR(INDEX(Units!$B:$B,MATCH($B46,Units!$A:$A,0))&amp;"","Unit code not found"))</f>
        <v/>
      </c>
    </row>
    <row r="47" spans="1:8" x14ac:dyDescent="0.3">
      <c r="A47" s="21"/>
      <c r="B47" s="14"/>
      <c r="C47" s="22"/>
      <c r="D47" s="20"/>
      <c r="E47" s="14"/>
      <c r="F47" s="14"/>
      <c r="G47" s="23" t="str">
        <f>IF($B47="","",IFERROR(INDEX(Units!$D:$D,MATCH($B47,Units!$A:$A,0))&amp;"","Unit code not found"))</f>
        <v/>
      </c>
      <c r="H47" s="23" t="str">
        <f>IF($B47="","",IFERROR(INDEX(Units!$B:$B,MATCH($B47,Units!$A:$A,0))&amp;"","Unit code not found"))</f>
        <v/>
      </c>
    </row>
    <row r="48" spans="1:8" x14ac:dyDescent="0.3">
      <c r="A48" s="21"/>
      <c r="B48" s="14"/>
      <c r="C48" s="22"/>
      <c r="D48" s="20"/>
      <c r="E48" s="14"/>
      <c r="F48" s="14"/>
      <c r="G48" s="23" t="str">
        <f>IF($B48="","",IFERROR(INDEX(Units!$D:$D,MATCH($B48,Units!$A:$A,0))&amp;"","Unit code not found"))</f>
        <v/>
      </c>
      <c r="H48" s="23" t="str">
        <f>IF($B48="","",IFERROR(INDEX(Units!$B:$B,MATCH($B48,Units!$A:$A,0))&amp;"","Unit code not found"))</f>
        <v/>
      </c>
    </row>
    <row r="49" spans="1:8" x14ac:dyDescent="0.3">
      <c r="A49" s="21"/>
      <c r="B49" s="14"/>
      <c r="C49" s="22"/>
      <c r="D49" s="20"/>
      <c r="E49" s="14"/>
      <c r="F49" s="14"/>
      <c r="G49" s="23" t="str">
        <f>IF($B49="","",IFERROR(INDEX(Units!$D:$D,MATCH($B49,Units!$A:$A,0))&amp;"","Unit code not found"))</f>
        <v/>
      </c>
      <c r="H49" s="23" t="str">
        <f>IF($B49="","",IFERROR(INDEX(Units!$B:$B,MATCH($B49,Units!$A:$A,0))&amp;"","Unit code not found"))</f>
        <v/>
      </c>
    </row>
    <row r="50" spans="1:8" x14ac:dyDescent="0.3">
      <c r="A50" s="21"/>
      <c r="B50" s="14"/>
      <c r="C50" s="22"/>
      <c r="D50" s="20"/>
      <c r="E50" s="14"/>
      <c r="F50" s="14"/>
      <c r="G50" s="23" t="str">
        <f>IF($B50="","",IFERROR(INDEX(Units!$D:$D,MATCH($B50,Units!$A:$A,0))&amp;"","Unit code not found"))</f>
        <v/>
      </c>
      <c r="H50" s="23" t="str">
        <f>IF($B50="","",IFERROR(INDEX(Units!$B:$B,MATCH($B50,Units!$A:$A,0))&amp;"","Unit code not found"))</f>
        <v/>
      </c>
    </row>
    <row r="51" spans="1:8" x14ac:dyDescent="0.3">
      <c r="A51" s="21"/>
      <c r="B51" s="14"/>
      <c r="C51" s="22"/>
      <c r="D51" s="20"/>
      <c r="E51" s="14"/>
      <c r="F51" s="14"/>
      <c r="G51" s="23" t="str">
        <f>IF($B51="","",IFERROR(INDEX(Units!$D:$D,MATCH($B51,Units!$A:$A,0))&amp;"","Unit code not found"))</f>
        <v/>
      </c>
      <c r="H51" s="23" t="str">
        <f>IF($B51="","",IFERROR(INDEX(Units!$B:$B,MATCH($B51,Units!$A:$A,0))&amp;"","Unit code not found"))</f>
        <v/>
      </c>
    </row>
    <row r="52" spans="1:8" x14ac:dyDescent="0.3">
      <c r="A52" s="21"/>
      <c r="B52" s="14"/>
      <c r="C52" s="22"/>
      <c r="D52" s="20"/>
      <c r="E52" s="14"/>
      <c r="F52" s="14"/>
      <c r="G52" s="23" t="str">
        <f>IF($B52="","",IFERROR(INDEX(Units!$D:$D,MATCH($B52,Units!$A:$A,0))&amp;"","Unit code not found"))</f>
        <v/>
      </c>
      <c r="H52" s="23" t="str">
        <f>IF($B52="","",IFERROR(INDEX(Units!$B:$B,MATCH($B52,Units!$A:$A,0))&amp;"","Unit code not found"))</f>
        <v/>
      </c>
    </row>
    <row r="53" spans="1:8" x14ac:dyDescent="0.3">
      <c r="A53" s="21"/>
      <c r="B53" s="14"/>
      <c r="C53" s="22"/>
      <c r="D53" s="20"/>
      <c r="E53" s="14"/>
      <c r="F53" s="14"/>
      <c r="G53" s="23" t="str">
        <f>IF($B53="","",IFERROR(INDEX(Units!$D:$D,MATCH($B53,Units!$A:$A,0))&amp;"","Unit code not found"))</f>
        <v/>
      </c>
      <c r="H53" s="23" t="str">
        <f>IF($B53="","",IFERROR(INDEX(Units!$B:$B,MATCH($B53,Units!$A:$A,0))&amp;"","Unit code not found"))</f>
        <v/>
      </c>
    </row>
    <row r="54" spans="1:8" x14ac:dyDescent="0.3">
      <c r="A54" s="21"/>
      <c r="B54" s="14"/>
      <c r="C54" s="22"/>
      <c r="D54" s="20"/>
      <c r="E54" s="14"/>
      <c r="F54" s="14"/>
      <c r="G54" s="23" t="str">
        <f>IF($B54="","",IFERROR(INDEX(Units!$D:$D,MATCH($B54,Units!$A:$A,0))&amp;"","Unit code not found"))</f>
        <v/>
      </c>
      <c r="H54" s="23" t="str">
        <f>IF($B54="","",IFERROR(INDEX(Units!$B:$B,MATCH($B54,Units!$A:$A,0))&amp;"","Unit code not found"))</f>
        <v/>
      </c>
    </row>
    <row r="55" spans="1:8" x14ac:dyDescent="0.3">
      <c r="A55" s="21"/>
      <c r="B55" s="14"/>
      <c r="C55" s="22"/>
      <c r="D55" s="20"/>
      <c r="E55" s="14"/>
      <c r="F55" s="14"/>
      <c r="G55" s="23" t="str">
        <f>IF($B55="","",IFERROR(INDEX(Units!$D:$D,MATCH($B55,Units!$A:$A,0))&amp;"","Unit code not found"))</f>
        <v/>
      </c>
      <c r="H55" s="23" t="str">
        <f>IF($B55="","",IFERROR(INDEX(Units!$B:$B,MATCH($B55,Units!$A:$A,0))&amp;"","Unit code not found"))</f>
        <v/>
      </c>
    </row>
    <row r="56" spans="1:8" x14ac:dyDescent="0.3">
      <c r="A56" s="21"/>
      <c r="B56" s="14"/>
      <c r="C56" s="22"/>
      <c r="D56" s="20"/>
      <c r="E56" s="14"/>
      <c r="F56" s="14"/>
      <c r="G56" s="23" t="str">
        <f>IF($B56="","",IFERROR(INDEX(Units!$D:$D,MATCH($B56,Units!$A:$A,0))&amp;"","Unit code not found"))</f>
        <v/>
      </c>
      <c r="H56" s="23" t="str">
        <f>IF($B56="","",IFERROR(INDEX(Units!$B:$B,MATCH($B56,Units!$A:$A,0))&amp;"","Unit code not found"))</f>
        <v/>
      </c>
    </row>
    <row r="57" spans="1:8" x14ac:dyDescent="0.3">
      <c r="A57" s="21"/>
      <c r="B57" s="14"/>
      <c r="C57" s="22"/>
      <c r="D57" s="20"/>
      <c r="E57" s="14"/>
      <c r="F57" s="14"/>
      <c r="G57" s="23" t="str">
        <f>IF($B57="","",IFERROR(INDEX(Units!$D:$D,MATCH($B57,Units!$A:$A,0))&amp;"","Unit code not found"))</f>
        <v/>
      </c>
      <c r="H57" s="23" t="str">
        <f>IF($B57="","",IFERROR(INDEX(Units!$B:$B,MATCH($B57,Units!$A:$A,0))&amp;"","Unit code not found"))</f>
        <v/>
      </c>
    </row>
    <row r="58" spans="1:8" x14ac:dyDescent="0.3">
      <c r="A58" s="21"/>
      <c r="B58" s="14"/>
      <c r="C58" s="22"/>
      <c r="D58" s="20"/>
      <c r="E58" s="14"/>
      <c r="F58" s="14"/>
      <c r="G58" s="23" t="str">
        <f>IF($B58="","",IFERROR(INDEX(Units!$D:$D,MATCH($B58,Units!$A:$A,0))&amp;"","Unit code not found"))</f>
        <v/>
      </c>
      <c r="H58" s="23" t="str">
        <f>IF($B58="","",IFERROR(INDEX(Units!$B:$B,MATCH($B58,Units!$A:$A,0))&amp;"","Unit code not found"))</f>
        <v/>
      </c>
    </row>
    <row r="59" spans="1:8" x14ac:dyDescent="0.3">
      <c r="A59" s="21"/>
      <c r="B59" s="14"/>
      <c r="C59" s="22"/>
      <c r="D59" s="20"/>
      <c r="E59" s="14"/>
      <c r="F59" s="14"/>
      <c r="G59" s="23" t="str">
        <f>IF($B59="","",IFERROR(INDEX(Units!$D:$D,MATCH($B59,Units!$A:$A,0))&amp;"","Unit code not found"))</f>
        <v/>
      </c>
      <c r="H59" s="23" t="str">
        <f>IF($B59="","",IFERROR(INDEX(Units!$B:$B,MATCH($B59,Units!$A:$A,0))&amp;"","Unit code not found"))</f>
        <v/>
      </c>
    </row>
    <row r="60" spans="1:8" x14ac:dyDescent="0.3">
      <c r="A60" s="21"/>
      <c r="B60" s="14"/>
      <c r="C60" s="22"/>
      <c r="D60" s="20"/>
      <c r="E60" s="14"/>
      <c r="F60" s="14"/>
      <c r="G60" s="23" t="str">
        <f>IF($B60="","",IFERROR(INDEX(Units!$D:$D,MATCH($B60,Units!$A:$A,0))&amp;"","Unit code not found"))</f>
        <v/>
      </c>
      <c r="H60" s="23" t="str">
        <f>IF($B60="","",IFERROR(INDEX(Units!$B:$B,MATCH($B60,Units!$A:$A,0))&amp;"","Unit code not found"))</f>
        <v/>
      </c>
    </row>
    <row r="61" spans="1:8" x14ac:dyDescent="0.3">
      <c r="A61" s="21"/>
      <c r="B61" s="14"/>
      <c r="C61" s="22"/>
      <c r="D61" s="20"/>
      <c r="E61" s="14"/>
      <c r="F61" s="14"/>
      <c r="G61" s="23" t="str">
        <f>IF($B61="","",IFERROR(INDEX(Units!$D:$D,MATCH($B61,Units!$A:$A,0))&amp;"","Unit code not found"))</f>
        <v/>
      </c>
      <c r="H61" s="23" t="str">
        <f>IF($B61="","",IFERROR(INDEX(Units!$B:$B,MATCH($B61,Units!$A:$A,0))&amp;"","Unit code not found"))</f>
        <v/>
      </c>
    </row>
    <row r="62" spans="1:8" x14ac:dyDescent="0.3">
      <c r="A62" s="21"/>
      <c r="B62" s="14"/>
      <c r="C62" s="22"/>
      <c r="D62" s="20"/>
      <c r="E62" s="14"/>
      <c r="F62" s="14"/>
      <c r="G62" s="23" t="str">
        <f>IF($B62="","",IFERROR(INDEX(Units!$D:$D,MATCH($B62,Units!$A:$A,0))&amp;"","Unit code not found"))</f>
        <v/>
      </c>
      <c r="H62" s="23" t="str">
        <f>IF($B62="","",IFERROR(INDEX(Units!$B:$B,MATCH($B62,Units!$A:$A,0))&amp;"","Unit code not found"))</f>
        <v/>
      </c>
    </row>
    <row r="63" spans="1:8" x14ac:dyDescent="0.3">
      <c r="A63" s="21"/>
      <c r="B63" s="14"/>
      <c r="C63" s="22"/>
      <c r="D63" s="20"/>
      <c r="E63" s="14"/>
      <c r="F63" s="14"/>
      <c r="G63" s="23" t="str">
        <f>IF($B63="","",IFERROR(INDEX(Units!$D:$D,MATCH($B63,Units!$A:$A,0))&amp;"","Unit code not found"))</f>
        <v/>
      </c>
      <c r="H63" s="23" t="str">
        <f>IF($B63="","",IFERROR(INDEX(Units!$B:$B,MATCH($B63,Units!$A:$A,0))&amp;"","Unit code not found"))</f>
        <v/>
      </c>
    </row>
    <row r="64" spans="1:8" x14ac:dyDescent="0.3">
      <c r="A64" s="21"/>
      <c r="B64" s="14"/>
      <c r="C64" s="22"/>
      <c r="D64" s="20"/>
      <c r="E64" s="14"/>
      <c r="F64" s="14"/>
      <c r="G64" s="23" t="str">
        <f>IF($B64="","",IFERROR(INDEX(Units!$D:$D,MATCH($B64,Units!$A:$A,0))&amp;"","Unit code not found"))</f>
        <v/>
      </c>
      <c r="H64" s="23" t="str">
        <f>IF($B64="","",IFERROR(INDEX(Units!$B:$B,MATCH($B64,Units!$A:$A,0))&amp;"","Unit code not found"))</f>
        <v/>
      </c>
    </row>
    <row r="65" spans="1:8" x14ac:dyDescent="0.3">
      <c r="A65" s="21"/>
      <c r="B65" s="14"/>
      <c r="C65" s="22"/>
      <c r="D65" s="20"/>
      <c r="E65" s="14"/>
      <c r="F65" s="14"/>
      <c r="G65" s="23" t="str">
        <f>IF($B65="","",IFERROR(INDEX(Units!$D:$D,MATCH($B65,Units!$A:$A,0))&amp;"","Unit code not found"))</f>
        <v/>
      </c>
      <c r="H65" s="23" t="str">
        <f>IF($B65="","",IFERROR(INDEX(Units!$B:$B,MATCH($B65,Units!$A:$A,0))&amp;"","Unit code not found"))</f>
        <v/>
      </c>
    </row>
    <row r="66" spans="1:8" x14ac:dyDescent="0.3">
      <c r="A66" s="21"/>
      <c r="B66" s="14"/>
      <c r="C66" s="22"/>
      <c r="D66" s="20"/>
      <c r="E66" s="14"/>
      <c r="F66" s="14"/>
      <c r="G66" s="23" t="str">
        <f>IF($B66="","",IFERROR(INDEX(Units!$D:$D,MATCH($B66,Units!$A:$A,0))&amp;"","Unit code not found"))</f>
        <v/>
      </c>
      <c r="H66" s="23" t="str">
        <f>IF($B66="","",IFERROR(INDEX(Units!$B:$B,MATCH($B66,Units!$A:$A,0))&amp;"","Unit code not found"))</f>
        <v/>
      </c>
    </row>
    <row r="67" spans="1:8" x14ac:dyDescent="0.3">
      <c r="A67" s="21"/>
      <c r="B67" s="14"/>
      <c r="C67" s="22"/>
      <c r="D67" s="20"/>
      <c r="E67" s="14"/>
      <c r="F67" s="14"/>
      <c r="G67" s="23" t="str">
        <f>IF($B67="","",IFERROR(INDEX(Units!$D:$D,MATCH($B67,Units!$A:$A,0))&amp;"","Unit code not found"))</f>
        <v/>
      </c>
      <c r="H67" s="23" t="str">
        <f>IF($B67="","",IFERROR(INDEX(Units!$B:$B,MATCH($B67,Units!$A:$A,0))&amp;"","Unit code not found"))</f>
        <v/>
      </c>
    </row>
    <row r="68" spans="1:8" x14ac:dyDescent="0.3">
      <c r="A68" s="21"/>
      <c r="B68" s="14"/>
      <c r="C68" s="22"/>
      <c r="D68" s="20"/>
      <c r="E68" s="14"/>
      <c r="F68" s="14"/>
      <c r="G68" s="23" t="str">
        <f>IF($B68="","",IFERROR(INDEX(Units!$D:$D,MATCH($B68,Units!$A:$A,0))&amp;"","Unit code not found"))</f>
        <v/>
      </c>
      <c r="H68" s="23" t="str">
        <f>IF($B68="","",IFERROR(INDEX(Units!$B:$B,MATCH($B68,Units!$A:$A,0))&amp;"","Unit code not found"))</f>
        <v/>
      </c>
    </row>
    <row r="69" spans="1:8" x14ac:dyDescent="0.3">
      <c r="A69" s="21"/>
      <c r="B69" s="14"/>
      <c r="C69" s="22"/>
      <c r="D69" s="20"/>
      <c r="E69" s="14"/>
      <c r="F69" s="14"/>
      <c r="G69" s="23" t="str">
        <f>IF($B69="","",IFERROR(INDEX(Units!$D:$D,MATCH($B69,Units!$A:$A,0))&amp;"","Unit code not found"))</f>
        <v/>
      </c>
      <c r="H69" s="23" t="str">
        <f>IF($B69="","",IFERROR(INDEX(Units!$B:$B,MATCH($B69,Units!$A:$A,0))&amp;"","Unit code not found"))</f>
        <v/>
      </c>
    </row>
    <row r="70" spans="1:8" x14ac:dyDescent="0.3">
      <c r="A70" s="21"/>
      <c r="B70" s="14"/>
      <c r="C70" s="22"/>
      <c r="D70" s="20"/>
      <c r="E70" s="14"/>
      <c r="F70" s="14"/>
      <c r="G70" s="23" t="str">
        <f>IF($B70="","",IFERROR(INDEX(Units!$D:$D,MATCH($B70,Units!$A:$A,0))&amp;"","Unit code not found"))</f>
        <v/>
      </c>
      <c r="H70" s="23" t="str">
        <f>IF($B70="","",IFERROR(INDEX(Units!$B:$B,MATCH($B70,Units!$A:$A,0))&amp;"","Unit code not found"))</f>
        <v/>
      </c>
    </row>
    <row r="71" spans="1:8" x14ac:dyDescent="0.3">
      <c r="A71" s="21"/>
      <c r="B71" s="14"/>
      <c r="C71" s="22"/>
      <c r="D71" s="20"/>
      <c r="E71" s="14"/>
      <c r="F71" s="14"/>
      <c r="G71" s="23" t="str">
        <f>IF($B71="","",IFERROR(INDEX(Units!$D:$D,MATCH($B71,Units!$A:$A,0))&amp;"","Unit code not found"))</f>
        <v/>
      </c>
      <c r="H71" s="23" t="str">
        <f>IF($B71="","",IFERROR(INDEX(Units!$B:$B,MATCH($B71,Units!$A:$A,0))&amp;"","Unit code not found"))</f>
        <v/>
      </c>
    </row>
    <row r="72" spans="1:8" x14ac:dyDescent="0.3">
      <c r="A72" s="21"/>
      <c r="B72" s="14"/>
      <c r="C72" s="22"/>
      <c r="D72" s="20"/>
      <c r="E72" s="14"/>
      <c r="F72" s="14"/>
      <c r="G72" s="23" t="str">
        <f>IF($B72="","",IFERROR(INDEX(Units!$D:$D,MATCH($B72,Units!$A:$A,0))&amp;"","Unit code not found"))</f>
        <v/>
      </c>
      <c r="H72" s="23" t="str">
        <f>IF($B72="","",IFERROR(INDEX(Units!$B:$B,MATCH($B72,Units!$A:$A,0))&amp;"","Unit code not found"))</f>
        <v/>
      </c>
    </row>
    <row r="73" spans="1:8" x14ac:dyDescent="0.3">
      <c r="A73" s="21"/>
      <c r="B73" s="14"/>
      <c r="C73" s="22"/>
      <c r="D73" s="20"/>
      <c r="E73" s="14"/>
      <c r="F73" s="14"/>
      <c r="G73" s="23" t="str">
        <f>IF($B73="","",IFERROR(INDEX(Units!$D:$D,MATCH($B73,Units!$A:$A,0))&amp;"","Unit code not found"))</f>
        <v/>
      </c>
      <c r="H73" s="23" t="str">
        <f>IF($B73="","",IFERROR(INDEX(Units!$B:$B,MATCH($B73,Units!$A:$A,0))&amp;"","Unit code not found"))</f>
        <v/>
      </c>
    </row>
    <row r="74" spans="1:8" x14ac:dyDescent="0.3">
      <c r="A74" s="21"/>
      <c r="B74" s="14"/>
      <c r="C74" s="22"/>
      <c r="D74" s="20"/>
      <c r="E74" s="14"/>
      <c r="F74" s="14"/>
      <c r="G74" s="23" t="str">
        <f>IF($B74="","",IFERROR(INDEX(Units!$D:$D,MATCH($B74,Units!$A:$A,0))&amp;"","Unit code not found"))</f>
        <v/>
      </c>
      <c r="H74" s="23" t="str">
        <f>IF($B74="","",IFERROR(INDEX(Units!$B:$B,MATCH($B74,Units!$A:$A,0))&amp;"","Unit code not found"))</f>
        <v/>
      </c>
    </row>
    <row r="75" spans="1:8" x14ac:dyDescent="0.3">
      <c r="A75" s="21"/>
      <c r="B75" s="14"/>
      <c r="C75" s="22"/>
      <c r="D75" s="20"/>
      <c r="E75" s="14"/>
      <c r="F75" s="14"/>
      <c r="G75" s="23" t="str">
        <f>IF($B75="","",IFERROR(INDEX(Units!$D:$D,MATCH($B75,Units!$A:$A,0))&amp;"","Unit code not found"))</f>
        <v/>
      </c>
      <c r="H75" s="23" t="str">
        <f>IF($B75="","",IFERROR(INDEX(Units!$B:$B,MATCH($B75,Units!$A:$A,0))&amp;"","Unit code not found"))</f>
        <v/>
      </c>
    </row>
    <row r="76" spans="1:8" x14ac:dyDescent="0.3">
      <c r="A76" s="21"/>
      <c r="B76" s="14"/>
      <c r="C76" s="22"/>
      <c r="D76" s="20"/>
      <c r="E76" s="14"/>
      <c r="F76" s="14"/>
      <c r="G76" s="23" t="str">
        <f>IF($B76="","",IFERROR(INDEX(Units!$D:$D,MATCH($B76,Units!$A:$A,0))&amp;"","Unit code not found"))</f>
        <v/>
      </c>
      <c r="H76" s="23" t="str">
        <f>IF($B76="","",IFERROR(INDEX(Units!$B:$B,MATCH($B76,Units!$A:$A,0))&amp;"","Unit code not found"))</f>
        <v/>
      </c>
    </row>
    <row r="77" spans="1:8" x14ac:dyDescent="0.3">
      <c r="A77" s="21"/>
      <c r="B77" s="14"/>
      <c r="C77" s="22"/>
      <c r="D77" s="20"/>
      <c r="E77" s="14"/>
      <c r="F77" s="14"/>
      <c r="G77" s="23" t="str">
        <f>IF($B77="","",IFERROR(INDEX(Units!$D:$D,MATCH($B77,Units!$A:$A,0))&amp;"","Unit code not found"))</f>
        <v/>
      </c>
      <c r="H77" s="23" t="str">
        <f>IF($B77="","",IFERROR(INDEX(Units!$B:$B,MATCH($B77,Units!$A:$A,0))&amp;"","Unit code not found"))</f>
        <v/>
      </c>
    </row>
    <row r="78" spans="1:8" x14ac:dyDescent="0.3">
      <c r="A78" s="21"/>
      <c r="B78" s="14"/>
      <c r="C78" s="22"/>
      <c r="D78" s="20"/>
      <c r="E78" s="14"/>
      <c r="F78" s="14"/>
      <c r="G78" s="23" t="str">
        <f>IF($B78="","",IFERROR(INDEX(Units!$D:$D,MATCH($B78,Units!$A:$A,0))&amp;"","Unit code not found"))</f>
        <v/>
      </c>
      <c r="H78" s="23" t="str">
        <f>IF($B78="","",IFERROR(INDEX(Units!$B:$B,MATCH($B78,Units!$A:$A,0))&amp;"","Unit code not found"))</f>
        <v/>
      </c>
    </row>
    <row r="79" spans="1:8" x14ac:dyDescent="0.3">
      <c r="A79" s="21"/>
      <c r="B79" s="14"/>
      <c r="C79" s="22"/>
      <c r="D79" s="20"/>
      <c r="E79" s="14"/>
      <c r="F79" s="14"/>
      <c r="G79" s="23" t="str">
        <f>IF($B79="","",IFERROR(INDEX(Units!$D:$D,MATCH($B79,Units!$A:$A,0))&amp;"","Unit code not found"))</f>
        <v/>
      </c>
      <c r="H79" s="23" t="str">
        <f>IF($B79="","",IFERROR(INDEX(Units!$B:$B,MATCH($B79,Units!$A:$A,0))&amp;"","Unit code not found"))</f>
        <v/>
      </c>
    </row>
    <row r="80" spans="1:8" x14ac:dyDescent="0.3">
      <c r="A80" s="21"/>
      <c r="B80" s="14"/>
      <c r="C80" s="22"/>
      <c r="D80" s="20"/>
      <c r="E80" s="14"/>
      <c r="F80" s="14"/>
      <c r="G80" s="23" t="str">
        <f>IF($B80="","",IFERROR(INDEX(Units!$D:$D,MATCH($B80,Units!$A:$A,0))&amp;"","Unit code not found"))</f>
        <v/>
      </c>
      <c r="H80" s="23" t="str">
        <f>IF($B80="","",IFERROR(INDEX(Units!$B:$B,MATCH($B80,Units!$A:$A,0))&amp;"","Unit code not found"))</f>
        <v/>
      </c>
    </row>
    <row r="81" spans="1:8" x14ac:dyDescent="0.3">
      <c r="A81" s="21"/>
      <c r="B81" s="14"/>
      <c r="C81" s="22"/>
      <c r="D81" s="20"/>
      <c r="E81" s="14"/>
      <c r="F81" s="14"/>
      <c r="G81" s="23" t="str">
        <f>IF($B81="","",IFERROR(INDEX(Units!$D:$D,MATCH($B81,Units!$A:$A,0))&amp;"","Unit code not found"))</f>
        <v/>
      </c>
      <c r="H81" s="23" t="str">
        <f>IF($B81="","",IFERROR(INDEX(Units!$B:$B,MATCH($B81,Units!$A:$A,0))&amp;"","Unit code not found"))</f>
        <v/>
      </c>
    </row>
    <row r="82" spans="1:8" x14ac:dyDescent="0.3">
      <c r="A82" s="21"/>
      <c r="B82" s="14"/>
      <c r="C82" s="22"/>
      <c r="D82" s="20"/>
      <c r="E82" s="14"/>
      <c r="F82" s="14"/>
      <c r="G82" s="23" t="str">
        <f>IF($B82="","",IFERROR(INDEX(Units!$D:$D,MATCH($B82,Units!$A:$A,0))&amp;"","Unit code not found"))</f>
        <v/>
      </c>
      <c r="H82" s="23" t="str">
        <f>IF($B82="","",IFERROR(INDEX(Units!$B:$B,MATCH($B82,Units!$A:$A,0))&amp;"","Unit code not found"))</f>
        <v/>
      </c>
    </row>
    <row r="83" spans="1:8" x14ac:dyDescent="0.3">
      <c r="A83" s="21"/>
      <c r="B83" s="14"/>
      <c r="C83" s="22"/>
      <c r="D83" s="20"/>
      <c r="E83" s="14"/>
      <c r="F83" s="14"/>
      <c r="G83" s="23" t="str">
        <f>IF($B83="","",IFERROR(INDEX(Units!$D:$D,MATCH($B83,Units!$A:$A,0))&amp;"","Unit code not found"))</f>
        <v/>
      </c>
      <c r="H83" s="23" t="str">
        <f>IF($B83="","",IFERROR(INDEX(Units!$B:$B,MATCH($B83,Units!$A:$A,0))&amp;"","Unit code not found"))</f>
        <v/>
      </c>
    </row>
    <row r="84" spans="1:8" x14ac:dyDescent="0.3">
      <c r="A84" s="21"/>
      <c r="B84" s="14"/>
      <c r="C84" s="22"/>
      <c r="D84" s="20"/>
      <c r="E84" s="14"/>
      <c r="F84" s="14"/>
      <c r="G84" s="23" t="str">
        <f>IF($B84="","",IFERROR(INDEX(Units!$D:$D,MATCH($B84,Units!$A:$A,0))&amp;"","Unit code not found"))</f>
        <v/>
      </c>
      <c r="H84" s="23" t="str">
        <f>IF($B84="","",IFERROR(INDEX(Units!$B:$B,MATCH($B84,Units!$A:$A,0))&amp;"","Unit code not found"))</f>
        <v/>
      </c>
    </row>
    <row r="85" spans="1:8" x14ac:dyDescent="0.3">
      <c r="A85" s="21"/>
      <c r="B85" s="14"/>
      <c r="C85" s="22"/>
      <c r="D85" s="20"/>
      <c r="E85" s="14"/>
      <c r="F85" s="14"/>
      <c r="G85" s="23" t="str">
        <f>IF($B85="","",IFERROR(INDEX(Units!$D:$D,MATCH($B85,Units!$A:$A,0))&amp;"","Unit code not found"))</f>
        <v/>
      </c>
      <c r="H85" s="23" t="str">
        <f>IF($B85="","",IFERROR(INDEX(Units!$B:$B,MATCH($B85,Units!$A:$A,0))&amp;"","Unit code not found"))</f>
        <v/>
      </c>
    </row>
    <row r="86" spans="1:8" x14ac:dyDescent="0.3">
      <c r="A86" s="21"/>
      <c r="B86" s="14"/>
      <c r="C86" s="22"/>
      <c r="D86" s="20"/>
      <c r="E86" s="14"/>
      <c r="F86" s="14"/>
      <c r="G86" s="23" t="str">
        <f>IF($B86="","",IFERROR(INDEX(Units!$D:$D,MATCH($B86,Units!$A:$A,0))&amp;"","Unit code not found"))</f>
        <v/>
      </c>
      <c r="H86" s="23" t="str">
        <f>IF($B86="","",IFERROR(INDEX(Units!$B:$B,MATCH($B86,Units!$A:$A,0))&amp;"","Unit code not found"))</f>
        <v/>
      </c>
    </row>
    <row r="87" spans="1:8" x14ac:dyDescent="0.3">
      <c r="A87" s="21"/>
      <c r="B87" s="14"/>
      <c r="C87" s="22"/>
      <c r="D87" s="20"/>
      <c r="E87" s="14"/>
      <c r="F87" s="14"/>
      <c r="G87" s="23" t="str">
        <f>IF($B87="","",IFERROR(INDEX(Units!$D:$D,MATCH($B87,Units!$A:$A,0))&amp;"","Unit code not found"))</f>
        <v/>
      </c>
      <c r="H87" s="23" t="str">
        <f>IF($B87="","",IFERROR(INDEX(Units!$B:$B,MATCH($B87,Units!$A:$A,0))&amp;"","Unit code not found"))</f>
        <v/>
      </c>
    </row>
    <row r="88" spans="1:8" x14ac:dyDescent="0.3">
      <c r="A88" s="21"/>
      <c r="B88" s="14"/>
      <c r="C88" s="22"/>
      <c r="D88" s="20"/>
      <c r="E88" s="14"/>
      <c r="F88" s="14"/>
      <c r="G88" s="23" t="str">
        <f>IF($B88="","",IFERROR(INDEX(Units!$D:$D,MATCH($B88,Units!$A:$A,0))&amp;"","Unit code not found"))</f>
        <v/>
      </c>
      <c r="H88" s="23" t="str">
        <f>IF($B88="","",IFERROR(INDEX(Units!$B:$B,MATCH($B88,Units!$A:$A,0))&amp;"","Unit code not found"))</f>
        <v/>
      </c>
    </row>
    <row r="89" spans="1:8" x14ac:dyDescent="0.3">
      <c r="A89" s="21"/>
      <c r="B89" s="14"/>
      <c r="C89" s="22"/>
      <c r="D89" s="20"/>
      <c r="E89" s="14"/>
      <c r="F89" s="14"/>
      <c r="G89" s="23" t="str">
        <f>IF($B89="","",IFERROR(INDEX(Units!$D:$D,MATCH($B89,Units!$A:$A,0))&amp;"","Unit code not found"))</f>
        <v/>
      </c>
      <c r="H89" s="23" t="str">
        <f>IF($B89="","",IFERROR(INDEX(Units!$B:$B,MATCH($B89,Units!$A:$A,0))&amp;"","Unit code not found"))</f>
        <v/>
      </c>
    </row>
    <row r="90" spans="1:8" x14ac:dyDescent="0.3">
      <c r="A90" s="21"/>
      <c r="B90" s="14"/>
      <c r="C90" s="22"/>
      <c r="D90" s="20"/>
      <c r="E90" s="14"/>
      <c r="F90" s="14"/>
      <c r="G90" s="23" t="str">
        <f>IF($B90="","",IFERROR(INDEX(Units!$D:$D,MATCH($B90,Units!$A:$A,0))&amp;"","Unit code not found"))</f>
        <v/>
      </c>
      <c r="H90" s="23" t="str">
        <f>IF($B90="","",IFERROR(INDEX(Units!$B:$B,MATCH($B90,Units!$A:$A,0))&amp;"","Unit code not found"))</f>
        <v/>
      </c>
    </row>
    <row r="91" spans="1:8" x14ac:dyDescent="0.3">
      <c r="A91" s="21"/>
      <c r="B91" s="14"/>
      <c r="C91" s="22"/>
      <c r="D91" s="20"/>
      <c r="E91" s="14"/>
      <c r="F91" s="14"/>
      <c r="G91" s="23" t="str">
        <f>IF($B91="","",IFERROR(INDEX(Units!$D:$D,MATCH($B91,Units!$A:$A,0))&amp;"","Unit code not found"))</f>
        <v/>
      </c>
      <c r="H91" s="23" t="str">
        <f>IF($B91="","",IFERROR(INDEX(Units!$B:$B,MATCH($B91,Units!$A:$A,0))&amp;"","Unit code not found"))</f>
        <v/>
      </c>
    </row>
    <row r="92" spans="1:8" x14ac:dyDescent="0.3">
      <c r="A92" s="21"/>
      <c r="B92" s="14"/>
      <c r="C92" s="22"/>
      <c r="D92" s="20"/>
      <c r="E92" s="14"/>
      <c r="F92" s="14"/>
      <c r="G92" s="23" t="str">
        <f>IF($B92="","",IFERROR(INDEX(Units!$D:$D,MATCH($B92,Units!$A:$A,0))&amp;"","Unit code not found"))</f>
        <v/>
      </c>
      <c r="H92" s="23" t="str">
        <f>IF($B92="","",IFERROR(INDEX(Units!$B:$B,MATCH($B92,Units!$A:$A,0))&amp;"","Unit code not found"))</f>
        <v/>
      </c>
    </row>
    <row r="93" spans="1:8" x14ac:dyDescent="0.3">
      <c r="A93" s="21"/>
      <c r="B93" s="14"/>
      <c r="C93" s="22"/>
      <c r="D93" s="20"/>
      <c r="E93" s="14"/>
      <c r="F93" s="14"/>
      <c r="G93" s="23" t="str">
        <f>IF($B93="","",IFERROR(INDEX(Units!$D:$D,MATCH($B93,Units!$A:$A,0))&amp;"","Unit code not found"))</f>
        <v/>
      </c>
      <c r="H93" s="23" t="str">
        <f>IF($B93="","",IFERROR(INDEX(Units!$B:$B,MATCH($B93,Units!$A:$A,0))&amp;"","Unit code not found"))</f>
        <v/>
      </c>
    </row>
    <row r="94" spans="1:8" x14ac:dyDescent="0.3">
      <c r="A94" s="21"/>
      <c r="B94" s="14"/>
      <c r="C94" s="22"/>
      <c r="D94" s="20"/>
      <c r="E94" s="14"/>
      <c r="F94" s="14"/>
      <c r="G94" s="23" t="str">
        <f>IF($B94="","",IFERROR(INDEX(Units!$D:$D,MATCH($B94,Units!$A:$A,0))&amp;"","Unit code not found"))</f>
        <v/>
      </c>
      <c r="H94" s="23" t="str">
        <f>IF($B94="","",IFERROR(INDEX(Units!$B:$B,MATCH($B94,Units!$A:$A,0))&amp;"","Unit code not found"))</f>
        <v/>
      </c>
    </row>
    <row r="95" spans="1:8" x14ac:dyDescent="0.3">
      <c r="A95" s="21"/>
      <c r="B95" s="14"/>
      <c r="C95" s="22"/>
      <c r="D95" s="20"/>
      <c r="E95" s="14"/>
      <c r="F95" s="14"/>
      <c r="G95" s="23" t="str">
        <f>IF($B95="","",IFERROR(INDEX(Units!$D:$D,MATCH($B95,Units!$A:$A,0))&amp;"","Unit code not found"))</f>
        <v/>
      </c>
      <c r="H95" s="23" t="str">
        <f>IF($B95="","",IFERROR(INDEX(Units!$B:$B,MATCH($B95,Units!$A:$A,0))&amp;"","Unit code not found"))</f>
        <v/>
      </c>
    </row>
    <row r="96" spans="1:8" x14ac:dyDescent="0.3">
      <c r="A96" s="21"/>
      <c r="B96" s="14"/>
      <c r="C96" s="22"/>
      <c r="D96" s="20"/>
      <c r="E96" s="14"/>
      <c r="F96" s="14"/>
      <c r="G96" s="23" t="str">
        <f>IF($B96="","",IFERROR(INDEX(Units!$D:$D,MATCH($B96,Units!$A:$A,0))&amp;"","Unit code not found"))</f>
        <v/>
      </c>
      <c r="H96" s="23" t="str">
        <f>IF($B96="","",IFERROR(INDEX(Units!$B:$B,MATCH($B96,Units!$A:$A,0))&amp;"","Unit code not found"))</f>
        <v/>
      </c>
    </row>
    <row r="97" spans="1:8" x14ac:dyDescent="0.3">
      <c r="A97" s="21"/>
      <c r="B97" s="14"/>
      <c r="C97" s="22"/>
      <c r="D97" s="20"/>
      <c r="E97" s="14"/>
      <c r="F97" s="14"/>
      <c r="G97" s="23" t="str">
        <f>IF($B97="","",IFERROR(INDEX(Units!$D:$D,MATCH($B97,Units!$A:$A,0))&amp;"","Unit code not found"))</f>
        <v/>
      </c>
      <c r="H97" s="23" t="str">
        <f>IF($B97="","",IFERROR(INDEX(Units!$B:$B,MATCH($B97,Units!$A:$A,0))&amp;"","Unit code not found"))</f>
        <v/>
      </c>
    </row>
    <row r="98" spans="1:8" x14ac:dyDescent="0.3">
      <c r="A98" s="21"/>
      <c r="B98" s="14"/>
      <c r="C98" s="22"/>
      <c r="D98" s="20"/>
      <c r="E98" s="14"/>
      <c r="F98" s="14"/>
      <c r="G98" s="23" t="str">
        <f>IF($B98="","",IFERROR(INDEX(Units!$D:$D,MATCH($B98,Units!$A:$A,0))&amp;"","Unit code not found"))</f>
        <v/>
      </c>
      <c r="H98" s="23" t="str">
        <f>IF($B98="","",IFERROR(INDEX(Units!$B:$B,MATCH($B98,Units!$A:$A,0))&amp;"","Unit code not found"))</f>
        <v/>
      </c>
    </row>
    <row r="99" spans="1:8" x14ac:dyDescent="0.3">
      <c r="A99" s="21"/>
      <c r="B99" s="14"/>
      <c r="C99" s="22"/>
      <c r="D99" s="20"/>
      <c r="E99" s="14"/>
      <c r="F99" s="14"/>
      <c r="G99" s="23" t="str">
        <f>IF($B99="","",IFERROR(INDEX(Units!$D:$D,MATCH($B99,Units!$A:$A,0))&amp;"","Unit code not found"))</f>
        <v/>
      </c>
      <c r="H99" s="23" t="str">
        <f>IF($B99="","",IFERROR(INDEX(Units!$B:$B,MATCH($B99,Units!$A:$A,0))&amp;"","Unit code not found"))</f>
        <v/>
      </c>
    </row>
    <row r="100" spans="1:8" x14ac:dyDescent="0.3">
      <c r="A100" s="21"/>
      <c r="B100" s="14"/>
      <c r="C100" s="22"/>
      <c r="D100" s="20"/>
      <c r="E100" s="14"/>
      <c r="F100" s="14"/>
      <c r="G100" s="23" t="str">
        <f>IF($B100="","",IFERROR(INDEX(Units!$D:$D,MATCH($B100,Units!$A:$A,0))&amp;"","Unit code not found"))</f>
        <v/>
      </c>
      <c r="H100" s="23" t="str">
        <f>IF($B100="","",IFERROR(INDEX(Units!$B:$B,MATCH($B100,Units!$A:$A,0))&amp;"","Unit code not found"))</f>
        <v/>
      </c>
    </row>
    <row r="101" spans="1:8" x14ac:dyDescent="0.3">
      <c r="A101" s="21"/>
      <c r="B101" s="14"/>
      <c r="C101" s="22"/>
      <c r="D101" s="20"/>
      <c r="E101" s="14"/>
      <c r="F101" s="14"/>
      <c r="G101" s="23" t="str">
        <f>IF($B101="","",IFERROR(INDEX(Units!$D:$D,MATCH($B101,Units!$A:$A,0))&amp;"","Unit code not found"))</f>
        <v/>
      </c>
      <c r="H101" s="23" t="str">
        <f>IF($B101="","",IFERROR(INDEX(Units!$B:$B,MATCH($B101,Units!$A:$A,0))&amp;"","Unit code not found"))</f>
        <v/>
      </c>
    </row>
    <row r="102" spans="1:8" x14ac:dyDescent="0.3">
      <c r="A102" s="21"/>
      <c r="B102" s="14"/>
      <c r="C102" s="22"/>
      <c r="D102" s="20"/>
      <c r="E102" s="14"/>
      <c r="F102" s="14"/>
      <c r="G102" s="23" t="str">
        <f>IF($B102="","",IFERROR(INDEX(Units!$D:$D,MATCH($B102,Units!$A:$A,0))&amp;"","Unit code not found"))</f>
        <v/>
      </c>
      <c r="H102" s="23" t="str">
        <f>IF($B102="","",IFERROR(INDEX(Units!$B:$B,MATCH($B102,Units!$A:$A,0))&amp;"","Unit code not found"))</f>
        <v/>
      </c>
    </row>
    <row r="103" spans="1:8" x14ac:dyDescent="0.3">
      <c r="A103" s="21"/>
      <c r="B103" s="14"/>
      <c r="C103" s="22"/>
      <c r="D103" s="20"/>
      <c r="E103" s="14"/>
      <c r="F103" s="14"/>
      <c r="G103" s="23" t="str">
        <f>IF($B103="","",IFERROR(INDEX(Units!$D:$D,MATCH($B103,Units!$A:$A,0))&amp;"","Unit code not found"))</f>
        <v/>
      </c>
      <c r="H103" s="23" t="str">
        <f>IF($B103="","",IFERROR(INDEX(Units!$B:$B,MATCH($B103,Units!$A:$A,0))&amp;"","Unit code not found"))</f>
        <v/>
      </c>
    </row>
    <row r="104" spans="1:8" x14ac:dyDescent="0.3">
      <c r="A104" s="21"/>
      <c r="B104" s="14"/>
      <c r="C104" s="22"/>
      <c r="D104" s="20"/>
      <c r="E104" s="14"/>
      <c r="F104" s="14"/>
      <c r="G104" s="23" t="str">
        <f>IF($B104="","",IFERROR(INDEX(Units!$D:$D,MATCH($B104,Units!$A:$A,0))&amp;"","Unit code not found"))</f>
        <v/>
      </c>
      <c r="H104" s="23" t="str">
        <f>IF($B104="","",IFERROR(INDEX(Units!$B:$B,MATCH($B104,Units!$A:$A,0))&amp;"","Unit code not found"))</f>
        <v/>
      </c>
    </row>
    <row r="105" spans="1:8" x14ac:dyDescent="0.3">
      <c r="A105" s="21"/>
      <c r="B105" s="14"/>
      <c r="C105" s="22"/>
      <c r="D105" s="20"/>
      <c r="E105" s="14"/>
      <c r="F105" s="14"/>
      <c r="G105" s="23" t="str">
        <f>IF($B105="","",IFERROR(INDEX(Units!$D:$D,MATCH($B105,Units!$A:$A,0))&amp;"","Unit code not found"))</f>
        <v/>
      </c>
      <c r="H105" s="23" t="str">
        <f>IF($B105="","",IFERROR(INDEX(Units!$B:$B,MATCH($B105,Units!$A:$A,0))&amp;"","Unit code not found"))</f>
        <v/>
      </c>
    </row>
    <row r="106" spans="1:8" x14ac:dyDescent="0.3">
      <c r="A106" s="21"/>
      <c r="B106" s="14"/>
      <c r="C106" s="22"/>
      <c r="D106" s="20"/>
      <c r="E106" s="14"/>
      <c r="F106" s="14"/>
      <c r="G106" s="23" t="str">
        <f>IF($B106="","",IFERROR(INDEX(Units!$D:$D,MATCH($B106,Units!$A:$A,0))&amp;"","Unit code not found"))</f>
        <v/>
      </c>
      <c r="H106" s="23" t="str">
        <f>IF($B106="","",IFERROR(INDEX(Units!$B:$B,MATCH($B106,Units!$A:$A,0))&amp;"","Unit code not found"))</f>
        <v/>
      </c>
    </row>
    <row r="107" spans="1:8" x14ac:dyDescent="0.3">
      <c r="A107" s="21"/>
      <c r="B107" s="14"/>
      <c r="C107" s="22"/>
      <c r="D107" s="20"/>
      <c r="E107" s="14"/>
      <c r="F107" s="14"/>
      <c r="G107" s="23" t="str">
        <f>IF($B107="","",IFERROR(INDEX(Units!$D:$D,MATCH($B107,Units!$A:$A,0))&amp;"","Unit code not found"))</f>
        <v/>
      </c>
      <c r="H107" s="23" t="str">
        <f>IF($B107="","",IFERROR(INDEX(Units!$B:$B,MATCH($B107,Units!$A:$A,0))&amp;"","Unit code not found"))</f>
        <v/>
      </c>
    </row>
    <row r="108" spans="1:8" x14ac:dyDescent="0.3">
      <c r="A108" s="21"/>
      <c r="B108" s="14"/>
      <c r="C108" s="22"/>
      <c r="D108" s="20"/>
      <c r="E108" s="14"/>
      <c r="F108" s="14"/>
      <c r="G108" s="23" t="str">
        <f>IF($B108="","",IFERROR(INDEX(Units!$D:$D,MATCH($B108,Units!$A:$A,0))&amp;"","Unit code not found"))</f>
        <v/>
      </c>
      <c r="H108" s="23" t="str">
        <f>IF($B108="","",IFERROR(INDEX(Units!$B:$B,MATCH($B108,Units!$A:$A,0))&amp;"","Unit code not found"))</f>
        <v/>
      </c>
    </row>
    <row r="109" spans="1:8" x14ac:dyDescent="0.3">
      <c r="A109" s="21"/>
      <c r="B109" s="14"/>
      <c r="C109" s="22"/>
      <c r="D109" s="20"/>
      <c r="E109" s="14"/>
      <c r="F109" s="14"/>
      <c r="G109" s="23" t="str">
        <f>IF($B109="","",IFERROR(INDEX(Units!$D:$D,MATCH($B109,Units!$A:$A,0))&amp;"","Unit code not found"))</f>
        <v/>
      </c>
      <c r="H109" s="23" t="str">
        <f>IF($B109="","",IFERROR(INDEX(Units!$B:$B,MATCH($B109,Units!$A:$A,0))&amp;"","Unit code not found"))</f>
        <v/>
      </c>
    </row>
    <row r="110" spans="1:8" x14ac:dyDescent="0.3">
      <c r="A110" s="21"/>
      <c r="B110" s="14"/>
      <c r="C110" s="22"/>
      <c r="D110" s="20"/>
      <c r="E110" s="14"/>
      <c r="F110" s="14"/>
      <c r="G110" s="23" t="str">
        <f>IF($B110="","",IFERROR(INDEX(Units!$D:$D,MATCH($B110,Units!$A:$A,0))&amp;"","Unit code not found"))</f>
        <v/>
      </c>
      <c r="H110" s="23" t="str">
        <f>IF($B110="","",IFERROR(INDEX(Units!$B:$B,MATCH($B110,Units!$A:$A,0))&amp;"","Unit code not found"))</f>
        <v/>
      </c>
    </row>
    <row r="111" spans="1:8" x14ac:dyDescent="0.3">
      <c r="A111" s="21"/>
      <c r="B111" s="14"/>
      <c r="C111" s="22"/>
      <c r="D111" s="20"/>
      <c r="E111" s="14"/>
      <c r="F111" s="14"/>
      <c r="G111" s="23" t="str">
        <f>IF($B111="","",IFERROR(INDEX(Units!$D:$D,MATCH($B111,Units!$A:$A,0))&amp;"","Unit code not found"))</f>
        <v/>
      </c>
      <c r="H111" s="23" t="str">
        <f>IF($B111="","",IFERROR(INDEX(Units!$B:$B,MATCH($B111,Units!$A:$A,0))&amp;"","Unit code not found"))</f>
        <v/>
      </c>
    </row>
    <row r="112" spans="1:8" x14ac:dyDescent="0.3">
      <c r="A112" s="21"/>
      <c r="B112" s="14"/>
      <c r="C112" s="22"/>
      <c r="D112" s="20"/>
      <c r="E112" s="14"/>
      <c r="F112" s="14"/>
      <c r="G112" s="23" t="str">
        <f>IF($B112="","",IFERROR(INDEX(Units!$D:$D,MATCH($B112,Units!$A:$A,0))&amp;"","Unit code not found"))</f>
        <v/>
      </c>
      <c r="H112" s="23" t="str">
        <f>IF($B112="","",IFERROR(INDEX(Units!$B:$B,MATCH($B112,Units!$A:$A,0))&amp;"","Unit code not found"))</f>
        <v/>
      </c>
    </row>
    <row r="113" spans="1:8" x14ac:dyDescent="0.3">
      <c r="A113" s="21"/>
      <c r="B113" s="14"/>
      <c r="C113" s="22"/>
      <c r="D113" s="20"/>
      <c r="E113" s="14"/>
      <c r="F113" s="14"/>
      <c r="G113" s="23" t="str">
        <f>IF($B113="","",IFERROR(INDEX(Units!$D:$D,MATCH($B113,Units!$A:$A,0))&amp;"","Unit code not found"))</f>
        <v/>
      </c>
      <c r="H113" s="23" t="str">
        <f>IF($B113="","",IFERROR(INDEX(Units!$B:$B,MATCH($B113,Units!$A:$A,0))&amp;"","Unit code not found"))</f>
        <v/>
      </c>
    </row>
    <row r="114" spans="1:8" x14ac:dyDescent="0.3">
      <c r="A114" s="21"/>
      <c r="B114" s="14"/>
      <c r="C114" s="22"/>
      <c r="D114" s="20"/>
      <c r="E114" s="14"/>
      <c r="F114" s="14"/>
      <c r="G114" s="23" t="str">
        <f>IF($B114="","",IFERROR(INDEX(Units!$D:$D,MATCH($B114,Units!$A:$A,0))&amp;"","Unit code not found"))</f>
        <v/>
      </c>
      <c r="H114" s="23" t="str">
        <f>IF($B114="","",IFERROR(INDEX(Units!$B:$B,MATCH($B114,Units!$A:$A,0))&amp;"","Unit code not found"))</f>
        <v/>
      </c>
    </row>
    <row r="115" spans="1:8" x14ac:dyDescent="0.3">
      <c r="A115" s="21"/>
      <c r="B115" s="14"/>
      <c r="C115" s="22"/>
      <c r="D115" s="20"/>
      <c r="E115" s="14"/>
      <c r="F115" s="14"/>
      <c r="G115" s="23" t="str">
        <f>IF($B115="","",IFERROR(INDEX(Units!$D:$D,MATCH($B115,Units!$A:$A,0))&amp;"","Unit code not found"))</f>
        <v/>
      </c>
      <c r="H115" s="23" t="str">
        <f>IF($B115="","",IFERROR(INDEX(Units!$B:$B,MATCH($B115,Units!$A:$A,0))&amp;"","Unit code not found"))</f>
        <v/>
      </c>
    </row>
    <row r="116" spans="1:8" x14ac:dyDescent="0.3">
      <c r="A116" s="21"/>
      <c r="B116" s="14"/>
      <c r="C116" s="22"/>
      <c r="D116" s="20"/>
      <c r="E116" s="14"/>
      <c r="F116" s="14"/>
      <c r="G116" s="23" t="str">
        <f>IF($B116="","",IFERROR(INDEX(Units!$D:$D,MATCH($B116,Units!$A:$A,0))&amp;"","Unit code not found"))</f>
        <v/>
      </c>
      <c r="H116" s="23" t="str">
        <f>IF($B116="","",IFERROR(INDEX(Units!$B:$B,MATCH($B116,Units!$A:$A,0))&amp;"","Unit code not found"))</f>
        <v/>
      </c>
    </row>
    <row r="117" spans="1:8" x14ac:dyDescent="0.3">
      <c r="A117" s="21"/>
      <c r="B117" s="14"/>
      <c r="C117" s="22"/>
      <c r="D117" s="20"/>
      <c r="E117" s="14"/>
      <c r="F117" s="14"/>
      <c r="G117" s="23" t="str">
        <f>IF($B117="","",IFERROR(INDEX(Units!$D:$D,MATCH($B117,Units!$A:$A,0))&amp;"","Unit code not found"))</f>
        <v/>
      </c>
      <c r="H117" s="23" t="str">
        <f>IF($B117="","",IFERROR(INDEX(Units!$B:$B,MATCH($B117,Units!$A:$A,0))&amp;"","Unit code not found"))</f>
        <v/>
      </c>
    </row>
    <row r="118" spans="1:8" x14ac:dyDescent="0.3">
      <c r="A118" s="21"/>
      <c r="B118" s="14"/>
      <c r="C118" s="22"/>
      <c r="D118" s="20"/>
      <c r="E118" s="14"/>
      <c r="F118" s="14"/>
      <c r="G118" s="23" t="str">
        <f>IF($B118="","",IFERROR(INDEX(Units!$D:$D,MATCH($B118,Units!$A:$A,0))&amp;"","Unit code not found"))</f>
        <v/>
      </c>
      <c r="H118" s="23" t="str">
        <f>IF($B118="","",IFERROR(INDEX(Units!$B:$B,MATCH($B118,Units!$A:$A,0))&amp;"","Unit code not found"))</f>
        <v/>
      </c>
    </row>
    <row r="119" spans="1:8" x14ac:dyDescent="0.3">
      <c r="A119" s="21"/>
      <c r="B119" s="14"/>
      <c r="C119" s="22"/>
      <c r="D119" s="20"/>
      <c r="E119" s="14"/>
      <c r="F119" s="14"/>
      <c r="G119" s="23" t="str">
        <f>IF($B119="","",IFERROR(INDEX(Units!$D:$D,MATCH($B119,Units!$A:$A,0))&amp;"","Unit code not found"))</f>
        <v/>
      </c>
      <c r="H119" s="23" t="str">
        <f>IF($B119="","",IFERROR(INDEX(Units!$B:$B,MATCH($B119,Units!$A:$A,0))&amp;"","Unit code not found"))</f>
        <v/>
      </c>
    </row>
    <row r="120" spans="1:8" x14ac:dyDescent="0.3">
      <c r="A120" s="21"/>
      <c r="B120" s="14"/>
      <c r="C120" s="22"/>
      <c r="D120" s="20"/>
      <c r="E120" s="14"/>
      <c r="F120" s="14"/>
      <c r="G120" s="23" t="str">
        <f>IF($B120="","",IFERROR(INDEX(Units!$D:$D,MATCH($B120,Units!$A:$A,0))&amp;"","Unit code not found"))</f>
        <v/>
      </c>
      <c r="H120" s="23" t="str">
        <f>IF($B120="","",IFERROR(INDEX(Units!$B:$B,MATCH($B120,Units!$A:$A,0))&amp;"","Unit code not found"))</f>
        <v/>
      </c>
    </row>
    <row r="121" spans="1:8" x14ac:dyDescent="0.3">
      <c r="A121" s="21"/>
      <c r="B121" s="14"/>
      <c r="C121" s="22"/>
      <c r="D121" s="20"/>
      <c r="E121" s="14"/>
      <c r="F121" s="14"/>
      <c r="G121" s="23" t="str">
        <f>IF($B121="","",IFERROR(INDEX(Units!$D:$D,MATCH($B121,Units!$A:$A,0))&amp;"","Unit code not found"))</f>
        <v/>
      </c>
      <c r="H121" s="23" t="str">
        <f>IF($B121="","",IFERROR(INDEX(Units!$B:$B,MATCH($B121,Units!$A:$A,0))&amp;"","Unit code not found"))</f>
        <v/>
      </c>
    </row>
    <row r="122" spans="1:8" x14ac:dyDescent="0.3">
      <c r="A122" s="21"/>
      <c r="B122" s="14"/>
      <c r="C122" s="22"/>
      <c r="D122" s="20"/>
      <c r="E122" s="14"/>
      <c r="F122" s="14"/>
      <c r="G122" s="23" t="str">
        <f>IF($B122="","",IFERROR(INDEX(Units!$D:$D,MATCH($B122,Units!$A:$A,0))&amp;"","Unit code not found"))</f>
        <v/>
      </c>
      <c r="H122" s="23" t="str">
        <f>IF($B122="","",IFERROR(INDEX(Units!$B:$B,MATCH($B122,Units!$A:$A,0))&amp;"","Unit code not found"))</f>
        <v/>
      </c>
    </row>
    <row r="123" spans="1:8" x14ac:dyDescent="0.3">
      <c r="A123" s="21"/>
      <c r="B123" s="14"/>
      <c r="C123" s="22"/>
      <c r="D123" s="20"/>
      <c r="E123" s="14"/>
      <c r="F123" s="14"/>
      <c r="G123" s="23" t="str">
        <f>IF($B123="","",IFERROR(INDEX(Units!$D:$D,MATCH($B123,Units!$A:$A,0))&amp;"","Unit code not found"))</f>
        <v/>
      </c>
      <c r="H123" s="23" t="str">
        <f>IF($B123="","",IFERROR(INDEX(Units!$B:$B,MATCH($B123,Units!$A:$A,0))&amp;"","Unit code not found"))</f>
        <v/>
      </c>
    </row>
    <row r="124" spans="1:8" x14ac:dyDescent="0.3">
      <c r="A124" s="21"/>
      <c r="B124" s="14"/>
      <c r="C124" s="22"/>
      <c r="D124" s="20"/>
      <c r="E124" s="14"/>
      <c r="F124" s="14"/>
      <c r="G124" s="23" t="str">
        <f>IF($B124="","",IFERROR(INDEX(Units!$D:$D,MATCH($B124,Units!$A:$A,0))&amp;"","Unit code not found"))</f>
        <v/>
      </c>
      <c r="H124" s="23" t="str">
        <f>IF($B124="","",IFERROR(INDEX(Units!$B:$B,MATCH($B124,Units!$A:$A,0))&amp;"","Unit code not found"))</f>
        <v/>
      </c>
    </row>
    <row r="125" spans="1:8" x14ac:dyDescent="0.3">
      <c r="A125" s="21"/>
      <c r="B125" s="14"/>
      <c r="C125" s="22"/>
      <c r="D125" s="20"/>
      <c r="E125" s="14"/>
      <c r="F125" s="14"/>
      <c r="G125" s="23" t="str">
        <f>IF($B125="","",IFERROR(INDEX(Units!$D:$D,MATCH($B125,Units!$A:$A,0))&amp;"","Unit code not found"))</f>
        <v/>
      </c>
      <c r="H125" s="23" t="str">
        <f>IF($B125="","",IFERROR(INDEX(Units!$B:$B,MATCH($B125,Units!$A:$A,0))&amp;"","Unit code not found"))</f>
        <v/>
      </c>
    </row>
    <row r="126" spans="1:8" x14ac:dyDescent="0.3">
      <c r="A126" s="21"/>
      <c r="B126" s="14"/>
      <c r="C126" s="22"/>
      <c r="D126" s="20"/>
      <c r="E126" s="14"/>
      <c r="F126" s="14"/>
      <c r="G126" s="23" t="str">
        <f>IF($B126="","",IFERROR(INDEX(Units!$D:$D,MATCH($B126,Units!$A:$A,0))&amp;"","Unit code not found"))</f>
        <v/>
      </c>
      <c r="H126" s="23" t="str">
        <f>IF($B126="","",IFERROR(INDEX(Units!$B:$B,MATCH($B126,Units!$A:$A,0))&amp;"","Unit code not found"))</f>
        <v/>
      </c>
    </row>
    <row r="127" spans="1:8" x14ac:dyDescent="0.3">
      <c r="A127" s="21"/>
      <c r="B127" s="14"/>
      <c r="C127" s="22"/>
      <c r="D127" s="20"/>
      <c r="E127" s="14"/>
      <c r="F127" s="14"/>
      <c r="G127" s="23" t="str">
        <f>IF($B127="","",IFERROR(INDEX(Units!$D:$D,MATCH($B127,Units!$A:$A,0))&amp;"","Unit code not found"))</f>
        <v/>
      </c>
      <c r="H127" s="23" t="str">
        <f>IF($B127="","",IFERROR(INDEX(Units!$B:$B,MATCH($B127,Units!$A:$A,0))&amp;"","Unit code not found"))</f>
        <v/>
      </c>
    </row>
    <row r="128" spans="1:8" x14ac:dyDescent="0.3">
      <c r="A128" s="21"/>
      <c r="B128" s="14"/>
      <c r="C128" s="22"/>
      <c r="D128" s="20"/>
      <c r="E128" s="14"/>
      <c r="F128" s="14"/>
      <c r="G128" s="23" t="str">
        <f>IF($B128="","",IFERROR(INDEX(Units!$D:$D,MATCH($B128,Units!$A:$A,0))&amp;"","Unit code not found"))</f>
        <v/>
      </c>
      <c r="H128" s="23" t="str">
        <f>IF($B128="","",IFERROR(INDEX(Units!$B:$B,MATCH($B128,Units!$A:$A,0))&amp;"","Unit code not found"))</f>
        <v/>
      </c>
    </row>
    <row r="129" spans="1:8" x14ac:dyDescent="0.3">
      <c r="A129" s="21"/>
      <c r="B129" s="14"/>
      <c r="C129" s="22"/>
      <c r="D129" s="20"/>
      <c r="E129" s="14"/>
      <c r="F129" s="14"/>
      <c r="G129" s="23" t="str">
        <f>IF($B129="","",IFERROR(INDEX(Units!$D:$D,MATCH($B129,Units!$A:$A,0))&amp;"","Unit code not found"))</f>
        <v/>
      </c>
      <c r="H129" s="23" t="str">
        <f>IF($B129="","",IFERROR(INDEX(Units!$B:$B,MATCH($B129,Units!$A:$A,0))&amp;"","Unit code not found"))</f>
        <v/>
      </c>
    </row>
    <row r="130" spans="1:8" x14ac:dyDescent="0.3">
      <c r="A130" s="21"/>
      <c r="B130" s="14"/>
      <c r="C130" s="22"/>
      <c r="D130" s="20"/>
      <c r="E130" s="14"/>
      <c r="F130" s="14"/>
      <c r="G130" s="23" t="str">
        <f>IF($B130="","",IFERROR(INDEX(Units!$D:$D,MATCH($B130,Units!$A:$A,0))&amp;"","Unit code not found"))</f>
        <v/>
      </c>
      <c r="H130" s="23" t="str">
        <f>IF($B130="","",IFERROR(INDEX(Units!$B:$B,MATCH($B130,Units!$A:$A,0))&amp;"","Unit code not found"))</f>
        <v/>
      </c>
    </row>
    <row r="131" spans="1:8" x14ac:dyDescent="0.3">
      <c r="A131" s="21"/>
      <c r="B131" s="14"/>
      <c r="C131" s="22"/>
      <c r="D131" s="20"/>
      <c r="E131" s="14"/>
      <c r="F131" s="14"/>
      <c r="G131" s="23" t="str">
        <f>IF($B131="","",IFERROR(INDEX(Units!$D:$D,MATCH($B131,Units!$A:$A,0))&amp;"","Unit code not found"))</f>
        <v/>
      </c>
      <c r="H131" s="23" t="str">
        <f>IF($B131="","",IFERROR(INDEX(Units!$B:$B,MATCH($B131,Units!$A:$A,0))&amp;"","Unit code not found"))</f>
        <v/>
      </c>
    </row>
    <row r="132" spans="1:8" x14ac:dyDescent="0.3">
      <c r="A132" s="21"/>
      <c r="B132" s="14"/>
      <c r="C132" s="22"/>
      <c r="D132" s="20"/>
      <c r="E132" s="14"/>
      <c r="F132" s="14"/>
      <c r="G132" s="23" t="str">
        <f>IF($B132="","",IFERROR(INDEX(Units!$D:$D,MATCH($B132,Units!$A:$A,0))&amp;"","Unit code not found"))</f>
        <v/>
      </c>
      <c r="H132" s="23" t="str">
        <f>IF($B132="","",IFERROR(INDEX(Units!$B:$B,MATCH($B132,Units!$A:$A,0))&amp;"","Unit code not found"))</f>
        <v/>
      </c>
    </row>
    <row r="133" spans="1:8" x14ac:dyDescent="0.3">
      <c r="A133" s="21"/>
      <c r="B133" s="14"/>
      <c r="C133" s="22"/>
      <c r="D133" s="20"/>
      <c r="E133" s="14"/>
      <c r="F133" s="14"/>
      <c r="G133" s="23" t="str">
        <f>IF($B133="","",IFERROR(INDEX(Units!$D:$D,MATCH($B133,Units!$A:$A,0))&amp;"","Unit code not found"))</f>
        <v/>
      </c>
      <c r="H133" s="23" t="str">
        <f>IF($B133="","",IFERROR(INDEX(Units!$B:$B,MATCH($B133,Units!$A:$A,0))&amp;"","Unit code not found"))</f>
        <v/>
      </c>
    </row>
    <row r="134" spans="1:8" x14ac:dyDescent="0.3">
      <c r="A134" s="21"/>
      <c r="B134" s="14"/>
      <c r="C134" s="22"/>
      <c r="D134" s="20"/>
      <c r="E134" s="14"/>
      <c r="F134" s="14"/>
      <c r="G134" s="23" t="str">
        <f>IF($B134="","",IFERROR(INDEX(Units!$D:$D,MATCH($B134,Units!$A:$A,0))&amp;"","Unit code not found"))</f>
        <v/>
      </c>
      <c r="H134" s="23" t="str">
        <f>IF($B134="","",IFERROR(INDEX(Units!$B:$B,MATCH($B134,Units!$A:$A,0))&amp;"","Unit code not found"))</f>
        <v/>
      </c>
    </row>
    <row r="135" spans="1:8" x14ac:dyDescent="0.3">
      <c r="A135" s="21"/>
      <c r="B135" s="14"/>
      <c r="C135" s="22"/>
      <c r="D135" s="20"/>
      <c r="E135" s="14"/>
      <c r="F135" s="14"/>
      <c r="G135" s="23" t="str">
        <f>IF($B135="","",IFERROR(INDEX(Units!$D:$D,MATCH($B135,Units!$A:$A,0))&amp;"","Unit code not found"))</f>
        <v/>
      </c>
      <c r="H135" s="23" t="str">
        <f>IF($B135="","",IFERROR(INDEX(Units!$B:$B,MATCH($B135,Units!$A:$A,0))&amp;"","Unit code not found"))</f>
        <v/>
      </c>
    </row>
    <row r="136" spans="1:8" x14ac:dyDescent="0.3">
      <c r="A136" s="21"/>
      <c r="B136" s="14"/>
      <c r="C136" s="22"/>
      <c r="D136" s="20"/>
      <c r="E136" s="14"/>
      <c r="F136" s="14"/>
      <c r="G136" s="23" t="str">
        <f>IF($B136="","",IFERROR(INDEX(Units!$D:$D,MATCH($B136,Units!$A:$A,0))&amp;"","Unit code not found"))</f>
        <v/>
      </c>
      <c r="H136" s="23" t="str">
        <f>IF($B136="","",IFERROR(INDEX(Units!$B:$B,MATCH($B136,Units!$A:$A,0))&amp;"","Unit code not found"))</f>
        <v/>
      </c>
    </row>
    <row r="137" spans="1:8" x14ac:dyDescent="0.3">
      <c r="A137" s="21"/>
      <c r="B137" s="14"/>
      <c r="C137" s="22"/>
      <c r="D137" s="20"/>
      <c r="E137" s="14"/>
      <c r="F137" s="14"/>
      <c r="G137" s="23" t="str">
        <f>IF($B137="","",IFERROR(INDEX(Units!$D:$D,MATCH($B137,Units!$A:$A,0))&amp;"","Unit code not found"))</f>
        <v/>
      </c>
      <c r="H137" s="23" t="str">
        <f>IF($B137="","",IFERROR(INDEX(Units!$B:$B,MATCH($B137,Units!$A:$A,0))&amp;"","Unit code not found"))</f>
        <v/>
      </c>
    </row>
    <row r="138" spans="1:8" x14ac:dyDescent="0.3">
      <c r="A138" s="21"/>
      <c r="B138" s="14"/>
      <c r="C138" s="22"/>
      <c r="D138" s="20"/>
      <c r="E138" s="14"/>
      <c r="F138" s="14"/>
      <c r="G138" s="23" t="str">
        <f>IF($B138="","",IFERROR(INDEX(Units!$D:$D,MATCH($B138,Units!$A:$A,0))&amp;"","Unit code not found"))</f>
        <v/>
      </c>
      <c r="H138" s="23" t="str">
        <f>IF($B138="","",IFERROR(INDEX(Units!$B:$B,MATCH($B138,Units!$A:$A,0))&amp;"","Unit code not found"))</f>
        <v/>
      </c>
    </row>
    <row r="139" spans="1:8" x14ac:dyDescent="0.3">
      <c r="A139" s="21"/>
      <c r="B139" s="14"/>
      <c r="C139" s="22"/>
      <c r="D139" s="20"/>
      <c r="E139" s="14"/>
      <c r="F139" s="14"/>
      <c r="G139" s="23" t="str">
        <f>IF($B139="","",IFERROR(INDEX(Units!$D:$D,MATCH($B139,Units!$A:$A,0))&amp;"","Unit code not found"))</f>
        <v/>
      </c>
      <c r="H139" s="23" t="str">
        <f>IF($B139="","",IFERROR(INDEX(Units!$B:$B,MATCH($B139,Units!$A:$A,0))&amp;"","Unit code not found"))</f>
        <v/>
      </c>
    </row>
    <row r="140" spans="1:8" x14ac:dyDescent="0.3">
      <c r="A140" s="21"/>
      <c r="B140" s="14"/>
      <c r="C140" s="22"/>
      <c r="D140" s="20"/>
      <c r="E140" s="14"/>
      <c r="F140" s="14"/>
      <c r="G140" s="23" t="str">
        <f>IF($B140="","",IFERROR(INDEX(Units!$D:$D,MATCH($B140,Units!$A:$A,0))&amp;"","Unit code not found"))</f>
        <v/>
      </c>
      <c r="H140" s="23" t="str">
        <f>IF($B140="","",IFERROR(INDEX(Units!$B:$B,MATCH($B140,Units!$A:$A,0))&amp;"","Unit code not found"))</f>
        <v/>
      </c>
    </row>
    <row r="141" spans="1:8" x14ac:dyDescent="0.3">
      <c r="A141" s="21"/>
      <c r="B141" s="14"/>
      <c r="C141" s="22"/>
      <c r="D141" s="20"/>
      <c r="E141" s="14"/>
      <c r="F141" s="14"/>
      <c r="G141" s="23" t="str">
        <f>IF($B141="","",IFERROR(INDEX(Units!$D:$D,MATCH($B141,Units!$A:$A,0))&amp;"","Unit code not found"))</f>
        <v/>
      </c>
      <c r="H141" s="23" t="str">
        <f>IF($B141="","",IFERROR(INDEX(Units!$B:$B,MATCH($B141,Units!$A:$A,0))&amp;"","Unit code not found"))</f>
        <v/>
      </c>
    </row>
    <row r="142" spans="1:8" x14ac:dyDescent="0.3">
      <c r="A142" s="21"/>
      <c r="B142" s="14"/>
      <c r="C142" s="22"/>
      <c r="D142" s="20"/>
      <c r="E142" s="14"/>
      <c r="F142" s="14"/>
      <c r="G142" s="23" t="str">
        <f>IF($B142="","",IFERROR(INDEX(Units!$D:$D,MATCH($B142,Units!$A:$A,0))&amp;"","Unit code not found"))</f>
        <v/>
      </c>
      <c r="H142" s="23" t="str">
        <f>IF($B142="","",IFERROR(INDEX(Units!$B:$B,MATCH($B142,Units!$A:$A,0))&amp;"","Unit code not found"))</f>
        <v/>
      </c>
    </row>
    <row r="143" spans="1:8" x14ac:dyDescent="0.3">
      <c r="A143" s="21"/>
      <c r="B143" s="14"/>
      <c r="C143" s="22"/>
      <c r="D143" s="20"/>
      <c r="E143" s="14"/>
      <c r="F143" s="14"/>
      <c r="G143" s="23" t="str">
        <f>IF($B143="","",IFERROR(INDEX(Units!$D:$D,MATCH($B143,Units!$A:$A,0))&amp;"","Unit code not found"))</f>
        <v/>
      </c>
      <c r="H143" s="23" t="str">
        <f>IF($B143="","",IFERROR(INDEX(Units!$B:$B,MATCH($B143,Units!$A:$A,0))&amp;"","Unit code not found"))</f>
        <v/>
      </c>
    </row>
    <row r="144" spans="1:8" x14ac:dyDescent="0.3">
      <c r="A144" s="21"/>
      <c r="B144" s="14"/>
      <c r="C144" s="22"/>
      <c r="D144" s="20"/>
      <c r="E144" s="14"/>
      <c r="F144" s="14"/>
      <c r="G144" s="23" t="str">
        <f>IF($B144="","",IFERROR(INDEX(Units!$D:$D,MATCH($B144,Units!$A:$A,0))&amp;"","Unit code not found"))</f>
        <v/>
      </c>
      <c r="H144" s="23" t="str">
        <f>IF($B144="","",IFERROR(INDEX(Units!$B:$B,MATCH($B144,Units!$A:$A,0))&amp;"","Unit code not found"))</f>
        <v/>
      </c>
    </row>
    <row r="145" spans="1:8" x14ac:dyDescent="0.3">
      <c r="A145" s="21"/>
      <c r="B145" s="14"/>
      <c r="C145" s="22"/>
      <c r="D145" s="20"/>
      <c r="E145" s="14"/>
      <c r="F145" s="14"/>
      <c r="G145" s="23" t="str">
        <f>IF($B145="","",IFERROR(INDEX(Units!$D:$D,MATCH($B145,Units!$A:$A,0))&amp;"","Unit code not found"))</f>
        <v/>
      </c>
      <c r="H145" s="23" t="str">
        <f>IF($B145="","",IFERROR(INDEX(Units!$B:$B,MATCH($B145,Units!$A:$A,0))&amp;"","Unit code not found"))</f>
        <v/>
      </c>
    </row>
    <row r="146" spans="1:8" x14ac:dyDescent="0.3">
      <c r="A146" s="21"/>
      <c r="B146" s="14"/>
      <c r="C146" s="22"/>
      <c r="D146" s="20"/>
      <c r="E146" s="14"/>
      <c r="F146" s="14"/>
      <c r="G146" s="23" t="str">
        <f>IF($B146="","",IFERROR(INDEX(Units!$D:$D,MATCH($B146,Units!$A:$A,0))&amp;"","Unit code not found"))</f>
        <v/>
      </c>
      <c r="H146" s="23" t="str">
        <f>IF($B146="","",IFERROR(INDEX(Units!$B:$B,MATCH($B146,Units!$A:$A,0))&amp;"","Unit code not found"))</f>
        <v/>
      </c>
    </row>
    <row r="147" spans="1:8" x14ac:dyDescent="0.3">
      <c r="A147" s="21"/>
      <c r="B147" s="14"/>
      <c r="C147" s="22"/>
      <c r="D147" s="20"/>
      <c r="E147" s="14"/>
      <c r="F147" s="14"/>
      <c r="G147" s="23" t="str">
        <f>IF($B147="","",IFERROR(INDEX(Units!$D:$D,MATCH($B147,Units!$A:$A,0))&amp;"","Unit code not found"))</f>
        <v/>
      </c>
      <c r="H147" s="23" t="str">
        <f>IF($B147="","",IFERROR(INDEX(Units!$B:$B,MATCH($B147,Units!$A:$A,0))&amp;"","Unit code not found"))</f>
        <v/>
      </c>
    </row>
    <row r="148" spans="1:8" x14ac:dyDescent="0.3">
      <c r="A148" s="21"/>
      <c r="B148" s="14"/>
      <c r="C148" s="22"/>
      <c r="D148" s="20"/>
      <c r="E148" s="14"/>
      <c r="F148" s="14"/>
      <c r="G148" s="23" t="str">
        <f>IF($B148="","",IFERROR(INDEX(Units!$D:$D,MATCH($B148,Units!$A:$A,0))&amp;"","Unit code not found"))</f>
        <v/>
      </c>
      <c r="H148" s="23" t="str">
        <f>IF($B148="","",IFERROR(INDEX(Units!$B:$B,MATCH($B148,Units!$A:$A,0))&amp;"","Unit code not found"))</f>
        <v/>
      </c>
    </row>
    <row r="149" spans="1:8" x14ac:dyDescent="0.3">
      <c r="A149" s="21"/>
      <c r="B149" s="14"/>
      <c r="C149" s="22"/>
      <c r="D149" s="20"/>
      <c r="E149" s="14"/>
      <c r="F149" s="14"/>
      <c r="G149" s="23" t="str">
        <f>IF($B149="","",IFERROR(INDEX(Units!$D:$D,MATCH($B149,Units!$A:$A,0))&amp;"","Unit code not found"))</f>
        <v/>
      </c>
      <c r="H149" s="23" t="str">
        <f>IF($B149="","",IFERROR(INDEX(Units!$B:$B,MATCH($B149,Units!$A:$A,0))&amp;"","Unit code not found"))</f>
        <v/>
      </c>
    </row>
    <row r="150" spans="1:8" x14ac:dyDescent="0.3">
      <c r="A150" s="21"/>
      <c r="B150" s="14"/>
      <c r="C150" s="22"/>
      <c r="D150" s="20"/>
      <c r="E150" s="14"/>
      <c r="F150" s="14"/>
      <c r="G150" s="23" t="str">
        <f>IF($B150="","",IFERROR(INDEX(Units!$D:$D,MATCH($B150,Units!$A:$A,0))&amp;"","Unit code not found"))</f>
        <v/>
      </c>
      <c r="H150" s="23" t="str">
        <f>IF($B150="","",IFERROR(INDEX(Units!$B:$B,MATCH($B150,Units!$A:$A,0))&amp;"","Unit code not found"))</f>
        <v/>
      </c>
    </row>
    <row r="151" spans="1:8" x14ac:dyDescent="0.3">
      <c r="A151" s="21"/>
      <c r="B151" s="14"/>
      <c r="C151" s="22"/>
      <c r="D151" s="20"/>
      <c r="E151" s="14"/>
      <c r="F151" s="14"/>
      <c r="G151" s="23" t="str">
        <f>IF($B151="","",IFERROR(INDEX(Units!$D:$D,MATCH($B151,Units!$A:$A,0))&amp;"","Unit code not found"))</f>
        <v/>
      </c>
      <c r="H151" s="23" t="str">
        <f>IF($B151="","",IFERROR(INDEX(Units!$B:$B,MATCH($B151,Units!$A:$A,0))&amp;"","Unit code not found"))</f>
        <v/>
      </c>
    </row>
    <row r="152" spans="1:8" x14ac:dyDescent="0.3">
      <c r="A152" s="21"/>
      <c r="B152" s="14"/>
      <c r="C152" s="22"/>
      <c r="D152" s="20"/>
      <c r="E152" s="14"/>
      <c r="F152" s="14"/>
      <c r="G152" s="23" t="str">
        <f>IF($B152="","",IFERROR(INDEX(Units!$D:$D,MATCH($B152,Units!$A:$A,0))&amp;"","Unit code not found"))</f>
        <v/>
      </c>
      <c r="H152" s="23" t="str">
        <f>IF($B152="","",IFERROR(INDEX(Units!$B:$B,MATCH($B152,Units!$A:$A,0))&amp;"","Unit code not found"))</f>
        <v/>
      </c>
    </row>
    <row r="153" spans="1:8" x14ac:dyDescent="0.3">
      <c r="A153" s="21"/>
      <c r="B153" s="14"/>
      <c r="C153" s="22"/>
      <c r="D153" s="20"/>
      <c r="E153" s="14"/>
      <c r="F153" s="14"/>
      <c r="G153" s="23" t="str">
        <f>IF($B153="","",IFERROR(INDEX(Units!$D:$D,MATCH($B153,Units!$A:$A,0))&amp;"","Unit code not found"))</f>
        <v/>
      </c>
      <c r="H153" s="23" t="str">
        <f>IF($B153="","",IFERROR(INDEX(Units!$B:$B,MATCH($B153,Units!$A:$A,0))&amp;"","Unit code not found"))</f>
        <v/>
      </c>
    </row>
    <row r="154" spans="1:8" x14ac:dyDescent="0.3">
      <c r="A154" s="21"/>
      <c r="B154" s="14"/>
      <c r="C154" s="22"/>
      <c r="D154" s="20"/>
      <c r="E154" s="14"/>
      <c r="F154" s="14"/>
      <c r="G154" s="23" t="str">
        <f>IF($B154="","",IFERROR(INDEX(Units!$D:$D,MATCH($B154,Units!$A:$A,0))&amp;"","Unit code not found"))</f>
        <v/>
      </c>
      <c r="H154" s="23" t="str">
        <f>IF($B154="","",IFERROR(INDEX(Units!$B:$B,MATCH($B154,Units!$A:$A,0))&amp;"","Unit code not found"))</f>
        <v/>
      </c>
    </row>
    <row r="155" spans="1:8" x14ac:dyDescent="0.3">
      <c r="A155" s="21"/>
      <c r="B155" s="14"/>
      <c r="C155" s="22"/>
      <c r="D155" s="20"/>
      <c r="E155" s="14"/>
      <c r="F155" s="14"/>
      <c r="G155" s="23" t="str">
        <f>IF($B155="","",IFERROR(INDEX(Units!$D:$D,MATCH($B155,Units!$A:$A,0))&amp;"","Unit code not found"))</f>
        <v/>
      </c>
      <c r="H155" s="23" t="str">
        <f>IF($B155="","",IFERROR(INDEX(Units!$B:$B,MATCH($B155,Units!$A:$A,0))&amp;"","Unit code not found"))</f>
        <v/>
      </c>
    </row>
    <row r="156" spans="1:8" x14ac:dyDescent="0.3">
      <c r="A156" s="21"/>
      <c r="B156" s="14"/>
      <c r="C156" s="22"/>
      <c r="D156" s="20"/>
      <c r="E156" s="14"/>
      <c r="F156" s="14"/>
      <c r="G156" s="23" t="str">
        <f>IF($B156="","",IFERROR(INDEX(Units!$D:$D,MATCH($B156,Units!$A:$A,0))&amp;"","Unit code not found"))</f>
        <v/>
      </c>
      <c r="H156" s="23" t="str">
        <f>IF($B156="","",IFERROR(INDEX(Units!$B:$B,MATCH($B156,Units!$A:$A,0))&amp;"","Unit code not found"))</f>
        <v/>
      </c>
    </row>
    <row r="157" spans="1:8" x14ac:dyDescent="0.3">
      <c r="A157" s="21"/>
      <c r="B157" s="14"/>
      <c r="C157" s="22"/>
      <c r="D157" s="20"/>
      <c r="E157" s="14"/>
      <c r="F157" s="14"/>
      <c r="G157" s="23" t="str">
        <f>IF($B157="","",IFERROR(INDEX(Units!$D:$D,MATCH($B157,Units!$A:$A,0))&amp;"","Unit code not found"))</f>
        <v/>
      </c>
      <c r="H157" s="23" t="str">
        <f>IF($B157="","",IFERROR(INDEX(Units!$B:$B,MATCH($B157,Units!$A:$A,0))&amp;"","Unit code not found"))</f>
        <v/>
      </c>
    </row>
    <row r="158" spans="1:8" x14ac:dyDescent="0.3">
      <c r="A158" s="21"/>
      <c r="B158" s="14"/>
      <c r="C158" s="22"/>
      <c r="D158" s="20"/>
      <c r="E158" s="14"/>
      <c r="F158" s="14"/>
      <c r="G158" s="23" t="str">
        <f>IF($B158="","",IFERROR(INDEX(Units!$D:$D,MATCH($B158,Units!$A:$A,0))&amp;"","Unit code not found"))</f>
        <v/>
      </c>
      <c r="H158" s="23" t="str">
        <f>IF($B158="","",IFERROR(INDEX(Units!$B:$B,MATCH($B158,Units!$A:$A,0))&amp;"","Unit code not found"))</f>
        <v/>
      </c>
    </row>
    <row r="159" spans="1:8" x14ac:dyDescent="0.3">
      <c r="A159" s="21"/>
      <c r="B159" s="14"/>
      <c r="C159" s="22"/>
      <c r="D159" s="20"/>
      <c r="E159" s="14"/>
      <c r="F159" s="14"/>
      <c r="G159" s="23" t="str">
        <f>IF($B159="","",IFERROR(INDEX(Units!$D:$D,MATCH($B159,Units!$A:$A,0))&amp;"","Unit code not found"))</f>
        <v/>
      </c>
      <c r="H159" s="23" t="str">
        <f>IF($B159="","",IFERROR(INDEX(Units!$B:$B,MATCH($B159,Units!$A:$A,0))&amp;"","Unit code not found"))</f>
        <v/>
      </c>
    </row>
    <row r="160" spans="1:8" x14ac:dyDescent="0.3">
      <c r="A160" s="21"/>
      <c r="B160" s="14"/>
      <c r="C160" s="22"/>
      <c r="D160" s="20"/>
      <c r="E160" s="14"/>
      <c r="F160" s="14"/>
      <c r="G160" s="23" t="str">
        <f>IF($B160="","",IFERROR(INDEX(Units!$D:$D,MATCH($B160,Units!$A:$A,0))&amp;"","Unit code not found"))</f>
        <v/>
      </c>
      <c r="H160" s="23" t="str">
        <f>IF($B160="","",IFERROR(INDEX(Units!$B:$B,MATCH($B160,Units!$A:$A,0))&amp;"","Unit code not found"))</f>
        <v/>
      </c>
    </row>
    <row r="161" spans="1:8" x14ac:dyDescent="0.3">
      <c r="A161" s="21"/>
      <c r="B161" s="14"/>
      <c r="C161" s="22"/>
      <c r="D161" s="20"/>
      <c r="E161" s="14"/>
      <c r="F161" s="14"/>
      <c r="G161" s="23" t="str">
        <f>IF($B161="","",IFERROR(INDEX(Units!$D:$D,MATCH($B161,Units!$A:$A,0))&amp;"","Unit code not found"))</f>
        <v/>
      </c>
      <c r="H161" s="23" t="str">
        <f>IF($B161="","",IFERROR(INDEX(Units!$B:$B,MATCH($B161,Units!$A:$A,0))&amp;"","Unit code not found"))</f>
        <v/>
      </c>
    </row>
    <row r="162" spans="1:8" x14ac:dyDescent="0.3">
      <c r="A162" s="21"/>
      <c r="B162" s="14"/>
      <c r="C162" s="22"/>
      <c r="D162" s="20"/>
      <c r="E162" s="14"/>
      <c r="F162" s="14"/>
      <c r="G162" s="23" t="str">
        <f>IF($B162="","",IFERROR(INDEX(Units!$D:$D,MATCH($B162,Units!$A:$A,0))&amp;"","Unit code not found"))</f>
        <v/>
      </c>
      <c r="H162" s="23" t="str">
        <f>IF($B162="","",IFERROR(INDEX(Units!$B:$B,MATCH($B162,Units!$A:$A,0))&amp;"","Unit code not found"))</f>
        <v/>
      </c>
    </row>
    <row r="163" spans="1:8" x14ac:dyDescent="0.3">
      <c r="A163" s="21"/>
      <c r="B163" s="14"/>
      <c r="C163" s="22"/>
      <c r="D163" s="20"/>
      <c r="E163" s="14"/>
      <c r="F163" s="14"/>
      <c r="G163" s="23" t="str">
        <f>IF($B163="","",IFERROR(INDEX(Units!$D:$D,MATCH($B163,Units!$A:$A,0))&amp;"","Unit code not found"))</f>
        <v/>
      </c>
      <c r="H163" s="23" t="str">
        <f>IF($B163="","",IFERROR(INDEX(Units!$B:$B,MATCH($B163,Units!$A:$A,0))&amp;"","Unit code not found"))</f>
        <v/>
      </c>
    </row>
    <row r="164" spans="1:8" x14ac:dyDescent="0.3">
      <c r="A164" s="21"/>
      <c r="B164" s="14"/>
      <c r="C164" s="22"/>
      <c r="D164" s="20"/>
      <c r="E164" s="14"/>
      <c r="F164" s="14"/>
      <c r="G164" s="23" t="str">
        <f>IF($B164="","",IFERROR(INDEX(Units!$D:$D,MATCH($B164,Units!$A:$A,0))&amp;"","Unit code not found"))</f>
        <v/>
      </c>
      <c r="H164" s="23" t="str">
        <f>IF($B164="","",IFERROR(INDEX(Units!$B:$B,MATCH($B164,Units!$A:$A,0))&amp;"","Unit code not found"))</f>
        <v/>
      </c>
    </row>
    <row r="165" spans="1:8" x14ac:dyDescent="0.3">
      <c r="A165" s="21"/>
      <c r="B165" s="14"/>
      <c r="C165" s="22"/>
      <c r="D165" s="20"/>
      <c r="E165" s="14"/>
      <c r="F165" s="14"/>
      <c r="G165" s="23" t="str">
        <f>IF($B165="","",IFERROR(INDEX(Units!$D:$D,MATCH($B165,Units!$A:$A,0))&amp;"","Unit code not found"))</f>
        <v/>
      </c>
      <c r="H165" s="23" t="str">
        <f>IF($B165="","",IFERROR(INDEX(Units!$B:$B,MATCH($B165,Units!$A:$A,0))&amp;"","Unit code not found"))</f>
        <v/>
      </c>
    </row>
    <row r="166" spans="1:8" x14ac:dyDescent="0.3">
      <c r="A166" s="21"/>
      <c r="B166" s="14"/>
      <c r="C166" s="22"/>
      <c r="D166" s="20"/>
      <c r="E166" s="14"/>
      <c r="F166" s="14"/>
      <c r="G166" s="23" t="str">
        <f>IF($B166="","",IFERROR(INDEX(Units!$D:$D,MATCH($B166,Units!$A:$A,0))&amp;"","Unit code not found"))</f>
        <v/>
      </c>
      <c r="H166" s="23" t="str">
        <f>IF($B166="","",IFERROR(INDEX(Units!$B:$B,MATCH($B166,Units!$A:$A,0))&amp;"","Unit code not found"))</f>
        <v/>
      </c>
    </row>
    <row r="167" spans="1:8" x14ac:dyDescent="0.3">
      <c r="A167" s="21"/>
      <c r="B167" s="14"/>
      <c r="C167" s="22"/>
      <c r="D167" s="20"/>
      <c r="E167" s="14"/>
      <c r="F167" s="14"/>
      <c r="G167" s="23" t="str">
        <f>IF($B167="","",IFERROR(INDEX(Units!$D:$D,MATCH($B167,Units!$A:$A,0))&amp;"","Unit code not found"))</f>
        <v/>
      </c>
      <c r="H167" s="23" t="str">
        <f>IF($B167="","",IFERROR(INDEX(Units!$B:$B,MATCH($B167,Units!$A:$A,0))&amp;"","Unit code not found"))</f>
        <v/>
      </c>
    </row>
    <row r="168" spans="1:8" x14ac:dyDescent="0.3">
      <c r="A168" s="21"/>
      <c r="B168" s="14"/>
      <c r="C168" s="22"/>
      <c r="D168" s="20"/>
      <c r="E168" s="14"/>
      <c r="F168" s="14"/>
      <c r="G168" s="23" t="str">
        <f>IF($B168="","",IFERROR(INDEX(Units!$D:$D,MATCH($B168,Units!$A:$A,0))&amp;"","Unit code not found"))</f>
        <v/>
      </c>
      <c r="H168" s="23" t="str">
        <f>IF($B168="","",IFERROR(INDEX(Units!$B:$B,MATCH($B168,Units!$A:$A,0))&amp;"","Unit code not found"))</f>
        <v/>
      </c>
    </row>
    <row r="169" spans="1:8" x14ac:dyDescent="0.3">
      <c r="A169" s="21"/>
      <c r="B169" s="14"/>
      <c r="C169" s="22"/>
      <c r="D169" s="20"/>
      <c r="E169" s="14"/>
      <c r="F169" s="14"/>
      <c r="G169" s="23" t="str">
        <f>IF($B169="","",IFERROR(INDEX(Units!$D:$D,MATCH($B169,Units!$A:$A,0))&amp;"","Unit code not found"))</f>
        <v/>
      </c>
      <c r="H169" s="23" t="str">
        <f>IF($B169="","",IFERROR(INDEX(Units!$B:$B,MATCH($B169,Units!$A:$A,0))&amp;"","Unit code not found"))</f>
        <v/>
      </c>
    </row>
    <row r="170" spans="1:8" x14ac:dyDescent="0.3">
      <c r="A170" s="21"/>
      <c r="B170" s="14"/>
      <c r="C170" s="22"/>
      <c r="D170" s="20"/>
      <c r="E170" s="14"/>
      <c r="F170" s="14"/>
      <c r="G170" s="23" t="str">
        <f>IF($B170="","",IFERROR(INDEX(Units!$D:$D,MATCH($B170,Units!$A:$A,0))&amp;"","Unit code not found"))</f>
        <v/>
      </c>
      <c r="H170" s="23" t="str">
        <f>IF($B170="","",IFERROR(INDEX(Units!$B:$B,MATCH($B170,Units!$A:$A,0))&amp;"","Unit code not found"))</f>
        <v/>
      </c>
    </row>
    <row r="171" spans="1:8" x14ac:dyDescent="0.3">
      <c r="A171" s="21"/>
      <c r="B171" s="14"/>
      <c r="C171" s="22"/>
      <c r="D171" s="20"/>
      <c r="E171" s="14"/>
      <c r="F171" s="14"/>
      <c r="G171" s="23" t="str">
        <f>IF($B171="","",IFERROR(INDEX(Units!$D:$D,MATCH($B171,Units!$A:$A,0))&amp;"","Unit code not found"))</f>
        <v/>
      </c>
      <c r="H171" s="23" t="str">
        <f>IF($B171="","",IFERROR(INDEX(Units!$B:$B,MATCH($B171,Units!$A:$A,0))&amp;"","Unit code not found"))</f>
        <v/>
      </c>
    </row>
    <row r="172" spans="1:8" x14ac:dyDescent="0.3">
      <c r="A172" s="21"/>
      <c r="B172" s="14"/>
      <c r="C172" s="22"/>
      <c r="D172" s="20"/>
      <c r="E172" s="14"/>
      <c r="F172" s="14"/>
      <c r="G172" s="23" t="str">
        <f>IF($B172="","",IFERROR(INDEX(Units!$D:$D,MATCH($B172,Units!$A:$A,0))&amp;"","Unit code not found"))</f>
        <v/>
      </c>
      <c r="H172" s="23" t="str">
        <f>IF($B172="","",IFERROR(INDEX(Units!$B:$B,MATCH($B172,Units!$A:$A,0))&amp;"","Unit code not found"))</f>
        <v/>
      </c>
    </row>
    <row r="173" spans="1:8" x14ac:dyDescent="0.3">
      <c r="A173" s="21"/>
      <c r="B173" s="14"/>
      <c r="C173" s="22"/>
      <c r="D173" s="20"/>
      <c r="E173" s="14"/>
      <c r="F173" s="14"/>
      <c r="G173" s="23" t="str">
        <f>IF($B173="","",IFERROR(INDEX(Units!$D:$D,MATCH($B173,Units!$A:$A,0))&amp;"","Unit code not found"))</f>
        <v/>
      </c>
      <c r="H173" s="23" t="str">
        <f>IF($B173="","",IFERROR(INDEX(Units!$B:$B,MATCH($B173,Units!$A:$A,0))&amp;"","Unit code not found"))</f>
        <v/>
      </c>
    </row>
    <row r="174" spans="1:8" x14ac:dyDescent="0.3">
      <c r="A174" s="21"/>
      <c r="B174" s="14"/>
      <c r="C174" s="22"/>
      <c r="D174" s="20"/>
      <c r="E174" s="14"/>
      <c r="F174" s="14"/>
      <c r="G174" s="23" t="str">
        <f>IF($B174="","",IFERROR(INDEX(Units!$D:$D,MATCH($B174,Units!$A:$A,0))&amp;"","Unit code not found"))</f>
        <v/>
      </c>
      <c r="H174" s="23" t="str">
        <f>IF($B174="","",IFERROR(INDEX(Units!$B:$B,MATCH($B174,Units!$A:$A,0))&amp;"","Unit code not found"))</f>
        <v/>
      </c>
    </row>
    <row r="175" spans="1:8" x14ac:dyDescent="0.3">
      <c r="A175" s="21"/>
      <c r="B175" s="14"/>
      <c r="C175" s="22"/>
      <c r="D175" s="20"/>
      <c r="E175" s="14"/>
      <c r="F175" s="14"/>
      <c r="G175" s="23" t="str">
        <f>IF($B175="","",IFERROR(INDEX(Units!$D:$D,MATCH($B175,Units!$A:$A,0))&amp;"","Unit code not found"))</f>
        <v/>
      </c>
      <c r="H175" s="23" t="str">
        <f>IF($B175="","",IFERROR(INDEX(Units!$B:$B,MATCH($B175,Units!$A:$A,0))&amp;"","Unit code not found"))</f>
        <v/>
      </c>
    </row>
    <row r="176" spans="1:8" x14ac:dyDescent="0.3">
      <c r="A176" s="21"/>
      <c r="B176" s="14"/>
      <c r="C176" s="22"/>
      <c r="D176" s="20"/>
      <c r="E176" s="14"/>
      <c r="F176" s="14"/>
      <c r="G176" s="23" t="str">
        <f>IF($B176="","",IFERROR(INDEX(Units!$D:$D,MATCH($B176,Units!$A:$A,0))&amp;"","Unit code not found"))</f>
        <v/>
      </c>
      <c r="H176" s="23" t="str">
        <f>IF($B176="","",IFERROR(INDEX(Units!$B:$B,MATCH($B176,Units!$A:$A,0))&amp;"","Unit code not found"))</f>
        <v/>
      </c>
    </row>
    <row r="177" spans="1:8" x14ac:dyDescent="0.3">
      <c r="A177" s="21"/>
      <c r="B177" s="14"/>
      <c r="C177" s="22"/>
      <c r="D177" s="20"/>
      <c r="E177" s="14"/>
      <c r="F177" s="14"/>
      <c r="G177" s="23" t="str">
        <f>IF($B177="","",IFERROR(INDEX(Units!$D:$D,MATCH($B177,Units!$A:$A,0))&amp;"","Unit code not found"))</f>
        <v/>
      </c>
      <c r="H177" s="23" t="str">
        <f>IF($B177="","",IFERROR(INDEX(Units!$B:$B,MATCH($B177,Units!$A:$A,0))&amp;"","Unit code not found"))</f>
        <v/>
      </c>
    </row>
    <row r="178" spans="1:8" x14ac:dyDescent="0.3">
      <c r="A178" s="21"/>
      <c r="B178" s="14"/>
      <c r="C178" s="22"/>
      <c r="D178" s="20"/>
      <c r="E178" s="14"/>
      <c r="F178" s="14"/>
      <c r="G178" s="23" t="str">
        <f>IF($B178="","",IFERROR(INDEX(Units!$D:$D,MATCH($B178,Units!$A:$A,0))&amp;"","Unit code not found"))</f>
        <v/>
      </c>
      <c r="H178" s="23" t="str">
        <f>IF($B178="","",IFERROR(INDEX(Units!$B:$B,MATCH($B178,Units!$A:$A,0))&amp;"","Unit code not found"))</f>
        <v/>
      </c>
    </row>
    <row r="179" spans="1:8" x14ac:dyDescent="0.3">
      <c r="A179" s="21"/>
      <c r="B179" s="14"/>
      <c r="C179" s="22"/>
      <c r="D179" s="20"/>
      <c r="E179" s="14"/>
      <c r="F179" s="14"/>
      <c r="G179" s="23" t="str">
        <f>IF($B179="","",IFERROR(INDEX(Units!$D:$D,MATCH($B179,Units!$A:$A,0))&amp;"","Unit code not found"))</f>
        <v/>
      </c>
      <c r="H179" s="23" t="str">
        <f>IF($B179="","",IFERROR(INDEX(Units!$B:$B,MATCH($B179,Units!$A:$A,0))&amp;"","Unit code not found"))</f>
        <v/>
      </c>
    </row>
    <row r="180" spans="1:8" x14ac:dyDescent="0.3">
      <c r="A180" s="21"/>
      <c r="B180" s="14"/>
      <c r="C180" s="22"/>
      <c r="D180" s="20"/>
      <c r="E180" s="14"/>
      <c r="F180" s="14"/>
      <c r="G180" s="23" t="str">
        <f>IF($B180="","",IFERROR(INDEX(Units!$D:$D,MATCH($B180,Units!$A:$A,0))&amp;"","Unit code not found"))</f>
        <v/>
      </c>
      <c r="H180" s="23" t="str">
        <f>IF($B180="","",IFERROR(INDEX(Units!$B:$B,MATCH($B180,Units!$A:$A,0))&amp;"","Unit code not found"))</f>
        <v/>
      </c>
    </row>
    <row r="181" spans="1:8" x14ac:dyDescent="0.3">
      <c r="A181" s="21"/>
      <c r="B181" s="14"/>
      <c r="C181" s="22"/>
      <c r="D181" s="20"/>
      <c r="E181" s="14"/>
      <c r="F181" s="14"/>
      <c r="G181" s="23" t="str">
        <f>IF($B181="","",IFERROR(INDEX(Units!$D:$D,MATCH($B181,Units!$A:$A,0))&amp;"","Unit code not found"))</f>
        <v/>
      </c>
      <c r="H181" s="23" t="str">
        <f>IF($B181="","",IFERROR(INDEX(Units!$B:$B,MATCH($B181,Units!$A:$A,0))&amp;"","Unit code not found"))</f>
        <v/>
      </c>
    </row>
    <row r="182" spans="1:8" x14ac:dyDescent="0.3">
      <c r="A182" s="21"/>
      <c r="B182" s="14"/>
      <c r="C182" s="22"/>
      <c r="D182" s="20"/>
      <c r="E182" s="14"/>
      <c r="F182" s="14"/>
      <c r="G182" s="23" t="str">
        <f>IF($B182="","",IFERROR(INDEX(Units!$D:$D,MATCH($B182,Units!$A:$A,0))&amp;"","Unit code not found"))</f>
        <v/>
      </c>
      <c r="H182" s="23" t="str">
        <f>IF($B182="","",IFERROR(INDEX(Units!$B:$B,MATCH($B182,Units!$A:$A,0))&amp;"","Unit code not found"))</f>
        <v/>
      </c>
    </row>
    <row r="183" spans="1:8" x14ac:dyDescent="0.3">
      <c r="A183" s="21"/>
      <c r="B183" s="14"/>
      <c r="C183" s="22"/>
      <c r="D183" s="20"/>
      <c r="E183" s="14"/>
      <c r="F183" s="14"/>
      <c r="G183" s="23" t="str">
        <f>IF($B183="","",IFERROR(INDEX(Units!$D:$D,MATCH($B183,Units!$A:$A,0))&amp;"","Unit code not found"))</f>
        <v/>
      </c>
      <c r="H183" s="23" t="str">
        <f>IF($B183="","",IFERROR(INDEX(Units!$B:$B,MATCH($B183,Units!$A:$A,0))&amp;"","Unit code not found"))</f>
        <v/>
      </c>
    </row>
    <row r="184" spans="1:8" x14ac:dyDescent="0.3">
      <c r="A184" s="21"/>
      <c r="B184" s="14"/>
      <c r="C184" s="22"/>
      <c r="D184" s="20"/>
      <c r="E184" s="14"/>
      <c r="F184" s="14"/>
      <c r="G184" s="23" t="str">
        <f>IF($B184="","",IFERROR(INDEX(Units!$D:$D,MATCH($B184,Units!$A:$A,0))&amp;"","Unit code not found"))</f>
        <v/>
      </c>
      <c r="H184" s="23" t="str">
        <f>IF($B184="","",IFERROR(INDEX(Units!$B:$B,MATCH($B184,Units!$A:$A,0))&amp;"","Unit code not found"))</f>
        <v/>
      </c>
    </row>
    <row r="185" spans="1:8" x14ac:dyDescent="0.3">
      <c r="A185" s="21"/>
      <c r="B185" s="14"/>
      <c r="C185" s="22"/>
      <c r="D185" s="20"/>
      <c r="E185" s="14"/>
      <c r="F185" s="14"/>
      <c r="G185" s="23" t="str">
        <f>IF($B185="","",IFERROR(INDEX(Units!$D:$D,MATCH($B185,Units!$A:$A,0))&amp;"","Unit code not found"))</f>
        <v/>
      </c>
      <c r="H185" s="23" t="str">
        <f>IF($B185="","",IFERROR(INDEX(Units!$B:$B,MATCH($B185,Units!$A:$A,0))&amp;"","Unit code not found"))</f>
        <v/>
      </c>
    </row>
    <row r="186" spans="1:8" x14ac:dyDescent="0.3">
      <c r="A186" s="21"/>
      <c r="B186" s="14"/>
      <c r="C186" s="22"/>
      <c r="D186" s="20"/>
      <c r="E186" s="14"/>
      <c r="F186" s="14"/>
      <c r="G186" s="23" t="str">
        <f>IF($B186="","",IFERROR(INDEX(Units!$D:$D,MATCH($B186,Units!$A:$A,0))&amp;"","Unit code not found"))</f>
        <v/>
      </c>
      <c r="H186" s="23" t="str">
        <f>IF($B186="","",IFERROR(INDEX(Units!$B:$B,MATCH($B186,Units!$A:$A,0))&amp;"","Unit code not found"))</f>
        <v/>
      </c>
    </row>
    <row r="187" spans="1:8" x14ac:dyDescent="0.3">
      <c r="A187" s="21"/>
      <c r="B187" s="14"/>
      <c r="C187" s="22"/>
      <c r="D187" s="20"/>
      <c r="E187" s="14"/>
      <c r="F187" s="14"/>
      <c r="G187" s="23" t="str">
        <f>IF($B187="","",IFERROR(INDEX(Units!$D:$D,MATCH($B187,Units!$A:$A,0))&amp;"","Unit code not found"))</f>
        <v/>
      </c>
      <c r="H187" s="23" t="str">
        <f>IF($B187="","",IFERROR(INDEX(Units!$B:$B,MATCH($B187,Units!$A:$A,0))&amp;"","Unit code not found"))</f>
        <v/>
      </c>
    </row>
    <row r="188" spans="1:8" x14ac:dyDescent="0.3">
      <c r="A188" s="21"/>
      <c r="B188" s="14"/>
      <c r="C188" s="22"/>
      <c r="D188" s="20"/>
      <c r="E188" s="14"/>
      <c r="F188" s="14"/>
      <c r="G188" s="23" t="str">
        <f>IF($B188="","",IFERROR(INDEX(Units!$D:$D,MATCH($B188,Units!$A:$A,0))&amp;"","Unit code not found"))</f>
        <v/>
      </c>
      <c r="H188" s="23" t="str">
        <f>IF($B188="","",IFERROR(INDEX(Units!$B:$B,MATCH($B188,Units!$A:$A,0))&amp;"","Unit code not found"))</f>
        <v/>
      </c>
    </row>
    <row r="189" spans="1:8" x14ac:dyDescent="0.3">
      <c r="A189" s="21"/>
      <c r="B189" s="14"/>
      <c r="C189" s="22"/>
      <c r="D189" s="20"/>
      <c r="E189" s="14"/>
      <c r="F189" s="14"/>
      <c r="G189" s="23" t="str">
        <f>IF($B189="","",IFERROR(INDEX(Units!$D:$D,MATCH($B189,Units!$A:$A,0))&amp;"","Unit code not found"))</f>
        <v/>
      </c>
      <c r="H189" s="23" t="str">
        <f>IF($B189="","",IFERROR(INDEX(Units!$B:$B,MATCH($B189,Units!$A:$A,0))&amp;"","Unit code not found"))</f>
        <v/>
      </c>
    </row>
    <row r="190" spans="1:8" x14ac:dyDescent="0.3">
      <c r="A190" s="21"/>
      <c r="B190" s="14"/>
      <c r="C190" s="22"/>
      <c r="D190" s="20"/>
      <c r="E190" s="14"/>
      <c r="F190" s="14"/>
      <c r="G190" s="23" t="str">
        <f>IF($B190="","",IFERROR(INDEX(Units!$D:$D,MATCH($B190,Units!$A:$A,0))&amp;"","Unit code not found"))</f>
        <v/>
      </c>
      <c r="H190" s="23" t="str">
        <f>IF($B190="","",IFERROR(INDEX(Units!$B:$B,MATCH($B190,Units!$A:$A,0))&amp;"","Unit code not found"))</f>
        <v/>
      </c>
    </row>
    <row r="191" spans="1:8" x14ac:dyDescent="0.3">
      <c r="A191" s="21"/>
      <c r="B191" s="14"/>
      <c r="C191" s="22"/>
      <c r="D191" s="20"/>
      <c r="E191" s="14"/>
      <c r="F191" s="14"/>
      <c r="G191" s="23" t="str">
        <f>IF($B191="","",IFERROR(INDEX(Units!$D:$D,MATCH($B191,Units!$A:$A,0))&amp;"","Unit code not found"))</f>
        <v/>
      </c>
      <c r="H191" s="23" t="str">
        <f>IF($B191="","",IFERROR(INDEX(Units!$B:$B,MATCH($B191,Units!$A:$A,0))&amp;"","Unit code not found"))</f>
        <v/>
      </c>
    </row>
    <row r="192" spans="1:8" x14ac:dyDescent="0.3">
      <c r="A192" s="21"/>
      <c r="B192" s="14"/>
      <c r="C192" s="22"/>
      <c r="D192" s="20"/>
      <c r="E192" s="14"/>
      <c r="F192" s="14"/>
      <c r="G192" s="23" t="str">
        <f>IF($B192="","",IFERROR(INDEX(Units!$D:$D,MATCH($B192,Units!$A:$A,0))&amp;"","Unit code not found"))</f>
        <v/>
      </c>
      <c r="H192" s="23" t="str">
        <f>IF($B192="","",IFERROR(INDEX(Units!$B:$B,MATCH($B192,Units!$A:$A,0))&amp;"","Unit code not found"))</f>
        <v/>
      </c>
    </row>
    <row r="193" spans="1:8" x14ac:dyDescent="0.3">
      <c r="A193" s="21"/>
      <c r="B193" s="14"/>
      <c r="C193" s="22"/>
      <c r="D193" s="20"/>
      <c r="E193" s="14"/>
      <c r="F193" s="14"/>
      <c r="G193" s="23" t="str">
        <f>IF($B193="","",IFERROR(INDEX(Units!$D:$D,MATCH($B193,Units!$A:$A,0))&amp;"","Unit code not found"))</f>
        <v/>
      </c>
      <c r="H193" s="23" t="str">
        <f>IF($B193="","",IFERROR(INDEX(Units!$B:$B,MATCH($B193,Units!$A:$A,0))&amp;"","Unit code not found"))</f>
        <v/>
      </c>
    </row>
    <row r="194" spans="1:8" x14ac:dyDescent="0.3">
      <c r="A194" s="21"/>
      <c r="B194" s="14"/>
      <c r="C194" s="22"/>
      <c r="D194" s="20"/>
      <c r="E194" s="14"/>
      <c r="F194" s="14"/>
      <c r="G194" s="23" t="str">
        <f>IF($B194="","",IFERROR(INDEX(Units!$D:$D,MATCH($B194,Units!$A:$A,0))&amp;"","Unit code not found"))</f>
        <v/>
      </c>
      <c r="H194" s="23" t="str">
        <f>IF($B194="","",IFERROR(INDEX(Units!$B:$B,MATCH($B194,Units!$A:$A,0))&amp;"","Unit code not found"))</f>
        <v/>
      </c>
    </row>
    <row r="195" spans="1:8" x14ac:dyDescent="0.3">
      <c r="A195" s="21"/>
      <c r="B195" s="14"/>
      <c r="C195" s="22"/>
      <c r="D195" s="20"/>
      <c r="E195" s="14"/>
      <c r="F195" s="14"/>
      <c r="G195" s="23" t="str">
        <f>IF($B195="","",IFERROR(INDEX(Units!$D:$D,MATCH($B195,Units!$A:$A,0))&amp;"","Unit code not found"))</f>
        <v/>
      </c>
      <c r="H195" s="23" t="str">
        <f>IF($B195="","",IFERROR(INDEX(Units!$B:$B,MATCH($B195,Units!$A:$A,0))&amp;"","Unit code not found"))</f>
        <v/>
      </c>
    </row>
    <row r="196" spans="1:8" x14ac:dyDescent="0.3">
      <c r="A196" s="21"/>
      <c r="B196" s="14"/>
      <c r="C196" s="22"/>
      <c r="D196" s="20"/>
      <c r="E196" s="14"/>
      <c r="F196" s="14"/>
      <c r="G196" s="23" t="str">
        <f>IF($B196="","",IFERROR(INDEX(Units!$D:$D,MATCH($B196,Units!$A:$A,0))&amp;"","Unit code not found"))</f>
        <v/>
      </c>
      <c r="H196" s="23" t="str">
        <f>IF($B196="","",IFERROR(INDEX(Units!$B:$B,MATCH($B196,Units!$A:$A,0))&amp;"","Unit code not found"))</f>
        <v/>
      </c>
    </row>
    <row r="197" spans="1:8" x14ac:dyDescent="0.3">
      <c r="A197" s="21"/>
      <c r="B197" s="14"/>
      <c r="C197" s="22"/>
      <c r="D197" s="20"/>
      <c r="E197" s="14"/>
      <c r="F197" s="14"/>
      <c r="G197" s="23" t="str">
        <f>IF($B197="","",IFERROR(INDEX(Units!$D:$D,MATCH($B197,Units!$A:$A,0))&amp;"","Unit code not found"))</f>
        <v/>
      </c>
      <c r="H197" s="23" t="str">
        <f>IF($B197="","",IFERROR(INDEX(Units!$B:$B,MATCH($B197,Units!$A:$A,0))&amp;"","Unit code not found"))</f>
        <v/>
      </c>
    </row>
    <row r="198" spans="1:8" x14ac:dyDescent="0.3">
      <c r="A198" s="21"/>
      <c r="B198" s="14"/>
      <c r="C198" s="22"/>
      <c r="D198" s="20"/>
      <c r="E198" s="14"/>
      <c r="F198" s="14"/>
      <c r="G198" s="23" t="str">
        <f>IF($B198="","",IFERROR(INDEX(Units!$D:$D,MATCH($B198,Units!$A:$A,0))&amp;"","Unit code not found"))</f>
        <v/>
      </c>
      <c r="H198" s="23" t="str">
        <f>IF($B198="","",IFERROR(INDEX(Units!$B:$B,MATCH($B198,Units!$A:$A,0))&amp;"","Unit code not found"))</f>
        <v/>
      </c>
    </row>
    <row r="199" spans="1:8" x14ac:dyDescent="0.3">
      <c r="A199" s="21"/>
      <c r="B199" s="14"/>
      <c r="C199" s="22"/>
      <c r="D199" s="20"/>
      <c r="E199" s="14"/>
      <c r="F199" s="14"/>
      <c r="G199" s="23" t="str">
        <f>IF($B199="","",IFERROR(INDEX(Units!$D:$D,MATCH($B199,Units!$A:$A,0))&amp;"","Unit code not found"))</f>
        <v/>
      </c>
      <c r="H199" s="23" t="str">
        <f>IF($B199="","",IFERROR(INDEX(Units!$B:$B,MATCH($B199,Units!$A:$A,0))&amp;"","Unit code not found"))</f>
        <v/>
      </c>
    </row>
    <row r="200" spans="1:8" x14ac:dyDescent="0.3">
      <c r="A200" s="21"/>
      <c r="B200" s="14"/>
      <c r="C200" s="22"/>
      <c r="D200" s="20"/>
      <c r="E200" s="14"/>
      <c r="F200" s="14"/>
      <c r="G200" s="23" t="str">
        <f>IF($B200="","",IFERROR(INDEX(Units!$D:$D,MATCH($B200,Units!$A:$A,0))&amp;"","Unit code not found"))</f>
        <v/>
      </c>
      <c r="H200" s="23" t="str">
        <f>IF($B200="","",IFERROR(INDEX(Units!$B:$B,MATCH($B200,Units!$A:$A,0))&amp;"","Unit code not found"))</f>
        <v/>
      </c>
    </row>
    <row r="201" spans="1:8" x14ac:dyDescent="0.3">
      <c r="A201" s="21"/>
      <c r="B201" s="14"/>
      <c r="C201" s="22"/>
      <c r="D201" s="20"/>
      <c r="E201" s="14"/>
      <c r="F201" s="14"/>
      <c r="G201" s="23" t="str">
        <f>IF($B201="","",IFERROR(INDEX(Units!$D:$D,MATCH($B201,Units!$A:$A,0))&amp;"","Unit code not found"))</f>
        <v/>
      </c>
      <c r="H201" s="23" t="str">
        <f>IF($B201="","",IFERROR(INDEX(Units!$B:$B,MATCH($B201,Units!$A:$A,0))&amp;"","Unit code not found"))</f>
        <v/>
      </c>
    </row>
    <row r="202" spans="1:8" x14ac:dyDescent="0.3">
      <c r="A202" s="21"/>
      <c r="B202" s="14"/>
      <c r="C202" s="22"/>
      <c r="D202" s="20"/>
      <c r="E202" s="14"/>
      <c r="F202" s="14"/>
      <c r="G202" s="23" t="str">
        <f>IF($B202="","",IFERROR(INDEX(Units!$D:$D,MATCH($B202,Units!$A:$A,0))&amp;"","Unit code not found"))</f>
        <v/>
      </c>
      <c r="H202" s="23" t="str">
        <f>IF($B202="","",IFERROR(INDEX(Units!$B:$B,MATCH($B202,Units!$A:$A,0))&amp;"","Unit code not found"))</f>
        <v/>
      </c>
    </row>
    <row r="203" spans="1:8" x14ac:dyDescent="0.3">
      <c r="A203" s="21"/>
      <c r="B203" s="14"/>
      <c r="C203" s="22"/>
      <c r="D203" s="20"/>
      <c r="E203" s="14"/>
      <c r="F203" s="14"/>
      <c r="G203" s="23" t="str">
        <f>IF($B203="","",IFERROR(INDEX(Units!$D:$D,MATCH($B203,Units!$A:$A,0))&amp;"","Unit code not found"))</f>
        <v/>
      </c>
      <c r="H203" s="23" t="str">
        <f>IF($B203="","",IFERROR(INDEX(Units!$B:$B,MATCH($B203,Units!$A:$A,0))&amp;"","Unit code not found"))</f>
        <v/>
      </c>
    </row>
    <row r="204" spans="1:8" x14ac:dyDescent="0.3">
      <c r="A204" s="21"/>
      <c r="B204" s="14"/>
      <c r="C204" s="22"/>
      <c r="D204" s="20"/>
      <c r="E204" s="14"/>
      <c r="F204" s="14"/>
      <c r="G204" s="23" t="str">
        <f>IF($B204="","",IFERROR(INDEX(Units!$D:$D,MATCH($B204,Units!$A:$A,0))&amp;"","Unit code not found"))</f>
        <v/>
      </c>
      <c r="H204" s="23" t="str">
        <f>IF($B204="","",IFERROR(INDEX(Units!$B:$B,MATCH($B204,Units!$A:$A,0))&amp;"","Unit code not found"))</f>
        <v/>
      </c>
    </row>
    <row r="205" spans="1:8" x14ac:dyDescent="0.3">
      <c r="A205" s="21"/>
      <c r="B205" s="14"/>
      <c r="C205" s="22"/>
      <c r="D205" s="20"/>
      <c r="E205" s="14"/>
      <c r="F205" s="14"/>
      <c r="G205" s="23" t="str">
        <f>IF($B205="","",IFERROR(INDEX(Units!$D:$D,MATCH($B205,Units!$A:$A,0))&amp;"","Unit code not found"))</f>
        <v/>
      </c>
      <c r="H205" s="23" t="str">
        <f>IF($B205="","",IFERROR(INDEX(Units!$B:$B,MATCH($B205,Units!$A:$A,0))&amp;"","Unit code not found"))</f>
        <v/>
      </c>
    </row>
    <row r="206" spans="1:8" x14ac:dyDescent="0.3">
      <c r="A206" s="21"/>
      <c r="B206" s="14"/>
      <c r="C206" s="22"/>
      <c r="D206" s="20"/>
      <c r="E206" s="14"/>
      <c r="F206" s="14"/>
      <c r="G206" s="23" t="str">
        <f>IF($B206="","",IFERROR(INDEX(Units!$D:$D,MATCH($B206,Units!$A:$A,0))&amp;"","Unit code not found"))</f>
        <v/>
      </c>
      <c r="H206" s="23" t="str">
        <f>IF($B206="","",IFERROR(INDEX(Units!$B:$B,MATCH($B206,Units!$A:$A,0))&amp;"","Unit code not found"))</f>
        <v/>
      </c>
    </row>
    <row r="207" spans="1:8" x14ac:dyDescent="0.3">
      <c r="A207" s="21"/>
      <c r="B207" s="14"/>
      <c r="C207" s="22"/>
      <c r="D207" s="20"/>
      <c r="E207" s="14"/>
      <c r="F207" s="14"/>
      <c r="G207" s="23" t="str">
        <f>IF($B207="","",IFERROR(INDEX(Units!$D:$D,MATCH($B207,Units!$A:$A,0))&amp;"","Unit code not found"))</f>
        <v/>
      </c>
      <c r="H207" s="23" t="str">
        <f>IF($B207="","",IFERROR(INDEX(Units!$B:$B,MATCH($B207,Units!$A:$A,0))&amp;"","Unit code not found"))</f>
        <v/>
      </c>
    </row>
    <row r="208" spans="1:8" x14ac:dyDescent="0.3">
      <c r="A208" s="21"/>
      <c r="B208" s="14"/>
      <c r="C208" s="22"/>
      <c r="D208" s="20"/>
      <c r="E208" s="14"/>
      <c r="F208" s="14"/>
      <c r="G208" s="23" t="str">
        <f>IF($B208="","",IFERROR(INDEX(Units!$D:$D,MATCH($B208,Units!$A:$A,0))&amp;"","Unit code not found"))</f>
        <v/>
      </c>
      <c r="H208" s="23" t="str">
        <f>IF($B208="","",IFERROR(INDEX(Units!$B:$B,MATCH($B208,Units!$A:$A,0))&amp;"","Unit code not found"))</f>
        <v/>
      </c>
    </row>
    <row r="209" spans="1:8" x14ac:dyDescent="0.3">
      <c r="A209" s="21"/>
      <c r="B209" s="14"/>
      <c r="C209" s="22"/>
      <c r="D209" s="20"/>
      <c r="E209" s="14"/>
      <c r="F209" s="14"/>
      <c r="G209" s="23" t="str">
        <f>IF($B209="","",IFERROR(INDEX(Units!$D:$D,MATCH($B209,Units!$A:$A,0))&amp;"","Unit code not found"))</f>
        <v/>
      </c>
      <c r="H209" s="23" t="str">
        <f>IF($B209="","",IFERROR(INDEX(Units!$B:$B,MATCH($B209,Units!$A:$A,0))&amp;"","Unit code not found"))</f>
        <v/>
      </c>
    </row>
    <row r="210" spans="1:8" x14ac:dyDescent="0.3">
      <c r="A210" s="21"/>
      <c r="B210" s="14"/>
      <c r="C210" s="22"/>
      <c r="D210" s="20"/>
      <c r="E210" s="14"/>
      <c r="F210" s="14"/>
      <c r="G210" s="23" t="str">
        <f>IF($B210="","",IFERROR(INDEX(Units!$D:$D,MATCH($B210,Units!$A:$A,0))&amp;"","Unit code not found"))</f>
        <v/>
      </c>
      <c r="H210" s="23" t="str">
        <f>IF($B210="","",IFERROR(INDEX(Units!$B:$B,MATCH($B210,Units!$A:$A,0))&amp;"","Unit code not found"))</f>
        <v/>
      </c>
    </row>
    <row r="211" spans="1:8" x14ac:dyDescent="0.3">
      <c r="A211" s="21"/>
      <c r="B211" s="14"/>
      <c r="C211" s="22"/>
      <c r="D211" s="20"/>
      <c r="E211" s="14"/>
      <c r="F211" s="14"/>
      <c r="G211" s="23" t="str">
        <f>IF($B211="","",IFERROR(INDEX(Units!$D:$D,MATCH($B211,Units!$A:$A,0))&amp;"","Unit code not found"))</f>
        <v/>
      </c>
      <c r="H211" s="23" t="str">
        <f>IF($B211="","",IFERROR(INDEX(Units!$B:$B,MATCH($B211,Units!$A:$A,0))&amp;"","Unit code not found"))</f>
        <v/>
      </c>
    </row>
    <row r="212" spans="1:8" x14ac:dyDescent="0.3">
      <c r="A212" s="21"/>
      <c r="B212" s="14"/>
      <c r="C212" s="22"/>
      <c r="D212" s="20"/>
      <c r="E212" s="14"/>
      <c r="F212" s="14"/>
      <c r="G212" s="23" t="str">
        <f>IF($B212="","",IFERROR(INDEX(Units!$D:$D,MATCH($B212,Units!$A:$A,0))&amp;"","Unit code not found"))</f>
        <v/>
      </c>
      <c r="H212" s="23" t="str">
        <f>IF($B212="","",IFERROR(INDEX(Units!$B:$B,MATCH($B212,Units!$A:$A,0))&amp;"","Unit code not found"))</f>
        <v/>
      </c>
    </row>
    <row r="213" spans="1:8" x14ac:dyDescent="0.3">
      <c r="A213" s="21"/>
      <c r="B213" s="14"/>
      <c r="C213" s="22"/>
      <c r="D213" s="20"/>
      <c r="E213" s="14"/>
      <c r="F213" s="14"/>
      <c r="G213" s="23" t="str">
        <f>IF($B213="","",IFERROR(INDEX(Units!$D:$D,MATCH($B213,Units!$A:$A,0))&amp;"","Unit code not found"))</f>
        <v/>
      </c>
      <c r="H213" s="23" t="str">
        <f>IF($B213="","",IFERROR(INDEX(Units!$B:$B,MATCH($B213,Units!$A:$A,0))&amp;"","Unit code not found"))</f>
        <v/>
      </c>
    </row>
    <row r="214" spans="1:8" x14ac:dyDescent="0.3">
      <c r="A214" s="21"/>
      <c r="B214" s="14"/>
      <c r="C214" s="22"/>
      <c r="D214" s="20"/>
      <c r="E214" s="14"/>
      <c r="F214" s="14"/>
      <c r="G214" s="23" t="str">
        <f>IF($B214="","",IFERROR(INDEX(Units!$D:$D,MATCH($B214,Units!$A:$A,0))&amp;"","Unit code not found"))</f>
        <v/>
      </c>
      <c r="H214" s="23" t="str">
        <f>IF($B214="","",IFERROR(INDEX(Units!$B:$B,MATCH($B214,Units!$A:$A,0))&amp;"","Unit code not found"))</f>
        <v/>
      </c>
    </row>
    <row r="215" spans="1:8" x14ac:dyDescent="0.3">
      <c r="A215" s="21"/>
      <c r="B215" s="14"/>
      <c r="C215" s="22"/>
      <c r="D215" s="20"/>
      <c r="E215" s="14"/>
      <c r="F215" s="14"/>
      <c r="G215" s="23" t="str">
        <f>IF($B215="","",IFERROR(INDEX(Units!$D:$D,MATCH($B215,Units!$A:$A,0))&amp;"","Unit code not found"))</f>
        <v/>
      </c>
      <c r="H215" s="23" t="str">
        <f>IF($B215="","",IFERROR(INDEX(Units!$B:$B,MATCH($B215,Units!$A:$A,0))&amp;"","Unit code not found"))</f>
        <v/>
      </c>
    </row>
    <row r="216" spans="1:8" x14ac:dyDescent="0.3">
      <c r="A216" s="21"/>
      <c r="B216" s="14"/>
      <c r="C216" s="22"/>
      <c r="D216" s="20"/>
      <c r="E216" s="14"/>
      <c r="F216" s="14"/>
      <c r="G216" s="23" t="str">
        <f>IF($B216="","",IFERROR(INDEX(Units!$D:$D,MATCH($B216,Units!$A:$A,0))&amp;"","Unit code not found"))</f>
        <v/>
      </c>
      <c r="H216" s="23" t="str">
        <f>IF($B216="","",IFERROR(INDEX(Units!$B:$B,MATCH($B216,Units!$A:$A,0))&amp;"","Unit code not found"))</f>
        <v/>
      </c>
    </row>
    <row r="217" spans="1:8" x14ac:dyDescent="0.3">
      <c r="A217" s="21"/>
      <c r="B217" s="14"/>
      <c r="C217" s="22"/>
      <c r="D217" s="20"/>
      <c r="E217" s="14"/>
      <c r="F217" s="14"/>
      <c r="G217" s="23" t="str">
        <f>IF($B217="","",IFERROR(INDEX(Units!$D:$D,MATCH($B217,Units!$A:$A,0))&amp;"","Unit code not found"))</f>
        <v/>
      </c>
      <c r="H217" s="23" t="str">
        <f>IF($B217="","",IFERROR(INDEX(Units!$B:$B,MATCH($B217,Units!$A:$A,0))&amp;"","Unit code not found"))</f>
        <v/>
      </c>
    </row>
    <row r="218" spans="1:8" x14ac:dyDescent="0.3">
      <c r="A218" s="21"/>
      <c r="B218" s="14"/>
      <c r="C218" s="22"/>
      <c r="D218" s="20"/>
      <c r="E218" s="14"/>
      <c r="F218" s="14"/>
      <c r="G218" s="23" t="str">
        <f>IF($B218="","",IFERROR(INDEX(Units!$D:$D,MATCH($B218,Units!$A:$A,0))&amp;"","Unit code not found"))</f>
        <v/>
      </c>
      <c r="H218" s="23" t="str">
        <f>IF($B218="","",IFERROR(INDEX(Units!$B:$B,MATCH($B218,Units!$A:$A,0))&amp;"","Unit code not found"))</f>
        <v/>
      </c>
    </row>
    <row r="219" spans="1:8" x14ac:dyDescent="0.3">
      <c r="A219" s="21"/>
      <c r="B219" s="14"/>
      <c r="C219" s="22"/>
      <c r="D219" s="20"/>
      <c r="E219" s="14"/>
      <c r="F219" s="14"/>
      <c r="G219" s="23" t="str">
        <f>IF($B219="","",IFERROR(INDEX(Units!$D:$D,MATCH($B219,Units!$A:$A,0))&amp;"","Unit code not found"))</f>
        <v/>
      </c>
      <c r="H219" s="23" t="str">
        <f>IF($B219="","",IFERROR(INDEX(Units!$B:$B,MATCH($B219,Units!$A:$A,0))&amp;"","Unit code not found"))</f>
        <v/>
      </c>
    </row>
    <row r="220" spans="1:8" x14ac:dyDescent="0.3">
      <c r="A220" s="21"/>
      <c r="B220" s="14"/>
      <c r="C220" s="22"/>
      <c r="D220" s="20"/>
      <c r="E220" s="14"/>
      <c r="F220" s="14"/>
      <c r="G220" s="23" t="str">
        <f>IF($B220="","",IFERROR(INDEX(Units!$D:$D,MATCH($B220,Units!$A:$A,0))&amp;"","Unit code not found"))</f>
        <v/>
      </c>
      <c r="H220" s="23" t="str">
        <f>IF($B220="","",IFERROR(INDEX(Units!$B:$B,MATCH($B220,Units!$A:$A,0))&amp;"","Unit code not found"))</f>
        <v/>
      </c>
    </row>
    <row r="221" spans="1:8" x14ac:dyDescent="0.3">
      <c r="A221" s="21"/>
      <c r="B221" s="14"/>
      <c r="C221" s="22"/>
      <c r="D221" s="20"/>
      <c r="E221" s="14"/>
      <c r="F221" s="14"/>
      <c r="G221" s="23" t="str">
        <f>IF($B221="","",IFERROR(INDEX(Units!$D:$D,MATCH($B221,Units!$A:$A,0))&amp;"","Unit code not found"))</f>
        <v/>
      </c>
      <c r="H221" s="23" t="str">
        <f>IF($B221="","",IFERROR(INDEX(Units!$B:$B,MATCH($B221,Units!$A:$A,0))&amp;"","Unit code not found"))</f>
        <v/>
      </c>
    </row>
    <row r="222" spans="1:8" x14ac:dyDescent="0.3">
      <c r="A222" s="21"/>
      <c r="B222" s="14"/>
      <c r="C222" s="22"/>
      <c r="D222" s="20"/>
      <c r="E222" s="14"/>
      <c r="F222" s="14"/>
      <c r="G222" s="23" t="str">
        <f>IF($B222="","",IFERROR(INDEX(Units!$D:$D,MATCH($B222,Units!$A:$A,0))&amp;"","Unit code not found"))</f>
        <v/>
      </c>
      <c r="H222" s="23" t="str">
        <f>IF($B222="","",IFERROR(INDEX(Units!$B:$B,MATCH($B222,Units!$A:$A,0))&amp;"","Unit code not found"))</f>
        <v/>
      </c>
    </row>
    <row r="223" spans="1:8" x14ac:dyDescent="0.3">
      <c r="A223" s="21"/>
      <c r="B223" s="14"/>
      <c r="C223" s="22"/>
      <c r="D223" s="20"/>
      <c r="E223" s="14"/>
      <c r="F223" s="14"/>
      <c r="G223" s="23" t="str">
        <f>IF($B223="","",IFERROR(INDEX(Units!$D:$D,MATCH($B223,Units!$A:$A,0))&amp;"","Unit code not found"))</f>
        <v/>
      </c>
      <c r="H223" s="23" t="str">
        <f>IF($B223="","",IFERROR(INDEX(Units!$B:$B,MATCH($B223,Units!$A:$A,0))&amp;"","Unit code not found"))</f>
        <v/>
      </c>
    </row>
    <row r="224" spans="1:8" x14ac:dyDescent="0.3">
      <c r="A224" s="21"/>
      <c r="B224" s="14"/>
      <c r="C224" s="22"/>
      <c r="D224" s="20"/>
      <c r="E224" s="14"/>
      <c r="F224" s="14"/>
      <c r="G224" s="23" t="str">
        <f>IF($B224="","",IFERROR(INDEX(Units!$D:$D,MATCH($B224,Units!$A:$A,0))&amp;"","Unit code not found"))</f>
        <v/>
      </c>
      <c r="H224" s="23" t="str">
        <f>IF($B224="","",IFERROR(INDEX(Units!$B:$B,MATCH($B224,Units!$A:$A,0))&amp;"","Unit code not found"))</f>
        <v/>
      </c>
    </row>
    <row r="225" spans="1:8" x14ac:dyDescent="0.3">
      <c r="A225" s="21"/>
      <c r="B225" s="14"/>
      <c r="C225" s="22"/>
      <c r="D225" s="20"/>
      <c r="E225" s="14"/>
      <c r="F225" s="14"/>
      <c r="G225" s="23" t="str">
        <f>IF($B225="","",IFERROR(INDEX(Units!$D:$D,MATCH($B225,Units!$A:$A,0))&amp;"","Unit code not found"))</f>
        <v/>
      </c>
      <c r="H225" s="23" t="str">
        <f>IF($B225="","",IFERROR(INDEX(Units!$B:$B,MATCH($B225,Units!$A:$A,0))&amp;"","Unit code not found"))</f>
        <v/>
      </c>
    </row>
    <row r="226" spans="1:8" x14ac:dyDescent="0.3">
      <c r="A226" s="21"/>
      <c r="B226" s="14"/>
      <c r="C226" s="22"/>
      <c r="D226" s="20"/>
      <c r="E226" s="14"/>
      <c r="F226" s="14"/>
      <c r="G226" s="23" t="str">
        <f>IF($B226="","",IFERROR(INDEX(Units!$D:$D,MATCH($B226,Units!$A:$A,0))&amp;"","Unit code not found"))</f>
        <v/>
      </c>
      <c r="H226" s="23" t="str">
        <f>IF($B226="","",IFERROR(INDEX(Units!$B:$B,MATCH($B226,Units!$A:$A,0))&amp;"","Unit code not found"))</f>
        <v/>
      </c>
    </row>
    <row r="227" spans="1:8" x14ac:dyDescent="0.3">
      <c r="A227" s="21"/>
      <c r="B227" s="14"/>
      <c r="C227" s="22"/>
      <c r="D227" s="20"/>
      <c r="E227" s="14"/>
      <c r="F227" s="14"/>
      <c r="G227" s="23" t="str">
        <f>IF($B227="","",IFERROR(INDEX(Units!$D:$D,MATCH($B227,Units!$A:$A,0))&amp;"","Unit code not found"))</f>
        <v/>
      </c>
      <c r="H227" s="23" t="str">
        <f>IF($B227="","",IFERROR(INDEX(Units!$B:$B,MATCH($B227,Units!$A:$A,0))&amp;"","Unit code not found"))</f>
        <v/>
      </c>
    </row>
    <row r="228" spans="1:8" x14ac:dyDescent="0.3">
      <c r="A228" s="21"/>
      <c r="B228" s="14"/>
      <c r="C228" s="22"/>
      <c r="D228" s="20"/>
      <c r="E228" s="14"/>
      <c r="F228" s="14"/>
      <c r="G228" s="23" t="str">
        <f>IF($B228="","",IFERROR(INDEX(Units!$D:$D,MATCH($B228,Units!$A:$A,0))&amp;"","Unit code not found"))</f>
        <v/>
      </c>
      <c r="H228" s="23" t="str">
        <f>IF($B228="","",IFERROR(INDEX(Units!$B:$B,MATCH($B228,Units!$A:$A,0))&amp;"","Unit code not found"))</f>
        <v/>
      </c>
    </row>
    <row r="229" spans="1:8" x14ac:dyDescent="0.3">
      <c r="A229" s="21"/>
      <c r="B229" s="14"/>
      <c r="C229" s="22"/>
      <c r="D229" s="20"/>
      <c r="E229" s="14"/>
      <c r="F229" s="14"/>
      <c r="G229" s="23" t="str">
        <f>IF($B229="","",IFERROR(INDEX(Units!$D:$D,MATCH($B229,Units!$A:$A,0))&amp;"","Unit code not found"))</f>
        <v/>
      </c>
      <c r="H229" s="23" t="str">
        <f>IF($B229="","",IFERROR(INDEX(Units!$B:$B,MATCH($B229,Units!$A:$A,0))&amp;"","Unit code not found"))</f>
        <v/>
      </c>
    </row>
    <row r="230" spans="1:8" x14ac:dyDescent="0.3">
      <c r="A230" s="21"/>
      <c r="B230" s="14"/>
      <c r="C230" s="22"/>
      <c r="D230" s="20"/>
      <c r="E230" s="14"/>
      <c r="F230" s="14"/>
      <c r="G230" s="23" t="str">
        <f>IF($B230="","",IFERROR(INDEX(Units!$D:$D,MATCH($B230,Units!$A:$A,0))&amp;"","Unit code not found"))</f>
        <v/>
      </c>
      <c r="H230" s="23" t="str">
        <f>IF($B230="","",IFERROR(INDEX(Units!$B:$B,MATCH($B230,Units!$A:$A,0))&amp;"","Unit code not found"))</f>
        <v/>
      </c>
    </row>
    <row r="231" spans="1:8" x14ac:dyDescent="0.3">
      <c r="A231" s="21"/>
      <c r="B231" s="14"/>
      <c r="C231" s="22"/>
      <c r="D231" s="20"/>
      <c r="E231" s="14"/>
      <c r="F231" s="14"/>
      <c r="G231" s="23" t="str">
        <f>IF($B231="","",IFERROR(INDEX(Units!$D:$D,MATCH($B231,Units!$A:$A,0))&amp;"","Unit code not found"))</f>
        <v/>
      </c>
      <c r="H231" s="23" t="str">
        <f>IF($B231="","",IFERROR(INDEX(Units!$B:$B,MATCH($B231,Units!$A:$A,0))&amp;"","Unit code not found"))</f>
        <v/>
      </c>
    </row>
    <row r="232" spans="1:8" x14ac:dyDescent="0.3">
      <c r="A232" s="21"/>
      <c r="B232" s="14"/>
      <c r="C232" s="22"/>
      <c r="D232" s="20"/>
      <c r="E232" s="14"/>
      <c r="F232" s="14"/>
      <c r="G232" s="23" t="str">
        <f>IF($B232="","",IFERROR(INDEX(Units!$D:$D,MATCH($B232,Units!$A:$A,0))&amp;"","Unit code not found"))</f>
        <v/>
      </c>
      <c r="H232" s="23" t="str">
        <f>IF($B232="","",IFERROR(INDEX(Units!$B:$B,MATCH($B232,Units!$A:$A,0))&amp;"","Unit code not found"))</f>
        <v/>
      </c>
    </row>
    <row r="233" spans="1:8" x14ac:dyDescent="0.3">
      <c r="A233" s="21"/>
      <c r="B233" s="14"/>
      <c r="C233" s="22"/>
      <c r="D233" s="20"/>
      <c r="E233" s="14"/>
      <c r="F233" s="14"/>
      <c r="G233" s="23" t="str">
        <f>IF($B233="","",IFERROR(INDEX(Units!$D:$D,MATCH($B233,Units!$A:$A,0))&amp;"","Unit code not found"))</f>
        <v/>
      </c>
      <c r="H233" s="23" t="str">
        <f>IF($B233="","",IFERROR(INDEX(Units!$B:$B,MATCH($B233,Units!$A:$A,0))&amp;"","Unit code not found"))</f>
        <v/>
      </c>
    </row>
    <row r="234" spans="1:8" x14ac:dyDescent="0.3">
      <c r="A234" s="21"/>
      <c r="B234" s="14"/>
      <c r="C234" s="22"/>
      <c r="D234" s="20"/>
      <c r="E234" s="14"/>
      <c r="F234" s="14"/>
      <c r="G234" s="23" t="str">
        <f>IF($B234="","",IFERROR(INDEX(Units!$D:$D,MATCH($B234,Units!$A:$A,0))&amp;"","Unit code not found"))</f>
        <v/>
      </c>
      <c r="H234" s="23" t="str">
        <f>IF($B234="","",IFERROR(INDEX(Units!$B:$B,MATCH($B234,Units!$A:$A,0))&amp;"","Unit code not found"))</f>
        <v/>
      </c>
    </row>
    <row r="235" spans="1:8" x14ac:dyDescent="0.3">
      <c r="A235" s="21"/>
      <c r="B235" s="14"/>
      <c r="C235" s="22"/>
      <c r="D235" s="20"/>
      <c r="E235" s="14"/>
      <c r="F235" s="14"/>
      <c r="G235" s="23" t="str">
        <f>IF($B235="","",IFERROR(INDEX(Units!$D:$D,MATCH($B235,Units!$A:$A,0))&amp;"","Unit code not found"))</f>
        <v/>
      </c>
      <c r="H235" s="23" t="str">
        <f>IF($B235="","",IFERROR(INDEX(Units!$B:$B,MATCH($B235,Units!$A:$A,0))&amp;"","Unit code not found"))</f>
        <v/>
      </c>
    </row>
    <row r="236" spans="1:8" x14ac:dyDescent="0.3">
      <c r="A236" s="21"/>
      <c r="B236" s="14"/>
      <c r="C236" s="22"/>
      <c r="D236" s="20"/>
      <c r="E236" s="14"/>
      <c r="F236" s="14"/>
      <c r="G236" s="23" t="str">
        <f>IF($B236="","",IFERROR(INDEX(Units!$D:$D,MATCH($B236,Units!$A:$A,0))&amp;"","Unit code not found"))</f>
        <v/>
      </c>
      <c r="H236" s="23" t="str">
        <f>IF($B236="","",IFERROR(INDEX(Units!$B:$B,MATCH($B236,Units!$A:$A,0))&amp;"","Unit code not found"))</f>
        <v/>
      </c>
    </row>
    <row r="237" spans="1:8" x14ac:dyDescent="0.3">
      <c r="A237" s="21"/>
      <c r="B237" s="14"/>
      <c r="C237" s="22"/>
      <c r="D237" s="20"/>
      <c r="E237" s="14"/>
      <c r="F237" s="14"/>
      <c r="G237" s="23" t="str">
        <f>IF($B237="","",IFERROR(INDEX(Units!$D:$D,MATCH($B237,Units!$A:$A,0))&amp;"","Unit code not found"))</f>
        <v/>
      </c>
      <c r="H237" s="23" t="str">
        <f>IF($B237="","",IFERROR(INDEX(Units!$B:$B,MATCH($B237,Units!$A:$A,0))&amp;"","Unit code not found"))</f>
        <v/>
      </c>
    </row>
    <row r="238" spans="1:8" x14ac:dyDescent="0.3">
      <c r="A238" s="21"/>
      <c r="B238" s="14"/>
      <c r="C238" s="22"/>
      <c r="D238" s="20"/>
      <c r="E238" s="14"/>
      <c r="F238" s="14"/>
      <c r="G238" s="23" t="str">
        <f>IF($B238="","",IFERROR(INDEX(Units!$D:$D,MATCH($B238,Units!$A:$A,0))&amp;"","Unit code not found"))</f>
        <v/>
      </c>
      <c r="H238" s="23" t="str">
        <f>IF($B238="","",IFERROR(INDEX(Units!$B:$B,MATCH($B238,Units!$A:$A,0))&amp;"","Unit code not found"))</f>
        <v/>
      </c>
    </row>
    <row r="239" spans="1:8" x14ac:dyDescent="0.3">
      <c r="A239" s="21"/>
      <c r="B239" s="14"/>
      <c r="C239" s="22"/>
      <c r="D239" s="20"/>
      <c r="E239" s="14"/>
      <c r="F239" s="14"/>
      <c r="G239" s="23" t="str">
        <f>IF($B239="","",IFERROR(INDEX(Units!$D:$D,MATCH($B239,Units!$A:$A,0))&amp;"","Unit code not found"))</f>
        <v/>
      </c>
      <c r="H239" s="23" t="str">
        <f>IF($B239="","",IFERROR(INDEX(Units!$B:$B,MATCH($B239,Units!$A:$A,0))&amp;"","Unit code not found"))</f>
        <v/>
      </c>
    </row>
    <row r="240" spans="1:8" x14ac:dyDescent="0.3">
      <c r="A240" s="21"/>
      <c r="B240" s="14"/>
      <c r="C240" s="22"/>
      <c r="D240" s="20"/>
      <c r="E240" s="14"/>
      <c r="F240" s="14"/>
      <c r="G240" s="23" t="str">
        <f>IF($B240="","",IFERROR(INDEX(Units!$D:$D,MATCH($B240,Units!$A:$A,0))&amp;"","Unit code not found"))</f>
        <v/>
      </c>
      <c r="H240" s="23" t="str">
        <f>IF($B240="","",IFERROR(INDEX(Units!$B:$B,MATCH($B240,Units!$A:$A,0))&amp;"","Unit code not found"))</f>
        <v/>
      </c>
    </row>
    <row r="241" spans="1:8" x14ac:dyDescent="0.3">
      <c r="A241" s="21"/>
      <c r="B241" s="14"/>
      <c r="C241" s="22"/>
      <c r="D241" s="20"/>
      <c r="E241" s="14"/>
      <c r="F241" s="14"/>
      <c r="G241" s="23" t="str">
        <f>IF($B241="","",IFERROR(INDEX(Units!$D:$D,MATCH($B241,Units!$A:$A,0))&amp;"","Unit code not found"))</f>
        <v/>
      </c>
      <c r="H241" s="23" t="str">
        <f>IF($B241="","",IFERROR(INDEX(Units!$B:$B,MATCH($B241,Units!$A:$A,0))&amp;"","Unit code not found"))</f>
        <v/>
      </c>
    </row>
    <row r="242" spans="1:8" x14ac:dyDescent="0.3">
      <c r="A242" s="21"/>
      <c r="B242" s="14"/>
      <c r="C242" s="22"/>
      <c r="D242" s="20"/>
      <c r="E242" s="14"/>
      <c r="F242" s="14"/>
      <c r="G242" s="23" t="str">
        <f>IF($B242="","",IFERROR(INDEX(Units!$D:$D,MATCH($B242,Units!$A:$A,0))&amp;"","Unit code not found"))</f>
        <v/>
      </c>
      <c r="H242" s="23" t="str">
        <f>IF($B242="","",IFERROR(INDEX(Units!$B:$B,MATCH($B242,Units!$A:$A,0))&amp;"","Unit code not found"))</f>
        <v/>
      </c>
    </row>
    <row r="243" spans="1:8" x14ac:dyDescent="0.3">
      <c r="A243" s="21"/>
      <c r="B243" s="14"/>
      <c r="C243" s="22"/>
      <c r="D243" s="20"/>
      <c r="E243" s="14"/>
      <c r="F243" s="14"/>
      <c r="G243" s="23" t="str">
        <f>IF($B243="","",IFERROR(INDEX(Units!$D:$D,MATCH($B243,Units!$A:$A,0))&amp;"","Unit code not found"))</f>
        <v/>
      </c>
      <c r="H243" s="23" t="str">
        <f>IF($B243="","",IFERROR(INDEX(Units!$B:$B,MATCH($B243,Units!$A:$A,0))&amp;"","Unit code not found"))</f>
        <v/>
      </c>
    </row>
    <row r="244" spans="1:8" x14ac:dyDescent="0.3">
      <c r="A244" s="21"/>
      <c r="B244" s="14"/>
      <c r="C244" s="22"/>
      <c r="D244" s="20"/>
      <c r="E244" s="14"/>
      <c r="F244" s="14"/>
      <c r="G244" s="23" t="str">
        <f>IF($B244="","",IFERROR(INDEX(Units!$D:$D,MATCH($B244,Units!$A:$A,0))&amp;"","Unit code not found"))</f>
        <v/>
      </c>
      <c r="H244" s="23" t="str">
        <f>IF($B244="","",IFERROR(INDEX(Units!$B:$B,MATCH($B244,Units!$A:$A,0))&amp;"","Unit code not found"))</f>
        <v/>
      </c>
    </row>
    <row r="245" spans="1:8" x14ac:dyDescent="0.3">
      <c r="A245" s="21"/>
      <c r="B245" s="14"/>
      <c r="C245" s="22"/>
      <c r="D245" s="20"/>
      <c r="E245" s="14"/>
      <c r="F245" s="14"/>
      <c r="G245" s="23" t="str">
        <f>IF($B245="","",IFERROR(INDEX(Units!$D:$D,MATCH($B245,Units!$A:$A,0))&amp;"","Unit code not found"))</f>
        <v/>
      </c>
      <c r="H245" s="23" t="str">
        <f>IF($B245="","",IFERROR(INDEX(Units!$B:$B,MATCH($B245,Units!$A:$A,0))&amp;"","Unit code not found"))</f>
        <v/>
      </c>
    </row>
    <row r="246" spans="1:8" x14ac:dyDescent="0.3">
      <c r="A246" s="21"/>
      <c r="B246" s="14"/>
      <c r="C246" s="22"/>
      <c r="D246" s="20"/>
      <c r="E246" s="14"/>
      <c r="F246" s="14"/>
      <c r="G246" s="23" t="str">
        <f>IF($B246="","",IFERROR(INDEX(Units!$D:$D,MATCH($B246,Units!$A:$A,0))&amp;"","Unit code not found"))</f>
        <v/>
      </c>
      <c r="H246" s="23" t="str">
        <f>IF($B246="","",IFERROR(INDEX(Units!$B:$B,MATCH($B246,Units!$A:$A,0))&amp;"","Unit code not found"))</f>
        <v/>
      </c>
    </row>
    <row r="247" spans="1:8" x14ac:dyDescent="0.3">
      <c r="A247" s="21"/>
      <c r="B247" s="14"/>
      <c r="C247" s="22"/>
      <c r="D247" s="20"/>
      <c r="E247" s="14"/>
      <c r="F247" s="14"/>
      <c r="G247" s="23" t="str">
        <f>IF($B247="","",IFERROR(INDEX(Units!$D:$D,MATCH($B247,Units!$A:$A,0))&amp;"","Unit code not found"))</f>
        <v/>
      </c>
      <c r="H247" s="23" t="str">
        <f>IF($B247="","",IFERROR(INDEX(Units!$B:$B,MATCH($B247,Units!$A:$A,0))&amp;"","Unit code not found"))</f>
        <v/>
      </c>
    </row>
    <row r="248" spans="1:8" x14ac:dyDescent="0.3">
      <c r="A248" s="21"/>
      <c r="B248" s="14"/>
      <c r="C248" s="22"/>
      <c r="D248" s="20"/>
      <c r="E248" s="14"/>
      <c r="F248" s="14"/>
      <c r="G248" s="23" t="str">
        <f>IF($B248="","",IFERROR(INDEX(Units!$D:$D,MATCH($B248,Units!$A:$A,0))&amp;"","Unit code not found"))</f>
        <v/>
      </c>
      <c r="H248" s="23" t="str">
        <f>IF($B248="","",IFERROR(INDEX(Units!$B:$B,MATCH($B248,Units!$A:$A,0))&amp;"","Unit code not found"))</f>
        <v/>
      </c>
    </row>
    <row r="249" spans="1:8" x14ac:dyDescent="0.3">
      <c r="A249" s="21"/>
      <c r="B249" s="14"/>
      <c r="C249" s="22"/>
      <c r="D249" s="20"/>
      <c r="E249" s="14"/>
      <c r="F249" s="14"/>
      <c r="G249" s="23" t="str">
        <f>IF($B249="","",IFERROR(INDEX(Units!$D:$D,MATCH($B249,Units!$A:$A,0))&amp;"","Unit code not found"))</f>
        <v/>
      </c>
      <c r="H249" s="23" t="str">
        <f>IF($B249="","",IFERROR(INDEX(Units!$B:$B,MATCH($B249,Units!$A:$A,0))&amp;"","Unit code not found"))</f>
        <v/>
      </c>
    </row>
    <row r="250" spans="1:8" x14ac:dyDescent="0.3">
      <c r="A250" s="21"/>
      <c r="B250" s="14"/>
      <c r="C250" s="22"/>
      <c r="D250" s="20"/>
      <c r="E250" s="14"/>
      <c r="F250" s="14"/>
      <c r="G250" s="23" t="str">
        <f>IF($B250="","",IFERROR(INDEX(Units!$D:$D,MATCH($B250,Units!$A:$A,0))&amp;"","Unit code not found"))</f>
        <v/>
      </c>
      <c r="H250" s="23" t="str">
        <f>IF($B250="","",IFERROR(INDEX(Units!$B:$B,MATCH($B250,Units!$A:$A,0))&amp;"","Unit code not found"))</f>
        <v/>
      </c>
    </row>
    <row r="251" spans="1:8" x14ac:dyDescent="0.3">
      <c r="A251" s="21"/>
      <c r="B251" s="14"/>
      <c r="C251" s="22"/>
      <c r="D251" s="20"/>
      <c r="E251" s="14"/>
      <c r="F251" s="14"/>
      <c r="G251" s="23" t="str">
        <f>IF($B251="","",IFERROR(INDEX(Units!$D:$D,MATCH($B251,Units!$A:$A,0))&amp;"","Unit code not found"))</f>
        <v/>
      </c>
      <c r="H251" s="23" t="str">
        <f>IF($B251="","",IFERROR(INDEX(Units!$B:$B,MATCH($B251,Units!$A:$A,0))&amp;"","Unit code not found"))</f>
        <v/>
      </c>
    </row>
    <row r="252" spans="1:8" x14ac:dyDescent="0.3">
      <c r="A252" s="21"/>
      <c r="B252" s="14"/>
      <c r="C252" s="22"/>
      <c r="D252" s="20"/>
      <c r="E252" s="14"/>
      <c r="F252" s="14"/>
      <c r="G252" s="23" t="str">
        <f>IF($B252="","",IFERROR(INDEX(Units!$D:$D,MATCH($B252,Units!$A:$A,0))&amp;"","Unit code not found"))</f>
        <v/>
      </c>
      <c r="H252" s="23" t="str">
        <f>IF($B252="","",IFERROR(INDEX(Units!$B:$B,MATCH($B252,Units!$A:$A,0))&amp;"","Unit code not found"))</f>
        <v/>
      </c>
    </row>
    <row r="253" spans="1:8" x14ac:dyDescent="0.3">
      <c r="A253" s="21"/>
      <c r="B253" s="14"/>
      <c r="C253" s="22"/>
      <c r="D253" s="20"/>
      <c r="E253" s="14"/>
      <c r="F253" s="14"/>
      <c r="G253" s="23" t="str">
        <f>IF($B253="","",IFERROR(INDEX(Units!$D:$D,MATCH($B253,Units!$A:$A,0))&amp;"","Unit code not found"))</f>
        <v/>
      </c>
      <c r="H253" s="23" t="str">
        <f>IF($B253="","",IFERROR(INDEX(Units!$B:$B,MATCH($B253,Units!$A:$A,0))&amp;"","Unit code not found"))</f>
        <v/>
      </c>
    </row>
    <row r="254" spans="1:8" x14ac:dyDescent="0.3">
      <c r="A254" s="21"/>
      <c r="B254" s="14"/>
      <c r="C254" s="22"/>
      <c r="D254" s="20"/>
      <c r="E254" s="14"/>
      <c r="F254" s="14"/>
      <c r="G254" s="23" t="str">
        <f>IF($B254="","",IFERROR(INDEX(Units!$D:$D,MATCH($B254,Units!$A:$A,0))&amp;"","Unit code not found"))</f>
        <v/>
      </c>
      <c r="H254" s="23" t="str">
        <f>IF($B254="","",IFERROR(INDEX(Units!$B:$B,MATCH($B254,Units!$A:$A,0))&amp;"","Unit code not found"))</f>
        <v/>
      </c>
    </row>
    <row r="255" spans="1:8" x14ac:dyDescent="0.3">
      <c r="A255" s="21"/>
      <c r="B255" s="14"/>
      <c r="C255" s="22"/>
      <c r="D255" s="20"/>
      <c r="E255" s="14"/>
      <c r="F255" s="14"/>
      <c r="G255" s="23" t="str">
        <f>IF($B255="","",IFERROR(INDEX(Units!$D:$D,MATCH($B255,Units!$A:$A,0))&amp;"","Unit code not found"))</f>
        <v/>
      </c>
      <c r="H255" s="23" t="str">
        <f>IF($B255="","",IFERROR(INDEX(Units!$B:$B,MATCH($B255,Units!$A:$A,0))&amp;"","Unit code not found"))</f>
        <v/>
      </c>
    </row>
    <row r="256" spans="1:8" x14ac:dyDescent="0.3">
      <c r="A256" s="21"/>
      <c r="B256" s="14"/>
      <c r="C256" s="22"/>
      <c r="D256" s="20"/>
      <c r="E256" s="14"/>
      <c r="F256" s="14"/>
      <c r="G256" s="23" t="str">
        <f>IF($B256="","",IFERROR(INDEX(Units!$D:$D,MATCH($B256,Units!$A:$A,0))&amp;"","Unit code not found"))</f>
        <v/>
      </c>
      <c r="H256" s="23" t="str">
        <f>IF($B256="","",IFERROR(INDEX(Units!$B:$B,MATCH($B256,Units!$A:$A,0))&amp;"","Unit code not found"))</f>
        <v/>
      </c>
    </row>
    <row r="257" spans="1:8" x14ac:dyDescent="0.3">
      <c r="A257" s="21"/>
      <c r="B257" s="14"/>
      <c r="C257" s="22"/>
      <c r="D257" s="20"/>
      <c r="E257" s="14"/>
      <c r="F257" s="14"/>
      <c r="G257" s="23" t="str">
        <f>IF($B257="","",IFERROR(INDEX(Units!$D:$D,MATCH($B257,Units!$A:$A,0))&amp;"","Unit code not found"))</f>
        <v/>
      </c>
      <c r="H257" s="23" t="str">
        <f>IF($B257="","",IFERROR(INDEX(Units!$B:$B,MATCH($B257,Units!$A:$A,0))&amp;"","Unit code not found"))</f>
        <v/>
      </c>
    </row>
    <row r="258" spans="1:8" x14ac:dyDescent="0.3">
      <c r="A258" s="21"/>
      <c r="B258" s="14"/>
      <c r="C258" s="22"/>
      <c r="D258" s="20"/>
      <c r="E258" s="14"/>
      <c r="F258" s="14"/>
      <c r="G258" s="23" t="str">
        <f>IF($B258="","",IFERROR(INDEX(Units!$D:$D,MATCH($B258,Units!$A:$A,0))&amp;"","Unit code not found"))</f>
        <v/>
      </c>
      <c r="H258" s="23" t="str">
        <f>IF($B258="","",IFERROR(INDEX(Units!$B:$B,MATCH($B258,Units!$A:$A,0))&amp;"","Unit code not found"))</f>
        <v/>
      </c>
    </row>
    <row r="259" spans="1:8" x14ac:dyDescent="0.3">
      <c r="A259" s="21"/>
      <c r="B259" s="14"/>
      <c r="C259" s="22"/>
      <c r="D259" s="20"/>
      <c r="E259" s="14"/>
      <c r="F259" s="14"/>
      <c r="G259" s="23" t="str">
        <f>IF($B259="","",IFERROR(INDEX(Units!$D:$D,MATCH($B259,Units!$A:$A,0))&amp;"","Unit code not found"))</f>
        <v/>
      </c>
      <c r="H259" s="23" t="str">
        <f>IF($B259="","",IFERROR(INDEX(Units!$B:$B,MATCH($B259,Units!$A:$A,0))&amp;"","Unit code not found"))</f>
        <v/>
      </c>
    </row>
    <row r="260" spans="1:8" x14ac:dyDescent="0.3">
      <c r="A260" s="21"/>
      <c r="B260" s="14"/>
      <c r="C260" s="22"/>
      <c r="D260" s="20"/>
      <c r="E260" s="14"/>
      <c r="F260" s="14"/>
      <c r="G260" s="23" t="str">
        <f>IF($B260="","",IFERROR(INDEX(Units!$D:$D,MATCH($B260,Units!$A:$A,0))&amp;"","Unit code not found"))</f>
        <v/>
      </c>
      <c r="H260" s="23" t="str">
        <f>IF($B260="","",IFERROR(INDEX(Units!$B:$B,MATCH($B260,Units!$A:$A,0))&amp;"","Unit code not found"))</f>
        <v/>
      </c>
    </row>
    <row r="261" spans="1:8" x14ac:dyDescent="0.3">
      <c r="A261" s="21"/>
      <c r="B261" s="14"/>
      <c r="C261" s="22"/>
      <c r="D261" s="20"/>
      <c r="E261" s="14"/>
      <c r="F261" s="14"/>
      <c r="G261" s="23" t="str">
        <f>IF($B261="","",IFERROR(INDEX(Units!$D:$D,MATCH($B261,Units!$A:$A,0))&amp;"","Unit code not found"))</f>
        <v/>
      </c>
      <c r="H261" s="23" t="str">
        <f>IF($B261="","",IFERROR(INDEX(Units!$B:$B,MATCH($B261,Units!$A:$A,0))&amp;"","Unit code not found"))</f>
        <v/>
      </c>
    </row>
    <row r="262" spans="1:8" x14ac:dyDescent="0.3">
      <c r="A262" s="21"/>
      <c r="B262" s="14"/>
      <c r="C262" s="22"/>
      <c r="D262" s="20"/>
      <c r="E262" s="14"/>
      <c r="F262" s="14"/>
      <c r="G262" s="23" t="str">
        <f>IF($B262="","",IFERROR(INDEX(Units!$D:$D,MATCH($B262,Units!$A:$A,0))&amp;"","Unit code not found"))</f>
        <v/>
      </c>
      <c r="H262" s="23" t="str">
        <f>IF($B262="","",IFERROR(INDEX(Units!$B:$B,MATCH($B262,Units!$A:$A,0))&amp;"","Unit code not found"))</f>
        <v/>
      </c>
    </row>
    <row r="263" spans="1:8" x14ac:dyDescent="0.3">
      <c r="A263" s="21"/>
      <c r="B263" s="14"/>
      <c r="C263" s="22"/>
      <c r="D263" s="20"/>
      <c r="E263" s="14"/>
      <c r="F263" s="14"/>
      <c r="G263" s="23" t="str">
        <f>IF($B263="","",IFERROR(INDEX(Units!$D:$D,MATCH($B263,Units!$A:$A,0))&amp;"","Unit code not found"))</f>
        <v/>
      </c>
      <c r="H263" s="23" t="str">
        <f>IF($B263="","",IFERROR(INDEX(Units!$B:$B,MATCH($B263,Units!$A:$A,0))&amp;"","Unit code not found"))</f>
        <v/>
      </c>
    </row>
    <row r="264" spans="1:8" x14ac:dyDescent="0.3">
      <c r="A264" s="21"/>
      <c r="B264" s="14"/>
      <c r="C264" s="22"/>
      <c r="D264" s="20"/>
      <c r="E264" s="14"/>
      <c r="F264" s="14"/>
      <c r="G264" s="23" t="str">
        <f>IF($B264="","",IFERROR(INDEX(Units!$D:$D,MATCH($B264,Units!$A:$A,0))&amp;"","Unit code not found"))</f>
        <v/>
      </c>
      <c r="H264" s="23" t="str">
        <f>IF($B264="","",IFERROR(INDEX(Units!$B:$B,MATCH($B264,Units!$A:$A,0))&amp;"","Unit code not found"))</f>
        <v/>
      </c>
    </row>
    <row r="265" spans="1:8" x14ac:dyDescent="0.3">
      <c r="A265" s="21"/>
      <c r="B265" s="14"/>
      <c r="C265" s="22"/>
      <c r="D265" s="20"/>
      <c r="E265" s="14"/>
      <c r="F265" s="14"/>
      <c r="G265" s="23" t="str">
        <f>IF($B265="","",IFERROR(INDEX(Units!$D:$D,MATCH($B265,Units!$A:$A,0))&amp;"","Unit code not found"))</f>
        <v/>
      </c>
      <c r="H265" s="23" t="str">
        <f>IF($B265="","",IFERROR(INDEX(Units!$B:$B,MATCH($B265,Units!$A:$A,0))&amp;"","Unit code not found"))</f>
        <v/>
      </c>
    </row>
    <row r="266" spans="1:8" x14ac:dyDescent="0.3">
      <c r="A266" s="21"/>
      <c r="B266" s="14"/>
      <c r="C266" s="22"/>
      <c r="D266" s="20"/>
      <c r="E266" s="14"/>
      <c r="F266" s="14"/>
      <c r="G266" s="23" t="str">
        <f>IF($B266="","",IFERROR(INDEX(Units!$D:$D,MATCH($B266,Units!$A:$A,0))&amp;"","Unit code not found"))</f>
        <v/>
      </c>
      <c r="H266" s="23" t="str">
        <f>IF($B266="","",IFERROR(INDEX(Units!$B:$B,MATCH($B266,Units!$A:$A,0))&amp;"","Unit code not found"))</f>
        <v/>
      </c>
    </row>
    <row r="267" spans="1:8" x14ac:dyDescent="0.3">
      <c r="A267" s="21"/>
      <c r="B267" s="14"/>
      <c r="C267" s="22"/>
      <c r="D267" s="20"/>
      <c r="E267" s="14"/>
      <c r="F267" s="14"/>
      <c r="G267" s="23" t="str">
        <f>IF($B267="","",IFERROR(INDEX(Units!$D:$D,MATCH($B267,Units!$A:$A,0))&amp;"","Unit code not found"))</f>
        <v/>
      </c>
      <c r="H267" s="23" t="str">
        <f>IF($B267="","",IFERROR(INDEX(Units!$B:$B,MATCH($B267,Units!$A:$A,0))&amp;"","Unit code not found"))</f>
        <v/>
      </c>
    </row>
    <row r="268" spans="1:8" x14ac:dyDescent="0.3">
      <c r="A268" s="21"/>
      <c r="B268" s="14"/>
      <c r="C268" s="22"/>
      <c r="D268" s="20"/>
      <c r="E268" s="14"/>
      <c r="F268" s="14"/>
      <c r="G268" s="23" t="str">
        <f>IF($B268="","",IFERROR(INDEX(Units!$D:$D,MATCH($B268,Units!$A:$A,0))&amp;"","Unit code not found"))</f>
        <v/>
      </c>
      <c r="H268" s="23" t="str">
        <f>IF($B268="","",IFERROR(INDEX(Units!$B:$B,MATCH($B268,Units!$A:$A,0))&amp;"","Unit code not found"))</f>
        <v/>
      </c>
    </row>
    <row r="269" spans="1:8" x14ac:dyDescent="0.3">
      <c r="A269" s="21"/>
      <c r="B269" s="14"/>
      <c r="C269" s="22"/>
      <c r="D269" s="20"/>
      <c r="E269" s="14"/>
      <c r="F269" s="14"/>
      <c r="G269" s="23" t="str">
        <f>IF($B269="","",IFERROR(INDEX(Units!$D:$D,MATCH($B269,Units!$A:$A,0))&amp;"","Unit code not found"))</f>
        <v/>
      </c>
      <c r="H269" s="23" t="str">
        <f>IF($B269="","",IFERROR(INDEX(Units!$B:$B,MATCH($B269,Units!$A:$A,0))&amp;"","Unit code not found"))</f>
        <v/>
      </c>
    </row>
    <row r="270" spans="1:8" x14ac:dyDescent="0.3">
      <c r="A270" s="21"/>
      <c r="B270" s="14"/>
      <c r="C270" s="22"/>
      <c r="D270" s="20"/>
      <c r="E270" s="14"/>
      <c r="F270" s="14"/>
      <c r="G270" s="23" t="str">
        <f>IF($B270="","",IFERROR(INDEX(Units!$D:$D,MATCH($B270,Units!$A:$A,0))&amp;"","Unit code not found"))</f>
        <v/>
      </c>
      <c r="H270" s="23" t="str">
        <f>IF($B270="","",IFERROR(INDEX(Units!$B:$B,MATCH($B270,Units!$A:$A,0))&amp;"","Unit code not found"))</f>
        <v/>
      </c>
    </row>
    <row r="271" spans="1:8" x14ac:dyDescent="0.3">
      <c r="A271" s="21"/>
      <c r="B271" s="14"/>
      <c r="C271" s="22"/>
      <c r="D271" s="20"/>
      <c r="E271" s="14"/>
      <c r="F271" s="14"/>
      <c r="G271" s="23" t="str">
        <f>IF($B271="","",IFERROR(INDEX(Units!$D:$D,MATCH($B271,Units!$A:$A,0))&amp;"","Unit code not found"))</f>
        <v/>
      </c>
      <c r="H271" s="23" t="str">
        <f>IF($B271="","",IFERROR(INDEX(Units!$B:$B,MATCH($B271,Units!$A:$A,0))&amp;"","Unit code not found"))</f>
        <v/>
      </c>
    </row>
    <row r="272" spans="1:8" x14ac:dyDescent="0.3">
      <c r="A272" s="21"/>
      <c r="B272" s="14"/>
      <c r="C272" s="22"/>
      <c r="D272" s="20"/>
      <c r="E272" s="14"/>
      <c r="F272" s="14"/>
      <c r="G272" s="23" t="str">
        <f>IF($B272="","",IFERROR(INDEX(Units!$D:$D,MATCH($B272,Units!$A:$A,0))&amp;"","Unit code not found"))</f>
        <v/>
      </c>
      <c r="H272" s="23" t="str">
        <f>IF($B272="","",IFERROR(INDEX(Units!$B:$B,MATCH($B272,Units!$A:$A,0))&amp;"","Unit code not found"))</f>
        <v/>
      </c>
    </row>
    <row r="273" spans="1:8" x14ac:dyDescent="0.3">
      <c r="A273" s="21"/>
      <c r="B273" s="14"/>
      <c r="C273" s="22"/>
      <c r="D273" s="20"/>
      <c r="E273" s="14"/>
      <c r="F273" s="14"/>
      <c r="G273" s="23" t="str">
        <f>IF($B273="","",IFERROR(INDEX(Units!$D:$D,MATCH($B273,Units!$A:$A,0))&amp;"","Unit code not found"))</f>
        <v/>
      </c>
      <c r="H273" s="23" t="str">
        <f>IF($B273="","",IFERROR(INDEX(Units!$B:$B,MATCH($B273,Units!$A:$A,0))&amp;"","Unit code not found"))</f>
        <v/>
      </c>
    </row>
    <row r="274" spans="1:8" x14ac:dyDescent="0.3">
      <c r="A274" s="21"/>
      <c r="B274" s="14"/>
      <c r="C274" s="22"/>
      <c r="D274" s="20"/>
      <c r="E274" s="14"/>
      <c r="F274" s="14"/>
      <c r="G274" s="23" t="str">
        <f>IF($B274="","",IFERROR(INDEX(Units!$D:$D,MATCH($B274,Units!$A:$A,0))&amp;"","Unit code not found"))</f>
        <v/>
      </c>
      <c r="H274" s="23" t="str">
        <f>IF($B274="","",IFERROR(INDEX(Units!$B:$B,MATCH($B274,Units!$A:$A,0))&amp;"","Unit code not found"))</f>
        <v/>
      </c>
    </row>
    <row r="275" spans="1:8" x14ac:dyDescent="0.3">
      <c r="A275" s="21"/>
      <c r="B275" s="14"/>
      <c r="C275" s="22"/>
      <c r="D275" s="20"/>
      <c r="E275" s="14"/>
      <c r="F275" s="14"/>
      <c r="G275" s="23" t="str">
        <f>IF($B275="","",IFERROR(INDEX(Units!$D:$D,MATCH($B275,Units!$A:$A,0))&amp;"","Unit code not found"))</f>
        <v/>
      </c>
      <c r="H275" s="23" t="str">
        <f>IF($B275="","",IFERROR(INDEX(Units!$B:$B,MATCH($B275,Units!$A:$A,0))&amp;"","Unit code not found"))</f>
        <v/>
      </c>
    </row>
    <row r="276" spans="1:8" x14ac:dyDescent="0.3">
      <c r="A276" s="21"/>
      <c r="B276" s="14"/>
      <c r="C276" s="22"/>
      <c r="D276" s="20"/>
      <c r="E276" s="14"/>
      <c r="F276" s="14"/>
      <c r="G276" s="23" t="str">
        <f>IF($B276="","",IFERROR(INDEX(Units!$D:$D,MATCH($B276,Units!$A:$A,0))&amp;"","Unit code not found"))</f>
        <v/>
      </c>
      <c r="H276" s="23" t="str">
        <f>IF($B276="","",IFERROR(INDEX(Units!$B:$B,MATCH($B276,Units!$A:$A,0))&amp;"","Unit code not found"))</f>
        <v/>
      </c>
    </row>
    <row r="277" spans="1:8" x14ac:dyDescent="0.3">
      <c r="A277" s="21"/>
      <c r="B277" s="14"/>
      <c r="C277" s="22"/>
      <c r="D277" s="20"/>
      <c r="E277" s="14"/>
      <c r="F277" s="14"/>
      <c r="G277" s="23" t="str">
        <f>IF($B277="","",IFERROR(INDEX(Units!$D:$D,MATCH($B277,Units!$A:$A,0))&amp;"","Unit code not found"))</f>
        <v/>
      </c>
      <c r="H277" s="23" t="str">
        <f>IF($B277="","",IFERROR(INDEX(Units!$B:$B,MATCH($B277,Units!$A:$A,0))&amp;"","Unit code not found"))</f>
        <v/>
      </c>
    </row>
    <row r="278" spans="1:8" x14ac:dyDescent="0.3">
      <c r="A278" s="21"/>
      <c r="B278" s="14"/>
      <c r="C278" s="22"/>
      <c r="D278" s="20"/>
      <c r="E278" s="14"/>
      <c r="F278" s="14"/>
      <c r="G278" s="23" t="str">
        <f>IF($B278="","",IFERROR(INDEX(Units!$D:$D,MATCH($B278,Units!$A:$A,0))&amp;"","Unit code not found"))</f>
        <v/>
      </c>
      <c r="H278" s="23" t="str">
        <f>IF($B278="","",IFERROR(INDEX(Units!$B:$B,MATCH($B278,Units!$A:$A,0))&amp;"","Unit code not found"))</f>
        <v/>
      </c>
    </row>
    <row r="279" spans="1:8" x14ac:dyDescent="0.3">
      <c r="A279" s="21"/>
      <c r="B279" s="14"/>
      <c r="C279" s="22"/>
      <c r="D279" s="20"/>
      <c r="E279" s="14"/>
      <c r="F279" s="14"/>
      <c r="G279" s="23" t="str">
        <f>IF($B279="","",IFERROR(INDEX(Units!$D:$D,MATCH($B279,Units!$A:$A,0))&amp;"","Unit code not found"))</f>
        <v/>
      </c>
      <c r="H279" s="23" t="str">
        <f>IF($B279="","",IFERROR(INDEX(Units!$B:$B,MATCH($B279,Units!$A:$A,0))&amp;"","Unit code not found"))</f>
        <v/>
      </c>
    </row>
    <row r="280" spans="1:8" x14ac:dyDescent="0.3">
      <c r="A280" s="21"/>
      <c r="B280" s="14"/>
      <c r="C280" s="22"/>
      <c r="D280" s="20"/>
      <c r="E280" s="14"/>
      <c r="F280" s="14"/>
      <c r="G280" s="23" t="str">
        <f>IF($B280="","",IFERROR(INDEX(Units!$D:$D,MATCH($B280,Units!$A:$A,0))&amp;"","Unit code not found"))</f>
        <v/>
      </c>
      <c r="H280" s="23" t="str">
        <f>IF($B280="","",IFERROR(INDEX(Units!$B:$B,MATCH($B280,Units!$A:$A,0))&amp;"","Unit code not found"))</f>
        <v/>
      </c>
    </row>
    <row r="281" spans="1:8" x14ac:dyDescent="0.3">
      <c r="A281" s="21"/>
      <c r="B281" s="14"/>
      <c r="C281" s="22"/>
      <c r="D281" s="20"/>
      <c r="E281" s="14"/>
      <c r="F281" s="14"/>
      <c r="G281" s="23" t="str">
        <f>IF($B281="","",IFERROR(INDEX(Units!$D:$D,MATCH($B281,Units!$A:$A,0))&amp;"","Unit code not found"))</f>
        <v/>
      </c>
      <c r="H281" s="23" t="str">
        <f>IF($B281="","",IFERROR(INDEX(Units!$B:$B,MATCH($B281,Units!$A:$A,0))&amp;"","Unit code not found"))</f>
        <v/>
      </c>
    </row>
    <row r="282" spans="1:8" x14ac:dyDescent="0.3">
      <c r="A282" s="21"/>
      <c r="B282" s="14"/>
      <c r="C282" s="22"/>
      <c r="D282" s="20"/>
      <c r="E282" s="14"/>
      <c r="F282" s="14"/>
      <c r="G282" s="23" t="str">
        <f>IF($B282="","",IFERROR(INDEX(Units!$D:$D,MATCH($B282,Units!$A:$A,0))&amp;"","Unit code not found"))</f>
        <v/>
      </c>
      <c r="H282" s="23" t="str">
        <f>IF($B282="","",IFERROR(INDEX(Units!$B:$B,MATCH($B282,Units!$A:$A,0))&amp;"","Unit code not found"))</f>
        <v/>
      </c>
    </row>
    <row r="283" spans="1:8" x14ac:dyDescent="0.3">
      <c r="A283" s="21"/>
      <c r="B283" s="14"/>
      <c r="C283" s="22"/>
      <c r="D283" s="20"/>
      <c r="E283" s="14"/>
      <c r="F283" s="14"/>
      <c r="G283" s="23" t="str">
        <f>IF($B283="","",IFERROR(INDEX(Units!$D:$D,MATCH($B283,Units!$A:$A,0))&amp;"","Unit code not found"))</f>
        <v/>
      </c>
      <c r="H283" s="23" t="str">
        <f>IF($B283="","",IFERROR(INDEX(Units!$B:$B,MATCH($B283,Units!$A:$A,0))&amp;"","Unit code not found"))</f>
        <v/>
      </c>
    </row>
    <row r="284" spans="1:8" x14ac:dyDescent="0.3">
      <c r="A284" s="21"/>
      <c r="B284" s="14"/>
      <c r="C284" s="22"/>
      <c r="D284" s="20"/>
      <c r="E284" s="14"/>
      <c r="F284" s="14"/>
      <c r="G284" s="23" t="str">
        <f>IF($B284="","",IFERROR(INDEX(Units!$D:$D,MATCH($B284,Units!$A:$A,0))&amp;"","Unit code not found"))</f>
        <v/>
      </c>
      <c r="H284" s="23" t="str">
        <f>IF($B284="","",IFERROR(INDEX(Units!$B:$B,MATCH($B284,Units!$A:$A,0))&amp;"","Unit code not found"))</f>
        <v/>
      </c>
    </row>
    <row r="285" spans="1:8" x14ac:dyDescent="0.3">
      <c r="A285" s="21"/>
      <c r="B285" s="14"/>
      <c r="C285" s="22"/>
      <c r="D285" s="20"/>
      <c r="E285" s="14"/>
      <c r="F285" s="14"/>
      <c r="G285" s="23" t="str">
        <f>IF($B285="","",IFERROR(INDEX(Units!$D:$D,MATCH($B285,Units!$A:$A,0))&amp;"","Unit code not found"))</f>
        <v/>
      </c>
      <c r="H285" s="23" t="str">
        <f>IF($B285="","",IFERROR(INDEX(Units!$B:$B,MATCH($B285,Units!$A:$A,0))&amp;"","Unit code not found"))</f>
        <v/>
      </c>
    </row>
    <row r="286" spans="1:8" x14ac:dyDescent="0.3">
      <c r="A286" s="21"/>
      <c r="B286" s="14"/>
      <c r="C286" s="22"/>
      <c r="D286" s="20"/>
      <c r="E286" s="14"/>
      <c r="F286" s="14"/>
      <c r="G286" s="23" t="str">
        <f>IF($B286="","",IFERROR(INDEX(Units!$D:$D,MATCH($B286,Units!$A:$A,0))&amp;"","Unit code not found"))</f>
        <v/>
      </c>
      <c r="H286" s="23" t="str">
        <f>IF($B286="","",IFERROR(INDEX(Units!$B:$B,MATCH($B286,Units!$A:$A,0))&amp;"","Unit code not found"))</f>
        <v/>
      </c>
    </row>
    <row r="287" spans="1:8" x14ac:dyDescent="0.3">
      <c r="A287" s="21"/>
      <c r="B287" s="14"/>
      <c r="C287" s="22"/>
      <c r="D287" s="20"/>
      <c r="E287" s="14"/>
      <c r="F287" s="14"/>
      <c r="G287" s="23" t="str">
        <f>IF($B287="","",IFERROR(INDEX(Units!$D:$D,MATCH($B287,Units!$A:$A,0))&amp;"","Unit code not found"))</f>
        <v/>
      </c>
      <c r="H287" s="23" t="str">
        <f>IF($B287="","",IFERROR(INDEX(Units!$B:$B,MATCH($B287,Units!$A:$A,0))&amp;"","Unit code not found"))</f>
        <v/>
      </c>
    </row>
    <row r="288" spans="1:8" x14ac:dyDescent="0.3">
      <c r="A288" s="21"/>
      <c r="B288" s="14"/>
      <c r="C288" s="22"/>
      <c r="D288" s="20"/>
      <c r="E288" s="14"/>
      <c r="F288" s="14"/>
      <c r="G288" s="23" t="str">
        <f>IF($B288="","",IFERROR(INDEX(Units!$D:$D,MATCH($B288,Units!$A:$A,0))&amp;"","Unit code not found"))</f>
        <v/>
      </c>
      <c r="H288" s="23" t="str">
        <f>IF($B288="","",IFERROR(INDEX(Units!$B:$B,MATCH($B288,Units!$A:$A,0))&amp;"","Unit code not found"))</f>
        <v/>
      </c>
    </row>
    <row r="289" spans="1:8" x14ac:dyDescent="0.3">
      <c r="A289" s="21"/>
      <c r="B289" s="14"/>
      <c r="C289" s="22"/>
      <c r="D289" s="20"/>
      <c r="E289" s="14"/>
      <c r="F289" s="14"/>
      <c r="G289" s="23" t="str">
        <f>IF($B289="","",IFERROR(INDEX(Units!$D:$D,MATCH($B289,Units!$A:$A,0))&amp;"","Unit code not found"))</f>
        <v/>
      </c>
      <c r="H289" s="23" t="str">
        <f>IF($B289="","",IFERROR(INDEX(Units!$B:$B,MATCH($B289,Units!$A:$A,0))&amp;"","Unit code not found"))</f>
        <v/>
      </c>
    </row>
    <row r="290" spans="1:8" x14ac:dyDescent="0.3">
      <c r="A290" s="21"/>
      <c r="B290" s="14"/>
      <c r="C290" s="22"/>
      <c r="D290" s="20"/>
      <c r="E290" s="14"/>
      <c r="F290" s="14"/>
      <c r="G290" s="23" t="str">
        <f>IF($B290="","",IFERROR(INDEX(Units!$D:$D,MATCH($B290,Units!$A:$A,0))&amp;"","Unit code not found"))</f>
        <v/>
      </c>
      <c r="H290" s="23" t="str">
        <f>IF($B290="","",IFERROR(INDEX(Units!$B:$B,MATCH($B290,Units!$A:$A,0))&amp;"","Unit code not found"))</f>
        <v/>
      </c>
    </row>
    <row r="291" spans="1:8" x14ac:dyDescent="0.3">
      <c r="A291" s="21"/>
      <c r="B291" s="14"/>
      <c r="C291" s="22"/>
      <c r="D291" s="20"/>
      <c r="E291" s="14"/>
      <c r="F291" s="14"/>
      <c r="G291" s="23" t="str">
        <f>IF($B291="","",IFERROR(INDEX(Units!$D:$D,MATCH($B291,Units!$A:$A,0))&amp;"","Unit code not found"))</f>
        <v/>
      </c>
      <c r="H291" s="23" t="str">
        <f>IF($B291="","",IFERROR(INDEX(Units!$B:$B,MATCH($B291,Units!$A:$A,0))&amp;"","Unit code not found"))</f>
        <v/>
      </c>
    </row>
    <row r="292" spans="1:8" x14ac:dyDescent="0.3">
      <c r="A292" s="21"/>
      <c r="B292" s="14"/>
      <c r="C292" s="22"/>
      <c r="D292" s="20"/>
      <c r="E292" s="14"/>
      <c r="F292" s="14"/>
      <c r="G292" s="23" t="str">
        <f>IF($B292="","",IFERROR(INDEX(Units!$D:$D,MATCH($B292,Units!$A:$A,0))&amp;"","Unit code not found"))</f>
        <v/>
      </c>
      <c r="H292" s="23" t="str">
        <f>IF($B292="","",IFERROR(INDEX(Units!$B:$B,MATCH($B292,Units!$A:$A,0))&amp;"","Unit code not found"))</f>
        <v/>
      </c>
    </row>
    <row r="293" spans="1:8" x14ac:dyDescent="0.3">
      <c r="A293" s="21"/>
      <c r="B293" s="14"/>
      <c r="C293" s="22"/>
      <c r="D293" s="20"/>
      <c r="E293" s="14"/>
      <c r="F293" s="14"/>
      <c r="G293" s="23" t="str">
        <f>IF($B293="","",IFERROR(INDEX(Units!$D:$D,MATCH($B293,Units!$A:$A,0))&amp;"","Unit code not found"))</f>
        <v/>
      </c>
      <c r="H293" s="23" t="str">
        <f>IF($B293="","",IFERROR(INDEX(Units!$B:$B,MATCH($B293,Units!$A:$A,0))&amp;"","Unit code not found"))</f>
        <v/>
      </c>
    </row>
    <row r="294" spans="1:8" x14ac:dyDescent="0.3">
      <c r="A294" s="21"/>
      <c r="B294" s="14"/>
      <c r="C294" s="22"/>
      <c r="D294" s="20"/>
      <c r="E294" s="14"/>
      <c r="F294" s="14"/>
      <c r="G294" s="23" t="str">
        <f>IF($B294="","",IFERROR(INDEX(Units!$D:$D,MATCH($B294,Units!$A:$A,0))&amp;"","Unit code not found"))</f>
        <v/>
      </c>
      <c r="H294" s="23" t="str">
        <f>IF($B294="","",IFERROR(INDEX(Units!$B:$B,MATCH($B294,Units!$A:$A,0))&amp;"","Unit code not found"))</f>
        <v/>
      </c>
    </row>
    <row r="295" spans="1:8" x14ac:dyDescent="0.3">
      <c r="A295" s="21"/>
      <c r="B295" s="14"/>
      <c r="C295" s="22"/>
      <c r="D295" s="20"/>
      <c r="E295" s="14"/>
      <c r="F295" s="14"/>
      <c r="G295" s="23" t="str">
        <f>IF($B295="","",IFERROR(INDEX(Units!$D:$D,MATCH($B295,Units!$A:$A,0))&amp;"","Unit code not found"))</f>
        <v/>
      </c>
      <c r="H295" s="23" t="str">
        <f>IF($B295="","",IFERROR(INDEX(Units!$B:$B,MATCH($B295,Units!$A:$A,0))&amp;"","Unit code not found"))</f>
        <v/>
      </c>
    </row>
    <row r="296" spans="1:8" x14ac:dyDescent="0.3">
      <c r="A296" s="21"/>
      <c r="B296" s="14"/>
      <c r="C296" s="22"/>
      <c r="D296" s="20"/>
      <c r="E296" s="14"/>
      <c r="F296" s="14"/>
      <c r="G296" s="23" t="str">
        <f>IF($B296="","",IFERROR(INDEX(Units!$D:$D,MATCH($B296,Units!$A:$A,0))&amp;"","Unit code not found"))</f>
        <v/>
      </c>
      <c r="H296" s="23" t="str">
        <f>IF($B296="","",IFERROR(INDEX(Units!$B:$B,MATCH($B296,Units!$A:$A,0))&amp;"","Unit code not found"))</f>
        <v/>
      </c>
    </row>
    <row r="297" spans="1:8" x14ac:dyDescent="0.3">
      <c r="A297" s="21"/>
      <c r="B297" s="14"/>
      <c r="C297" s="22"/>
      <c r="D297" s="20"/>
      <c r="E297" s="14"/>
      <c r="F297" s="14"/>
      <c r="G297" s="23" t="str">
        <f>IF($B297="","",IFERROR(INDEX(Units!$D:$D,MATCH($B297,Units!$A:$A,0))&amp;"","Unit code not found"))</f>
        <v/>
      </c>
      <c r="H297" s="23" t="str">
        <f>IF($B297="","",IFERROR(INDEX(Units!$B:$B,MATCH($B297,Units!$A:$A,0))&amp;"","Unit code not found"))</f>
        <v/>
      </c>
    </row>
    <row r="298" spans="1:8" x14ac:dyDescent="0.3">
      <c r="A298" s="21"/>
      <c r="B298" s="14"/>
      <c r="C298" s="22"/>
      <c r="D298" s="20"/>
      <c r="E298" s="14"/>
      <c r="F298" s="14"/>
      <c r="G298" s="23" t="str">
        <f>IF($B298="","",IFERROR(INDEX(Units!$D:$D,MATCH($B298,Units!$A:$A,0))&amp;"","Unit code not found"))</f>
        <v/>
      </c>
      <c r="H298" s="23" t="str">
        <f>IF($B298="","",IFERROR(INDEX(Units!$B:$B,MATCH($B298,Units!$A:$A,0))&amp;"","Unit code not found"))</f>
        <v/>
      </c>
    </row>
    <row r="299" spans="1:8" x14ac:dyDescent="0.3">
      <c r="A299" s="21"/>
      <c r="B299" s="14"/>
      <c r="C299" s="22"/>
      <c r="D299" s="20"/>
      <c r="E299" s="14"/>
      <c r="F299" s="14"/>
      <c r="G299" s="23" t="str">
        <f>IF($B299="","",IFERROR(INDEX(Units!$D:$D,MATCH($B299,Units!$A:$A,0))&amp;"","Unit code not found"))</f>
        <v/>
      </c>
      <c r="H299" s="23" t="str">
        <f>IF($B299="","",IFERROR(INDEX(Units!$B:$B,MATCH($B299,Units!$A:$A,0))&amp;"","Unit code not found"))</f>
        <v/>
      </c>
    </row>
    <row r="300" spans="1:8" x14ac:dyDescent="0.3">
      <c r="A300" s="21"/>
      <c r="B300" s="14"/>
      <c r="C300" s="22"/>
      <c r="D300" s="20"/>
      <c r="E300" s="14"/>
      <c r="F300" s="14"/>
      <c r="G300" s="23" t="str">
        <f>IF($B300="","",IFERROR(INDEX(Units!$D:$D,MATCH($B300,Units!$A:$A,0))&amp;"","Unit code not found"))</f>
        <v/>
      </c>
      <c r="H300" s="23" t="str">
        <f>IF($B300="","",IFERROR(INDEX(Units!$B:$B,MATCH($B300,Units!$A:$A,0))&amp;"","Unit code not found"))</f>
        <v/>
      </c>
    </row>
    <row r="301" spans="1:8" x14ac:dyDescent="0.3">
      <c r="A301" s="21"/>
      <c r="B301" s="14"/>
      <c r="C301" s="22"/>
      <c r="D301" s="20"/>
      <c r="E301" s="14"/>
      <c r="F301" s="14"/>
      <c r="G301" s="23" t="str">
        <f>IF($B301="","",IFERROR(INDEX(Units!$D:$D,MATCH($B301,Units!$A:$A,0))&amp;"","Unit code not found"))</f>
        <v/>
      </c>
      <c r="H301" s="23" t="str">
        <f>IF($B301="","",IFERROR(INDEX(Units!$B:$B,MATCH($B301,Units!$A:$A,0))&amp;"","Unit code not found"))</f>
        <v/>
      </c>
    </row>
    <row r="302" spans="1:8" x14ac:dyDescent="0.3">
      <c r="A302" s="21"/>
      <c r="B302" s="14"/>
      <c r="C302" s="22"/>
      <c r="D302" s="20"/>
      <c r="E302" s="14"/>
      <c r="F302" s="14"/>
      <c r="G302" s="23" t="str">
        <f>IF($B302="","",IFERROR(INDEX(Units!$D:$D,MATCH($B302,Units!$A:$A,0))&amp;"","Unit code not found"))</f>
        <v/>
      </c>
      <c r="H302" s="23" t="str">
        <f>IF($B302="","",IFERROR(INDEX(Units!$B:$B,MATCH($B302,Units!$A:$A,0))&amp;"","Unit code not found"))</f>
        <v/>
      </c>
    </row>
    <row r="303" spans="1:8" x14ac:dyDescent="0.3">
      <c r="A303" s="21"/>
      <c r="B303" s="14"/>
      <c r="C303" s="22"/>
      <c r="D303" s="20"/>
      <c r="E303" s="14"/>
      <c r="F303" s="14"/>
      <c r="G303" s="23" t="str">
        <f>IF($B303="","",IFERROR(INDEX(Units!$D:$D,MATCH($B303,Units!$A:$A,0))&amp;"","Unit code not found"))</f>
        <v/>
      </c>
      <c r="H303" s="23" t="str">
        <f>IF($B303="","",IFERROR(INDEX(Units!$B:$B,MATCH($B303,Units!$A:$A,0))&amp;"","Unit code not found"))</f>
        <v/>
      </c>
    </row>
    <row r="304" spans="1:8" x14ac:dyDescent="0.3">
      <c r="A304" s="21"/>
      <c r="B304" s="14"/>
      <c r="C304" s="22"/>
      <c r="D304" s="20"/>
      <c r="E304" s="14"/>
      <c r="F304" s="14"/>
      <c r="G304" s="23" t="str">
        <f>IF($B304="","",IFERROR(INDEX(Units!$D:$D,MATCH($B304,Units!$A:$A,0))&amp;"","Unit code not found"))</f>
        <v/>
      </c>
      <c r="H304" s="23" t="str">
        <f>IF($B304="","",IFERROR(INDEX(Units!$B:$B,MATCH($B304,Units!$A:$A,0))&amp;"","Unit code not found"))</f>
        <v/>
      </c>
    </row>
    <row r="305" spans="1:8" x14ac:dyDescent="0.3">
      <c r="A305" s="21"/>
      <c r="B305" s="14"/>
      <c r="C305" s="22"/>
      <c r="D305" s="20"/>
      <c r="E305" s="14"/>
      <c r="F305" s="14"/>
      <c r="G305" s="23" t="str">
        <f>IF($B305="","",IFERROR(INDEX(Units!$D:$D,MATCH($B305,Units!$A:$A,0))&amp;"","Unit code not found"))</f>
        <v/>
      </c>
      <c r="H305" s="23" t="str">
        <f>IF($B305="","",IFERROR(INDEX(Units!$B:$B,MATCH($B305,Units!$A:$A,0))&amp;"","Unit code not found"))</f>
        <v/>
      </c>
    </row>
    <row r="306" spans="1:8" x14ac:dyDescent="0.3">
      <c r="A306" s="21"/>
      <c r="B306" s="14"/>
      <c r="C306" s="22"/>
      <c r="D306" s="20"/>
      <c r="E306" s="14"/>
      <c r="F306" s="14"/>
      <c r="G306" s="23" t="str">
        <f>IF($B306="","",IFERROR(INDEX(Units!$D:$D,MATCH($B306,Units!$A:$A,0))&amp;"","Unit code not found"))</f>
        <v/>
      </c>
      <c r="H306" s="23" t="str">
        <f>IF($B306="","",IFERROR(INDEX(Units!$B:$B,MATCH($B306,Units!$A:$A,0))&amp;"","Unit code not found"))</f>
        <v/>
      </c>
    </row>
    <row r="307" spans="1:8" x14ac:dyDescent="0.3">
      <c r="A307" s="21"/>
      <c r="B307" s="14"/>
      <c r="C307" s="22"/>
      <c r="D307" s="20"/>
      <c r="E307" s="14"/>
      <c r="F307" s="14"/>
      <c r="G307" s="23" t="str">
        <f>IF($B307="","",IFERROR(INDEX(Units!$D:$D,MATCH($B307,Units!$A:$A,0))&amp;"","Unit code not found"))</f>
        <v/>
      </c>
      <c r="H307" s="23" t="str">
        <f>IF($B307="","",IFERROR(INDEX(Units!$B:$B,MATCH($B307,Units!$A:$A,0))&amp;"","Unit code not found"))</f>
        <v/>
      </c>
    </row>
    <row r="308" spans="1:8" x14ac:dyDescent="0.3">
      <c r="A308" s="21"/>
      <c r="B308" s="14"/>
      <c r="C308" s="22"/>
      <c r="D308" s="20"/>
      <c r="E308" s="14"/>
      <c r="F308" s="14"/>
      <c r="G308" s="23" t="str">
        <f>IF($B308="","",IFERROR(INDEX(Units!$D:$D,MATCH($B308,Units!$A:$A,0))&amp;"","Unit code not found"))</f>
        <v/>
      </c>
      <c r="H308" s="23" t="str">
        <f>IF($B308="","",IFERROR(INDEX(Units!$B:$B,MATCH($B308,Units!$A:$A,0))&amp;"","Unit code not found"))</f>
        <v/>
      </c>
    </row>
    <row r="309" spans="1:8" x14ac:dyDescent="0.3">
      <c r="A309" s="21"/>
      <c r="B309" s="14"/>
      <c r="C309" s="22"/>
      <c r="D309" s="20"/>
      <c r="E309" s="14"/>
      <c r="F309" s="14"/>
      <c r="G309" s="23" t="str">
        <f>IF($B309="","",IFERROR(INDEX(Units!$D:$D,MATCH($B309,Units!$A:$A,0))&amp;"","Unit code not found"))</f>
        <v/>
      </c>
      <c r="H309" s="23" t="str">
        <f>IF($B309="","",IFERROR(INDEX(Units!$B:$B,MATCH($B309,Units!$A:$A,0))&amp;"","Unit code not found"))</f>
        <v/>
      </c>
    </row>
    <row r="310" spans="1:8" x14ac:dyDescent="0.3">
      <c r="A310" s="21"/>
      <c r="B310" s="14"/>
      <c r="C310" s="22"/>
      <c r="D310" s="20"/>
      <c r="E310" s="14"/>
      <c r="F310" s="14"/>
      <c r="G310" s="23" t="str">
        <f>IF($B310="","",IFERROR(INDEX(Units!$D:$D,MATCH($B310,Units!$A:$A,0))&amp;"","Unit code not found"))</f>
        <v/>
      </c>
      <c r="H310" s="23" t="str">
        <f>IF($B310="","",IFERROR(INDEX(Units!$B:$B,MATCH($B310,Units!$A:$A,0))&amp;"","Unit code not found"))</f>
        <v/>
      </c>
    </row>
    <row r="311" spans="1:8" x14ac:dyDescent="0.3">
      <c r="A311" s="21"/>
      <c r="B311" s="14"/>
      <c r="C311" s="22"/>
      <c r="D311" s="20"/>
      <c r="E311" s="14"/>
      <c r="F311" s="14"/>
      <c r="G311" s="23" t="str">
        <f>IF($B311="","",IFERROR(INDEX(Units!$D:$D,MATCH($B311,Units!$A:$A,0))&amp;"","Unit code not found"))</f>
        <v/>
      </c>
      <c r="H311" s="23" t="str">
        <f>IF($B311="","",IFERROR(INDEX(Units!$B:$B,MATCH($B311,Units!$A:$A,0))&amp;"","Unit code not found"))</f>
        <v/>
      </c>
    </row>
    <row r="312" spans="1:8" x14ac:dyDescent="0.3">
      <c r="A312" s="21"/>
      <c r="B312" s="14"/>
      <c r="C312" s="22"/>
      <c r="D312" s="20"/>
      <c r="E312" s="14"/>
      <c r="F312" s="14"/>
      <c r="G312" s="23" t="str">
        <f>IF($B312="","",IFERROR(INDEX(Units!$D:$D,MATCH($B312,Units!$A:$A,0))&amp;"","Unit code not found"))</f>
        <v/>
      </c>
      <c r="H312" s="23" t="str">
        <f>IF($B312="","",IFERROR(INDEX(Units!$B:$B,MATCH($B312,Units!$A:$A,0))&amp;"","Unit code not found"))</f>
        <v/>
      </c>
    </row>
    <row r="313" spans="1:8" x14ac:dyDescent="0.3">
      <c r="A313" s="21"/>
      <c r="B313" s="14"/>
      <c r="C313" s="22"/>
      <c r="D313" s="20"/>
      <c r="E313" s="14"/>
      <c r="F313" s="14"/>
      <c r="G313" s="23" t="str">
        <f>IF($B313="","",IFERROR(INDEX(Units!$D:$D,MATCH($B313,Units!$A:$A,0))&amp;"","Unit code not found"))</f>
        <v/>
      </c>
      <c r="H313" s="23" t="str">
        <f>IF($B313="","",IFERROR(INDEX(Units!$B:$B,MATCH($B313,Units!$A:$A,0))&amp;"","Unit code not found"))</f>
        <v/>
      </c>
    </row>
    <row r="314" spans="1:8" x14ac:dyDescent="0.3">
      <c r="A314" s="21"/>
      <c r="B314" s="14"/>
      <c r="C314" s="22"/>
      <c r="D314" s="20"/>
      <c r="E314" s="14"/>
      <c r="F314" s="14"/>
      <c r="G314" s="23" t="str">
        <f>IF($B314="","",IFERROR(INDEX(Units!$D:$D,MATCH($B314,Units!$A:$A,0))&amp;"","Unit code not found"))</f>
        <v/>
      </c>
      <c r="H314" s="23" t="str">
        <f>IF($B314="","",IFERROR(INDEX(Units!$B:$B,MATCH($B314,Units!$A:$A,0))&amp;"","Unit code not found"))</f>
        <v/>
      </c>
    </row>
    <row r="315" spans="1:8" x14ac:dyDescent="0.3">
      <c r="A315" s="21"/>
      <c r="B315" s="14"/>
      <c r="C315" s="22"/>
      <c r="D315" s="20"/>
      <c r="E315" s="14"/>
      <c r="F315" s="14"/>
      <c r="G315" s="23" t="str">
        <f>IF($B315="","",IFERROR(INDEX(Units!$D:$D,MATCH($B315,Units!$A:$A,0))&amp;"","Unit code not found"))</f>
        <v/>
      </c>
      <c r="H315" s="23" t="str">
        <f>IF($B315="","",IFERROR(INDEX(Units!$B:$B,MATCH($B315,Units!$A:$A,0))&amp;"","Unit code not found"))</f>
        <v/>
      </c>
    </row>
    <row r="316" spans="1:8" x14ac:dyDescent="0.3">
      <c r="A316" s="21"/>
      <c r="B316" s="14"/>
      <c r="C316" s="22"/>
      <c r="D316" s="20"/>
      <c r="E316" s="14"/>
      <c r="F316" s="14"/>
      <c r="G316" s="23" t="str">
        <f>IF($B316="","",IFERROR(INDEX(Units!$D:$D,MATCH($B316,Units!$A:$A,0))&amp;"","Unit code not found"))</f>
        <v/>
      </c>
      <c r="H316" s="23" t="str">
        <f>IF($B316="","",IFERROR(INDEX(Units!$B:$B,MATCH($B316,Units!$A:$A,0))&amp;"","Unit code not found"))</f>
        <v/>
      </c>
    </row>
    <row r="317" spans="1:8" x14ac:dyDescent="0.3">
      <c r="A317" s="21"/>
      <c r="B317" s="14"/>
      <c r="C317" s="22"/>
      <c r="D317" s="20"/>
      <c r="E317" s="14"/>
      <c r="F317" s="14"/>
      <c r="G317" s="23" t="str">
        <f>IF($B317="","",IFERROR(INDEX(Units!$D:$D,MATCH($B317,Units!$A:$A,0))&amp;"","Unit code not found"))</f>
        <v/>
      </c>
      <c r="H317" s="23" t="str">
        <f>IF($B317="","",IFERROR(INDEX(Units!$B:$B,MATCH($B317,Units!$A:$A,0))&amp;"","Unit code not found"))</f>
        <v/>
      </c>
    </row>
    <row r="318" spans="1:8" x14ac:dyDescent="0.3">
      <c r="A318" s="21"/>
      <c r="B318" s="14"/>
      <c r="C318" s="22"/>
      <c r="D318" s="20"/>
      <c r="E318" s="14"/>
      <c r="F318" s="14"/>
      <c r="G318" s="23" t="str">
        <f>IF($B318="","",IFERROR(INDEX(Units!$D:$D,MATCH($B318,Units!$A:$A,0))&amp;"","Unit code not found"))</f>
        <v/>
      </c>
      <c r="H318" s="23" t="str">
        <f>IF($B318="","",IFERROR(INDEX(Units!$B:$B,MATCH($B318,Units!$A:$A,0))&amp;"","Unit code not found"))</f>
        <v/>
      </c>
    </row>
    <row r="319" spans="1:8" x14ac:dyDescent="0.3">
      <c r="A319" s="21"/>
      <c r="B319" s="14"/>
      <c r="C319" s="22"/>
      <c r="D319" s="20"/>
      <c r="E319" s="14"/>
      <c r="F319" s="14"/>
      <c r="G319" s="23" t="str">
        <f>IF($B319="","",IFERROR(INDEX(Units!$D:$D,MATCH($B319,Units!$A:$A,0))&amp;"","Unit code not found"))</f>
        <v/>
      </c>
      <c r="H319" s="23" t="str">
        <f>IF($B319="","",IFERROR(INDEX(Units!$B:$B,MATCH($B319,Units!$A:$A,0))&amp;"","Unit code not found"))</f>
        <v/>
      </c>
    </row>
    <row r="320" spans="1:8" x14ac:dyDescent="0.3">
      <c r="A320" s="21"/>
      <c r="B320" s="14"/>
      <c r="C320" s="22"/>
      <c r="D320" s="20"/>
      <c r="E320" s="14"/>
      <c r="F320" s="14"/>
      <c r="G320" s="23" t="str">
        <f>IF($B320="","",IFERROR(INDEX(Units!$D:$D,MATCH($B320,Units!$A:$A,0))&amp;"","Unit code not found"))</f>
        <v/>
      </c>
      <c r="H320" s="23" t="str">
        <f>IF($B320="","",IFERROR(INDEX(Units!$B:$B,MATCH($B320,Units!$A:$A,0))&amp;"","Unit code not found"))</f>
        <v/>
      </c>
    </row>
    <row r="321" spans="1:8" x14ac:dyDescent="0.3">
      <c r="A321" s="21"/>
      <c r="B321" s="14"/>
      <c r="C321" s="22"/>
      <c r="D321" s="20"/>
      <c r="E321" s="14"/>
      <c r="F321" s="14"/>
      <c r="G321" s="23" t="str">
        <f>IF($B321="","",IFERROR(INDEX(Units!$D:$D,MATCH($B321,Units!$A:$A,0))&amp;"","Unit code not found"))</f>
        <v/>
      </c>
      <c r="H321" s="23" t="str">
        <f>IF($B321="","",IFERROR(INDEX(Units!$B:$B,MATCH($B321,Units!$A:$A,0))&amp;"","Unit code not found"))</f>
        <v/>
      </c>
    </row>
    <row r="322" spans="1:8" x14ac:dyDescent="0.3">
      <c r="A322" s="21"/>
      <c r="B322" s="14"/>
      <c r="C322" s="22"/>
      <c r="D322" s="20"/>
      <c r="E322" s="14"/>
      <c r="F322" s="14"/>
      <c r="G322" s="23" t="str">
        <f>IF($B322="","",IFERROR(INDEX(Units!$D:$D,MATCH($B322,Units!$A:$A,0))&amp;"","Unit code not found"))</f>
        <v/>
      </c>
      <c r="H322" s="23" t="str">
        <f>IF($B322="","",IFERROR(INDEX(Units!$B:$B,MATCH($B322,Units!$A:$A,0))&amp;"","Unit code not found"))</f>
        <v/>
      </c>
    </row>
    <row r="323" spans="1:8" x14ac:dyDescent="0.3">
      <c r="A323" s="21"/>
      <c r="B323" s="14"/>
      <c r="C323" s="22"/>
      <c r="D323" s="20"/>
      <c r="E323" s="14"/>
      <c r="F323" s="14"/>
      <c r="G323" s="23" t="str">
        <f>IF($B323="","",IFERROR(INDEX(Units!$D:$D,MATCH($B323,Units!$A:$A,0))&amp;"","Unit code not found"))</f>
        <v/>
      </c>
      <c r="H323" s="23" t="str">
        <f>IF($B323="","",IFERROR(INDEX(Units!$B:$B,MATCH($B323,Units!$A:$A,0))&amp;"","Unit code not found"))</f>
        <v/>
      </c>
    </row>
    <row r="324" spans="1:8" x14ac:dyDescent="0.3">
      <c r="A324" s="21"/>
      <c r="B324" s="14"/>
      <c r="C324" s="22"/>
      <c r="D324" s="20"/>
      <c r="E324" s="14"/>
      <c r="F324" s="14"/>
      <c r="G324" s="23" t="str">
        <f>IF($B324="","",IFERROR(INDEX(Units!$D:$D,MATCH($B324,Units!$A:$A,0))&amp;"","Unit code not found"))</f>
        <v/>
      </c>
      <c r="H324" s="23" t="str">
        <f>IF($B324="","",IFERROR(INDEX(Units!$B:$B,MATCH($B324,Units!$A:$A,0))&amp;"","Unit code not found"))</f>
        <v/>
      </c>
    </row>
    <row r="325" spans="1:8" x14ac:dyDescent="0.3">
      <c r="A325" s="21"/>
      <c r="B325" s="14"/>
      <c r="C325" s="22"/>
      <c r="D325" s="20"/>
      <c r="E325" s="14"/>
      <c r="F325" s="14"/>
      <c r="G325" s="23" t="str">
        <f>IF($B325="","",IFERROR(INDEX(Units!$D:$D,MATCH($B325,Units!$A:$A,0))&amp;"","Unit code not found"))</f>
        <v/>
      </c>
      <c r="H325" s="23" t="str">
        <f>IF($B325="","",IFERROR(INDEX(Units!$B:$B,MATCH($B325,Units!$A:$A,0))&amp;"","Unit code not found"))</f>
        <v/>
      </c>
    </row>
    <row r="326" spans="1:8" x14ac:dyDescent="0.3">
      <c r="A326" s="21"/>
      <c r="B326" s="14"/>
      <c r="C326" s="22"/>
      <c r="D326" s="20"/>
      <c r="E326" s="14"/>
      <c r="F326" s="14"/>
      <c r="G326" s="23" t="str">
        <f>IF($B326="","",IFERROR(INDEX(Units!$D:$D,MATCH($B326,Units!$A:$A,0))&amp;"","Unit code not found"))</f>
        <v/>
      </c>
      <c r="H326" s="23" t="str">
        <f>IF($B326="","",IFERROR(INDEX(Units!$B:$B,MATCH($B326,Units!$A:$A,0))&amp;"","Unit code not found"))</f>
        <v/>
      </c>
    </row>
    <row r="327" spans="1:8" x14ac:dyDescent="0.3">
      <c r="A327" s="21"/>
      <c r="B327" s="14"/>
      <c r="C327" s="22"/>
      <c r="D327" s="20"/>
      <c r="E327" s="14"/>
      <c r="F327" s="14"/>
      <c r="G327" s="23" t="str">
        <f>IF($B327="","",IFERROR(INDEX(Units!$D:$D,MATCH($B327,Units!$A:$A,0))&amp;"","Unit code not found"))</f>
        <v/>
      </c>
      <c r="H327" s="23" t="str">
        <f>IF($B327="","",IFERROR(INDEX(Units!$B:$B,MATCH($B327,Units!$A:$A,0))&amp;"","Unit code not found"))</f>
        <v/>
      </c>
    </row>
    <row r="328" spans="1:8" x14ac:dyDescent="0.3">
      <c r="A328" s="21"/>
      <c r="B328" s="14"/>
      <c r="C328" s="22"/>
      <c r="D328" s="20"/>
      <c r="E328" s="14"/>
      <c r="F328" s="14"/>
      <c r="G328" s="23" t="str">
        <f>IF($B328="","",IFERROR(INDEX(Units!$D:$D,MATCH($B328,Units!$A:$A,0))&amp;"","Unit code not found"))</f>
        <v/>
      </c>
      <c r="H328" s="23" t="str">
        <f>IF($B328="","",IFERROR(INDEX(Units!$B:$B,MATCH($B328,Units!$A:$A,0))&amp;"","Unit code not found"))</f>
        <v/>
      </c>
    </row>
    <row r="329" spans="1:8" x14ac:dyDescent="0.3">
      <c r="A329" s="21"/>
      <c r="B329" s="14"/>
      <c r="C329" s="22"/>
      <c r="D329" s="20"/>
      <c r="E329" s="14"/>
      <c r="F329" s="14"/>
      <c r="G329" s="23" t="str">
        <f>IF($B329="","",IFERROR(INDEX(Units!$D:$D,MATCH($B329,Units!$A:$A,0))&amp;"","Unit code not found"))</f>
        <v/>
      </c>
      <c r="H329" s="23" t="str">
        <f>IF($B329="","",IFERROR(INDEX(Units!$B:$B,MATCH($B329,Units!$A:$A,0))&amp;"","Unit code not found"))</f>
        <v/>
      </c>
    </row>
    <row r="330" spans="1:8" x14ac:dyDescent="0.3">
      <c r="A330" s="21"/>
      <c r="B330" s="14"/>
      <c r="C330" s="22"/>
      <c r="D330" s="20"/>
      <c r="E330" s="14"/>
      <c r="F330" s="14"/>
      <c r="G330" s="23" t="str">
        <f>IF($B330="","",IFERROR(INDEX(Units!$D:$D,MATCH($B330,Units!$A:$A,0))&amp;"","Unit code not found"))</f>
        <v/>
      </c>
      <c r="H330" s="23" t="str">
        <f>IF($B330="","",IFERROR(INDEX(Units!$B:$B,MATCH($B330,Units!$A:$A,0))&amp;"","Unit code not found"))</f>
        <v/>
      </c>
    </row>
    <row r="331" spans="1:8" x14ac:dyDescent="0.3">
      <c r="A331" s="21"/>
      <c r="B331" s="14"/>
      <c r="C331" s="22"/>
      <c r="D331" s="20"/>
      <c r="E331" s="14"/>
      <c r="F331" s="14"/>
      <c r="G331" s="23" t="str">
        <f>IF($B331="","",IFERROR(INDEX(Units!$D:$D,MATCH($B331,Units!$A:$A,0))&amp;"","Unit code not found"))</f>
        <v/>
      </c>
      <c r="H331" s="23" t="str">
        <f>IF($B331="","",IFERROR(INDEX(Units!$B:$B,MATCH($B331,Units!$A:$A,0))&amp;"","Unit code not found"))</f>
        <v/>
      </c>
    </row>
    <row r="332" spans="1:8" x14ac:dyDescent="0.3">
      <c r="A332" s="21"/>
      <c r="B332" s="14"/>
      <c r="C332" s="22"/>
      <c r="D332" s="20"/>
      <c r="E332" s="14"/>
      <c r="F332" s="14"/>
      <c r="G332" s="23" t="str">
        <f>IF($B332="","",IFERROR(INDEX(Units!$D:$D,MATCH($B332,Units!$A:$A,0))&amp;"","Unit code not found"))</f>
        <v/>
      </c>
      <c r="H332" s="23" t="str">
        <f>IF($B332="","",IFERROR(INDEX(Units!$B:$B,MATCH($B332,Units!$A:$A,0))&amp;"","Unit code not found"))</f>
        <v/>
      </c>
    </row>
    <row r="333" spans="1:8" x14ac:dyDescent="0.3">
      <c r="A333" s="21"/>
      <c r="B333" s="14"/>
      <c r="C333" s="22"/>
      <c r="D333" s="20"/>
      <c r="E333" s="14"/>
      <c r="F333" s="14"/>
      <c r="G333" s="23" t="str">
        <f>IF($B333="","",IFERROR(INDEX(Units!$D:$D,MATCH($B333,Units!$A:$A,0))&amp;"","Unit code not found"))</f>
        <v/>
      </c>
      <c r="H333" s="23" t="str">
        <f>IF($B333="","",IFERROR(INDEX(Units!$B:$B,MATCH($B333,Units!$A:$A,0))&amp;"","Unit code not found"))</f>
        <v/>
      </c>
    </row>
    <row r="334" spans="1:8" x14ac:dyDescent="0.3">
      <c r="A334" s="21"/>
      <c r="B334" s="14"/>
      <c r="C334" s="22"/>
      <c r="D334" s="20"/>
      <c r="E334" s="14"/>
      <c r="F334" s="14"/>
      <c r="G334" s="23" t="str">
        <f>IF($B334="","",IFERROR(INDEX(Units!$D:$D,MATCH($B334,Units!$A:$A,0))&amp;"","Unit code not found"))</f>
        <v/>
      </c>
      <c r="H334" s="23" t="str">
        <f>IF($B334="","",IFERROR(INDEX(Units!$B:$B,MATCH($B334,Units!$A:$A,0))&amp;"","Unit code not found"))</f>
        <v/>
      </c>
    </row>
    <row r="335" spans="1:8" x14ac:dyDescent="0.3">
      <c r="A335" s="21"/>
      <c r="B335" s="14"/>
      <c r="C335" s="22"/>
      <c r="D335" s="20"/>
      <c r="E335" s="14"/>
      <c r="F335" s="14"/>
      <c r="G335" s="23" t="str">
        <f>IF($B335="","",IFERROR(INDEX(Units!$D:$D,MATCH($B335,Units!$A:$A,0))&amp;"","Unit code not found"))</f>
        <v/>
      </c>
      <c r="H335" s="23" t="str">
        <f>IF($B335="","",IFERROR(INDEX(Units!$B:$B,MATCH($B335,Units!$A:$A,0))&amp;"","Unit code not found"))</f>
        <v/>
      </c>
    </row>
    <row r="336" spans="1:8" x14ac:dyDescent="0.3">
      <c r="A336" s="21"/>
      <c r="B336" s="14"/>
      <c r="C336" s="22"/>
      <c r="D336" s="20"/>
      <c r="E336" s="14"/>
      <c r="F336" s="14"/>
      <c r="G336" s="23" t="str">
        <f>IF($B336="","",IFERROR(INDEX(Units!$D:$D,MATCH($B336,Units!$A:$A,0))&amp;"","Unit code not found"))</f>
        <v/>
      </c>
      <c r="H336" s="23" t="str">
        <f>IF($B336="","",IFERROR(INDEX(Units!$B:$B,MATCH($B336,Units!$A:$A,0))&amp;"","Unit code not found"))</f>
        <v/>
      </c>
    </row>
    <row r="337" spans="1:8" x14ac:dyDescent="0.3">
      <c r="A337" s="21"/>
      <c r="B337" s="14"/>
      <c r="C337" s="22"/>
      <c r="D337" s="20"/>
      <c r="E337" s="14"/>
      <c r="F337" s="14"/>
      <c r="G337" s="23" t="str">
        <f>IF($B337="","",IFERROR(INDEX(Units!$D:$D,MATCH($B337,Units!$A:$A,0))&amp;"","Unit code not found"))</f>
        <v/>
      </c>
      <c r="H337" s="23" t="str">
        <f>IF($B337="","",IFERROR(INDEX(Units!$B:$B,MATCH($B337,Units!$A:$A,0))&amp;"","Unit code not found"))</f>
        <v/>
      </c>
    </row>
    <row r="338" spans="1:8" x14ac:dyDescent="0.3">
      <c r="A338" s="21"/>
      <c r="B338" s="14"/>
      <c r="C338" s="22"/>
      <c r="D338" s="20"/>
      <c r="E338" s="14"/>
      <c r="F338" s="14"/>
      <c r="G338" s="23" t="str">
        <f>IF($B338="","",IFERROR(INDEX(Units!$D:$D,MATCH($B338,Units!$A:$A,0))&amp;"","Unit code not found"))</f>
        <v/>
      </c>
      <c r="H338" s="23" t="str">
        <f>IF($B338="","",IFERROR(INDEX(Units!$B:$B,MATCH($B338,Units!$A:$A,0))&amp;"","Unit code not found"))</f>
        <v/>
      </c>
    </row>
    <row r="339" spans="1:8" x14ac:dyDescent="0.3">
      <c r="A339" s="21"/>
      <c r="B339" s="14"/>
      <c r="C339" s="22"/>
      <c r="D339" s="20"/>
      <c r="E339" s="14"/>
      <c r="F339" s="14"/>
      <c r="G339" s="23" t="str">
        <f>IF($B339="","",IFERROR(INDEX(Units!$D:$D,MATCH($B339,Units!$A:$A,0))&amp;"","Unit code not found"))</f>
        <v/>
      </c>
      <c r="H339" s="23" t="str">
        <f>IF($B339="","",IFERROR(INDEX(Units!$B:$B,MATCH($B339,Units!$A:$A,0))&amp;"","Unit code not found"))</f>
        <v/>
      </c>
    </row>
    <row r="340" spans="1:8" x14ac:dyDescent="0.3">
      <c r="A340" s="21"/>
      <c r="B340" s="14"/>
      <c r="C340" s="22"/>
      <c r="D340" s="20"/>
      <c r="E340" s="14"/>
      <c r="F340" s="14"/>
      <c r="G340" s="23" t="str">
        <f>IF($B340="","",IFERROR(INDEX(Units!$D:$D,MATCH($B340,Units!$A:$A,0))&amp;"","Unit code not found"))</f>
        <v/>
      </c>
      <c r="H340" s="23" t="str">
        <f>IF($B340="","",IFERROR(INDEX(Units!$B:$B,MATCH($B340,Units!$A:$A,0))&amp;"","Unit code not found"))</f>
        <v/>
      </c>
    </row>
    <row r="341" spans="1:8" x14ac:dyDescent="0.3">
      <c r="A341" s="21"/>
      <c r="B341" s="14"/>
      <c r="C341" s="22"/>
      <c r="D341" s="20"/>
      <c r="E341" s="14"/>
      <c r="F341" s="14"/>
      <c r="G341" s="23" t="str">
        <f>IF($B341="","",IFERROR(INDEX(Units!$D:$D,MATCH($B341,Units!$A:$A,0))&amp;"","Unit code not found"))</f>
        <v/>
      </c>
      <c r="H341" s="23" t="str">
        <f>IF($B341="","",IFERROR(INDEX(Units!$B:$B,MATCH($B341,Units!$A:$A,0))&amp;"","Unit code not found"))</f>
        <v/>
      </c>
    </row>
    <row r="342" spans="1:8" x14ac:dyDescent="0.3">
      <c r="A342" s="21"/>
      <c r="B342" s="14"/>
      <c r="C342" s="22"/>
      <c r="D342" s="20"/>
      <c r="E342" s="14"/>
      <c r="F342" s="14"/>
      <c r="G342" s="23" t="str">
        <f>IF($B342="","",IFERROR(INDEX(Units!$D:$D,MATCH($B342,Units!$A:$A,0))&amp;"","Unit code not found"))</f>
        <v/>
      </c>
      <c r="H342" s="23" t="str">
        <f>IF($B342="","",IFERROR(INDEX(Units!$B:$B,MATCH($B342,Units!$A:$A,0))&amp;"","Unit code not found"))</f>
        <v/>
      </c>
    </row>
    <row r="343" spans="1:8" x14ac:dyDescent="0.3">
      <c r="A343" s="21"/>
      <c r="B343" s="14"/>
      <c r="C343" s="22"/>
      <c r="D343" s="20"/>
      <c r="E343" s="14"/>
      <c r="F343" s="14"/>
      <c r="G343" s="23" t="str">
        <f>IF($B343="","",IFERROR(INDEX(Units!$D:$D,MATCH($B343,Units!$A:$A,0))&amp;"","Unit code not found"))</f>
        <v/>
      </c>
      <c r="H343" s="23" t="str">
        <f>IF($B343="","",IFERROR(INDEX(Units!$B:$B,MATCH($B343,Units!$A:$A,0))&amp;"","Unit code not found"))</f>
        <v/>
      </c>
    </row>
    <row r="344" spans="1:8" x14ac:dyDescent="0.3">
      <c r="A344" s="21"/>
      <c r="B344" s="14"/>
      <c r="C344" s="22"/>
      <c r="D344" s="20"/>
      <c r="E344" s="14"/>
      <c r="F344" s="14"/>
      <c r="G344" s="23" t="str">
        <f>IF($B344="","",IFERROR(INDEX(Units!$D:$D,MATCH($B344,Units!$A:$A,0))&amp;"","Unit code not found"))</f>
        <v/>
      </c>
      <c r="H344" s="23" t="str">
        <f>IF($B344="","",IFERROR(INDEX(Units!$B:$B,MATCH($B344,Units!$A:$A,0))&amp;"","Unit code not found"))</f>
        <v/>
      </c>
    </row>
    <row r="345" spans="1:8" x14ac:dyDescent="0.3">
      <c r="A345" s="21"/>
      <c r="B345" s="14"/>
      <c r="C345" s="22"/>
      <c r="D345" s="20"/>
      <c r="E345" s="14"/>
      <c r="F345" s="14"/>
      <c r="G345" s="23" t="str">
        <f>IF($B345="","",IFERROR(INDEX(Units!$D:$D,MATCH($B345,Units!$A:$A,0))&amp;"","Unit code not found"))</f>
        <v/>
      </c>
      <c r="H345" s="23" t="str">
        <f>IF($B345="","",IFERROR(INDEX(Units!$B:$B,MATCH($B345,Units!$A:$A,0))&amp;"","Unit code not found"))</f>
        <v/>
      </c>
    </row>
    <row r="346" spans="1:8" x14ac:dyDescent="0.3">
      <c r="A346" s="21"/>
      <c r="B346" s="14"/>
      <c r="C346" s="22"/>
      <c r="D346" s="20"/>
      <c r="E346" s="14"/>
      <c r="F346" s="14"/>
      <c r="G346" s="23" t="str">
        <f>IF($B346="","",IFERROR(INDEX(Units!$D:$D,MATCH($B346,Units!$A:$A,0))&amp;"","Unit code not found"))</f>
        <v/>
      </c>
      <c r="H346" s="23" t="str">
        <f>IF($B346="","",IFERROR(INDEX(Units!$B:$B,MATCH($B346,Units!$A:$A,0))&amp;"","Unit code not found"))</f>
        <v/>
      </c>
    </row>
    <row r="347" spans="1:8" x14ac:dyDescent="0.3">
      <c r="A347" s="21"/>
      <c r="B347" s="14"/>
      <c r="C347" s="22"/>
      <c r="D347" s="20"/>
      <c r="E347" s="14"/>
      <c r="F347" s="14"/>
      <c r="G347" s="23" t="str">
        <f>IF($B347="","",IFERROR(INDEX(Units!$D:$D,MATCH($B347,Units!$A:$A,0))&amp;"","Unit code not found"))</f>
        <v/>
      </c>
      <c r="H347" s="23" t="str">
        <f>IF($B347="","",IFERROR(INDEX(Units!$B:$B,MATCH($B347,Units!$A:$A,0))&amp;"","Unit code not found"))</f>
        <v/>
      </c>
    </row>
    <row r="348" spans="1:8" x14ac:dyDescent="0.3">
      <c r="A348" s="21"/>
      <c r="B348" s="14"/>
      <c r="C348" s="22"/>
      <c r="D348" s="20"/>
      <c r="E348" s="14"/>
      <c r="F348" s="14"/>
      <c r="G348" s="23" t="str">
        <f>IF($B348="","",IFERROR(INDEX(Units!$D:$D,MATCH($B348,Units!$A:$A,0))&amp;"","Unit code not found"))</f>
        <v/>
      </c>
      <c r="H348" s="23" t="str">
        <f>IF($B348="","",IFERROR(INDEX(Units!$B:$B,MATCH($B348,Units!$A:$A,0))&amp;"","Unit code not found"))</f>
        <v/>
      </c>
    </row>
    <row r="349" spans="1:8" x14ac:dyDescent="0.3">
      <c r="A349" s="21"/>
      <c r="B349" s="14"/>
      <c r="C349" s="22"/>
      <c r="D349" s="20"/>
      <c r="E349" s="14"/>
      <c r="F349" s="14"/>
      <c r="G349" s="23" t="str">
        <f>IF($B349="","",IFERROR(INDEX(Units!$D:$D,MATCH($B349,Units!$A:$A,0))&amp;"","Unit code not found"))</f>
        <v/>
      </c>
      <c r="H349" s="23" t="str">
        <f>IF($B349="","",IFERROR(INDEX(Units!$B:$B,MATCH($B349,Units!$A:$A,0))&amp;"","Unit code not found"))</f>
        <v/>
      </c>
    </row>
    <row r="350" spans="1:8" x14ac:dyDescent="0.3">
      <c r="A350" s="21"/>
      <c r="B350" s="14"/>
      <c r="C350" s="22"/>
      <c r="D350" s="20"/>
      <c r="E350" s="14"/>
      <c r="F350" s="14"/>
      <c r="G350" s="23" t="str">
        <f>IF($B350="","",IFERROR(INDEX(Units!$D:$D,MATCH($B350,Units!$A:$A,0))&amp;"","Unit code not found"))</f>
        <v/>
      </c>
      <c r="H350" s="23" t="str">
        <f>IF($B350="","",IFERROR(INDEX(Units!$B:$B,MATCH($B350,Units!$A:$A,0))&amp;"","Unit code not found"))</f>
        <v/>
      </c>
    </row>
    <row r="351" spans="1:8" x14ac:dyDescent="0.3">
      <c r="A351" s="21"/>
      <c r="B351" s="14"/>
      <c r="C351" s="22"/>
      <c r="D351" s="20"/>
      <c r="E351" s="14"/>
      <c r="F351" s="14"/>
      <c r="G351" s="23" t="str">
        <f>IF($B351="","",IFERROR(INDEX(Units!$D:$D,MATCH($B351,Units!$A:$A,0))&amp;"","Unit code not found"))</f>
        <v/>
      </c>
      <c r="H351" s="23" t="str">
        <f>IF($B351="","",IFERROR(INDEX(Units!$B:$B,MATCH($B351,Units!$A:$A,0))&amp;"","Unit code not found"))</f>
        <v/>
      </c>
    </row>
    <row r="352" spans="1:8" x14ac:dyDescent="0.3">
      <c r="A352" s="21"/>
      <c r="B352" s="14"/>
      <c r="C352" s="22"/>
      <c r="D352" s="20"/>
      <c r="E352" s="14"/>
      <c r="F352" s="14"/>
      <c r="G352" s="23" t="str">
        <f>IF($B352="","",IFERROR(INDEX(Units!$D:$D,MATCH($B352,Units!$A:$A,0))&amp;"","Unit code not found"))</f>
        <v/>
      </c>
      <c r="H352" s="23" t="str">
        <f>IF($B352="","",IFERROR(INDEX(Units!$B:$B,MATCH($B352,Units!$A:$A,0))&amp;"","Unit code not found"))</f>
        <v/>
      </c>
    </row>
    <row r="353" spans="1:8" x14ac:dyDescent="0.3">
      <c r="A353" s="21"/>
      <c r="B353" s="14"/>
      <c r="C353" s="22"/>
      <c r="D353" s="20"/>
      <c r="E353" s="14"/>
      <c r="F353" s="14"/>
      <c r="G353" s="23" t="str">
        <f>IF($B353="","",IFERROR(INDEX(Units!$D:$D,MATCH($B353,Units!$A:$A,0))&amp;"","Unit code not found"))</f>
        <v/>
      </c>
      <c r="H353" s="23" t="str">
        <f>IF($B353="","",IFERROR(INDEX(Units!$B:$B,MATCH($B353,Units!$A:$A,0))&amp;"","Unit code not found"))</f>
        <v/>
      </c>
    </row>
    <row r="354" spans="1:8" x14ac:dyDescent="0.3">
      <c r="A354" s="21"/>
      <c r="B354" s="14"/>
      <c r="C354" s="22"/>
      <c r="D354" s="20"/>
      <c r="E354" s="14"/>
      <c r="F354" s="14"/>
      <c r="G354" s="23" t="str">
        <f>IF($B354="","",IFERROR(INDEX(Units!$D:$D,MATCH($B354,Units!$A:$A,0))&amp;"","Unit code not found"))</f>
        <v/>
      </c>
      <c r="H354" s="23" t="str">
        <f>IF($B354="","",IFERROR(INDEX(Units!$B:$B,MATCH($B354,Units!$A:$A,0))&amp;"","Unit code not found"))</f>
        <v/>
      </c>
    </row>
    <row r="355" spans="1:8" x14ac:dyDescent="0.3">
      <c r="A355" s="21"/>
      <c r="B355" s="14"/>
      <c r="C355" s="22"/>
      <c r="D355" s="20"/>
      <c r="E355" s="14"/>
      <c r="F355" s="14"/>
      <c r="G355" s="23" t="str">
        <f>IF($B355="","",IFERROR(INDEX(Units!$D:$D,MATCH($B355,Units!$A:$A,0))&amp;"","Unit code not found"))</f>
        <v/>
      </c>
      <c r="H355" s="23" t="str">
        <f>IF($B355="","",IFERROR(INDEX(Units!$B:$B,MATCH($B355,Units!$A:$A,0))&amp;"","Unit code not found"))</f>
        <v/>
      </c>
    </row>
    <row r="356" spans="1:8" x14ac:dyDescent="0.3">
      <c r="A356" s="21"/>
      <c r="B356" s="14"/>
      <c r="C356" s="22"/>
      <c r="D356" s="20"/>
      <c r="E356" s="14"/>
      <c r="F356" s="14"/>
      <c r="G356" s="23" t="str">
        <f>IF($B356="","",IFERROR(INDEX(Units!$D:$D,MATCH($B356,Units!$A:$A,0))&amp;"","Unit code not found"))</f>
        <v/>
      </c>
      <c r="H356" s="23" t="str">
        <f>IF($B356="","",IFERROR(INDEX(Units!$B:$B,MATCH($B356,Units!$A:$A,0))&amp;"","Unit code not found"))</f>
        <v/>
      </c>
    </row>
    <row r="357" spans="1:8" x14ac:dyDescent="0.3">
      <c r="A357" s="21"/>
      <c r="B357" s="14"/>
      <c r="C357" s="22"/>
      <c r="D357" s="20"/>
      <c r="E357" s="14"/>
      <c r="F357" s="14"/>
      <c r="G357" s="23" t="str">
        <f>IF($B357="","",IFERROR(INDEX(Units!$D:$D,MATCH($B357,Units!$A:$A,0))&amp;"","Unit code not found"))</f>
        <v/>
      </c>
      <c r="H357" s="23" t="str">
        <f>IF($B357="","",IFERROR(INDEX(Units!$B:$B,MATCH($B357,Units!$A:$A,0))&amp;"","Unit code not found"))</f>
        <v/>
      </c>
    </row>
    <row r="358" spans="1:8" x14ac:dyDescent="0.3">
      <c r="A358" s="21"/>
      <c r="B358" s="14"/>
      <c r="C358" s="22"/>
      <c r="D358" s="20"/>
      <c r="E358" s="14"/>
      <c r="F358" s="14"/>
      <c r="G358" s="23" t="str">
        <f>IF($B358="","",IFERROR(INDEX(Units!$D:$D,MATCH($B358,Units!$A:$A,0))&amp;"","Unit code not found"))</f>
        <v/>
      </c>
      <c r="H358" s="23" t="str">
        <f>IF($B358="","",IFERROR(INDEX(Units!$B:$B,MATCH($B358,Units!$A:$A,0))&amp;"","Unit code not found"))</f>
        <v/>
      </c>
    </row>
    <row r="359" spans="1:8" x14ac:dyDescent="0.3">
      <c r="A359" s="21"/>
      <c r="B359" s="14"/>
      <c r="C359" s="22"/>
      <c r="D359" s="20"/>
      <c r="E359" s="14"/>
      <c r="F359" s="14"/>
      <c r="G359" s="23" t="str">
        <f>IF($B359="","",IFERROR(INDEX(Units!$D:$D,MATCH($B359,Units!$A:$A,0))&amp;"","Unit code not found"))</f>
        <v/>
      </c>
      <c r="H359" s="23" t="str">
        <f>IF($B359="","",IFERROR(INDEX(Units!$B:$B,MATCH($B359,Units!$A:$A,0))&amp;"","Unit code not found"))</f>
        <v/>
      </c>
    </row>
    <row r="360" spans="1:8" x14ac:dyDescent="0.3">
      <c r="A360" s="21"/>
      <c r="B360" s="14"/>
      <c r="C360" s="22"/>
      <c r="D360" s="20"/>
      <c r="E360" s="14"/>
      <c r="F360" s="14"/>
      <c r="G360" s="23" t="str">
        <f>IF($B360="","",IFERROR(INDEX(Units!$D:$D,MATCH($B360,Units!$A:$A,0))&amp;"","Unit code not found"))</f>
        <v/>
      </c>
      <c r="H360" s="23" t="str">
        <f>IF($B360="","",IFERROR(INDEX(Units!$B:$B,MATCH($B360,Units!$A:$A,0))&amp;"","Unit code not found"))</f>
        <v/>
      </c>
    </row>
    <row r="361" spans="1:8" x14ac:dyDescent="0.3">
      <c r="A361" s="21"/>
      <c r="B361" s="14"/>
      <c r="C361" s="22"/>
      <c r="D361" s="20"/>
      <c r="E361" s="14"/>
      <c r="F361" s="14"/>
      <c r="G361" s="23" t="str">
        <f>IF($B361="","",IFERROR(INDEX(Units!$D:$D,MATCH($B361,Units!$A:$A,0))&amp;"","Unit code not found"))</f>
        <v/>
      </c>
      <c r="H361" s="23" t="str">
        <f>IF($B361="","",IFERROR(INDEX(Units!$B:$B,MATCH($B361,Units!$A:$A,0))&amp;"","Unit code not found"))</f>
        <v/>
      </c>
    </row>
    <row r="362" spans="1:8" x14ac:dyDescent="0.3">
      <c r="A362" s="21"/>
      <c r="B362" s="14"/>
      <c r="C362" s="22"/>
      <c r="D362" s="20"/>
      <c r="E362" s="14"/>
      <c r="F362" s="14"/>
      <c r="G362" s="23" t="str">
        <f>IF($B362="","",IFERROR(INDEX(Units!$D:$D,MATCH($B362,Units!$A:$A,0))&amp;"","Unit code not found"))</f>
        <v/>
      </c>
      <c r="H362" s="23" t="str">
        <f>IF($B362="","",IFERROR(INDEX(Units!$B:$B,MATCH($B362,Units!$A:$A,0))&amp;"","Unit code not found"))</f>
        <v/>
      </c>
    </row>
    <row r="363" spans="1:8" x14ac:dyDescent="0.3">
      <c r="A363" s="21"/>
      <c r="B363" s="14"/>
      <c r="C363" s="22"/>
      <c r="D363" s="20"/>
      <c r="E363" s="14"/>
      <c r="F363" s="14"/>
      <c r="G363" s="23" t="str">
        <f>IF($B363="","",IFERROR(INDEX(Units!$D:$D,MATCH($B363,Units!$A:$A,0))&amp;"","Unit code not found"))</f>
        <v/>
      </c>
      <c r="H363" s="23" t="str">
        <f>IF($B363="","",IFERROR(INDEX(Units!$B:$B,MATCH($B363,Units!$A:$A,0))&amp;"","Unit code not found"))</f>
        <v/>
      </c>
    </row>
    <row r="364" spans="1:8" x14ac:dyDescent="0.3">
      <c r="A364" s="21"/>
      <c r="B364" s="14"/>
      <c r="C364" s="22"/>
      <c r="D364" s="20"/>
      <c r="E364" s="14"/>
      <c r="F364" s="14"/>
      <c r="G364" s="23" t="str">
        <f>IF($B364="","",IFERROR(INDEX(Units!$D:$D,MATCH($B364,Units!$A:$A,0))&amp;"","Unit code not found"))</f>
        <v/>
      </c>
      <c r="H364" s="23" t="str">
        <f>IF($B364="","",IFERROR(INDEX(Units!$B:$B,MATCH($B364,Units!$A:$A,0))&amp;"","Unit code not found"))</f>
        <v/>
      </c>
    </row>
    <row r="365" spans="1:8" x14ac:dyDescent="0.3">
      <c r="A365" s="21"/>
      <c r="B365" s="14"/>
      <c r="C365" s="22"/>
      <c r="D365" s="20"/>
      <c r="E365" s="14"/>
      <c r="F365" s="14"/>
      <c r="G365" s="23" t="str">
        <f>IF($B365="","",IFERROR(INDEX(Units!$D:$D,MATCH($B365,Units!$A:$A,0))&amp;"","Unit code not found"))</f>
        <v/>
      </c>
      <c r="H365" s="23" t="str">
        <f>IF($B365="","",IFERROR(INDEX(Units!$B:$B,MATCH($B365,Units!$A:$A,0))&amp;"","Unit code not found"))</f>
        <v/>
      </c>
    </row>
    <row r="366" spans="1:8" x14ac:dyDescent="0.3">
      <c r="A366" s="21"/>
      <c r="B366" s="14"/>
      <c r="C366" s="22"/>
      <c r="D366" s="20"/>
      <c r="E366" s="14"/>
      <c r="F366" s="14"/>
      <c r="G366" s="23" t="str">
        <f>IF($B366="","",IFERROR(INDEX(Units!$D:$D,MATCH($B366,Units!$A:$A,0))&amp;"","Unit code not found"))</f>
        <v/>
      </c>
      <c r="H366" s="23" t="str">
        <f>IF($B366="","",IFERROR(INDEX(Units!$B:$B,MATCH($B366,Units!$A:$A,0))&amp;"","Unit code not found"))</f>
        <v/>
      </c>
    </row>
    <row r="367" spans="1:8" x14ac:dyDescent="0.3">
      <c r="A367" s="21"/>
      <c r="B367" s="14"/>
      <c r="C367" s="22"/>
      <c r="D367" s="20"/>
      <c r="E367" s="14"/>
      <c r="F367" s="14"/>
      <c r="G367" s="23" t="str">
        <f>IF($B367="","",IFERROR(INDEX(Units!$D:$D,MATCH($B367,Units!$A:$A,0))&amp;"","Unit code not found"))</f>
        <v/>
      </c>
      <c r="H367" s="23" t="str">
        <f>IF($B367="","",IFERROR(INDEX(Units!$B:$B,MATCH($B367,Units!$A:$A,0))&amp;"","Unit code not found"))</f>
        <v/>
      </c>
    </row>
    <row r="368" spans="1:8" x14ac:dyDescent="0.3">
      <c r="A368" s="21"/>
      <c r="B368" s="14"/>
      <c r="C368" s="22"/>
      <c r="D368" s="20"/>
      <c r="E368" s="14"/>
      <c r="F368" s="14"/>
      <c r="G368" s="23" t="str">
        <f>IF($B368="","",IFERROR(INDEX(Units!$D:$D,MATCH($B368,Units!$A:$A,0))&amp;"","Unit code not found"))</f>
        <v/>
      </c>
      <c r="H368" s="23" t="str">
        <f>IF($B368="","",IFERROR(INDEX(Units!$B:$B,MATCH($B368,Units!$A:$A,0))&amp;"","Unit code not found"))</f>
        <v/>
      </c>
    </row>
    <row r="369" spans="1:8" x14ac:dyDescent="0.3">
      <c r="A369" s="21"/>
      <c r="B369" s="14"/>
      <c r="C369" s="22"/>
      <c r="D369" s="20"/>
      <c r="E369" s="14"/>
      <c r="F369" s="14"/>
      <c r="G369" s="23" t="str">
        <f>IF($B369="","",IFERROR(INDEX(Units!$D:$D,MATCH($B369,Units!$A:$A,0))&amp;"","Unit code not found"))</f>
        <v/>
      </c>
      <c r="H369" s="23" t="str">
        <f>IF($B369="","",IFERROR(INDEX(Units!$B:$B,MATCH($B369,Units!$A:$A,0))&amp;"","Unit code not found"))</f>
        <v/>
      </c>
    </row>
    <row r="370" spans="1:8" x14ac:dyDescent="0.3">
      <c r="A370" s="21"/>
      <c r="B370" s="14"/>
      <c r="C370" s="22"/>
      <c r="D370" s="20"/>
      <c r="E370" s="14"/>
      <c r="F370" s="14"/>
      <c r="G370" s="23" t="str">
        <f>IF($B370="","",IFERROR(INDEX(Units!$D:$D,MATCH($B370,Units!$A:$A,0))&amp;"","Unit code not found"))</f>
        <v/>
      </c>
      <c r="H370" s="23" t="str">
        <f>IF($B370="","",IFERROR(INDEX(Units!$B:$B,MATCH($B370,Units!$A:$A,0))&amp;"","Unit code not found"))</f>
        <v/>
      </c>
    </row>
    <row r="371" spans="1:8" x14ac:dyDescent="0.3">
      <c r="A371" s="21"/>
      <c r="B371" s="14"/>
      <c r="C371" s="22"/>
      <c r="D371" s="20"/>
      <c r="E371" s="14"/>
      <c r="F371" s="14"/>
      <c r="G371" s="23" t="str">
        <f>IF($B371="","",IFERROR(INDEX(Units!$D:$D,MATCH($B371,Units!$A:$A,0))&amp;"","Unit code not found"))</f>
        <v/>
      </c>
      <c r="H371" s="23" t="str">
        <f>IF($B371="","",IFERROR(INDEX(Units!$B:$B,MATCH($B371,Units!$A:$A,0))&amp;"","Unit code not found"))</f>
        <v/>
      </c>
    </row>
    <row r="372" spans="1:8" x14ac:dyDescent="0.3">
      <c r="A372" s="21"/>
      <c r="B372" s="14"/>
      <c r="C372" s="22"/>
      <c r="D372" s="20"/>
      <c r="E372" s="14"/>
      <c r="F372" s="14"/>
      <c r="G372" s="23" t="str">
        <f>IF($B372="","",IFERROR(INDEX(Units!$D:$D,MATCH($B372,Units!$A:$A,0))&amp;"","Unit code not found"))</f>
        <v/>
      </c>
      <c r="H372" s="23" t="str">
        <f>IF($B372="","",IFERROR(INDEX(Units!$B:$B,MATCH($B372,Units!$A:$A,0))&amp;"","Unit code not found"))</f>
        <v/>
      </c>
    </row>
    <row r="373" spans="1:8" x14ac:dyDescent="0.3">
      <c r="A373" s="21"/>
      <c r="B373" s="14"/>
      <c r="C373" s="22"/>
      <c r="D373" s="20"/>
      <c r="E373" s="14"/>
      <c r="F373" s="14"/>
      <c r="G373" s="23" t="str">
        <f>IF($B373="","",IFERROR(INDEX(Units!$D:$D,MATCH($B373,Units!$A:$A,0))&amp;"","Unit code not found"))</f>
        <v/>
      </c>
      <c r="H373" s="23" t="str">
        <f>IF($B373="","",IFERROR(INDEX(Units!$B:$B,MATCH($B373,Units!$A:$A,0))&amp;"","Unit code not found"))</f>
        <v/>
      </c>
    </row>
    <row r="374" spans="1:8" x14ac:dyDescent="0.3">
      <c r="A374" s="21"/>
      <c r="B374" s="14"/>
      <c r="C374" s="22"/>
      <c r="D374" s="20"/>
      <c r="E374" s="14"/>
      <c r="F374" s="14"/>
      <c r="G374" s="23" t="str">
        <f>IF($B374="","",IFERROR(INDEX(Units!$D:$D,MATCH($B374,Units!$A:$A,0))&amp;"","Unit code not found"))</f>
        <v/>
      </c>
      <c r="H374" s="23" t="str">
        <f>IF($B374="","",IFERROR(INDEX(Units!$B:$B,MATCH($B374,Units!$A:$A,0))&amp;"","Unit code not found"))</f>
        <v/>
      </c>
    </row>
    <row r="375" spans="1:8" x14ac:dyDescent="0.3">
      <c r="A375" s="21"/>
      <c r="B375" s="14"/>
      <c r="C375" s="22"/>
      <c r="D375" s="20"/>
      <c r="E375" s="14"/>
      <c r="F375" s="14"/>
      <c r="G375" s="23" t="str">
        <f>IF($B375="","",IFERROR(INDEX(Units!$D:$D,MATCH($B375,Units!$A:$A,0))&amp;"","Unit code not found"))</f>
        <v/>
      </c>
      <c r="H375" s="23" t="str">
        <f>IF($B375="","",IFERROR(INDEX(Units!$B:$B,MATCH($B375,Units!$A:$A,0))&amp;"","Unit code not found"))</f>
        <v/>
      </c>
    </row>
    <row r="376" spans="1:8" x14ac:dyDescent="0.3">
      <c r="A376" s="21"/>
      <c r="B376" s="14"/>
      <c r="C376" s="22"/>
      <c r="D376" s="20"/>
      <c r="E376" s="14"/>
      <c r="F376" s="14"/>
      <c r="G376" s="23" t="str">
        <f>IF($B376="","",IFERROR(INDEX(Units!$D:$D,MATCH($B376,Units!$A:$A,0))&amp;"","Unit code not found"))</f>
        <v/>
      </c>
      <c r="H376" s="23" t="str">
        <f>IF($B376="","",IFERROR(INDEX(Units!$B:$B,MATCH($B376,Units!$A:$A,0))&amp;"","Unit code not found"))</f>
        <v/>
      </c>
    </row>
    <row r="377" spans="1:8" x14ac:dyDescent="0.3">
      <c r="A377" s="21"/>
      <c r="B377" s="14"/>
      <c r="C377" s="22"/>
      <c r="D377" s="20"/>
      <c r="E377" s="14"/>
      <c r="F377" s="14"/>
      <c r="G377" s="23" t="str">
        <f>IF($B377="","",IFERROR(INDEX(Units!$D:$D,MATCH($B377,Units!$A:$A,0))&amp;"","Unit code not found"))</f>
        <v/>
      </c>
      <c r="H377" s="23" t="str">
        <f>IF($B377="","",IFERROR(INDEX(Units!$B:$B,MATCH($B377,Units!$A:$A,0))&amp;"","Unit code not found"))</f>
        <v/>
      </c>
    </row>
    <row r="378" spans="1:8" x14ac:dyDescent="0.3">
      <c r="A378" s="21"/>
      <c r="B378" s="14"/>
      <c r="C378" s="22"/>
      <c r="D378" s="20"/>
      <c r="E378" s="14"/>
      <c r="F378" s="14"/>
      <c r="G378" s="23" t="str">
        <f>IF($B378="","",IFERROR(INDEX(Units!$D:$D,MATCH($B378,Units!$A:$A,0))&amp;"","Unit code not found"))</f>
        <v/>
      </c>
      <c r="H378" s="23" t="str">
        <f>IF($B378="","",IFERROR(INDEX(Units!$B:$B,MATCH($B378,Units!$A:$A,0))&amp;"","Unit code not found"))</f>
        <v/>
      </c>
    </row>
    <row r="379" spans="1:8" x14ac:dyDescent="0.3">
      <c r="A379" s="21"/>
      <c r="B379" s="14"/>
      <c r="C379" s="22"/>
      <c r="D379" s="20"/>
      <c r="E379" s="14"/>
      <c r="F379" s="14"/>
      <c r="G379" s="23" t="str">
        <f>IF($B379="","",IFERROR(INDEX(Units!$D:$D,MATCH($B379,Units!$A:$A,0))&amp;"","Unit code not found"))</f>
        <v/>
      </c>
      <c r="H379" s="23" t="str">
        <f>IF($B379="","",IFERROR(INDEX(Units!$B:$B,MATCH($B379,Units!$A:$A,0))&amp;"","Unit code not found"))</f>
        <v/>
      </c>
    </row>
    <row r="380" spans="1:8" x14ac:dyDescent="0.3">
      <c r="A380" s="21"/>
      <c r="B380" s="14"/>
      <c r="C380" s="22"/>
      <c r="D380" s="20"/>
      <c r="E380" s="14"/>
      <c r="F380" s="14"/>
      <c r="G380" s="23" t="str">
        <f>IF($B380="","",IFERROR(INDEX(Units!$D:$D,MATCH($B380,Units!$A:$A,0))&amp;"","Unit code not found"))</f>
        <v/>
      </c>
      <c r="H380" s="23" t="str">
        <f>IF($B380="","",IFERROR(INDEX(Units!$B:$B,MATCH($B380,Units!$A:$A,0))&amp;"","Unit code not found"))</f>
        <v/>
      </c>
    </row>
    <row r="381" spans="1:8" x14ac:dyDescent="0.3">
      <c r="A381" s="21"/>
      <c r="B381" s="14"/>
      <c r="C381" s="22"/>
      <c r="D381" s="20"/>
      <c r="E381" s="14"/>
      <c r="F381" s="14"/>
      <c r="G381" s="23" t="str">
        <f>IF($B381="","",IFERROR(INDEX(Units!$D:$D,MATCH($B381,Units!$A:$A,0))&amp;"","Unit code not found"))</f>
        <v/>
      </c>
      <c r="H381" s="23" t="str">
        <f>IF($B381="","",IFERROR(INDEX(Units!$B:$B,MATCH($B381,Units!$A:$A,0))&amp;"","Unit code not found"))</f>
        <v/>
      </c>
    </row>
    <row r="382" spans="1:8" x14ac:dyDescent="0.3">
      <c r="A382" s="21"/>
      <c r="B382" s="14"/>
      <c r="C382" s="22"/>
      <c r="D382" s="20"/>
      <c r="E382" s="14"/>
      <c r="F382" s="14"/>
      <c r="G382" s="23" t="str">
        <f>IF($B382="","",IFERROR(INDEX(Units!$D:$D,MATCH($B382,Units!$A:$A,0))&amp;"","Unit code not found"))</f>
        <v/>
      </c>
      <c r="H382" s="23" t="str">
        <f>IF($B382="","",IFERROR(INDEX(Units!$B:$B,MATCH($B382,Units!$A:$A,0))&amp;"","Unit code not found"))</f>
        <v/>
      </c>
    </row>
    <row r="383" spans="1:8" x14ac:dyDescent="0.3">
      <c r="A383" s="21"/>
      <c r="B383" s="14"/>
      <c r="C383" s="22"/>
      <c r="D383" s="20"/>
      <c r="E383" s="14"/>
      <c r="F383" s="14"/>
      <c r="G383" s="23" t="str">
        <f>IF($B383="","",IFERROR(INDEX(Units!$D:$D,MATCH($B383,Units!$A:$A,0))&amp;"","Unit code not found"))</f>
        <v/>
      </c>
      <c r="H383" s="23" t="str">
        <f>IF($B383="","",IFERROR(INDEX(Units!$B:$B,MATCH($B383,Units!$A:$A,0))&amp;"","Unit code not found"))</f>
        <v/>
      </c>
    </row>
    <row r="384" spans="1:8" x14ac:dyDescent="0.3">
      <c r="A384" s="21"/>
      <c r="B384" s="14"/>
      <c r="C384" s="22"/>
      <c r="D384" s="20"/>
      <c r="E384" s="14"/>
      <c r="F384" s="14"/>
      <c r="G384" s="23" t="str">
        <f>IF($B384="","",IFERROR(INDEX(Units!$D:$D,MATCH($B384,Units!$A:$A,0))&amp;"","Unit code not found"))</f>
        <v/>
      </c>
      <c r="H384" s="23" t="str">
        <f>IF($B384="","",IFERROR(INDEX(Units!$B:$B,MATCH($B384,Units!$A:$A,0))&amp;"","Unit code not found"))</f>
        <v/>
      </c>
    </row>
    <row r="385" spans="1:8" x14ac:dyDescent="0.3">
      <c r="A385" s="21"/>
      <c r="B385" s="14"/>
      <c r="C385" s="22"/>
      <c r="D385" s="20"/>
      <c r="E385" s="14"/>
      <c r="F385" s="14"/>
      <c r="G385" s="23" t="str">
        <f>IF($B385="","",IFERROR(INDEX(Units!$D:$D,MATCH($B385,Units!$A:$A,0))&amp;"","Unit code not found"))</f>
        <v/>
      </c>
      <c r="H385" s="23" t="str">
        <f>IF($B385="","",IFERROR(INDEX(Units!$B:$B,MATCH($B385,Units!$A:$A,0))&amp;"","Unit code not found"))</f>
        <v/>
      </c>
    </row>
    <row r="386" spans="1:8" x14ac:dyDescent="0.3">
      <c r="A386" s="21"/>
      <c r="B386" s="14"/>
      <c r="C386" s="22"/>
      <c r="D386" s="20"/>
      <c r="E386" s="14"/>
      <c r="F386" s="14"/>
      <c r="G386" s="23" t="str">
        <f>IF($B386="","",IFERROR(INDEX(Units!$D:$D,MATCH($B386,Units!$A:$A,0))&amp;"","Unit code not found"))</f>
        <v/>
      </c>
      <c r="H386" s="23" t="str">
        <f>IF($B386="","",IFERROR(INDEX(Units!$B:$B,MATCH($B386,Units!$A:$A,0))&amp;"","Unit code not found"))</f>
        <v/>
      </c>
    </row>
    <row r="387" spans="1:8" x14ac:dyDescent="0.3">
      <c r="A387" s="21"/>
      <c r="B387" s="14"/>
      <c r="C387" s="22"/>
      <c r="D387" s="20"/>
      <c r="E387" s="14"/>
      <c r="F387" s="14"/>
      <c r="G387" s="23" t="str">
        <f>IF($B387="","",IFERROR(INDEX(Units!$D:$D,MATCH($B387,Units!$A:$A,0))&amp;"","Unit code not found"))</f>
        <v/>
      </c>
      <c r="H387" s="23" t="str">
        <f>IF($B387="","",IFERROR(INDEX(Units!$B:$B,MATCH($B387,Units!$A:$A,0))&amp;"","Unit code not found"))</f>
        <v/>
      </c>
    </row>
    <row r="388" spans="1:8" x14ac:dyDescent="0.3">
      <c r="A388" s="21"/>
      <c r="B388" s="14"/>
      <c r="C388" s="22"/>
      <c r="D388" s="20"/>
      <c r="E388" s="14"/>
      <c r="F388" s="14"/>
      <c r="G388" s="23" t="str">
        <f>IF($B388="","",IFERROR(INDEX(Units!$D:$D,MATCH($B388,Units!$A:$A,0))&amp;"","Unit code not found"))</f>
        <v/>
      </c>
      <c r="H388" s="23" t="str">
        <f>IF($B388="","",IFERROR(INDEX(Units!$B:$B,MATCH($B388,Units!$A:$A,0))&amp;"","Unit code not found"))</f>
        <v/>
      </c>
    </row>
    <row r="389" spans="1:8" x14ac:dyDescent="0.3">
      <c r="A389" s="21"/>
      <c r="B389" s="14"/>
      <c r="C389" s="22"/>
      <c r="D389" s="20"/>
      <c r="E389" s="14"/>
      <c r="F389" s="14"/>
      <c r="G389" s="23" t="str">
        <f>IF($B389="","",IFERROR(INDEX(Units!$D:$D,MATCH($B389,Units!$A:$A,0))&amp;"","Unit code not found"))</f>
        <v/>
      </c>
      <c r="H389" s="23" t="str">
        <f>IF($B389="","",IFERROR(INDEX(Units!$B:$B,MATCH($B389,Units!$A:$A,0))&amp;"","Unit code not found"))</f>
        <v/>
      </c>
    </row>
    <row r="390" spans="1:8" x14ac:dyDescent="0.3">
      <c r="A390" s="21"/>
      <c r="B390" s="14"/>
      <c r="C390" s="22"/>
      <c r="D390" s="20"/>
      <c r="E390" s="14"/>
      <c r="F390" s="14"/>
      <c r="G390" s="23" t="str">
        <f>IF($B390="","",IFERROR(INDEX(Units!$D:$D,MATCH($B390,Units!$A:$A,0))&amp;"","Unit code not found"))</f>
        <v/>
      </c>
      <c r="H390" s="23" t="str">
        <f>IF($B390="","",IFERROR(INDEX(Units!$B:$B,MATCH($B390,Units!$A:$A,0))&amp;"","Unit code not found"))</f>
        <v/>
      </c>
    </row>
    <row r="391" spans="1:8" x14ac:dyDescent="0.3">
      <c r="A391" s="21"/>
      <c r="B391" s="14"/>
      <c r="C391" s="22"/>
      <c r="D391" s="20"/>
      <c r="E391" s="14"/>
      <c r="F391" s="14"/>
      <c r="G391" s="23" t="str">
        <f>IF($B391="","",IFERROR(INDEX(Units!$D:$D,MATCH($B391,Units!$A:$A,0))&amp;"","Unit code not found"))</f>
        <v/>
      </c>
      <c r="H391" s="23" t="str">
        <f>IF($B391="","",IFERROR(INDEX(Units!$B:$B,MATCH($B391,Units!$A:$A,0))&amp;"","Unit code not found"))</f>
        <v/>
      </c>
    </row>
    <row r="392" spans="1:8" x14ac:dyDescent="0.3">
      <c r="A392" s="21"/>
      <c r="B392" s="14"/>
      <c r="C392" s="22"/>
      <c r="D392" s="20"/>
      <c r="E392" s="14"/>
      <c r="F392" s="14"/>
      <c r="G392" s="23" t="str">
        <f>IF($B392="","",IFERROR(INDEX(Units!$D:$D,MATCH($B392,Units!$A:$A,0))&amp;"","Unit code not found"))</f>
        <v/>
      </c>
      <c r="H392" s="23" t="str">
        <f>IF($B392="","",IFERROR(INDEX(Units!$B:$B,MATCH($B392,Units!$A:$A,0))&amp;"","Unit code not found"))</f>
        <v/>
      </c>
    </row>
    <row r="393" spans="1:8" x14ac:dyDescent="0.3">
      <c r="A393" s="21"/>
      <c r="B393" s="14"/>
      <c r="C393" s="22"/>
      <c r="D393" s="20"/>
      <c r="E393" s="14"/>
      <c r="F393" s="14"/>
      <c r="G393" s="23" t="str">
        <f>IF($B393="","",IFERROR(INDEX(Units!$D:$D,MATCH($B393,Units!$A:$A,0))&amp;"","Unit code not found"))</f>
        <v/>
      </c>
      <c r="H393" s="23" t="str">
        <f>IF($B393="","",IFERROR(INDEX(Units!$B:$B,MATCH($B393,Units!$A:$A,0))&amp;"","Unit code not found"))</f>
        <v/>
      </c>
    </row>
    <row r="394" spans="1:8" x14ac:dyDescent="0.3">
      <c r="A394" s="21"/>
      <c r="B394" s="14"/>
      <c r="C394" s="22"/>
      <c r="D394" s="20"/>
      <c r="E394" s="14"/>
      <c r="F394" s="14"/>
      <c r="G394" s="23" t="str">
        <f>IF($B394="","",IFERROR(INDEX(Units!$D:$D,MATCH($B394,Units!$A:$A,0))&amp;"","Unit code not found"))</f>
        <v/>
      </c>
      <c r="H394" s="23" t="str">
        <f>IF($B394="","",IFERROR(INDEX(Units!$B:$B,MATCH($B394,Units!$A:$A,0))&amp;"","Unit code not found"))</f>
        <v/>
      </c>
    </row>
    <row r="395" spans="1:8" x14ac:dyDescent="0.3">
      <c r="A395" s="21"/>
      <c r="B395" s="14"/>
      <c r="C395" s="22"/>
      <c r="D395" s="20"/>
      <c r="E395" s="14"/>
      <c r="F395" s="14"/>
      <c r="G395" s="23" t="str">
        <f>IF($B395="","",IFERROR(INDEX(Units!$D:$D,MATCH($B395,Units!$A:$A,0))&amp;"","Unit code not found"))</f>
        <v/>
      </c>
      <c r="H395" s="23" t="str">
        <f>IF($B395="","",IFERROR(INDEX(Units!$B:$B,MATCH($B395,Units!$A:$A,0))&amp;"","Unit code not found"))</f>
        <v/>
      </c>
    </row>
    <row r="396" spans="1:8" x14ac:dyDescent="0.3">
      <c r="A396" s="21"/>
      <c r="B396" s="14"/>
      <c r="C396" s="22"/>
      <c r="D396" s="20"/>
      <c r="E396" s="14"/>
      <c r="F396" s="14"/>
      <c r="G396" s="23" t="str">
        <f>IF($B396="","",IFERROR(INDEX(Units!$D:$D,MATCH($B396,Units!$A:$A,0))&amp;"","Unit code not found"))</f>
        <v/>
      </c>
      <c r="H396" s="23" t="str">
        <f>IF($B396="","",IFERROR(INDEX(Units!$B:$B,MATCH($B396,Units!$A:$A,0))&amp;"","Unit code not found"))</f>
        <v/>
      </c>
    </row>
    <row r="397" spans="1:8" x14ac:dyDescent="0.3">
      <c r="A397" s="21"/>
      <c r="B397" s="14"/>
      <c r="C397" s="22"/>
      <c r="D397" s="20"/>
      <c r="E397" s="14"/>
      <c r="F397" s="14"/>
      <c r="G397" s="23" t="str">
        <f>IF($B397="","",IFERROR(INDEX(Units!$D:$D,MATCH($B397,Units!$A:$A,0))&amp;"","Unit code not found"))</f>
        <v/>
      </c>
      <c r="H397" s="23" t="str">
        <f>IF($B397="","",IFERROR(INDEX(Units!$B:$B,MATCH($B397,Units!$A:$A,0))&amp;"","Unit code not found"))</f>
        <v/>
      </c>
    </row>
    <row r="398" spans="1:8" x14ac:dyDescent="0.3">
      <c r="A398" s="21"/>
      <c r="B398" s="14"/>
      <c r="C398" s="22"/>
      <c r="D398" s="20"/>
      <c r="E398" s="14"/>
      <c r="F398" s="14"/>
      <c r="G398" s="23" t="str">
        <f>IF($B398="","",IFERROR(INDEX(Units!$D:$D,MATCH($B398,Units!$A:$A,0))&amp;"","Unit code not found"))</f>
        <v/>
      </c>
      <c r="H398" s="23" t="str">
        <f>IF($B398="","",IFERROR(INDEX(Units!$B:$B,MATCH($B398,Units!$A:$A,0))&amp;"","Unit code not found"))</f>
        <v/>
      </c>
    </row>
    <row r="399" spans="1:8" x14ac:dyDescent="0.3">
      <c r="A399" s="21"/>
      <c r="B399" s="14"/>
      <c r="C399" s="22"/>
      <c r="D399" s="20"/>
      <c r="E399" s="14"/>
      <c r="F399" s="14"/>
      <c r="G399" s="23" t="str">
        <f>IF($B399="","",IFERROR(INDEX(Units!$D:$D,MATCH($B399,Units!$A:$A,0))&amp;"","Unit code not found"))</f>
        <v/>
      </c>
      <c r="H399" s="23" t="str">
        <f>IF($B399="","",IFERROR(INDEX(Units!$B:$B,MATCH($B399,Units!$A:$A,0))&amp;"","Unit code not found"))</f>
        <v/>
      </c>
    </row>
    <row r="400" spans="1:8" x14ac:dyDescent="0.3">
      <c r="A400" s="21"/>
      <c r="B400" s="14"/>
      <c r="C400" s="22"/>
      <c r="D400" s="20"/>
      <c r="E400" s="14"/>
      <c r="F400" s="14"/>
      <c r="G400" s="23" t="str">
        <f>IF($B400="","",IFERROR(INDEX(Units!$D:$D,MATCH($B400,Units!$A:$A,0))&amp;"","Unit code not found"))</f>
        <v/>
      </c>
      <c r="H400" s="23" t="str">
        <f>IF($B400="","",IFERROR(INDEX(Units!$B:$B,MATCH($B400,Units!$A:$A,0))&amp;"","Unit code not found"))</f>
        <v/>
      </c>
    </row>
    <row r="401" spans="1:8" x14ac:dyDescent="0.3">
      <c r="A401" s="21"/>
      <c r="B401" s="14"/>
      <c r="C401" s="22"/>
      <c r="D401" s="20"/>
      <c r="E401" s="14"/>
      <c r="F401" s="14"/>
      <c r="G401" s="23" t="str">
        <f>IF($B401="","",IFERROR(INDEX(Units!$D:$D,MATCH($B401,Units!$A:$A,0))&amp;"","Unit code not found"))</f>
        <v/>
      </c>
      <c r="H401" s="23" t="str">
        <f>IF($B401="","",IFERROR(INDEX(Units!$B:$B,MATCH($B401,Units!$A:$A,0))&amp;"","Unit code not found"))</f>
        <v/>
      </c>
    </row>
    <row r="402" spans="1:8" x14ac:dyDescent="0.3">
      <c r="A402" s="21"/>
      <c r="B402" s="14"/>
      <c r="C402" s="22"/>
      <c r="D402" s="20"/>
      <c r="E402" s="14"/>
      <c r="F402" s="14"/>
      <c r="G402" s="23" t="str">
        <f>IF($B402="","",IFERROR(INDEX(Units!$D:$D,MATCH($B402,Units!$A:$A,0))&amp;"","Unit code not found"))</f>
        <v/>
      </c>
      <c r="H402" s="23" t="str">
        <f>IF($B402="","",IFERROR(INDEX(Units!$B:$B,MATCH($B402,Units!$A:$A,0))&amp;"","Unit code not found"))</f>
        <v/>
      </c>
    </row>
    <row r="403" spans="1:8" x14ac:dyDescent="0.3">
      <c r="A403" s="21"/>
      <c r="B403" s="14"/>
      <c r="C403" s="22"/>
      <c r="D403" s="20"/>
      <c r="E403" s="14"/>
      <c r="F403" s="14"/>
      <c r="G403" s="23" t="str">
        <f>IF($B403="","",IFERROR(INDEX(Units!$D:$D,MATCH($B403,Units!$A:$A,0))&amp;"","Unit code not found"))</f>
        <v/>
      </c>
      <c r="H403" s="23" t="str">
        <f>IF($B403="","",IFERROR(INDEX(Units!$B:$B,MATCH($B403,Units!$A:$A,0))&amp;"","Unit code not found"))</f>
        <v/>
      </c>
    </row>
    <row r="404" spans="1:8" x14ac:dyDescent="0.3">
      <c r="A404" s="21"/>
      <c r="B404" s="14"/>
      <c r="C404" s="22"/>
      <c r="D404" s="20"/>
      <c r="E404" s="14"/>
      <c r="F404" s="14"/>
      <c r="G404" s="23" t="str">
        <f>IF($B404="","",IFERROR(INDEX(Units!$D:$D,MATCH($B404,Units!$A:$A,0))&amp;"","Unit code not found"))</f>
        <v/>
      </c>
      <c r="H404" s="23" t="str">
        <f>IF($B404="","",IFERROR(INDEX(Units!$B:$B,MATCH($B404,Units!$A:$A,0))&amp;"","Unit code not found"))</f>
        <v/>
      </c>
    </row>
    <row r="405" spans="1:8" x14ac:dyDescent="0.3">
      <c r="A405" s="21"/>
      <c r="B405" s="14"/>
      <c r="C405" s="22"/>
      <c r="D405" s="20"/>
      <c r="E405" s="14"/>
      <c r="F405" s="14"/>
      <c r="G405" s="23" t="str">
        <f>IF($B405="","",IFERROR(INDEX(Units!$D:$D,MATCH($B405,Units!$A:$A,0))&amp;"","Unit code not found"))</f>
        <v/>
      </c>
      <c r="H405" s="23" t="str">
        <f>IF($B405="","",IFERROR(INDEX(Units!$B:$B,MATCH($B405,Units!$A:$A,0))&amp;"","Unit code not found"))</f>
        <v/>
      </c>
    </row>
    <row r="406" spans="1:8" x14ac:dyDescent="0.3">
      <c r="A406" s="21"/>
      <c r="B406" s="14"/>
      <c r="C406" s="22"/>
      <c r="D406" s="20"/>
      <c r="E406" s="14"/>
      <c r="F406" s="14"/>
      <c r="G406" s="23" t="str">
        <f>IF($B406="","",IFERROR(INDEX(Units!$D:$D,MATCH($B406,Units!$A:$A,0))&amp;"","Unit code not found"))</f>
        <v/>
      </c>
      <c r="H406" s="23" t="str">
        <f>IF($B406="","",IFERROR(INDEX(Units!$B:$B,MATCH($B406,Units!$A:$A,0))&amp;"","Unit code not found"))</f>
        <v/>
      </c>
    </row>
    <row r="407" spans="1:8" x14ac:dyDescent="0.3">
      <c r="A407" s="21"/>
      <c r="B407" s="14"/>
      <c r="C407" s="22"/>
      <c r="D407" s="20"/>
      <c r="E407" s="14"/>
      <c r="F407" s="14"/>
      <c r="G407" s="23" t="str">
        <f>IF($B407="","",IFERROR(INDEX(Units!$D:$D,MATCH($B407,Units!$A:$A,0))&amp;"","Unit code not found"))</f>
        <v/>
      </c>
      <c r="H407" s="23" t="str">
        <f>IF($B407="","",IFERROR(INDEX(Units!$B:$B,MATCH($B407,Units!$A:$A,0))&amp;"","Unit code not found"))</f>
        <v/>
      </c>
    </row>
    <row r="408" spans="1:8" x14ac:dyDescent="0.3">
      <c r="A408" s="21"/>
      <c r="B408" s="14"/>
      <c r="C408" s="22"/>
      <c r="D408" s="20"/>
      <c r="E408" s="14"/>
      <c r="F408" s="14"/>
      <c r="G408" s="23" t="str">
        <f>IF($B408="","",IFERROR(INDEX(Units!$D:$D,MATCH($B408,Units!$A:$A,0))&amp;"","Unit code not found"))</f>
        <v/>
      </c>
      <c r="H408" s="23" t="str">
        <f>IF($B408="","",IFERROR(INDEX(Units!$B:$B,MATCH($B408,Units!$A:$A,0))&amp;"","Unit code not found"))</f>
        <v/>
      </c>
    </row>
    <row r="409" spans="1:8" x14ac:dyDescent="0.3">
      <c r="A409" s="21"/>
      <c r="B409" s="14"/>
      <c r="C409" s="22"/>
      <c r="D409" s="20"/>
      <c r="E409" s="14"/>
      <c r="F409" s="14"/>
      <c r="G409" s="23" t="str">
        <f>IF($B409="","",IFERROR(INDEX(Units!$D:$D,MATCH($B409,Units!$A:$A,0))&amp;"","Unit code not found"))</f>
        <v/>
      </c>
      <c r="H409" s="23" t="str">
        <f>IF($B409="","",IFERROR(INDEX(Units!$B:$B,MATCH($B409,Units!$A:$A,0))&amp;"","Unit code not found"))</f>
        <v/>
      </c>
    </row>
    <row r="410" spans="1:8" x14ac:dyDescent="0.3">
      <c r="A410" s="21"/>
      <c r="B410" s="14"/>
      <c r="C410" s="22"/>
      <c r="D410" s="20"/>
      <c r="E410" s="14"/>
      <c r="F410" s="14"/>
      <c r="G410" s="23" t="str">
        <f>IF($B410="","",IFERROR(INDEX(Units!$D:$D,MATCH($B410,Units!$A:$A,0))&amp;"","Unit code not found"))</f>
        <v/>
      </c>
      <c r="H410" s="23" t="str">
        <f>IF($B410="","",IFERROR(INDEX(Units!$B:$B,MATCH($B410,Units!$A:$A,0))&amp;"","Unit code not found"))</f>
        <v/>
      </c>
    </row>
    <row r="411" spans="1:8" x14ac:dyDescent="0.3">
      <c r="A411" s="21"/>
      <c r="B411" s="14"/>
      <c r="C411" s="22"/>
      <c r="D411" s="20"/>
      <c r="E411" s="14"/>
      <c r="F411" s="14"/>
      <c r="G411" s="23" t="str">
        <f>IF($B411="","",IFERROR(INDEX(Units!$D:$D,MATCH($B411,Units!$A:$A,0))&amp;"","Unit code not found"))</f>
        <v/>
      </c>
      <c r="H411" s="23" t="str">
        <f>IF($B411="","",IFERROR(INDEX(Units!$B:$B,MATCH($B411,Units!$A:$A,0))&amp;"","Unit code not found"))</f>
        <v/>
      </c>
    </row>
    <row r="412" spans="1:8" x14ac:dyDescent="0.3">
      <c r="A412" s="21"/>
      <c r="B412" s="14"/>
      <c r="C412" s="22"/>
      <c r="D412" s="20"/>
      <c r="E412" s="14"/>
      <c r="F412" s="14"/>
      <c r="G412" s="23" t="str">
        <f>IF($B412="","",IFERROR(INDEX(Units!$D:$D,MATCH($B412,Units!$A:$A,0))&amp;"","Unit code not found"))</f>
        <v/>
      </c>
      <c r="H412" s="23" t="str">
        <f>IF($B412="","",IFERROR(INDEX(Units!$B:$B,MATCH($B412,Units!$A:$A,0))&amp;"","Unit code not found"))</f>
        <v/>
      </c>
    </row>
    <row r="413" spans="1:8" x14ac:dyDescent="0.3">
      <c r="A413" s="21"/>
      <c r="B413" s="14"/>
      <c r="C413" s="22"/>
      <c r="D413" s="20"/>
      <c r="E413" s="14"/>
      <c r="F413" s="14"/>
      <c r="G413" s="23" t="str">
        <f>IF($B413="","",IFERROR(INDEX(Units!$D:$D,MATCH($B413,Units!$A:$A,0))&amp;"","Unit code not found"))</f>
        <v/>
      </c>
      <c r="H413" s="23" t="str">
        <f>IF($B413="","",IFERROR(INDEX(Units!$B:$B,MATCH($B413,Units!$A:$A,0))&amp;"","Unit code not found"))</f>
        <v/>
      </c>
    </row>
    <row r="414" spans="1:8" x14ac:dyDescent="0.3">
      <c r="A414" s="21"/>
      <c r="B414" s="14"/>
      <c r="C414" s="22"/>
      <c r="D414" s="20"/>
      <c r="E414" s="14"/>
      <c r="F414" s="14"/>
      <c r="G414" s="23" t="str">
        <f>IF($B414="","",IFERROR(INDEX(Units!$D:$D,MATCH($B414,Units!$A:$A,0))&amp;"","Unit code not found"))</f>
        <v/>
      </c>
      <c r="H414" s="23" t="str">
        <f>IF($B414="","",IFERROR(INDEX(Units!$B:$B,MATCH($B414,Units!$A:$A,0))&amp;"","Unit code not found"))</f>
        <v/>
      </c>
    </row>
    <row r="415" spans="1:8" x14ac:dyDescent="0.3">
      <c r="A415" s="21"/>
      <c r="B415" s="14"/>
      <c r="C415" s="22"/>
      <c r="D415" s="20"/>
      <c r="E415" s="14"/>
      <c r="F415" s="14"/>
      <c r="G415" s="23" t="str">
        <f>IF($B415="","",IFERROR(INDEX(Units!$D:$D,MATCH($B415,Units!$A:$A,0))&amp;"","Unit code not found"))</f>
        <v/>
      </c>
      <c r="H415" s="23" t="str">
        <f>IF($B415="","",IFERROR(INDEX(Units!$B:$B,MATCH($B415,Units!$A:$A,0))&amp;"","Unit code not found"))</f>
        <v/>
      </c>
    </row>
    <row r="416" spans="1:8" x14ac:dyDescent="0.3">
      <c r="A416" s="21"/>
      <c r="B416" s="14"/>
      <c r="C416" s="22"/>
      <c r="D416" s="20"/>
      <c r="E416" s="14"/>
      <c r="F416" s="14"/>
      <c r="G416" s="23" t="str">
        <f>IF($B416="","",IFERROR(INDEX(Units!$D:$D,MATCH($B416,Units!$A:$A,0))&amp;"","Unit code not found"))</f>
        <v/>
      </c>
      <c r="H416" s="23" t="str">
        <f>IF($B416="","",IFERROR(INDEX(Units!$B:$B,MATCH($B416,Units!$A:$A,0))&amp;"","Unit code not found"))</f>
        <v/>
      </c>
    </row>
    <row r="417" spans="1:8" x14ac:dyDescent="0.3">
      <c r="A417" s="21"/>
      <c r="B417" s="14"/>
      <c r="C417" s="22"/>
      <c r="D417" s="20"/>
      <c r="E417" s="14"/>
      <c r="F417" s="14"/>
      <c r="G417" s="23" t="str">
        <f>IF($B417="","",IFERROR(INDEX(Units!$D:$D,MATCH($B417,Units!$A:$A,0))&amp;"","Unit code not found"))</f>
        <v/>
      </c>
      <c r="H417" s="23" t="str">
        <f>IF($B417="","",IFERROR(INDEX(Units!$B:$B,MATCH($B417,Units!$A:$A,0))&amp;"","Unit code not found"))</f>
        <v/>
      </c>
    </row>
    <row r="418" spans="1:8" x14ac:dyDescent="0.3">
      <c r="A418" s="21"/>
      <c r="B418" s="14"/>
      <c r="C418" s="22"/>
      <c r="D418" s="20"/>
      <c r="E418" s="14"/>
      <c r="F418" s="14"/>
      <c r="G418" s="23" t="str">
        <f>IF($B418="","",IFERROR(INDEX(Units!$D:$D,MATCH($B418,Units!$A:$A,0))&amp;"","Unit code not found"))</f>
        <v/>
      </c>
      <c r="H418" s="23" t="str">
        <f>IF($B418="","",IFERROR(INDEX(Units!$B:$B,MATCH($B418,Units!$A:$A,0))&amp;"","Unit code not found"))</f>
        <v/>
      </c>
    </row>
    <row r="419" spans="1:8" x14ac:dyDescent="0.3">
      <c r="A419" s="21"/>
      <c r="B419" s="14"/>
      <c r="C419" s="22"/>
      <c r="D419" s="20"/>
      <c r="E419" s="14"/>
      <c r="F419" s="14"/>
      <c r="G419" s="23" t="str">
        <f>IF($B419="","",IFERROR(INDEX(Units!$D:$D,MATCH($B419,Units!$A:$A,0))&amp;"","Unit code not found"))</f>
        <v/>
      </c>
      <c r="H419" s="23" t="str">
        <f>IF($B419="","",IFERROR(INDEX(Units!$B:$B,MATCH($B419,Units!$A:$A,0))&amp;"","Unit code not found"))</f>
        <v/>
      </c>
    </row>
    <row r="420" spans="1:8" x14ac:dyDescent="0.3">
      <c r="A420" s="21"/>
      <c r="B420" s="14"/>
      <c r="C420" s="22"/>
      <c r="D420" s="20"/>
      <c r="E420" s="14"/>
      <c r="F420" s="14"/>
      <c r="G420" s="23" t="str">
        <f>IF($B420="","",IFERROR(INDEX(Units!$D:$D,MATCH($B420,Units!$A:$A,0))&amp;"","Unit code not found"))</f>
        <v/>
      </c>
      <c r="H420" s="23" t="str">
        <f>IF($B420="","",IFERROR(INDEX(Units!$B:$B,MATCH($B420,Units!$A:$A,0))&amp;"","Unit code not found"))</f>
        <v/>
      </c>
    </row>
    <row r="421" spans="1:8" x14ac:dyDescent="0.3">
      <c r="A421" s="21"/>
      <c r="B421" s="14"/>
      <c r="C421" s="22"/>
      <c r="D421" s="20"/>
      <c r="E421" s="14"/>
      <c r="F421" s="14"/>
      <c r="G421" s="23" t="str">
        <f>IF($B421="","",IFERROR(INDEX(Units!$D:$D,MATCH($B421,Units!$A:$A,0))&amp;"","Unit code not found"))</f>
        <v/>
      </c>
      <c r="H421" s="23" t="str">
        <f>IF($B421="","",IFERROR(INDEX(Units!$B:$B,MATCH($B421,Units!$A:$A,0))&amp;"","Unit code not found"))</f>
        <v/>
      </c>
    </row>
    <row r="422" spans="1:8" x14ac:dyDescent="0.3">
      <c r="A422" s="21"/>
      <c r="B422" s="14"/>
      <c r="C422" s="22"/>
      <c r="D422" s="20"/>
      <c r="E422" s="14"/>
      <c r="F422" s="14"/>
      <c r="G422" s="23" t="str">
        <f>IF($B422="","",IFERROR(INDEX(Units!$D:$D,MATCH($B422,Units!$A:$A,0))&amp;"","Unit code not found"))</f>
        <v/>
      </c>
      <c r="H422" s="23" t="str">
        <f>IF($B422="","",IFERROR(INDEX(Units!$B:$B,MATCH($B422,Units!$A:$A,0))&amp;"","Unit code not found"))</f>
        <v/>
      </c>
    </row>
    <row r="423" spans="1:8" x14ac:dyDescent="0.3">
      <c r="A423" s="21"/>
      <c r="B423" s="14"/>
      <c r="C423" s="22"/>
      <c r="D423" s="20"/>
      <c r="E423" s="14"/>
      <c r="F423" s="14"/>
      <c r="G423" s="23" t="str">
        <f>IF($B423="","",IFERROR(INDEX(Units!$D:$D,MATCH($B423,Units!$A:$A,0))&amp;"","Unit code not found"))</f>
        <v/>
      </c>
      <c r="H423" s="23" t="str">
        <f>IF($B423="","",IFERROR(INDEX(Units!$B:$B,MATCH($B423,Units!$A:$A,0))&amp;"","Unit code not found"))</f>
        <v/>
      </c>
    </row>
    <row r="424" spans="1:8" x14ac:dyDescent="0.3">
      <c r="A424" s="21"/>
      <c r="B424" s="14"/>
      <c r="C424" s="22"/>
      <c r="D424" s="20"/>
      <c r="E424" s="14"/>
      <c r="F424" s="14"/>
      <c r="G424" s="23" t="str">
        <f>IF($B424="","",IFERROR(INDEX(Units!$D:$D,MATCH($B424,Units!$A:$A,0))&amp;"","Unit code not found"))</f>
        <v/>
      </c>
      <c r="H424" s="23" t="str">
        <f>IF($B424="","",IFERROR(INDEX(Units!$B:$B,MATCH($B424,Units!$A:$A,0))&amp;"","Unit code not found"))</f>
        <v/>
      </c>
    </row>
    <row r="425" spans="1:8" x14ac:dyDescent="0.3">
      <c r="A425" s="21"/>
      <c r="B425" s="14"/>
      <c r="C425" s="22"/>
      <c r="D425" s="20"/>
      <c r="E425" s="14"/>
      <c r="F425" s="14"/>
      <c r="G425" s="23" t="str">
        <f>IF($B425="","",IFERROR(INDEX(Units!$D:$D,MATCH($B425,Units!$A:$A,0))&amp;"","Unit code not found"))</f>
        <v/>
      </c>
      <c r="H425" s="23" t="str">
        <f>IF($B425="","",IFERROR(INDEX(Units!$B:$B,MATCH($B425,Units!$A:$A,0))&amp;"","Unit code not found"))</f>
        <v/>
      </c>
    </row>
    <row r="426" spans="1:8" x14ac:dyDescent="0.3">
      <c r="A426" s="21"/>
      <c r="B426" s="14"/>
      <c r="C426" s="22"/>
      <c r="D426" s="20"/>
      <c r="E426" s="14"/>
      <c r="F426" s="14"/>
      <c r="G426" s="23" t="str">
        <f>IF($B426="","",IFERROR(INDEX(Units!$D:$D,MATCH($B426,Units!$A:$A,0))&amp;"","Unit code not found"))</f>
        <v/>
      </c>
      <c r="H426" s="23" t="str">
        <f>IF($B426="","",IFERROR(INDEX(Units!$B:$B,MATCH($B426,Units!$A:$A,0))&amp;"","Unit code not found"))</f>
        <v/>
      </c>
    </row>
    <row r="427" spans="1:8" x14ac:dyDescent="0.3">
      <c r="A427" s="21"/>
      <c r="B427" s="14"/>
      <c r="C427" s="22"/>
      <c r="D427" s="20"/>
      <c r="E427" s="14"/>
      <c r="F427" s="14"/>
      <c r="G427" s="23" t="str">
        <f>IF($B427="","",IFERROR(INDEX(Units!$D:$D,MATCH($B427,Units!$A:$A,0))&amp;"","Unit code not found"))</f>
        <v/>
      </c>
      <c r="H427" s="23" t="str">
        <f>IF($B427="","",IFERROR(INDEX(Units!$B:$B,MATCH($B427,Units!$A:$A,0))&amp;"","Unit code not found"))</f>
        <v/>
      </c>
    </row>
    <row r="428" spans="1:8" x14ac:dyDescent="0.3">
      <c r="A428" s="21"/>
      <c r="B428" s="14"/>
      <c r="C428" s="22"/>
      <c r="D428" s="20"/>
      <c r="E428" s="14"/>
      <c r="F428" s="14"/>
      <c r="G428" s="23" t="str">
        <f>IF($B428="","",IFERROR(INDEX(Units!$D:$D,MATCH($B428,Units!$A:$A,0))&amp;"","Unit code not found"))</f>
        <v/>
      </c>
      <c r="H428" s="23" t="str">
        <f>IF($B428="","",IFERROR(INDEX(Units!$B:$B,MATCH($B428,Units!$A:$A,0))&amp;"","Unit code not found"))</f>
        <v/>
      </c>
    </row>
    <row r="429" spans="1:8" x14ac:dyDescent="0.3">
      <c r="A429" s="21"/>
      <c r="B429" s="14"/>
      <c r="C429" s="22"/>
      <c r="D429" s="20"/>
      <c r="E429" s="14"/>
      <c r="F429" s="14"/>
      <c r="G429" s="23" t="str">
        <f>IF($B429="","",IFERROR(INDEX(Units!$D:$D,MATCH($B429,Units!$A:$A,0))&amp;"","Unit code not found"))</f>
        <v/>
      </c>
      <c r="H429" s="23" t="str">
        <f>IF($B429="","",IFERROR(INDEX(Units!$B:$B,MATCH($B429,Units!$A:$A,0))&amp;"","Unit code not found"))</f>
        <v/>
      </c>
    </row>
    <row r="430" spans="1:8" x14ac:dyDescent="0.3">
      <c r="A430" s="21"/>
      <c r="B430" s="14"/>
      <c r="C430" s="22"/>
      <c r="D430" s="20"/>
      <c r="E430" s="14"/>
      <c r="F430" s="14"/>
      <c r="G430" s="23" t="str">
        <f>IF($B430="","",IFERROR(INDEX(Units!$D:$D,MATCH($B430,Units!$A:$A,0))&amp;"","Unit code not found"))</f>
        <v/>
      </c>
      <c r="H430" s="23" t="str">
        <f>IF($B430="","",IFERROR(INDEX(Units!$B:$B,MATCH($B430,Units!$A:$A,0))&amp;"","Unit code not found"))</f>
        <v/>
      </c>
    </row>
    <row r="431" spans="1:8" x14ac:dyDescent="0.3">
      <c r="A431" s="21"/>
      <c r="B431" s="14"/>
      <c r="C431" s="22"/>
      <c r="D431" s="20"/>
      <c r="E431" s="14"/>
      <c r="F431" s="14"/>
      <c r="G431" s="23" t="str">
        <f>IF($B431="","",IFERROR(INDEX(Units!$D:$D,MATCH($B431,Units!$A:$A,0))&amp;"","Unit code not found"))</f>
        <v/>
      </c>
      <c r="H431" s="23" t="str">
        <f>IF($B431="","",IFERROR(INDEX(Units!$B:$B,MATCH($B431,Units!$A:$A,0))&amp;"","Unit code not found"))</f>
        <v/>
      </c>
    </row>
    <row r="432" spans="1:8" x14ac:dyDescent="0.3">
      <c r="A432" s="21"/>
      <c r="B432" s="14"/>
      <c r="C432" s="22"/>
      <c r="D432" s="20"/>
      <c r="E432" s="14"/>
      <c r="F432" s="14"/>
      <c r="G432" s="23" t="str">
        <f>IF($B432="","",IFERROR(INDEX(Units!$D:$D,MATCH($B432,Units!$A:$A,0))&amp;"","Unit code not found"))</f>
        <v/>
      </c>
      <c r="H432" s="23" t="str">
        <f>IF($B432="","",IFERROR(INDEX(Units!$B:$B,MATCH($B432,Units!$A:$A,0))&amp;"","Unit code not found"))</f>
        <v/>
      </c>
    </row>
    <row r="433" spans="1:8" x14ac:dyDescent="0.3">
      <c r="A433" s="21"/>
      <c r="B433" s="14"/>
      <c r="C433" s="22"/>
      <c r="D433" s="20"/>
      <c r="E433" s="14"/>
      <c r="F433" s="14"/>
      <c r="G433" s="23" t="str">
        <f>IF($B433="","",IFERROR(INDEX(Units!$D:$D,MATCH($B433,Units!$A:$A,0))&amp;"","Unit code not found"))</f>
        <v/>
      </c>
      <c r="H433" s="23" t="str">
        <f>IF($B433="","",IFERROR(INDEX(Units!$B:$B,MATCH($B433,Units!$A:$A,0))&amp;"","Unit code not found"))</f>
        <v/>
      </c>
    </row>
    <row r="434" spans="1:8" x14ac:dyDescent="0.3">
      <c r="A434" s="21"/>
      <c r="B434" s="14"/>
      <c r="C434" s="22"/>
      <c r="D434" s="20"/>
      <c r="E434" s="14"/>
      <c r="F434" s="14"/>
      <c r="G434" s="23" t="str">
        <f>IF($B434="","",IFERROR(INDEX(Units!$D:$D,MATCH($B434,Units!$A:$A,0))&amp;"","Unit code not found"))</f>
        <v/>
      </c>
      <c r="H434" s="23" t="str">
        <f>IF($B434="","",IFERROR(INDEX(Units!$B:$B,MATCH($B434,Units!$A:$A,0))&amp;"","Unit code not found"))</f>
        <v/>
      </c>
    </row>
    <row r="435" spans="1:8" x14ac:dyDescent="0.3">
      <c r="A435" s="21"/>
      <c r="B435" s="14"/>
      <c r="C435" s="22"/>
      <c r="D435" s="20"/>
      <c r="E435" s="14"/>
      <c r="F435" s="14"/>
      <c r="G435" s="23" t="str">
        <f>IF($B435="","",IFERROR(INDEX(Units!$D:$D,MATCH($B435,Units!$A:$A,0))&amp;"","Unit code not found"))</f>
        <v/>
      </c>
      <c r="H435" s="23" t="str">
        <f>IF($B435="","",IFERROR(INDEX(Units!$B:$B,MATCH($B435,Units!$A:$A,0))&amp;"","Unit code not found"))</f>
        <v/>
      </c>
    </row>
    <row r="436" spans="1:8" x14ac:dyDescent="0.3">
      <c r="A436" s="21"/>
      <c r="B436" s="14"/>
      <c r="C436" s="22"/>
      <c r="D436" s="20"/>
      <c r="E436" s="14"/>
      <c r="F436" s="14"/>
      <c r="G436" s="23" t="str">
        <f>IF($B436="","",IFERROR(INDEX(Units!$D:$D,MATCH($B436,Units!$A:$A,0))&amp;"","Unit code not found"))</f>
        <v/>
      </c>
      <c r="H436" s="23" t="str">
        <f>IF($B436="","",IFERROR(INDEX(Units!$B:$B,MATCH($B436,Units!$A:$A,0))&amp;"","Unit code not found"))</f>
        <v/>
      </c>
    </row>
    <row r="437" spans="1:8" x14ac:dyDescent="0.3">
      <c r="A437" s="21"/>
      <c r="B437" s="14"/>
      <c r="C437" s="22"/>
      <c r="D437" s="20"/>
      <c r="E437" s="14"/>
      <c r="F437" s="14"/>
      <c r="G437" s="23" t="str">
        <f>IF($B437="","",IFERROR(INDEX(Units!$D:$D,MATCH($B437,Units!$A:$A,0))&amp;"","Unit code not found"))</f>
        <v/>
      </c>
      <c r="H437" s="23" t="str">
        <f>IF($B437="","",IFERROR(INDEX(Units!$B:$B,MATCH($B437,Units!$A:$A,0))&amp;"","Unit code not found"))</f>
        <v/>
      </c>
    </row>
    <row r="438" spans="1:8" x14ac:dyDescent="0.3">
      <c r="A438" s="21"/>
      <c r="B438" s="14"/>
      <c r="C438" s="22"/>
      <c r="D438" s="20"/>
      <c r="E438" s="14"/>
      <c r="F438" s="14"/>
      <c r="G438" s="23" t="str">
        <f>IF($B438="","",IFERROR(INDEX(Units!$D:$D,MATCH($B438,Units!$A:$A,0))&amp;"","Unit code not found"))</f>
        <v/>
      </c>
      <c r="H438" s="23" t="str">
        <f>IF($B438="","",IFERROR(INDEX(Units!$B:$B,MATCH($B438,Units!$A:$A,0))&amp;"","Unit code not found"))</f>
        <v/>
      </c>
    </row>
    <row r="439" spans="1:8" x14ac:dyDescent="0.3">
      <c r="A439" s="21"/>
      <c r="B439" s="14"/>
      <c r="C439" s="22"/>
      <c r="D439" s="20"/>
      <c r="E439" s="14"/>
      <c r="F439" s="14"/>
      <c r="G439" s="23" t="str">
        <f>IF($B439="","",IFERROR(INDEX(Units!$D:$D,MATCH($B439,Units!$A:$A,0))&amp;"","Unit code not found"))</f>
        <v/>
      </c>
      <c r="H439" s="23" t="str">
        <f>IF($B439="","",IFERROR(INDEX(Units!$B:$B,MATCH($B439,Units!$A:$A,0))&amp;"","Unit code not found"))</f>
        <v/>
      </c>
    </row>
    <row r="440" spans="1:8" x14ac:dyDescent="0.3">
      <c r="A440" s="21"/>
      <c r="B440" s="14"/>
      <c r="C440" s="22"/>
      <c r="D440" s="20"/>
      <c r="E440" s="14"/>
      <c r="F440" s="14"/>
      <c r="G440" s="23" t="str">
        <f>IF($B440="","",IFERROR(INDEX(Units!$D:$D,MATCH($B440,Units!$A:$A,0))&amp;"","Unit code not found"))</f>
        <v/>
      </c>
      <c r="H440" s="23" t="str">
        <f>IF($B440="","",IFERROR(INDEX(Units!$B:$B,MATCH($B440,Units!$A:$A,0))&amp;"","Unit code not found"))</f>
        <v/>
      </c>
    </row>
    <row r="441" spans="1:8" x14ac:dyDescent="0.3">
      <c r="A441" s="21"/>
      <c r="B441" s="14"/>
      <c r="C441" s="22"/>
      <c r="D441" s="20"/>
      <c r="E441" s="14"/>
      <c r="F441" s="14"/>
      <c r="G441" s="23" t="str">
        <f>IF($B441="","",IFERROR(INDEX(Units!$D:$D,MATCH($B441,Units!$A:$A,0))&amp;"","Unit code not found"))</f>
        <v/>
      </c>
      <c r="H441" s="23" t="str">
        <f>IF($B441="","",IFERROR(INDEX(Units!$B:$B,MATCH($B441,Units!$A:$A,0))&amp;"","Unit code not found"))</f>
        <v/>
      </c>
    </row>
    <row r="442" spans="1:8" x14ac:dyDescent="0.3">
      <c r="A442" s="21"/>
      <c r="B442" s="14"/>
      <c r="C442" s="22"/>
      <c r="D442" s="20"/>
      <c r="E442" s="14"/>
      <c r="F442" s="14"/>
      <c r="G442" s="23" t="str">
        <f>IF($B442="","",IFERROR(INDEX(Units!$D:$D,MATCH($B442,Units!$A:$A,0))&amp;"","Unit code not found"))</f>
        <v/>
      </c>
      <c r="H442" s="23" t="str">
        <f>IF($B442="","",IFERROR(INDEX(Units!$B:$B,MATCH($B442,Units!$A:$A,0))&amp;"","Unit code not found"))</f>
        <v/>
      </c>
    </row>
    <row r="443" spans="1:8" x14ac:dyDescent="0.3">
      <c r="A443" s="21"/>
      <c r="B443" s="14"/>
      <c r="C443" s="22"/>
      <c r="D443" s="20"/>
      <c r="E443" s="14"/>
      <c r="F443" s="14"/>
      <c r="G443" s="23" t="str">
        <f>IF($B443="","",IFERROR(INDEX(Units!$D:$D,MATCH($B443,Units!$A:$A,0))&amp;"","Unit code not found"))</f>
        <v/>
      </c>
      <c r="H443" s="23" t="str">
        <f>IF($B443="","",IFERROR(INDEX(Units!$B:$B,MATCH($B443,Units!$A:$A,0))&amp;"","Unit code not found"))</f>
        <v/>
      </c>
    </row>
    <row r="444" spans="1:8" x14ac:dyDescent="0.3">
      <c r="A444" s="21"/>
      <c r="B444" s="14"/>
      <c r="C444" s="22"/>
      <c r="D444" s="20"/>
      <c r="E444" s="14"/>
      <c r="F444" s="14"/>
      <c r="G444" s="23" t="str">
        <f>IF($B444="","",IFERROR(INDEX(Units!$D:$D,MATCH($B444,Units!$A:$A,0))&amp;"","Unit code not found"))</f>
        <v/>
      </c>
      <c r="H444" s="23" t="str">
        <f>IF($B444="","",IFERROR(INDEX(Units!$B:$B,MATCH($B444,Units!$A:$A,0))&amp;"","Unit code not found"))</f>
        <v/>
      </c>
    </row>
    <row r="445" spans="1:8" x14ac:dyDescent="0.3">
      <c r="A445" s="21"/>
      <c r="B445" s="14"/>
      <c r="C445" s="22"/>
      <c r="D445" s="20"/>
      <c r="E445" s="14"/>
      <c r="F445" s="14"/>
      <c r="G445" s="23" t="str">
        <f>IF($B445="","",IFERROR(INDEX(Units!$D:$D,MATCH($B445,Units!$A:$A,0))&amp;"","Unit code not found"))</f>
        <v/>
      </c>
      <c r="H445" s="23" t="str">
        <f>IF($B445="","",IFERROR(INDEX(Units!$B:$B,MATCH($B445,Units!$A:$A,0))&amp;"","Unit code not found"))</f>
        <v/>
      </c>
    </row>
    <row r="446" spans="1:8" x14ac:dyDescent="0.3">
      <c r="A446" s="21"/>
      <c r="B446" s="14"/>
      <c r="C446" s="22"/>
      <c r="D446" s="20"/>
      <c r="E446" s="14"/>
      <c r="F446" s="14"/>
      <c r="G446" s="23" t="str">
        <f>IF($B446="","",IFERROR(INDEX(Units!$D:$D,MATCH($B446,Units!$A:$A,0))&amp;"","Unit code not found"))</f>
        <v/>
      </c>
      <c r="H446" s="23" t="str">
        <f>IF($B446="","",IFERROR(INDEX(Units!$B:$B,MATCH($B446,Units!$A:$A,0))&amp;"","Unit code not found"))</f>
        <v/>
      </c>
    </row>
    <row r="447" spans="1:8" x14ac:dyDescent="0.3">
      <c r="A447" s="21"/>
      <c r="B447" s="14"/>
      <c r="C447" s="22"/>
      <c r="D447" s="20"/>
      <c r="E447" s="14"/>
      <c r="F447" s="14"/>
      <c r="G447" s="23" t="str">
        <f>IF($B447="","",IFERROR(INDEX(Units!$D:$D,MATCH($B447,Units!$A:$A,0))&amp;"","Unit code not found"))</f>
        <v/>
      </c>
      <c r="H447" s="23" t="str">
        <f>IF($B447="","",IFERROR(INDEX(Units!$B:$B,MATCH($B447,Units!$A:$A,0))&amp;"","Unit code not found"))</f>
        <v/>
      </c>
    </row>
    <row r="448" spans="1:8" x14ac:dyDescent="0.3">
      <c r="A448" s="21"/>
      <c r="B448" s="14"/>
      <c r="C448" s="22"/>
      <c r="D448" s="20"/>
      <c r="E448" s="14"/>
      <c r="F448" s="14"/>
      <c r="G448" s="23" t="str">
        <f>IF($B448="","",IFERROR(INDEX(Units!$D:$D,MATCH($B448,Units!$A:$A,0))&amp;"","Unit code not found"))</f>
        <v/>
      </c>
      <c r="H448" s="23" t="str">
        <f>IF($B448="","",IFERROR(INDEX(Units!$B:$B,MATCH($B448,Units!$A:$A,0))&amp;"","Unit code not found"))</f>
        <v/>
      </c>
    </row>
    <row r="449" spans="1:8" x14ac:dyDescent="0.3">
      <c r="A449" s="21"/>
      <c r="B449" s="14"/>
      <c r="C449" s="22"/>
      <c r="D449" s="20"/>
      <c r="E449" s="14"/>
      <c r="F449" s="14"/>
      <c r="G449" s="23" t="str">
        <f>IF($B449="","",IFERROR(INDEX(Units!$D:$D,MATCH($B449,Units!$A:$A,0))&amp;"","Unit code not found"))</f>
        <v/>
      </c>
      <c r="H449" s="23" t="str">
        <f>IF($B449="","",IFERROR(INDEX(Units!$B:$B,MATCH($B449,Units!$A:$A,0))&amp;"","Unit code not found"))</f>
        <v/>
      </c>
    </row>
    <row r="450" spans="1:8" x14ac:dyDescent="0.3">
      <c r="A450" s="21"/>
      <c r="B450" s="14"/>
      <c r="C450" s="22"/>
      <c r="D450" s="20"/>
      <c r="E450" s="14"/>
      <c r="F450" s="14"/>
      <c r="G450" s="23" t="str">
        <f>IF($B450="","",IFERROR(INDEX(Units!$D:$D,MATCH($B450,Units!$A:$A,0))&amp;"","Unit code not found"))</f>
        <v/>
      </c>
      <c r="H450" s="23" t="str">
        <f>IF($B450="","",IFERROR(INDEX(Units!$B:$B,MATCH($B450,Units!$A:$A,0))&amp;"","Unit code not found"))</f>
        <v/>
      </c>
    </row>
    <row r="451" spans="1:8" x14ac:dyDescent="0.3">
      <c r="A451" s="21"/>
      <c r="B451" s="14"/>
      <c r="C451" s="22"/>
      <c r="D451" s="20"/>
      <c r="E451" s="14"/>
      <c r="F451" s="14"/>
      <c r="G451" s="23" t="str">
        <f>IF($B451="","",IFERROR(INDEX(Units!$D:$D,MATCH($B451,Units!$A:$A,0))&amp;"","Unit code not found"))</f>
        <v/>
      </c>
      <c r="H451" s="23" t="str">
        <f>IF($B451="","",IFERROR(INDEX(Units!$B:$B,MATCH($B451,Units!$A:$A,0))&amp;"","Unit code not found"))</f>
        <v/>
      </c>
    </row>
    <row r="452" spans="1:8" x14ac:dyDescent="0.3">
      <c r="A452" s="21"/>
      <c r="B452" s="14"/>
      <c r="C452" s="22"/>
      <c r="D452" s="20"/>
      <c r="E452" s="14"/>
      <c r="F452" s="14"/>
      <c r="G452" s="23" t="str">
        <f>IF($B452="","",IFERROR(INDEX(Units!$D:$D,MATCH($B452,Units!$A:$A,0))&amp;"","Unit code not found"))</f>
        <v/>
      </c>
      <c r="H452" s="23" t="str">
        <f>IF($B452="","",IFERROR(INDEX(Units!$B:$B,MATCH($B452,Units!$A:$A,0))&amp;"","Unit code not found"))</f>
        <v/>
      </c>
    </row>
    <row r="453" spans="1:8" x14ac:dyDescent="0.3">
      <c r="A453" s="21"/>
      <c r="B453" s="14"/>
      <c r="C453" s="22"/>
      <c r="D453" s="20"/>
      <c r="E453" s="14"/>
      <c r="F453" s="14"/>
      <c r="G453" s="23" t="str">
        <f>IF($B453="","",IFERROR(INDEX(Units!$D:$D,MATCH($B453,Units!$A:$A,0))&amp;"","Unit code not found"))</f>
        <v/>
      </c>
      <c r="H453" s="23" t="str">
        <f>IF($B453="","",IFERROR(INDEX(Units!$B:$B,MATCH($B453,Units!$A:$A,0))&amp;"","Unit code not found"))</f>
        <v/>
      </c>
    </row>
    <row r="454" spans="1:8" x14ac:dyDescent="0.3">
      <c r="A454" s="21"/>
      <c r="B454" s="14"/>
      <c r="C454" s="22"/>
      <c r="D454" s="20"/>
      <c r="E454" s="14"/>
      <c r="F454" s="14"/>
      <c r="G454" s="23" t="str">
        <f>IF($B454="","",IFERROR(INDEX(Units!$D:$D,MATCH($B454,Units!$A:$A,0))&amp;"","Unit code not found"))</f>
        <v/>
      </c>
      <c r="H454" s="23" t="str">
        <f>IF($B454="","",IFERROR(INDEX(Units!$B:$B,MATCH($B454,Units!$A:$A,0))&amp;"","Unit code not found"))</f>
        <v/>
      </c>
    </row>
    <row r="455" spans="1:8" x14ac:dyDescent="0.3">
      <c r="A455" s="21"/>
      <c r="B455" s="14"/>
      <c r="C455" s="22"/>
      <c r="D455" s="20"/>
      <c r="E455" s="14"/>
      <c r="F455" s="14"/>
      <c r="G455" s="23" t="str">
        <f>IF($B455="","",IFERROR(INDEX(Units!$D:$D,MATCH($B455,Units!$A:$A,0))&amp;"","Unit code not found"))</f>
        <v/>
      </c>
      <c r="H455" s="23" t="str">
        <f>IF($B455="","",IFERROR(INDEX(Units!$B:$B,MATCH($B455,Units!$A:$A,0))&amp;"","Unit code not found"))</f>
        <v/>
      </c>
    </row>
    <row r="456" spans="1:8" x14ac:dyDescent="0.3">
      <c r="A456" s="21"/>
      <c r="B456" s="14"/>
      <c r="C456" s="22"/>
      <c r="D456" s="20"/>
      <c r="E456" s="14"/>
      <c r="F456" s="14"/>
      <c r="G456" s="23" t="str">
        <f>IF($B456="","",IFERROR(INDEX(Units!$D:$D,MATCH($B456,Units!$A:$A,0))&amp;"","Unit code not found"))</f>
        <v/>
      </c>
      <c r="H456" s="23" t="str">
        <f>IF($B456="","",IFERROR(INDEX(Units!$B:$B,MATCH($B456,Units!$A:$A,0))&amp;"","Unit code not found"))</f>
        <v/>
      </c>
    </row>
    <row r="457" spans="1:8" x14ac:dyDescent="0.3">
      <c r="A457" s="21"/>
      <c r="B457" s="14"/>
      <c r="C457" s="22"/>
      <c r="D457" s="20"/>
      <c r="E457" s="14"/>
      <c r="F457" s="14"/>
      <c r="G457" s="23" t="str">
        <f>IF($B457="","",IFERROR(INDEX(Units!$D:$D,MATCH($B457,Units!$A:$A,0))&amp;"","Unit code not found"))</f>
        <v/>
      </c>
      <c r="H457" s="23" t="str">
        <f>IF($B457="","",IFERROR(INDEX(Units!$B:$B,MATCH($B457,Units!$A:$A,0))&amp;"","Unit code not found"))</f>
        <v/>
      </c>
    </row>
    <row r="458" spans="1:8" x14ac:dyDescent="0.3">
      <c r="A458" s="21"/>
      <c r="B458" s="14"/>
      <c r="C458" s="22"/>
      <c r="D458" s="20"/>
      <c r="E458" s="14"/>
      <c r="F458" s="14"/>
      <c r="G458" s="23" t="str">
        <f>IF($B458="","",IFERROR(INDEX(Units!$D:$D,MATCH($B458,Units!$A:$A,0))&amp;"","Unit code not found"))</f>
        <v/>
      </c>
      <c r="H458" s="23" t="str">
        <f>IF($B458="","",IFERROR(INDEX(Units!$B:$B,MATCH($B458,Units!$A:$A,0))&amp;"","Unit code not found"))</f>
        <v/>
      </c>
    </row>
    <row r="459" spans="1:8" x14ac:dyDescent="0.3">
      <c r="A459" s="21"/>
      <c r="B459" s="14"/>
      <c r="C459" s="22"/>
      <c r="D459" s="20"/>
      <c r="E459" s="14"/>
      <c r="F459" s="14"/>
      <c r="G459" s="23" t="str">
        <f>IF($B459="","",IFERROR(INDEX(Units!$D:$D,MATCH($B459,Units!$A:$A,0))&amp;"","Unit code not found"))</f>
        <v/>
      </c>
      <c r="H459" s="23" t="str">
        <f>IF($B459="","",IFERROR(INDEX(Units!$B:$B,MATCH($B459,Units!$A:$A,0))&amp;"","Unit code not found"))</f>
        <v/>
      </c>
    </row>
    <row r="460" spans="1:8" x14ac:dyDescent="0.3">
      <c r="A460" s="21"/>
      <c r="B460" s="14"/>
      <c r="C460" s="22"/>
      <c r="D460" s="20"/>
      <c r="E460" s="14"/>
      <c r="F460" s="14"/>
      <c r="G460" s="23" t="str">
        <f>IF($B460="","",IFERROR(INDEX(Units!$D:$D,MATCH($B460,Units!$A:$A,0))&amp;"","Unit code not found"))</f>
        <v/>
      </c>
      <c r="H460" s="23" t="str">
        <f>IF($B460="","",IFERROR(INDEX(Units!$B:$B,MATCH($B460,Units!$A:$A,0))&amp;"","Unit code not found"))</f>
        <v/>
      </c>
    </row>
    <row r="461" spans="1:8" x14ac:dyDescent="0.3">
      <c r="A461" s="21"/>
      <c r="B461" s="14"/>
      <c r="C461" s="22"/>
      <c r="D461" s="20"/>
      <c r="E461" s="14"/>
      <c r="F461" s="14"/>
      <c r="G461" s="23" t="str">
        <f>IF($B461="","",IFERROR(INDEX(Units!$D:$D,MATCH($B461,Units!$A:$A,0))&amp;"","Unit code not found"))</f>
        <v/>
      </c>
      <c r="H461" s="23" t="str">
        <f>IF($B461="","",IFERROR(INDEX(Units!$B:$B,MATCH($B461,Units!$A:$A,0))&amp;"","Unit code not found"))</f>
        <v/>
      </c>
    </row>
    <row r="462" spans="1:8" x14ac:dyDescent="0.3">
      <c r="A462" s="21"/>
      <c r="B462" s="14"/>
      <c r="C462" s="22"/>
      <c r="D462" s="20"/>
      <c r="E462" s="14"/>
      <c r="F462" s="14"/>
      <c r="G462" s="23" t="str">
        <f>IF($B462="","",IFERROR(INDEX(Units!$D:$D,MATCH($B462,Units!$A:$A,0))&amp;"","Unit code not found"))</f>
        <v/>
      </c>
      <c r="H462" s="23" t="str">
        <f>IF($B462="","",IFERROR(INDEX(Units!$B:$B,MATCH($B462,Units!$A:$A,0))&amp;"","Unit code not found"))</f>
        <v/>
      </c>
    </row>
    <row r="463" spans="1:8" x14ac:dyDescent="0.3">
      <c r="A463" s="21"/>
      <c r="B463" s="14"/>
      <c r="C463" s="22"/>
      <c r="D463" s="20"/>
      <c r="E463" s="14"/>
      <c r="F463" s="14"/>
      <c r="G463" s="23" t="str">
        <f>IF($B463="","",IFERROR(INDEX(Units!$D:$D,MATCH($B463,Units!$A:$A,0))&amp;"","Unit code not found"))</f>
        <v/>
      </c>
      <c r="H463" s="23" t="str">
        <f>IF($B463="","",IFERROR(INDEX(Units!$B:$B,MATCH($B463,Units!$A:$A,0))&amp;"","Unit code not found"))</f>
        <v/>
      </c>
    </row>
    <row r="464" spans="1:8" x14ac:dyDescent="0.3">
      <c r="A464" s="21"/>
      <c r="B464" s="14"/>
      <c r="C464" s="22"/>
      <c r="D464" s="20"/>
      <c r="E464" s="14"/>
      <c r="F464" s="14"/>
      <c r="G464" s="23" t="str">
        <f>IF($B464="","",IFERROR(INDEX(Units!$D:$D,MATCH($B464,Units!$A:$A,0))&amp;"","Unit code not found"))</f>
        <v/>
      </c>
      <c r="H464" s="23" t="str">
        <f>IF($B464="","",IFERROR(INDEX(Units!$B:$B,MATCH($B464,Units!$A:$A,0))&amp;"","Unit code not found"))</f>
        <v/>
      </c>
    </row>
    <row r="465" spans="1:8" x14ac:dyDescent="0.3">
      <c r="A465" s="21"/>
      <c r="B465" s="14"/>
      <c r="C465" s="22"/>
      <c r="D465" s="20"/>
      <c r="E465" s="14"/>
      <c r="F465" s="14"/>
      <c r="G465" s="23" t="str">
        <f>IF($B465="","",IFERROR(INDEX(Units!$D:$D,MATCH($B465,Units!$A:$A,0))&amp;"","Unit code not found"))</f>
        <v/>
      </c>
      <c r="H465" s="23" t="str">
        <f>IF($B465="","",IFERROR(INDEX(Units!$B:$B,MATCH($B465,Units!$A:$A,0))&amp;"","Unit code not found"))</f>
        <v/>
      </c>
    </row>
    <row r="466" spans="1:8" x14ac:dyDescent="0.3">
      <c r="A466" s="21"/>
      <c r="B466" s="14"/>
      <c r="C466" s="22"/>
      <c r="D466" s="20"/>
      <c r="E466" s="14"/>
      <c r="F466" s="14"/>
      <c r="G466" s="23" t="str">
        <f>IF($B466="","",IFERROR(INDEX(Units!$D:$D,MATCH($B466,Units!$A:$A,0))&amp;"","Unit code not found"))</f>
        <v/>
      </c>
      <c r="H466" s="23" t="str">
        <f>IF($B466="","",IFERROR(INDEX(Units!$B:$B,MATCH($B466,Units!$A:$A,0))&amp;"","Unit code not found"))</f>
        <v/>
      </c>
    </row>
    <row r="467" spans="1:8" x14ac:dyDescent="0.3">
      <c r="A467" s="21"/>
      <c r="B467" s="14"/>
      <c r="C467" s="22"/>
      <c r="D467" s="20"/>
      <c r="E467" s="14"/>
      <c r="F467" s="14"/>
      <c r="G467" s="23" t="str">
        <f>IF($B467="","",IFERROR(INDEX(Units!$D:$D,MATCH($B467,Units!$A:$A,0))&amp;"","Unit code not found"))</f>
        <v/>
      </c>
      <c r="H467" s="23" t="str">
        <f>IF($B467="","",IFERROR(INDEX(Units!$B:$B,MATCH($B467,Units!$A:$A,0))&amp;"","Unit code not found"))</f>
        <v/>
      </c>
    </row>
    <row r="468" spans="1:8" x14ac:dyDescent="0.3">
      <c r="A468" s="21"/>
      <c r="B468" s="14"/>
      <c r="C468" s="22"/>
      <c r="D468" s="20"/>
      <c r="E468" s="14"/>
      <c r="F468" s="14"/>
      <c r="G468" s="23" t="str">
        <f>IF($B468="","",IFERROR(INDEX(Units!$D:$D,MATCH($B468,Units!$A:$A,0))&amp;"","Unit code not found"))</f>
        <v/>
      </c>
      <c r="H468" s="23" t="str">
        <f>IF($B468="","",IFERROR(INDEX(Units!$B:$B,MATCH($B468,Units!$A:$A,0))&amp;"","Unit code not found"))</f>
        <v/>
      </c>
    </row>
    <row r="469" spans="1:8" x14ac:dyDescent="0.3">
      <c r="A469" s="21"/>
      <c r="B469" s="14"/>
      <c r="C469" s="22"/>
      <c r="D469" s="20"/>
      <c r="E469" s="14"/>
      <c r="F469" s="14"/>
      <c r="G469" s="23" t="str">
        <f>IF($B469="","",IFERROR(INDEX(Units!$D:$D,MATCH($B469,Units!$A:$A,0))&amp;"","Unit code not found"))</f>
        <v/>
      </c>
      <c r="H469" s="23" t="str">
        <f>IF($B469="","",IFERROR(INDEX(Units!$B:$B,MATCH($B469,Units!$A:$A,0))&amp;"","Unit code not found"))</f>
        <v/>
      </c>
    </row>
    <row r="470" spans="1:8" x14ac:dyDescent="0.3">
      <c r="A470" s="21"/>
      <c r="B470" s="14"/>
      <c r="C470" s="22"/>
      <c r="D470" s="20"/>
      <c r="E470" s="14"/>
      <c r="F470" s="14"/>
      <c r="G470" s="23" t="str">
        <f>IF($B470="","",IFERROR(INDEX(Units!$D:$D,MATCH($B470,Units!$A:$A,0))&amp;"","Unit code not found"))</f>
        <v/>
      </c>
      <c r="H470" s="23" t="str">
        <f>IF($B470="","",IFERROR(INDEX(Units!$B:$B,MATCH($B470,Units!$A:$A,0))&amp;"","Unit code not found"))</f>
        <v/>
      </c>
    </row>
    <row r="471" spans="1:8" x14ac:dyDescent="0.3">
      <c r="A471" s="21"/>
      <c r="B471" s="14"/>
      <c r="C471" s="22"/>
      <c r="D471" s="20"/>
      <c r="E471" s="14"/>
      <c r="F471" s="14"/>
      <c r="G471" s="23" t="str">
        <f>IF($B471="","",IFERROR(INDEX(Units!$D:$D,MATCH($B471,Units!$A:$A,0))&amp;"","Unit code not found"))</f>
        <v/>
      </c>
      <c r="H471" s="23" t="str">
        <f>IF($B471="","",IFERROR(INDEX(Units!$B:$B,MATCH($B471,Units!$A:$A,0))&amp;"","Unit code not found"))</f>
        <v/>
      </c>
    </row>
    <row r="472" spans="1:8" x14ac:dyDescent="0.3">
      <c r="A472" s="21"/>
      <c r="B472" s="14"/>
      <c r="C472" s="22"/>
      <c r="D472" s="20"/>
      <c r="E472" s="14"/>
      <c r="F472" s="14"/>
      <c r="G472" s="23" t="str">
        <f>IF($B472="","",IFERROR(INDEX(Units!$D:$D,MATCH($B472,Units!$A:$A,0))&amp;"","Unit code not found"))</f>
        <v/>
      </c>
      <c r="H472" s="23" t="str">
        <f>IF($B472="","",IFERROR(INDEX(Units!$B:$B,MATCH($B472,Units!$A:$A,0))&amp;"","Unit code not found"))</f>
        <v/>
      </c>
    </row>
    <row r="473" spans="1:8" x14ac:dyDescent="0.3">
      <c r="A473" s="21"/>
      <c r="B473" s="14"/>
      <c r="C473" s="22"/>
      <c r="D473" s="20"/>
      <c r="E473" s="14"/>
      <c r="F473" s="14"/>
      <c r="G473" s="23" t="str">
        <f>IF($B473="","",IFERROR(INDEX(Units!$D:$D,MATCH($B473,Units!$A:$A,0))&amp;"","Unit code not found"))</f>
        <v/>
      </c>
      <c r="H473" s="23" t="str">
        <f>IF($B473="","",IFERROR(INDEX(Units!$B:$B,MATCH($B473,Units!$A:$A,0))&amp;"","Unit code not found"))</f>
        <v/>
      </c>
    </row>
    <row r="474" spans="1:8" x14ac:dyDescent="0.3">
      <c r="A474" s="21"/>
      <c r="B474" s="14"/>
      <c r="C474" s="22"/>
      <c r="D474" s="20"/>
      <c r="E474" s="14"/>
      <c r="F474" s="14"/>
      <c r="G474" s="23" t="str">
        <f>IF($B474="","",IFERROR(INDEX(Units!$D:$D,MATCH($B474,Units!$A:$A,0))&amp;"","Unit code not found"))</f>
        <v/>
      </c>
      <c r="H474" s="23" t="str">
        <f>IF($B474="","",IFERROR(INDEX(Units!$B:$B,MATCH($B474,Units!$A:$A,0))&amp;"","Unit code not found"))</f>
        <v/>
      </c>
    </row>
    <row r="475" spans="1:8" x14ac:dyDescent="0.3">
      <c r="A475" s="21"/>
      <c r="B475" s="14"/>
      <c r="C475" s="22"/>
      <c r="D475" s="20"/>
      <c r="E475" s="14"/>
      <c r="F475" s="14"/>
      <c r="G475" s="23" t="str">
        <f>IF($B475="","",IFERROR(INDEX(Units!$D:$D,MATCH($B475,Units!$A:$A,0))&amp;"","Unit code not found"))</f>
        <v/>
      </c>
      <c r="H475" s="23" t="str">
        <f>IF($B475="","",IFERROR(INDEX(Units!$B:$B,MATCH($B475,Units!$A:$A,0))&amp;"","Unit code not found"))</f>
        <v/>
      </c>
    </row>
    <row r="476" spans="1:8" x14ac:dyDescent="0.3">
      <c r="A476" s="21"/>
      <c r="B476" s="14"/>
      <c r="C476" s="22"/>
      <c r="D476" s="20"/>
      <c r="E476" s="14"/>
      <c r="F476" s="14"/>
      <c r="G476" s="23" t="str">
        <f>IF($B476="","",IFERROR(INDEX(Units!$D:$D,MATCH($B476,Units!$A:$A,0))&amp;"","Unit code not found"))</f>
        <v/>
      </c>
      <c r="H476" s="23" t="str">
        <f>IF($B476="","",IFERROR(INDEX(Units!$B:$B,MATCH($B476,Units!$A:$A,0))&amp;"","Unit code not found"))</f>
        <v/>
      </c>
    </row>
    <row r="477" spans="1:8" x14ac:dyDescent="0.3">
      <c r="A477" s="21"/>
      <c r="B477" s="14"/>
      <c r="C477" s="22"/>
      <c r="D477" s="20"/>
      <c r="E477" s="14"/>
      <c r="F477" s="14"/>
      <c r="G477" s="23" t="str">
        <f>IF($B477="","",IFERROR(INDEX(Units!$D:$D,MATCH($B477,Units!$A:$A,0))&amp;"","Unit code not found"))</f>
        <v/>
      </c>
      <c r="H477" s="23" t="str">
        <f>IF($B477="","",IFERROR(INDEX(Units!$B:$B,MATCH($B477,Units!$A:$A,0))&amp;"","Unit code not found"))</f>
        <v/>
      </c>
    </row>
    <row r="478" spans="1:8" x14ac:dyDescent="0.3">
      <c r="A478" s="21"/>
      <c r="B478" s="14"/>
      <c r="C478" s="22"/>
      <c r="D478" s="20"/>
      <c r="E478" s="14"/>
      <c r="F478" s="14"/>
      <c r="G478" s="23" t="str">
        <f>IF($B478="","",IFERROR(INDEX(Units!$D:$D,MATCH($B478,Units!$A:$A,0))&amp;"","Unit code not found"))</f>
        <v/>
      </c>
      <c r="H478" s="23" t="str">
        <f>IF($B478="","",IFERROR(INDEX(Units!$B:$B,MATCH($B478,Units!$A:$A,0))&amp;"","Unit code not found"))</f>
        <v/>
      </c>
    </row>
    <row r="479" spans="1:8" x14ac:dyDescent="0.3">
      <c r="A479" s="21"/>
      <c r="B479" s="14"/>
      <c r="C479" s="22"/>
      <c r="D479" s="20"/>
      <c r="E479" s="14"/>
      <c r="F479" s="14"/>
      <c r="G479" s="23" t="str">
        <f>IF($B479="","",IFERROR(INDEX(Units!$D:$D,MATCH($B479,Units!$A:$A,0))&amp;"","Unit code not found"))</f>
        <v/>
      </c>
      <c r="H479" s="23" t="str">
        <f>IF($B479="","",IFERROR(INDEX(Units!$B:$B,MATCH($B479,Units!$A:$A,0))&amp;"","Unit code not found"))</f>
        <v/>
      </c>
    </row>
    <row r="480" spans="1:8" x14ac:dyDescent="0.3">
      <c r="A480" s="21"/>
      <c r="B480" s="14"/>
      <c r="C480" s="22"/>
      <c r="D480" s="20"/>
      <c r="E480" s="14"/>
      <c r="F480" s="14"/>
      <c r="G480" s="23" t="str">
        <f>IF($B480="","",IFERROR(INDEX(Units!$D:$D,MATCH($B480,Units!$A:$A,0))&amp;"","Unit code not found"))</f>
        <v/>
      </c>
      <c r="H480" s="23" t="str">
        <f>IF($B480="","",IFERROR(INDEX(Units!$B:$B,MATCH($B480,Units!$A:$A,0))&amp;"","Unit code not found"))</f>
        <v/>
      </c>
    </row>
    <row r="481" spans="1:8" x14ac:dyDescent="0.3">
      <c r="A481" s="21"/>
      <c r="B481" s="14"/>
      <c r="C481" s="22"/>
      <c r="D481" s="20"/>
      <c r="E481" s="14"/>
      <c r="F481" s="14"/>
      <c r="G481" s="23" t="str">
        <f>IF($B481="","",IFERROR(INDEX(Units!$D:$D,MATCH($B481,Units!$A:$A,0))&amp;"","Unit code not found"))</f>
        <v/>
      </c>
      <c r="H481" s="23" t="str">
        <f>IF($B481="","",IFERROR(INDEX(Units!$B:$B,MATCH($B481,Units!$A:$A,0))&amp;"","Unit code not found"))</f>
        <v/>
      </c>
    </row>
    <row r="482" spans="1:8" x14ac:dyDescent="0.3">
      <c r="A482" s="21"/>
      <c r="B482" s="14"/>
      <c r="C482" s="22"/>
      <c r="D482" s="20"/>
      <c r="E482" s="14"/>
      <c r="F482" s="14"/>
      <c r="G482" s="23" t="str">
        <f>IF($B482="","",IFERROR(INDEX(Units!$D:$D,MATCH($B482,Units!$A:$A,0))&amp;"","Unit code not found"))</f>
        <v/>
      </c>
      <c r="H482" s="23" t="str">
        <f>IF($B482="","",IFERROR(INDEX(Units!$B:$B,MATCH($B482,Units!$A:$A,0))&amp;"","Unit code not found"))</f>
        <v/>
      </c>
    </row>
    <row r="483" spans="1:8" x14ac:dyDescent="0.3">
      <c r="A483" s="21"/>
      <c r="B483" s="14"/>
      <c r="C483" s="22"/>
      <c r="D483" s="20"/>
      <c r="E483" s="14"/>
      <c r="F483" s="14"/>
      <c r="G483" s="23" t="str">
        <f>IF($B483="","",IFERROR(INDEX(Units!$D:$D,MATCH($B483,Units!$A:$A,0))&amp;"","Unit code not found"))</f>
        <v/>
      </c>
      <c r="H483" s="23" t="str">
        <f>IF($B483="","",IFERROR(INDEX(Units!$B:$B,MATCH($B483,Units!$A:$A,0))&amp;"","Unit code not found"))</f>
        <v/>
      </c>
    </row>
    <row r="484" spans="1:8" x14ac:dyDescent="0.3">
      <c r="A484" s="21"/>
      <c r="B484" s="14"/>
      <c r="C484" s="22"/>
      <c r="D484" s="20"/>
      <c r="E484" s="14"/>
      <c r="F484" s="14"/>
      <c r="G484" s="23" t="str">
        <f>IF($B484="","",IFERROR(INDEX(Units!$D:$D,MATCH($B484,Units!$A:$A,0))&amp;"","Unit code not found"))</f>
        <v/>
      </c>
      <c r="H484" s="23" t="str">
        <f>IF($B484="","",IFERROR(INDEX(Units!$B:$B,MATCH($B484,Units!$A:$A,0))&amp;"","Unit code not found"))</f>
        <v/>
      </c>
    </row>
    <row r="485" spans="1:8" x14ac:dyDescent="0.3">
      <c r="A485" s="21"/>
      <c r="B485" s="14"/>
      <c r="C485" s="22"/>
      <c r="D485" s="20"/>
      <c r="E485" s="14"/>
      <c r="F485" s="14"/>
      <c r="G485" s="23" t="str">
        <f>IF($B485="","",IFERROR(INDEX(Units!$D:$D,MATCH($B485,Units!$A:$A,0))&amp;"","Unit code not found"))</f>
        <v/>
      </c>
      <c r="H485" s="23" t="str">
        <f>IF($B485="","",IFERROR(INDEX(Units!$B:$B,MATCH($B485,Units!$A:$A,0))&amp;"","Unit code not found"))</f>
        <v/>
      </c>
    </row>
    <row r="486" spans="1:8" x14ac:dyDescent="0.3">
      <c r="A486" s="21"/>
      <c r="B486" s="14"/>
      <c r="C486" s="22"/>
      <c r="D486" s="20"/>
      <c r="E486" s="14"/>
      <c r="F486" s="14"/>
      <c r="G486" s="23" t="str">
        <f>IF($B486="","",IFERROR(INDEX(Units!$D:$D,MATCH($B486,Units!$A:$A,0))&amp;"","Unit code not found"))</f>
        <v/>
      </c>
      <c r="H486" s="23" t="str">
        <f>IF($B486="","",IFERROR(INDEX(Units!$B:$B,MATCH($B486,Units!$A:$A,0))&amp;"","Unit code not found"))</f>
        <v/>
      </c>
    </row>
    <row r="487" spans="1:8" x14ac:dyDescent="0.3">
      <c r="A487" s="21"/>
      <c r="B487" s="14"/>
      <c r="C487" s="22"/>
      <c r="D487" s="20"/>
      <c r="E487" s="14"/>
      <c r="F487" s="14"/>
      <c r="G487" s="23" t="str">
        <f>IF($B487="","",IFERROR(INDEX(Units!$D:$D,MATCH($B487,Units!$A:$A,0))&amp;"","Unit code not found"))</f>
        <v/>
      </c>
      <c r="H487" s="23" t="str">
        <f>IF($B487="","",IFERROR(INDEX(Units!$B:$B,MATCH($B487,Units!$A:$A,0))&amp;"","Unit code not found"))</f>
        <v/>
      </c>
    </row>
    <row r="488" spans="1:8" x14ac:dyDescent="0.3">
      <c r="A488" s="21"/>
      <c r="B488" s="14"/>
      <c r="C488" s="22"/>
      <c r="D488" s="20"/>
      <c r="E488" s="14"/>
      <c r="F488" s="14"/>
      <c r="G488" s="23" t="str">
        <f>IF($B488="","",IFERROR(INDEX(Units!$D:$D,MATCH($B488,Units!$A:$A,0))&amp;"","Unit code not found"))</f>
        <v/>
      </c>
      <c r="H488" s="23" t="str">
        <f>IF($B488="","",IFERROR(INDEX(Units!$B:$B,MATCH($B488,Units!$A:$A,0))&amp;"","Unit code not found"))</f>
        <v/>
      </c>
    </row>
    <row r="489" spans="1:8" x14ac:dyDescent="0.3">
      <c r="A489" s="21"/>
      <c r="B489" s="14"/>
      <c r="C489" s="22"/>
      <c r="D489" s="20"/>
      <c r="E489" s="14"/>
      <c r="F489" s="14"/>
      <c r="G489" s="23" t="str">
        <f>IF($B489="","",IFERROR(INDEX(Units!$D:$D,MATCH($B489,Units!$A:$A,0))&amp;"","Unit code not found"))</f>
        <v/>
      </c>
      <c r="H489" s="23" t="str">
        <f>IF($B489="","",IFERROR(INDEX(Units!$B:$B,MATCH($B489,Units!$A:$A,0))&amp;"","Unit code not found"))</f>
        <v/>
      </c>
    </row>
    <row r="490" spans="1:8" x14ac:dyDescent="0.3">
      <c r="A490" s="21"/>
      <c r="B490" s="14"/>
      <c r="C490" s="22"/>
      <c r="D490" s="20"/>
      <c r="E490" s="14"/>
      <c r="F490" s="14"/>
      <c r="G490" s="23" t="str">
        <f>IF($B490="","",IFERROR(INDEX(Units!$D:$D,MATCH($B490,Units!$A:$A,0))&amp;"","Unit code not found"))</f>
        <v/>
      </c>
      <c r="H490" s="23" t="str">
        <f>IF($B490="","",IFERROR(INDEX(Units!$B:$B,MATCH($B490,Units!$A:$A,0))&amp;"","Unit code not found"))</f>
        <v/>
      </c>
    </row>
    <row r="491" spans="1:8" x14ac:dyDescent="0.3">
      <c r="A491" s="21"/>
      <c r="B491" s="14"/>
      <c r="C491" s="22"/>
      <c r="D491" s="20"/>
      <c r="E491" s="14"/>
      <c r="F491" s="14"/>
      <c r="G491" s="23" t="str">
        <f>IF($B491="","",IFERROR(INDEX(Units!$D:$D,MATCH($B491,Units!$A:$A,0))&amp;"","Unit code not found"))</f>
        <v/>
      </c>
      <c r="H491" s="23" t="str">
        <f>IF($B491="","",IFERROR(INDEX(Units!$B:$B,MATCH($B491,Units!$A:$A,0))&amp;"","Unit code not found"))</f>
        <v/>
      </c>
    </row>
    <row r="492" spans="1:8" x14ac:dyDescent="0.3">
      <c r="A492" s="21"/>
      <c r="B492" s="14"/>
      <c r="C492" s="22"/>
      <c r="D492" s="20"/>
      <c r="E492" s="14"/>
      <c r="F492" s="14"/>
      <c r="G492" s="23" t="str">
        <f>IF($B492="","",IFERROR(INDEX(Units!$D:$D,MATCH($B492,Units!$A:$A,0))&amp;"","Unit code not found"))</f>
        <v/>
      </c>
      <c r="H492" s="23" t="str">
        <f>IF($B492="","",IFERROR(INDEX(Units!$B:$B,MATCH($B492,Units!$A:$A,0))&amp;"","Unit code not found"))</f>
        <v/>
      </c>
    </row>
    <row r="493" spans="1:8" x14ac:dyDescent="0.3">
      <c r="A493" s="21"/>
      <c r="B493" s="14"/>
      <c r="C493" s="22"/>
      <c r="D493" s="20"/>
      <c r="E493" s="14"/>
      <c r="F493" s="14"/>
      <c r="G493" s="23" t="str">
        <f>IF($B493="","",IFERROR(INDEX(Units!$D:$D,MATCH($B493,Units!$A:$A,0))&amp;"","Unit code not found"))</f>
        <v/>
      </c>
      <c r="H493" s="23" t="str">
        <f>IF($B493="","",IFERROR(INDEX(Units!$B:$B,MATCH($B493,Units!$A:$A,0))&amp;"","Unit code not found"))</f>
        <v/>
      </c>
    </row>
    <row r="494" spans="1:8" x14ac:dyDescent="0.3">
      <c r="A494" s="21"/>
      <c r="B494" s="14"/>
      <c r="C494" s="22"/>
      <c r="D494" s="20"/>
      <c r="E494" s="14"/>
      <c r="F494" s="14"/>
      <c r="G494" s="23" t="str">
        <f>IF($B494="","",IFERROR(INDEX(Units!$D:$D,MATCH($B494,Units!$A:$A,0))&amp;"","Unit code not found"))</f>
        <v/>
      </c>
      <c r="H494" s="23" t="str">
        <f>IF($B494="","",IFERROR(INDEX(Units!$B:$B,MATCH($B494,Units!$A:$A,0))&amp;"","Unit code not found"))</f>
        <v/>
      </c>
    </row>
    <row r="495" spans="1:8" x14ac:dyDescent="0.3">
      <c r="A495" s="21"/>
      <c r="B495" s="14"/>
      <c r="C495" s="22"/>
      <c r="D495" s="20"/>
      <c r="E495" s="14"/>
      <c r="F495" s="14"/>
      <c r="G495" s="23" t="str">
        <f>IF($B495="","",IFERROR(INDEX(Units!$D:$D,MATCH($B495,Units!$A:$A,0))&amp;"","Unit code not found"))</f>
        <v/>
      </c>
      <c r="H495" s="23" t="str">
        <f>IF($B495="","",IFERROR(INDEX(Units!$B:$B,MATCH($B495,Units!$A:$A,0))&amp;"","Unit code not found"))</f>
        <v/>
      </c>
    </row>
    <row r="496" spans="1:8" x14ac:dyDescent="0.3">
      <c r="A496" s="21"/>
      <c r="B496" s="14"/>
      <c r="C496" s="22"/>
      <c r="D496" s="20"/>
      <c r="E496" s="14"/>
      <c r="F496" s="14"/>
      <c r="G496" s="23" t="str">
        <f>IF($B496="","",IFERROR(INDEX(Units!$D:$D,MATCH($B496,Units!$A:$A,0))&amp;"","Unit code not found"))</f>
        <v/>
      </c>
      <c r="H496" s="23" t="str">
        <f>IF($B496="","",IFERROR(INDEX(Units!$B:$B,MATCH($B496,Units!$A:$A,0))&amp;"","Unit code not found"))</f>
        <v/>
      </c>
    </row>
    <row r="497" spans="1:8" x14ac:dyDescent="0.3">
      <c r="A497" s="21"/>
      <c r="B497" s="14"/>
      <c r="C497" s="22"/>
      <c r="D497" s="20"/>
      <c r="E497" s="14"/>
      <c r="F497" s="14"/>
      <c r="G497" s="23" t="str">
        <f>IF($B497="","",IFERROR(INDEX(Units!$D:$D,MATCH($B497,Units!$A:$A,0))&amp;"","Unit code not found"))</f>
        <v/>
      </c>
      <c r="H497" s="23" t="str">
        <f>IF($B497="","",IFERROR(INDEX(Units!$B:$B,MATCH($B497,Units!$A:$A,0))&amp;"","Unit code not found"))</f>
        <v/>
      </c>
    </row>
    <row r="498" spans="1:8" x14ac:dyDescent="0.3">
      <c r="A498" s="21"/>
      <c r="B498" s="14"/>
      <c r="C498" s="22"/>
      <c r="D498" s="20"/>
      <c r="E498" s="14"/>
      <c r="F498" s="14"/>
      <c r="G498" s="23" t="str">
        <f>IF($B498="","",IFERROR(INDEX(Units!$D:$D,MATCH($B498,Units!$A:$A,0))&amp;"","Unit code not found"))</f>
        <v/>
      </c>
      <c r="H498" s="23" t="str">
        <f>IF($B498="","",IFERROR(INDEX(Units!$B:$B,MATCH($B498,Units!$A:$A,0))&amp;"","Unit code not found"))</f>
        <v/>
      </c>
    </row>
    <row r="499" spans="1:8" x14ac:dyDescent="0.3">
      <c r="A499" s="21"/>
      <c r="B499" s="14"/>
      <c r="C499" s="22"/>
      <c r="D499" s="20"/>
      <c r="E499" s="14"/>
      <c r="F499" s="14"/>
      <c r="G499" s="23" t="str">
        <f>IF($B499="","",IFERROR(INDEX(Units!$D:$D,MATCH($B499,Units!$A:$A,0))&amp;"","Unit code not found"))</f>
        <v/>
      </c>
      <c r="H499" s="23" t="str">
        <f>IF($B499="","",IFERROR(INDEX(Units!$B:$B,MATCH($B499,Units!$A:$A,0))&amp;"","Unit code not found"))</f>
        <v/>
      </c>
    </row>
    <row r="500" spans="1:8" x14ac:dyDescent="0.3">
      <c r="A500" s="21"/>
      <c r="B500" s="14"/>
      <c r="C500" s="22"/>
      <c r="D500" s="20"/>
      <c r="E500" s="14"/>
      <c r="F500" s="14"/>
      <c r="G500" s="23" t="str">
        <f>IF($B500="","",IFERROR(INDEX(Units!$D:$D,MATCH($B500,Units!$A:$A,0))&amp;"","Unit code not found"))</f>
        <v/>
      </c>
      <c r="H500" s="23" t="str">
        <f>IF($B500="","",IFERROR(INDEX(Units!$B:$B,MATCH($B500,Units!$A:$A,0))&amp;"","Unit code not found"))</f>
        <v/>
      </c>
    </row>
    <row r="501" spans="1:8" x14ac:dyDescent="0.3">
      <c r="A501" s="21"/>
      <c r="B501" s="14"/>
      <c r="C501" s="22"/>
      <c r="D501" s="20"/>
      <c r="E501" s="14"/>
      <c r="F501" s="14"/>
      <c r="G501" s="23" t="str">
        <f>IF($B501="","",IFERROR(INDEX(Units!$D:$D,MATCH($B501,Units!$A:$A,0))&amp;"","Unit code not found"))</f>
        <v/>
      </c>
      <c r="H501" s="23" t="str">
        <f>IF($B501="","",IFERROR(INDEX(Units!$B:$B,MATCH($B501,Units!$A:$A,0))&amp;"","Unit code not found"))</f>
        <v/>
      </c>
    </row>
    <row r="502" spans="1:8" x14ac:dyDescent="0.3">
      <c r="A502" s="21"/>
      <c r="B502" s="14"/>
      <c r="C502" s="22"/>
      <c r="D502" s="20"/>
      <c r="E502" s="14"/>
      <c r="F502" s="14"/>
      <c r="G502" s="23" t="str">
        <f>IF($B502="","",IFERROR(INDEX(Units!$D:$D,MATCH($B502,Units!$A:$A,0))&amp;"","Unit code not found"))</f>
        <v/>
      </c>
      <c r="H502" s="23" t="str">
        <f>IF($B502="","",IFERROR(INDEX(Units!$B:$B,MATCH($B502,Units!$A:$A,0))&amp;"","Unit code not found"))</f>
        <v/>
      </c>
    </row>
    <row r="503" spans="1:8" x14ac:dyDescent="0.3">
      <c r="A503" s="21"/>
      <c r="B503" s="14"/>
      <c r="C503" s="22"/>
      <c r="D503" s="20"/>
      <c r="E503" s="14"/>
      <c r="F503" s="14"/>
      <c r="G503" s="23" t="str">
        <f>IF($B503="","",IFERROR(INDEX(Units!$D:$D,MATCH($B503,Units!$A:$A,0))&amp;"","Unit code not found"))</f>
        <v/>
      </c>
      <c r="H503" s="23" t="str">
        <f>IF($B503="","",IFERROR(INDEX(Units!$B:$B,MATCH($B503,Units!$A:$A,0))&amp;"","Unit code not found"))</f>
        <v/>
      </c>
    </row>
    <row r="504" spans="1:8" x14ac:dyDescent="0.3">
      <c r="A504" s="21"/>
      <c r="B504" s="14"/>
      <c r="C504" s="22"/>
      <c r="D504" s="20"/>
      <c r="E504" s="14"/>
      <c r="F504" s="14"/>
      <c r="G504" s="23" t="str">
        <f>IF($B504="","",IFERROR(INDEX(Units!$D:$D,MATCH($B504,Units!$A:$A,0))&amp;"","Unit code not found"))</f>
        <v/>
      </c>
      <c r="H504" s="23" t="str">
        <f>IF($B504="","",IFERROR(INDEX(Units!$B:$B,MATCH($B504,Units!$A:$A,0))&amp;"","Unit code not found"))</f>
        <v/>
      </c>
    </row>
    <row r="505" spans="1:8" x14ac:dyDescent="0.3">
      <c r="A505" s="21"/>
      <c r="B505" s="14"/>
      <c r="C505" s="22"/>
      <c r="D505" s="20"/>
      <c r="E505" s="14"/>
      <c r="F505" s="14"/>
      <c r="G505" s="23" t="str">
        <f>IF($B505="","",IFERROR(INDEX(Units!$D:$D,MATCH($B505,Units!$A:$A,0))&amp;"","Unit code not found"))</f>
        <v/>
      </c>
      <c r="H505" s="23" t="str">
        <f>IF($B505="","",IFERROR(INDEX(Units!$B:$B,MATCH($B505,Units!$A:$A,0))&amp;"","Unit code not found"))</f>
        <v/>
      </c>
    </row>
    <row r="506" spans="1:8" x14ac:dyDescent="0.3">
      <c r="A506" s="21"/>
      <c r="B506" s="14"/>
      <c r="C506" s="22"/>
      <c r="D506" s="20"/>
      <c r="E506" s="14"/>
      <c r="F506" s="14"/>
      <c r="G506" s="23" t="str">
        <f>IF($B506="","",IFERROR(INDEX(Units!$D:$D,MATCH($B506,Units!$A:$A,0))&amp;"","Unit code not found"))</f>
        <v/>
      </c>
      <c r="H506" s="23" t="str">
        <f>IF($B506="","",IFERROR(INDEX(Units!$B:$B,MATCH($B506,Units!$A:$A,0))&amp;"","Unit code not found"))</f>
        <v/>
      </c>
    </row>
    <row r="507" spans="1:8" x14ac:dyDescent="0.3">
      <c r="A507" s="21"/>
      <c r="B507" s="14"/>
      <c r="C507" s="22"/>
      <c r="D507" s="20"/>
      <c r="E507" s="14"/>
      <c r="F507" s="14"/>
      <c r="G507" s="23" t="str">
        <f>IF($B507="","",IFERROR(INDEX(Units!$D:$D,MATCH($B507,Units!$A:$A,0))&amp;"","Unit code not found"))</f>
        <v/>
      </c>
      <c r="H507" s="23" t="str">
        <f>IF($B507="","",IFERROR(INDEX(Units!$B:$B,MATCH($B507,Units!$A:$A,0))&amp;"","Unit code not found"))</f>
        <v/>
      </c>
    </row>
    <row r="508" spans="1:8" x14ac:dyDescent="0.3">
      <c r="A508" s="21"/>
      <c r="B508" s="14"/>
      <c r="C508" s="22"/>
      <c r="D508" s="20"/>
      <c r="E508" s="14"/>
      <c r="F508" s="14"/>
      <c r="G508" s="23" t="str">
        <f>IF($B508="","",IFERROR(INDEX(Units!$D:$D,MATCH($B508,Units!$A:$A,0))&amp;"","Unit code not found"))</f>
        <v/>
      </c>
      <c r="H508" s="23" t="str">
        <f>IF($B508="","",IFERROR(INDEX(Units!$B:$B,MATCH($B508,Units!$A:$A,0))&amp;"","Unit code not found"))</f>
        <v/>
      </c>
    </row>
    <row r="509" spans="1:8" x14ac:dyDescent="0.3">
      <c r="A509" s="21"/>
      <c r="B509" s="14"/>
      <c r="C509" s="22"/>
      <c r="D509" s="20"/>
      <c r="E509" s="14"/>
      <c r="F509" s="14"/>
      <c r="G509" s="23" t="str">
        <f>IF($B509="","",IFERROR(INDEX(Units!$D:$D,MATCH($B509,Units!$A:$A,0))&amp;"","Unit code not found"))</f>
        <v/>
      </c>
      <c r="H509" s="23" t="str">
        <f>IF($B509="","",IFERROR(INDEX(Units!$B:$B,MATCH($B509,Units!$A:$A,0))&amp;"","Unit code not found"))</f>
        <v/>
      </c>
    </row>
    <row r="510" spans="1:8" x14ac:dyDescent="0.3">
      <c r="A510" s="21"/>
      <c r="B510" s="14"/>
      <c r="C510" s="22"/>
      <c r="D510" s="20"/>
      <c r="E510" s="14"/>
      <c r="F510" s="14"/>
      <c r="G510" s="23" t="str">
        <f>IF($B510="","",IFERROR(INDEX(Units!$D:$D,MATCH($B510,Units!$A:$A,0))&amp;"","Unit code not found"))</f>
        <v/>
      </c>
      <c r="H510" s="23" t="str">
        <f>IF($B510="","",IFERROR(INDEX(Units!$B:$B,MATCH($B510,Units!$A:$A,0))&amp;"","Unit code not found"))</f>
        <v/>
      </c>
    </row>
    <row r="511" spans="1:8" x14ac:dyDescent="0.3">
      <c r="A511" s="21"/>
      <c r="B511" s="14"/>
      <c r="C511" s="22"/>
      <c r="D511" s="20"/>
      <c r="E511" s="14"/>
      <c r="F511" s="14"/>
      <c r="G511" s="23" t="str">
        <f>IF($B511="","",IFERROR(INDEX(Units!$D:$D,MATCH($B511,Units!$A:$A,0))&amp;"","Unit code not found"))</f>
        <v/>
      </c>
      <c r="H511" s="23" t="str">
        <f>IF($B511="","",IFERROR(INDEX(Units!$B:$B,MATCH($B511,Units!$A:$A,0))&amp;"","Unit code not found"))</f>
        <v/>
      </c>
    </row>
    <row r="512" spans="1:8" x14ac:dyDescent="0.3">
      <c r="A512" s="21"/>
      <c r="B512" s="14"/>
      <c r="C512" s="22"/>
      <c r="D512" s="20"/>
      <c r="E512" s="14"/>
      <c r="F512" s="14"/>
      <c r="G512" s="23" t="str">
        <f>IF($B512="","",IFERROR(INDEX(Units!$D:$D,MATCH($B512,Units!$A:$A,0))&amp;"","Unit code not found"))</f>
        <v/>
      </c>
      <c r="H512" s="23" t="str">
        <f>IF($B512="","",IFERROR(INDEX(Units!$B:$B,MATCH($B512,Units!$A:$A,0))&amp;"","Unit code not found"))</f>
        <v/>
      </c>
    </row>
    <row r="513" spans="1:8" x14ac:dyDescent="0.3">
      <c r="A513" s="21"/>
      <c r="B513" s="14"/>
      <c r="C513" s="22"/>
      <c r="D513" s="20"/>
      <c r="E513" s="14"/>
      <c r="F513" s="14"/>
      <c r="G513" s="23" t="str">
        <f>IF($B513="","",IFERROR(INDEX(Units!$D:$D,MATCH($B513,Units!$A:$A,0))&amp;"","Unit code not found"))</f>
        <v/>
      </c>
      <c r="H513" s="23" t="str">
        <f>IF($B513="","",IFERROR(INDEX(Units!$B:$B,MATCH($B513,Units!$A:$A,0))&amp;"","Unit code not found"))</f>
        <v/>
      </c>
    </row>
    <row r="514" spans="1:8" x14ac:dyDescent="0.3">
      <c r="A514" s="21"/>
      <c r="B514" s="14"/>
      <c r="C514" s="22"/>
      <c r="D514" s="20"/>
      <c r="E514" s="14"/>
      <c r="F514" s="14"/>
      <c r="G514" s="23" t="str">
        <f>IF($B514="","",IFERROR(INDEX(Units!$D:$D,MATCH($B514,Units!$A:$A,0))&amp;"","Unit code not found"))</f>
        <v/>
      </c>
      <c r="H514" s="23" t="str">
        <f>IF($B514="","",IFERROR(INDEX(Units!$B:$B,MATCH($B514,Units!$A:$A,0))&amp;"","Unit code not found"))</f>
        <v/>
      </c>
    </row>
    <row r="515" spans="1:8" x14ac:dyDescent="0.3">
      <c r="A515" s="21"/>
      <c r="B515" s="14"/>
      <c r="C515" s="22"/>
      <c r="D515" s="20"/>
      <c r="E515" s="14"/>
      <c r="F515" s="14"/>
      <c r="G515" s="23" t="str">
        <f>IF($B515="","",IFERROR(INDEX(Units!$D:$D,MATCH($B515,Units!$A:$A,0))&amp;"","Unit code not found"))</f>
        <v/>
      </c>
      <c r="H515" s="23" t="str">
        <f>IF($B515="","",IFERROR(INDEX(Units!$B:$B,MATCH($B515,Units!$A:$A,0))&amp;"","Unit code not found"))</f>
        <v/>
      </c>
    </row>
    <row r="516" spans="1:8" x14ac:dyDescent="0.3">
      <c r="A516" s="21"/>
      <c r="B516" s="14"/>
      <c r="C516" s="22"/>
      <c r="D516" s="20"/>
      <c r="E516" s="14"/>
      <c r="F516" s="14"/>
      <c r="G516" s="23" t="str">
        <f>IF($B516="","",IFERROR(INDEX(Units!$D:$D,MATCH($B516,Units!$A:$A,0))&amp;"","Unit code not found"))</f>
        <v/>
      </c>
      <c r="H516" s="23" t="str">
        <f>IF($B516="","",IFERROR(INDEX(Units!$B:$B,MATCH($B516,Units!$A:$A,0))&amp;"","Unit code not found"))</f>
        <v/>
      </c>
    </row>
    <row r="517" spans="1:8" x14ac:dyDescent="0.3">
      <c r="A517" s="21"/>
      <c r="B517" s="14"/>
      <c r="C517" s="22"/>
      <c r="D517" s="20"/>
      <c r="E517" s="14"/>
      <c r="F517" s="14"/>
      <c r="G517" s="23" t="str">
        <f>IF($B517="","",IFERROR(INDEX(Units!$D:$D,MATCH($B517,Units!$A:$A,0))&amp;"","Unit code not found"))</f>
        <v/>
      </c>
      <c r="H517" s="23" t="str">
        <f>IF($B517="","",IFERROR(INDEX(Units!$B:$B,MATCH($B517,Units!$A:$A,0))&amp;"","Unit code not found"))</f>
        <v/>
      </c>
    </row>
    <row r="518" spans="1:8" x14ac:dyDescent="0.3">
      <c r="A518" s="21"/>
      <c r="B518" s="14"/>
      <c r="C518" s="22"/>
      <c r="D518" s="20"/>
      <c r="E518" s="14"/>
      <c r="F518" s="14"/>
      <c r="G518" s="23" t="str">
        <f>IF($B518="","",IFERROR(INDEX(Units!$D:$D,MATCH($B518,Units!$A:$A,0))&amp;"","Unit code not found"))</f>
        <v/>
      </c>
      <c r="H518" s="23" t="str">
        <f>IF($B518="","",IFERROR(INDEX(Units!$B:$B,MATCH($B518,Units!$A:$A,0))&amp;"","Unit code not found"))</f>
        <v/>
      </c>
    </row>
    <row r="519" spans="1:8" x14ac:dyDescent="0.3">
      <c r="A519" s="21"/>
      <c r="B519" s="14"/>
      <c r="C519" s="22"/>
      <c r="D519" s="20"/>
      <c r="E519" s="14"/>
      <c r="F519" s="14"/>
      <c r="G519" s="23" t="str">
        <f>IF($B519="","",IFERROR(INDEX(Units!$D:$D,MATCH($B519,Units!$A:$A,0))&amp;"","Unit code not found"))</f>
        <v/>
      </c>
      <c r="H519" s="23" t="str">
        <f>IF($B519="","",IFERROR(INDEX(Units!$B:$B,MATCH($B519,Units!$A:$A,0))&amp;"","Unit code not found"))</f>
        <v/>
      </c>
    </row>
    <row r="520" spans="1:8" x14ac:dyDescent="0.3">
      <c r="A520" s="21"/>
      <c r="B520" s="14"/>
      <c r="C520" s="22"/>
      <c r="D520" s="20"/>
      <c r="E520" s="14"/>
      <c r="F520" s="14"/>
      <c r="G520" s="23" t="str">
        <f>IF($B520="","",IFERROR(INDEX(Units!$D:$D,MATCH($B520,Units!$A:$A,0))&amp;"","Unit code not found"))</f>
        <v/>
      </c>
      <c r="H520" s="23" t="str">
        <f>IF($B520="","",IFERROR(INDEX(Units!$B:$B,MATCH($B520,Units!$A:$A,0))&amp;"","Unit code not found"))</f>
        <v/>
      </c>
    </row>
    <row r="521" spans="1:8" x14ac:dyDescent="0.3">
      <c r="A521" s="21"/>
      <c r="B521" s="14"/>
      <c r="C521" s="22"/>
      <c r="D521" s="20"/>
      <c r="E521" s="14"/>
      <c r="F521" s="14"/>
      <c r="G521" s="23" t="str">
        <f>IF($B521="","",IFERROR(INDEX(Units!$D:$D,MATCH($B521,Units!$A:$A,0))&amp;"","Unit code not found"))</f>
        <v/>
      </c>
      <c r="H521" s="23" t="str">
        <f>IF($B521="","",IFERROR(INDEX(Units!$B:$B,MATCH($B521,Units!$A:$A,0))&amp;"","Unit code not found"))</f>
        <v/>
      </c>
    </row>
    <row r="522" spans="1:8" x14ac:dyDescent="0.3">
      <c r="A522" s="21"/>
      <c r="B522" s="14"/>
      <c r="C522" s="22"/>
      <c r="D522" s="20"/>
      <c r="E522" s="14"/>
      <c r="F522" s="14"/>
      <c r="G522" s="23" t="str">
        <f>IF($B522="","",IFERROR(INDEX(Units!$D:$D,MATCH($B522,Units!$A:$A,0))&amp;"","Unit code not found"))</f>
        <v/>
      </c>
      <c r="H522" s="23" t="str">
        <f>IF($B522="","",IFERROR(INDEX(Units!$B:$B,MATCH($B522,Units!$A:$A,0))&amp;"","Unit code not found"))</f>
        <v/>
      </c>
    </row>
    <row r="523" spans="1:8" x14ac:dyDescent="0.3">
      <c r="A523" s="21"/>
      <c r="B523" s="14"/>
      <c r="C523" s="22"/>
      <c r="D523" s="20"/>
      <c r="E523" s="14"/>
      <c r="F523" s="14"/>
      <c r="G523" s="23" t="str">
        <f>IF($B523="","",IFERROR(INDEX(Units!$D:$D,MATCH($B523,Units!$A:$A,0))&amp;"","Unit code not found"))</f>
        <v/>
      </c>
      <c r="H523" s="23" t="str">
        <f>IF($B523="","",IFERROR(INDEX(Units!$B:$B,MATCH($B523,Units!$A:$A,0))&amp;"","Unit code not found"))</f>
        <v/>
      </c>
    </row>
    <row r="524" spans="1:8" x14ac:dyDescent="0.3">
      <c r="A524" s="21"/>
      <c r="B524" s="14"/>
      <c r="C524" s="22"/>
      <c r="D524" s="20"/>
      <c r="E524" s="14"/>
      <c r="F524" s="14"/>
      <c r="G524" s="23" t="str">
        <f>IF($B524="","",IFERROR(INDEX(Units!$D:$D,MATCH($B524,Units!$A:$A,0))&amp;"","Unit code not found"))</f>
        <v/>
      </c>
      <c r="H524" s="23" t="str">
        <f>IF($B524="","",IFERROR(INDEX(Units!$B:$B,MATCH($B524,Units!$A:$A,0))&amp;"","Unit code not found"))</f>
        <v/>
      </c>
    </row>
    <row r="525" spans="1:8" x14ac:dyDescent="0.3">
      <c r="A525" s="21"/>
      <c r="B525" s="14"/>
      <c r="C525" s="22"/>
      <c r="D525" s="20"/>
      <c r="E525" s="14"/>
      <c r="F525" s="14"/>
      <c r="G525" s="23" t="str">
        <f>IF($B525="","",IFERROR(INDEX(Units!$D:$D,MATCH($B525,Units!$A:$A,0))&amp;"","Unit code not found"))</f>
        <v/>
      </c>
      <c r="H525" s="23" t="str">
        <f>IF($B525="","",IFERROR(INDEX(Units!$B:$B,MATCH($B525,Units!$A:$A,0))&amp;"","Unit code not found"))</f>
        <v/>
      </c>
    </row>
    <row r="526" spans="1:8" x14ac:dyDescent="0.3">
      <c r="A526" s="21"/>
      <c r="B526" s="14"/>
      <c r="C526" s="22"/>
      <c r="D526" s="20"/>
      <c r="E526" s="14"/>
      <c r="F526" s="14"/>
      <c r="G526" s="23" t="str">
        <f>IF($B526="","",IFERROR(INDEX(Units!$D:$D,MATCH($B526,Units!$A:$A,0))&amp;"","Unit code not found"))</f>
        <v/>
      </c>
      <c r="H526" s="23" t="str">
        <f>IF($B526="","",IFERROR(INDEX(Units!$B:$B,MATCH($B526,Units!$A:$A,0))&amp;"","Unit code not found"))</f>
        <v/>
      </c>
    </row>
    <row r="527" spans="1:8" x14ac:dyDescent="0.3">
      <c r="A527" s="21"/>
      <c r="B527" s="14"/>
      <c r="C527" s="22"/>
      <c r="D527" s="20"/>
      <c r="E527" s="14"/>
      <c r="F527" s="14"/>
      <c r="G527" s="23" t="str">
        <f>IF($B527="","",IFERROR(INDEX(Units!$D:$D,MATCH($B527,Units!$A:$A,0))&amp;"","Unit code not found"))</f>
        <v/>
      </c>
      <c r="H527" s="23" t="str">
        <f>IF($B527="","",IFERROR(INDEX(Units!$B:$B,MATCH($B527,Units!$A:$A,0))&amp;"","Unit code not found"))</f>
        <v/>
      </c>
    </row>
    <row r="528" spans="1:8" x14ac:dyDescent="0.3">
      <c r="A528" s="21"/>
      <c r="B528" s="14"/>
      <c r="C528" s="22"/>
      <c r="D528" s="20"/>
      <c r="E528" s="14"/>
      <c r="F528" s="14"/>
      <c r="G528" s="23" t="str">
        <f>IF($B528="","",IFERROR(INDEX(Units!$D:$D,MATCH($B528,Units!$A:$A,0))&amp;"","Unit code not found"))</f>
        <v/>
      </c>
      <c r="H528" s="23" t="str">
        <f>IF($B528="","",IFERROR(INDEX(Units!$B:$B,MATCH($B528,Units!$A:$A,0))&amp;"","Unit code not found"))</f>
        <v/>
      </c>
    </row>
    <row r="529" spans="1:8" x14ac:dyDescent="0.3">
      <c r="A529" s="21"/>
      <c r="B529" s="14"/>
      <c r="C529" s="22"/>
      <c r="D529" s="20"/>
      <c r="E529" s="14"/>
      <c r="F529" s="14"/>
      <c r="G529" s="23" t="str">
        <f>IF($B529="","",IFERROR(INDEX(Units!$D:$D,MATCH($B529,Units!$A:$A,0))&amp;"","Unit code not found"))</f>
        <v/>
      </c>
      <c r="H529" s="23" t="str">
        <f>IF($B529="","",IFERROR(INDEX(Units!$B:$B,MATCH($B529,Units!$A:$A,0))&amp;"","Unit code not found"))</f>
        <v/>
      </c>
    </row>
    <row r="530" spans="1:8" x14ac:dyDescent="0.3">
      <c r="A530" s="21"/>
      <c r="B530" s="14"/>
      <c r="C530" s="22"/>
      <c r="D530" s="20"/>
      <c r="E530" s="14"/>
      <c r="F530" s="14"/>
      <c r="G530" s="23" t="str">
        <f>IF($B530="","",IFERROR(INDEX(Units!$D:$D,MATCH($B530,Units!$A:$A,0))&amp;"","Unit code not found"))</f>
        <v/>
      </c>
      <c r="H530" s="23" t="str">
        <f>IF($B530="","",IFERROR(INDEX(Units!$B:$B,MATCH($B530,Units!$A:$A,0))&amp;"","Unit code not found"))</f>
        <v/>
      </c>
    </row>
    <row r="531" spans="1:8" x14ac:dyDescent="0.3">
      <c r="A531" s="21"/>
      <c r="B531" s="14"/>
      <c r="C531" s="22"/>
      <c r="D531" s="20"/>
      <c r="E531" s="14"/>
      <c r="F531" s="14"/>
      <c r="G531" s="23" t="str">
        <f>IF($B531="","",IFERROR(INDEX(Units!$D:$D,MATCH($B531,Units!$A:$A,0))&amp;"","Unit code not found"))</f>
        <v/>
      </c>
      <c r="H531" s="23" t="str">
        <f>IF($B531="","",IFERROR(INDEX(Units!$B:$B,MATCH($B531,Units!$A:$A,0))&amp;"","Unit code not found"))</f>
        <v/>
      </c>
    </row>
    <row r="532" spans="1:8" x14ac:dyDescent="0.3">
      <c r="A532" s="21"/>
      <c r="B532" s="14"/>
      <c r="C532" s="22"/>
      <c r="D532" s="20"/>
      <c r="E532" s="14"/>
      <c r="F532" s="14"/>
      <c r="G532" s="23" t="str">
        <f>IF($B532="","",IFERROR(INDEX(Units!$D:$D,MATCH($B532,Units!$A:$A,0))&amp;"","Unit code not found"))</f>
        <v/>
      </c>
      <c r="H532" s="23" t="str">
        <f>IF($B532="","",IFERROR(INDEX(Units!$B:$B,MATCH($B532,Units!$A:$A,0))&amp;"","Unit code not found"))</f>
        <v/>
      </c>
    </row>
    <row r="533" spans="1:8" x14ac:dyDescent="0.3">
      <c r="A533" s="21"/>
      <c r="B533" s="14"/>
      <c r="C533" s="22"/>
      <c r="D533" s="20"/>
      <c r="E533" s="14"/>
      <c r="F533" s="14"/>
      <c r="G533" s="23" t="str">
        <f>IF($B533="","",IFERROR(INDEX(Units!$D:$D,MATCH($B533,Units!$A:$A,0))&amp;"","Unit code not found"))</f>
        <v/>
      </c>
      <c r="H533" s="23" t="str">
        <f>IF($B533="","",IFERROR(INDEX(Units!$B:$B,MATCH($B533,Units!$A:$A,0))&amp;"","Unit code not found"))</f>
        <v/>
      </c>
    </row>
    <row r="534" spans="1:8" x14ac:dyDescent="0.3">
      <c r="A534" s="21"/>
      <c r="B534" s="14"/>
      <c r="C534" s="22"/>
      <c r="D534" s="20"/>
      <c r="E534" s="14"/>
      <c r="F534" s="14"/>
      <c r="G534" s="23" t="str">
        <f>IF($B534="","",IFERROR(INDEX(Units!$D:$D,MATCH($B534,Units!$A:$A,0))&amp;"","Unit code not found"))</f>
        <v/>
      </c>
      <c r="H534" s="23" t="str">
        <f>IF($B534="","",IFERROR(INDEX(Units!$B:$B,MATCH($B534,Units!$A:$A,0))&amp;"","Unit code not found"))</f>
        <v/>
      </c>
    </row>
    <row r="535" spans="1:8" x14ac:dyDescent="0.3">
      <c r="A535" s="21"/>
      <c r="B535" s="14"/>
      <c r="C535" s="22"/>
      <c r="D535" s="20"/>
      <c r="E535" s="14"/>
      <c r="F535" s="14"/>
      <c r="G535" s="23" t="str">
        <f>IF($B535="","",IFERROR(INDEX(Units!$D:$D,MATCH($B535,Units!$A:$A,0))&amp;"","Unit code not found"))</f>
        <v/>
      </c>
      <c r="H535" s="23" t="str">
        <f>IF($B535="","",IFERROR(INDEX(Units!$B:$B,MATCH($B535,Units!$A:$A,0))&amp;"","Unit code not found"))</f>
        <v/>
      </c>
    </row>
    <row r="536" spans="1:8" x14ac:dyDescent="0.3">
      <c r="A536" s="21"/>
      <c r="B536" s="14"/>
      <c r="C536" s="22"/>
      <c r="D536" s="20"/>
      <c r="E536" s="14"/>
      <c r="F536" s="14"/>
      <c r="G536" s="23" t="str">
        <f>IF($B536="","",IFERROR(INDEX(Units!$D:$D,MATCH($B536,Units!$A:$A,0))&amp;"","Unit code not found"))</f>
        <v/>
      </c>
      <c r="H536" s="23" t="str">
        <f>IF($B536="","",IFERROR(INDEX(Units!$B:$B,MATCH($B536,Units!$A:$A,0))&amp;"","Unit code not found"))</f>
        <v/>
      </c>
    </row>
    <row r="537" spans="1:8" x14ac:dyDescent="0.3">
      <c r="A537" s="21"/>
      <c r="B537" s="14"/>
      <c r="C537" s="22"/>
      <c r="D537" s="20"/>
      <c r="E537" s="14"/>
      <c r="F537" s="14"/>
      <c r="G537" s="23" t="str">
        <f>IF($B537="","",IFERROR(INDEX(Units!$D:$D,MATCH($B537,Units!$A:$A,0))&amp;"","Unit code not found"))</f>
        <v/>
      </c>
      <c r="H537" s="23" t="str">
        <f>IF($B537="","",IFERROR(INDEX(Units!$B:$B,MATCH($B537,Units!$A:$A,0))&amp;"","Unit code not found"))</f>
        <v/>
      </c>
    </row>
    <row r="538" spans="1:8" x14ac:dyDescent="0.3">
      <c r="A538" s="21"/>
      <c r="B538" s="14"/>
      <c r="C538" s="22"/>
      <c r="D538" s="20"/>
      <c r="E538" s="14"/>
      <c r="F538" s="14"/>
      <c r="G538" s="23" t="str">
        <f>IF($B538="","",IFERROR(INDEX(Units!$D:$D,MATCH($B538,Units!$A:$A,0))&amp;"","Unit code not found"))</f>
        <v/>
      </c>
      <c r="H538" s="23" t="str">
        <f>IF($B538="","",IFERROR(INDEX(Units!$B:$B,MATCH($B538,Units!$A:$A,0))&amp;"","Unit code not found"))</f>
        <v/>
      </c>
    </row>
    <row r="539" spans="1:8" x14ac:dyDescent="0.3">
      <c r="A539" s="21"/>
      <c r="B539" s="14"/>
      <c r="C539" s="22"/>
      <c r="D539" s="20"/>
      <c r="E539" s="14"/>
      <c r="F539" s="14"/>
      <c r="G539" s="23" t="str">
        <f>IF($B539="","",IFERROR(INDEX(Units!$D:$D,MATCH($B539,Units!$A:$A,0))&amp;"","Unit code not found"))</f>
        <v/>
      </c>
      <c r="H539" s="23" t="str">
        <f>IF($B539="","",IFERROR(INDEX(Units!$B:$B,MATCH($B539,Units!$A:$A,0))&amp;"","Unit code not found"))</f>
        <v/>
      </c>
    </row>
    <row r="540" spans="1:8" x14ac:dyDescent="0.3">
      <c r="A540" s="21"/>
      <c r="B540" s="14"/>
      <c r="C540" s="22"/>
      <c r="D540" s="20"/>
      <c r="E540" s="14"/>
      <c r="F540" s="14"/>
      <c r="G540" s="23" t="str">
        <f>IF($B540="","",IFERROR(INDEX(Units!$D:$D,MATCH($B540,Units!$A:$A,0))&amp;"","Unit code not found"))</f>
        <v/>
      </c>
      <c r="H540" s="23" t="str">
        <f>IF($B540="","",IFERROR(INDEX(Units!$B:$B,MATCH($B540,Units!$A:$A,0))&amp;"","Unit code not found"))</f>
        <v/>
      </c>
    </row>
    <row r="541" spans="1:8" x14ac:dyDescent="0.3">
      <c r="A541" s="21"/>
      <c r="B541" s="14"/>
      <c r="C541" s="22"/>
      <c r="D541" s="20"/>
      <c r="E541" s="14"/>
      <c r="F541" s="14"/>
      <c r="G541" s="23" t="str">
        <f>IF($B541="","",IFERROR(INDEX(Units!$D:$D,MATCH($B541,Units!$A:$A,0))&amp;"","Unit code not found"))</f>
        <v/>
      </c>
      <c r="H541" s="23" t="str">
        <f>IF($B541="","",IFERROR(INDEX(Units!$B:$B,MATCH($B541,Units!$A:$A,0))&amp;"","Unit code not found"))</f>
        <v/>
      </c>
    </row>
    <row r="542" spans="1:8" x14ac:dyDescent="0.3">
      <c r="A542" s="21"/>
      <c r="B542" s="14"/>
      <c r="C542" s="22"/>
      <c r="D542" s="20"/>
      <c r="E542" s="14"/>
      <c r="F542" s="14"/>
      <c r="G542" s="23" t="str">
        <f>IF($B542="","",IFERROR(INDEX(Units!$D:$D,MATCH($B542,Units!$A:$A,0))&amp;"","Unit code not found"))</f>
        <v/>
      </c>
      <c r="H542" s="23" t="str">
        <f>IF($B542="","",IFERROR(INDEX(Units!$B:$B,MATCH($B542,Units!$A:$A,0))&amp;"","Unit code not found"))</f>
        <v/>
      </c>
    </row>
    <row r="543" spans="1:8" x14ac:dyDescent="0.3">
      <c r="A543" s="21"/>
      <c r="B543" s="14"/>
      <c r="C543" s="22"/>
      <c r="D543" s="20"/>
      <c r="E543" s="14"/>
      <c r="F543" s="14"/>
      <c r="G543" s="23" t="str">
        <f>IF($B543="","",IFERROR(INDEX(Units!$D:$D,MATCH($B543,Units!$A:$A,0))&amp;"","Unit code not found"))</f>
        <v/>
      </c>
      <c r="H543" s="23" t="str">
        <f>IF($B543="","",IFERROR(INDEX(Units!$B:$B,MATCH($B543,Units!$A:$A,0))&amp;"","Unit code not found"))</f>
        <v/>
      </c>
    </row>
    <row r="544" spans="1:8" x14ac:dyDescent="0.3">
      <c r="A544" s="21"/>
      <c r="B544" s="14"/>
      <c r="C544" s="22"/>
      <c r="D544" s="20"/>
      <c r="E544" s="14"/>
      <c r="F544" s="14"/>
      <c r="G544" s="23" t="str">
        <f>IF($B544="","",IFERROR(INDEX(Units!$D:$D,MATCH($B544,Units!$A:$A,0))&amp;"","Unit code not found"))</f>
        <v/>
      </c>
      <c r="H544" s="23" t="str">
        <f>IF($B544="","",IFERROR(INDEX(Units!$B:$B,MATCH($B544,Units!$A:$A,0))&amp;"","Unit code not found"))</f>
        <v/>
      </c>
    </row>
    <row r="545" spans="1:8" x14ac:dyDescent="0.3">
      <c r="A545" s="21"/>
      <c r="B545" s="14"/>
      <c r="C545" s="22"/>
      <c r="D545" s="20"/>
      <c r="E545" s="14"/>
      <c r="F545" s="14"/>
      <c r="G545" s="23" t="str">
        <f>IF($B545="","",IFERROR(INDEX(Units!$D:$D,MATCH($B545,Units!$A:$A,0))&amp;"","Unit code not found"))</f>
        <v/>
      </c>
      <c r="H545" s="23" t="str">
        <f>IF($B545="","",IFERROR(INDEX(Units!$B:$B,MATCH($B545,Units!$A:$A,0))&amp;"","Unit code not found"))</f>
        <v/>
      </c>
    </row>
    <row r="546" spans="1:8" x14ac:dyDescent="0.3">
      <c r="A546" s="21"/>
      <c r="B546" s="14"/>
      <c r="C546" s="22"/>
      <c r="D546" s="20"/>
      <c r="E546" s="14"/>
      <c r="F546" s="14"/>
      <c r="G546" s="23" t="str">
        <f>IF($B546="","",IFERROR(INDEX(Units!$D:$D,MATCH($B546,Units!$A:$A,0))&amp;"","Unit code not found"))</f>
        <v/>
      </c>
      <c r="H546" s="23" t="str">
        <f>IF($B546="","",IFERROR(INDEX(Units!$B:$B,MATCH($B546,Units!$A:$A,0))&amp;"","Unit code not found"))</f>
        <v/>
      </c>
    </row>
    <row r="547" spans="1:8" x14ac:dyDescent="0.3">
      <c r="A547" s="21"/>
      <c r="B547" s="14"/>
      <c r="C547" s="22"/>
      <c r="D547" s="20"/>
      <c r="E547" s="14"/>
      <c r="F547" s="14"/>
      <c r="G547" s="23" t="str">
        <f>IF($B547="","",IFERROR(INDEX(Units!$D:$D,MATCH($B547,Units!$A:$A,0))&amp;"","Unit code not found"))</f>
        <v/>
      </c>
      <c r="H547" s="23" t="str">
        <f>IF($B547="","",IFERROR(INDEX(Units!$B:$B,MATCH($B547,Units!$A:$A,0))&amp;"","Unit code not found"))</f>
        <v/>
      </c>
    </row>
    <row r="548" spans="1:8" x14ac:dyDescent="0.3">
      <c r="A548" s="21"/>
      <c r="B548" s="14"/>
      <c r="C548" s="22"/>
      <c r="D548" s="20"/>
      <c r="E548" s="14"/>
      <c r="F548" s="14"/>
      <c r="G548" s="23" t="str">
        <f>IF($B548="","",IFERROR(INDEX(Units!$D:$D,MATCH($B548,Units!$A:$A,0))&amp;"","Unit code not found"))</f>
        <v/>
      </c>
      <c r="H548" s="23" t="str">
        <f>IF($B548="","",IFERROR(INDEX(Units!$B:$B,MATCH($B548,Units!$A:$A,0))&amp;"","Unit code not found"))</f>
        <v/>
      </c>
    </row>
    <row r="549" spans="1:8" x14ac:dyDescent="0.3">
      <c r="A549" s="21"/>
      <c r="B549" s="14"/>
      <c r="C549" s="22"/>
      <c r="D549" s="20"/>
      <c r="E549" s="14"/>
      <c r="F549" s="14"/>
      <c r="G549" s="23" t="str">
        <f>IF($B549="","",IFERROR(INDEX(Units!$D:$D,MATCH($B549,Units!$A:$A,0))&amp;"","Unit code not found"))</f>
        <v/>
      </c>
      <c r="H549" s="23" t="str">
        <f>IF($B549="","",IFERROR(INDEX(Units!$B:$B,MATCH($B549,Units!$A:$A,0))&amp;"","Unit code not found"))</f>
        <v/>
      </c>
    </row>
    <row r="550" spans="1:8" x14ac:dyDescent="0.3">
      <c r="A550" s="21"/>
      <c r="B550" s="14"/>
      <c r="C550" s="22"/>
      <c r="D550" s="20"/>
      <c r="E550" s="14"/>
      <c r="F550" s="14"/>
      <c r="G550" s="23" t="str">
        <f>IF($B550="","",IFERROR(INDEX(Units!$D:$D,MATCH($B550,Units!$A:$A,0))&amp;"","Unit code not found"))</f>
        <v/>
      </c>
      <c r="H550" s="23" t="str">
        <f>IF($B550="","",IFERROR(INDEX(Units!$B:$B,MATCH($B550,Units!$A:$A,0))&amp;"","Unit code not found"))</f>
        <v/>
      </c>
    </row>
    <row r="551" spans="1:8" x14ac:dyDescent="0.3">
      <c r="A551" s="21"/>
      <c r="B551" s="14"/>
      <c r="C551" s="22"/>
      <c r="D551" s="20"/>
      <c r="E551" s="14"/>
      <c r="F551" s="14"/>
      <c r="G551" s="23" t="str">
        <f>IF($B551="","",IFERROR(INDEX(Units!$D:$D,MATCH($B551,Units!$A:$A,0))&amp;"","Unit code not found"))</f>
        <v/>
      </c>
      <c r="H551" s="23" t="str">
        <f>IF($B551="","",IFERROR(INDEX(Units!$B:$B,MATCH($B551,Units!$A:$A,0))&amp;"","Unit code not found"))</f>
        <v/>
      </c>
    </row>
    <row r="552" spans="1:8" x14ac:dyDescent="0.3">
      <c r="A552" s="21"/>
      <c r="B552" s="14"/>
      <c r="C552" s="22"/>
      <c r="D552" s="20"/>
      <c r="E552" s="14"/>
      <c r="F552" s="14"/>
      <c r="G552" s="23" t="str">
        <f>IF($B552="","",IFERROR(INDEX(Units!$D:$D,MATCH($B552,Units!$A:$A,0))&amp;"","Unit code not found"))</f>
        <v/>
      </c>
      <c r="H552" s="23" t="str">
        <f>IF($B552="","",IFERROR(INDEX(Units!$B:$B,MATCH($B552,Units!$A:$A,0))&amp;"","Unit code not found"))</f>
        <v/>
      </c>
    </row>
    <row r="553" spans="1:8" x14ac:dyDescent="0.3">
      <c r="A553" s="21"/>
      <c r="B553" s="14"/>
      <c r="C553" s="22"/>
      <c r="D553" s="20"/>
      <c r="E553" s="14"/>
      <c r="F553" s="14"/>
      <c r="G553" s="23" t="str">
        <f>IF($B553="","",IFERROR(INDEX(Units!$D:$D,MATCH($B553,Units!$A:$A,0))&amp;"","Unit code not found"))</f>
        <v/>
      </c>
      <c r="H553" s="23" t="str">
        <f>IF($B553="","",IFERROR(INDEX(Units!$B:$B,MATCH($B553,Units!$A:$A,0))&amp;"","Unit code not found"))</f>
        <v/>
      </c>
    </row>
    <row r="554" spans="1:8" x14ac:dyDescent="0.3">
      <c r="A554" s="21"/>
      <c r="B554" s="14"/>
      <c r="C554" s="22"/>
      <c r="D554" s="20"/>
      <c r="E554" s="14"/>
      <c r="F554" s="14"/>
      <c r="G554" s="23" t="str">
        <f>IF($B554="","",IFERROR(INDEX(Units!$D:$D,MATCH($B554,Units!$A:$A,0))&amp;"","Unit code not found"))</f>
        <v/>
      </c>
      <c r="H554" s="23" t="str">
        <f>IF($B554="","",IFERROR(INDEX(Units!$B:$B,MATCH($B554,Units!$A:$A,0))&amp;"","Unit code not found"))</f>
        <v/>
      </c>
    </row>
    <row r="555" spans="1:8" x14ac:dyDescent="0.3">
      <c r="A555" s="21"/>
      <c r="B555" s="14"/>
      <c r="C555" s="22"/>
      <c r="D555" s="20"/>
      <c r="E555" s="14"/>
      <c r="F555" s="14"/>
      <c r="G555" s="23" t="str">
        <f>IF($B555="","",IFERROR(INDEX(Units!$D:$D,MATCH($B555,Units!$A:$A,0))&amp;"","Unit code not found"))</f>
        <v/>
      </c>
      <c r="H555" s="23" t="str">
        <f>IF($B555="","",IFERROR(INDEX(Units!$B:$B,MATCH($B555,Units!$A:$A,0))&amp;"","Unit code not found"))</f>
        <v/>
      </c>
    </row>
    <row r="556" spans="1:8" x14ac:dyDescent="0.3">
      <c r="A556" s="21"/>
      <c r="B556" s="14"/>
      <c r="C556" s="22"/>
      <c r="D556" s="20"/>
      <c r="E556" s="14"/>
      <c r="F556" s="14"/>
      <c r="G556" s="23" t="str">
        <f>IF($B556="","",IFERROR(INDEX(Units!$D:$D,MATCH($B556,Units!$A:$A,0))&amp;"","Unit code not found"))</f>
        <v/>
      </c>
      <c r="H556" s="23" t="str">
        <f>IF($B556="","",IFERROR(INDEX(Units!$B:$B,MATCH($B556,Units!$A:$A,0))&amp;"","Unit code not found"))</f>
        <v/>
      </c>
    </row>
    <row r="557" spans="1:8" x14ac:dyDescent="0.3">
      <c r="A557" s="21"/>
      <c r="B557" s="14"/>
      <c r="C557" s="22"/>
      <c r="D557" s="20"/>
      <c r="E557" s="14"/>
      <c r="F557" s="14"/>
      <c r="G557" s="23" t="str">
        <f>IF($B557="","",IFERROR(INDEX(Units!$D:$D,MATCH($B557,Units!$A:$A,0))&amp;"","Unit code not found"))</f>
        <v/>
      </c>
      <c r="H557" s="23" t="str">
        <f>IF($B557="","",IFERROR(INDEX(Units!$B:$B,MATCH($B557,Units!$A:$A,0))&amp;"","Unit code not found"))</f>
        <v/>
      </c>
    </row>
    <row r="558" spans="1:8" x14ac:dyDescent="0.3">
      <c r="A558" s="21"/>
      <c r="B558" s="14"/>
      <c r="C558" s="22"/>
      <c r="D558" s="20"/>
      <c r="E558" s="14"/>
      <c r="F558" s="14"/>
      <c r="G558" s="23" t="str">
        <f>IF($B558="","",IFERROR(INDEX(Units!$D:$D,MATCH($B558,Units!$A:$A,0))&amp;"","Unit code not found"))</f>
        <v/>
      </c>
      <c r="H558" s="23" t="str">
        <f>IF($B558="","",IFERROR(INDEX(Units!$B:$B,MATCH($B558,Units!$A:$A,0))&amp;"","Unit code not found"))</f>
        <v/>
      </c>
    </row>
    <row r="559" spans="1:8" x14ac:dyDescent="0.3">
      <c r="A559" s="21"/>
      <c r="B559" s="14"/>
      <c r="C559" s="22"/>
      <c r="D559" s="20"/>
      <c r="E559" s="14"/>
      <c r="F559" s="14"/>
      <c r="G559" s="23" t="str">
        <f>IF($B559="","",IFERROR(INDEX(Units!$D:$D,MATCH($B559,Units!$A:$A,0))&amp;"","Unit code not found"))</f>
        <v/>
      </c>
      <c r="H559" s="23" t="str">
        <f>IF($B559="","",IFERROR(INDEX(Units!$B:$B,MATCH($B559,Units!$A:$A,0))&amp;"","Unit code not found"))</f>
        <v/>
      </c>
    </row>
    <row r="560" spans="1:8" x14ac:dyDescent="0.3">
      <c r="A560" s="21"/>
      <c r="B560" s="14"/>
      <c r="C560" s="22"/>
      <c r="D560" s="20"/>
      <c r="E560" s="14"/>
      <c r="F560" s="14"/>
      <c r="G560" s="23" t="str">
        <f>IF($B560="","",IFERROR(INDEX(Units!$D:$D,MATCH($B560,Units!$A:$A,0))&amp;"","Unit code not found"))</f>
        <v/>
      </c>
      <c r="H560" s="23" t="str">
        <f>IF($B560="","",IFERROR(INDEX(Units!$B:$B,MATCH($B560,Units!$A:$A,0))&amp;"","Unit code not found"))</f>
        <v/>
      </c>
    </row>
    <row r="561" spans="1:8" x14ac:dyDescent="0.3">
      <c r="A561" s="21"/>
      <c r="B561" s="14"/>
      <c r="C561" s="22"/>
      <c r="D561" s="20"/>
      <c r="E561" s="14"/>
      <c r="F561" s="14"/>
      <c r="G561" s="23" t="str">
        <f>IF($B561="","",IFERROR(INDEX(Units!$D:$D,MATCH($B561,Units!$A:$A,0))&amp;"","Unit code not found"))</f>
        <v/>
      </c>
      <c r="H561" s="23" t="str">
        <f>IF($B561="","",IFERROR(INDEX(Units!$B:$B,MATCH($B561,Units!$A:$A,0))&amp;"","Unit code not found"))</f>
        <v/>
      </c>
    </row>
    <row r="562" spans="1:8" x14ac:dyDescent="0.3">
      <c r="A562" s="21"/>
      <c r="B562" s="14"/>
      <c r="C562" s="22"/>
      <c r="D562" s="20"/>
      <c r="E562" s="14"/>
      <c r="F562" s="14"/>
      <c r="G562" s="23" t="str">
        <f>IF($B562="","",IFERROR(INDEX(Units!$D:$D,MATCH($B562,Units!$A:$A,0))&amp;"","Unit code not found"))</f>
        <v/>
      </c>
      <c r="H562" s="23" t="str">
        <f>IF($B562="","",IFERROR(INDEX(Units!$B:$B,MATCH($B562,Units!$A:$A,0))&amp;"","Unit code not found"))</f>
        <v/>
      </c>
    </row>
    <row r="563" spans="1:8" x14ac:dyDescent="0.3">
      <c r="A563" s="21"/>
      <c r="B563" s="14"/>
      <c r="C563" s="22"/>
      <c r="D563" s="20"/>
      <c r="E563" s="14"/>
      <c r="F563" s="14"/>
      <c r="G563" s="23" t="str">
        <f>IF($B563="","",IFERROR(INDEX(Units!$D:$D,MATCH($B563,Units!$A:$A,0))&amp;"","Unit code not found"))</f>
        <v/>
      </c>
      <c r="H563" s="23" t="str">
        <f>IF($B563="","",IFERROR(INDEX(Units!$B:$B,MATCH($B563,Units!$A:$A,0))&amp;"","Unit code not found"))</f>
        <v/>
      </c>
    </row>
    <row r="564" spans="1:8" x14ac:dyDescent="0.3">
      <c r="A564" s="21"/>
      <c r="B564" s="14"/>
      <c r="C564" s="22"/>
      <c r="D564" s="20"/>
      <c r="E564" s="14"/>
      <c r="F564" s="14"/>
      <c r="G564" s="23" t="str">
        <f>IF($B564="","",IFERROR(INDEX(Units!$D:$D,MATCH($B564,Units!$A:$A,0))&amp;"","Unit code not found"))</f>
        <v/>
      </c>
      <c r="H564" s="23" t="str">
        <f>IF($B564="","",IFERROR(INDEX(Units!$B:$B,MATCH($B564,Units!$A:$A,0))&amp;"","Unit code not found"))</f>
        <v/>
      </c>
    </row>
    <row r="565" spans="1:8" x14ac:dyDescent="0.3">
      <c r="A565" s="21"/>
      <c r="B565" s="14"/>
      <c r="C565" s="22"/>
      <c r="D565" s="20"/>
      <c r="E565" s="14"/>
      <c r="F565" s="14"/>
      <c r="G565" s="23" t="str">
        <f>IF($B565="","",IFERROR(INDEX(Units!$D:$D,MATCH($B565,Units!$A:$A,0))&amp;"","Unit code not found"))</f>
        <v/>
      </c>
      <c r="H565" s="23" t="str">
        <f>IF($B565="","",IFERROR(INDEX(Units!$B:$B,MATCH($B565,Units!$A:$A,0))&amp;"","Unit code not found"))</f>
        <v/>
      </c>
    </row>
    <row r="566" spans="1:8" x14ac:dyDescent="0.3">
      <c r="A566" s="21"/>
      <c r="B566" s="14"/>
      <c r="C566" s="22"/>
      <c r="D566" s="20"/>
      <c r="E566" s="14"/>
      <c r="F566" s="14"/>
      <c r="G566" s="23" t="str">
        <f>IF($B566="","",IFERROR(INDEX(Units!$D:$D,MATCH($B566,Units!$A:$A,0))&amp;"","Unit code not found"))</f>
        <v/>
      </c>
      <c r="H566" s="23" t="str">
        <f>IF($B566="","",IFERROR(INDEX(Units!$B:$B,MATCH($B566,Units!$A:$A,0))&amp;"","Unit code not found"))</f>
        <v/>
      </c>
    </row>
    <row r="567" spans="1:8" x14ac:dyDescent="0.3">
      <c r="A567" s="21"/>
      <c r="B567" s="14"/>
      <c r="C567" s="22"/>
      <c r="D567" s="20"/>
      <c r="E567" s="14"/>
      <c r="F567" s="14"/>
      <c r="G567" s="23" t="str">
        <f>IF($B567="","",IFERROR(INDEX(Units!$D:$D,MATCH($B567,Units!$A:$A,0))&amp;"","Unit code not found"))</f>
        <v/>
      </c>
      <c r="H567" s="23" t="str">
        <f>IF($B567="","",IFERROR(INDEX(Units!$B:$B,MATCH($B567,Units!$A:$A,0))&amp;"","Unit code not found"))</f>
        <v/>
      </c>
    </row>
    <row r="568" spans="1:8" x14ac:dyDescent="0.3">
      <c r="A568" s="21"/>
      <c r="B568" s="14"/>
      <c r="C568" s="22"/>
      <c r="D568" s="20"/>
      <c r="E568" s="14"/>
      <c r="F568" s="14"/>
      <c r="G568" s="23" t="str">
        <f>IF($B568="","",IFERROR(INDEX(Units!$D:$D,MATCH($B568,Units!$A:$A,0))&amp;"","Unit code not found"))</f>
        <v/>
      </c>
      <c r="H568" s="23" t="str">
        <f>IF($B568="","",IFERROR(INDEX(Units!$B:$B,MATCH($B568,Units!$A:$A,0))&amp;"","Unit code not found"))</f>
        <v/>
      </c>
    </row>
    <row r="569" spans="1:8" x14ac:dyDescent="0.3">
      <c r="A569" s="21"/>
      <c r="B569" s="14"/>
      <c r="C569" s="22"/>
      <c r="D569" s="20"/>
      <c r="E569" s="14"/>
      <c r="F569" s="14"/>
      <c r="G569" s="23" t="str">
        <f>IF($B569="","",IFERROR(INDEX(Units!$D:$D,MATCH($B569,Units!$A:$A,0))&amp;"","Unit code not found"))</f>
        <v/>
      </c>
      <c r="H569" s="23" t="str">
        <f>IF($B569="","",IFERROR(INDEX(Units!$B:$B,MATCH($B569,Units!$A:$A,0))&amp;"","Unit code not found"))</f>
        <v/>
      </c>
    </row>
    <row r="570" spans="1:8" x14ac:dyDescent="0.3">
      <c r="A570" s="21"/>
      <c r="B570" s="14"/>
      <c r="C570" s="22"/>
      <c r="D570" s="20"/>
      <c r="E570" s="14"/>
      <c r="F570" s="14"/>
      <c r="G570" s="23" t="str">
        <f>IF($B570="","",IFERROR(INDEX(Units!$D:$D,MATCH($B570,Units!$A:$A,0))&amp;"","Unit code not found"))</f>
        <v/>
      </c>
      <c r="H570" s="23" t="str">
        <f>IF($B570="","",IFERROR(INDEX(Units!$B:$B,MATCH($B570,Units!$A:$A,0))&amp;"","Unit code not found"))</f>
        <v/>
      </c>
    </row>
    <row r="571" spans="1:8" x14ac:dyDescent="0.3">
      <c r="A571" s="21"/>
      <c r="B571" s="14"/>
      <c r="C571" s="22"/>
      <c r="D571" s="20"/>
      <c r="E571" s="14"/>
      <c r="F571" s="14"/>
      <c r="G571" s="23" t="str">
        <f>IF($B571="","",IFERROR(INDEX(Units!$D:$D,MATCH($B571,Units!$A:$A,0))&amp;"","Unit code not found"))</f>
        <v/>
      </c>
      <c r="H571" s="23" t="str">
        <f>IF($B571="","",IFERROR(INDEX(Units!$B:$B,MATCH($B571,Units!$A:$A,0))&amp;"","Unit code not found"))</f>
        <v/>
      </c>
    </row>
    <row r="572" spans="1:8" x14ac:dyDescent="0.3">
      <c r="A572" s="21"/>
      <c r="B572" s="14"/>
      <c r="C572" s="22"/>
      <c r="D572" s="20"/>
      <c r="E572" s="14"/>
      <c r="F572" s="14"/>
      <c r="G572" s="23" t="str">
        <f>IF($B572="","",IFERROR(INDEX(Units!$D:$D,MATCH($B572,Units!$A:$A,0))&amp;"","Unit code not found"))</f>
        <v/>
      </c>
      <c r="H572" s="23" t="str">
        <f>IF($B572="","",IFERROR(INDEX(Units!$B:$B,MATCH($B572,Units!$A:$A,0))&amp;"","Unit code not found"))</f>
        <v/>
      </c>
    </row>
    <row r="573" spans="1:8" x14ac:dyDescent="0.3">
      <c r="A573" s="21"/>
      <c r="B573" s="14"/>
      <c r="C573" s="22"/>
      <c r="D573" s="20"/>
      <c r="E573" s="14"/>
      <c r="F573" s="14"/>
      <c r="G573" s="23" t="str">
        <f>IF($B573="","",IFERROR(INDEX(Units!$D:$D,MATCH($B573,Units!$A:$A,0))&amp;"","Unit code not found"))</f>
        <v/>
      </c>
      <c r="H573" s="23" t="str">
        <f>IF($B573="","",IFERROR(INDEX(Units!$B:$B,MATCH($B573,Units!$A:$A,0))&amp;"","Unit code not found"))</f>
        <v/>
      </c>
    </row>
    <row r="574" spans="1:8" x14ac:dyDescent="0.3">
      <c r="A574" s="21"/>
      <c r="B574" s="14"/>
      <c r="C574" s="22"/>
      <c r="D574" s="20"/>
      <c r="E574" s="14"/>
      <c r="F574" s="14"/>
      <c r="G574" s="23" t="str">
        <f>IF($B574="","",IFERROR(INDEX(Units!$D:$D,MATCH($B574,Units!$A:$A,0))&amp;"","Unit code not found"))</f>
        <v/>
      </c>
      <c r="H574" s="23" t="str">
        <f>IF($B574="","",IFERROR(INDEX(Units!$B:$B,MATCH($B574,Units!$A:$A,0))&amp;"","Unit code not found"))</f>
        <v/>
      </c>
    </row>
    <row r="575" spans="1:8" x14ac:dyDescent="0.3">
      <c r="A575" s="21"/>
      <c r="B575" s="14"/>
      <c r="C575" s="22"/>
      <c r="D575" s="20"/>
      <c r="E575" s="14"/>
      <c r="F575" s="14"/>
      <c r="G575" s="23" t="str">
        <f>IF($B575="","",IFERROR(INDEX(Units!$D:$D,MATCH($B575,Units!$A:$A,0))&amp;"","Unit code not found"))</f>
        <v/>
      </c>
      <c r="H575" s="23" t="str">
        <f>IF($B575="","",IFERROR(INDEX(Units!$B:$B,MATCH($B575,Units!$A:$A,0))&amp;"","Unit code not found"))</f>
        <v/>
      </c>
    </row>
    <row r="576" spans="1:8" x14ac:dyDescent="0.3">
      <c r="A576" s="21"/>
      <c r="B576" s="14"/>
      <c r="C576" s="22"/>
      <c r="D576" s="20"/>
      <c r="E576" s="14"/>
      <c r="F576" s="14"/>
      <c r="G576" s="23" t="str">
        <f>IF($B576="","",IFERROR(INDEX(Units!$D:$D,MATCH($B576,Units!$A:$A,0))&amp;"","Unit code not found"))</f>
        <v/>
      </c>
      <c r="H576" s="23" t="str">
        <f>IF($B576="","",IFERROR(INDEX(Units!$B:$B,MATCH($B576,Units!$A:$A,0))&amp;"","Unit code not found"))</f>
        <v/>
      </c>
    </row>
    <row r="577" spans="1:8" x14ac:dyDescent="0.3">
      <c r="A577" s="21"/>
      <c r="B577" s="14"/>
      <c r="C577" s="22"/>
      <c r="D577" s="20"/>
      <c r="E577" s="14"/>
      <c r="F577" s="14"/>
      <c r="G577" s="23" t="str">
        <f>IF($B577="","",IFERROR(INDEX(Units!$D:$D,MATCH($B577,Units!$A:$A,0))&amp;"","Unit code not found"))</f>
        <v/>
      </c>
      <c r="H577" s="23" t="str">
        <f>IF($B577="","",IFERROR(INDEX(Units!$B:$B,MATCH($B577,Units!$A:$A,0))&amp;"","Unit code not found"))</f>
        <v/>
      </c>
    </row>
    <row r="578" spans="1:8" x14ac:dyDescent="0.3">
      <c r="A578" s="21"/>
      <c r="B578" s="14"/>
      <c r="C578" s="22"/>
      <c r="D578" s="20"/>
      <c r="E578" s="14"/>
      <c r="F578" s="14"/>
      <c r="G578" s="23" t="str">
        <f>IF($B578="","",IFERROR(INDEX(Units!$D:$D,MATCH($B578,Units!$A:$A,0))&amp;"","Unit code not found"))</f>
        <v/>
      </c>
      <c r="H578" s="23" t="str">
        <f>IF($B578="","",IFERROR(INDEX(Units!$B:$B,MATCH($B578,Units!$A:$A,0))&amp;"","Unit code not found"))</f>
        <v/>
      </c>
    </row>
    <row r="579" spans="1:8" x14ac:dyDescent="0.3">
      <c r="A579" s="21"/>
      <c r="B579" s="14"/>
      <c r="C579" s="22"/>
      <c r="D579" s="20"/>
      <c r="E579" s="14"/>
      <c r="F579" s="14"/>
      <c r="G579" s="23" t="str">
        <f>IF($B579="","",IFERROR(INDEX(Units!$D:$D,MATCH($B579,Units!$A:$A,0))&amp;"","Unit code not found"))</f>
        <v/>
      </c>
      <c r="H579" s="23" t="str">
        <f>IF($B579="","",IFERROR(INDEX(Units!$B:$B,MATCH($B579,Units!$A:$A,0))&amp;"","Unit code not found"))</f>
        <v/>
      </c>
    </row>
    <row r="580" spans="1:8" x14ac:dyDescent="0.3">
      <c r="A580" s="21"/>
      <c r="B580" s="14"/>
      <c r="C580" s="22"/>
      <c r="D580" s="20"/>
      <c r="E580" s="14"/>
      <c r="F580" s="14"/>
      <c r="G580" s="23" t="str">
        <f>IF($B580="","",IFERROR(INDEX(Units!$D:$D,MATCH($B580,Units!$A:$A,0))&amp;"","Unit code not found"))</f>
        <v/>
      </c>
      <c r="H580" s="23" t="str">
        <f>IF($B580="","",IFERROR(INDEX(Units!$B:$B,MATCH($B580,Units!$A:$A,0))&amp;"","Unit code not found"))</f>
        <v/>
      </c>
    </row>
    <row r="581" spans="1:8" x14ac:dyDescent="0.3">
      <c r="A581" s="21"/>
      <c r="B581" s="14"/>
      <c r="C581" s="22"/>
      <c r="D581" s="20"/>
      <c r="E581" s="14"/>
      <c r="F581" s="14"/>
      <c r="G581" s="23" t="str">
        <f>IF($B581="","",IFERROR(INDEX(Units!$D:$D,MATCH($B581,Units!$A:$A,0))&amp;"","Unit code not found"))</f>
        <v/>
      </c>
      <c r="H581" s="23" t="str">
        <f>IF($B581="","",IFERROR(INDEX(Units!$B:$B,MATCH($B581,Units!$A:$A,0))&amp;"","Unit code not found"))</f>
        <v/>
      </c>
    </row>
    <row r="582" spans="1:8" x14ac:dyDescent="0.3">
      <c r="A582" s="21"/>
      <c r="B582" s="14"/>
      <c r="C582" s="22"/>
      <c r="D582" s="20"/>
      <c r="E582" s="14"/>
      <c r="F582" s="14"/>
      <c r="G582" s="23" t="str">
        <f>IF($B582="","",IFERROR(INDEX(Units!$D:$D,MATCH($B582,Units!$A:$A,0))&amp;"","Unit code not found"))</f>
        <v/>
      </c>
      <c r="H582" s="23" t="str">
        <f>IF($B582="","",IFERROR(INDEX(Units!$B:$B,MATCH($B582,Units!$A:$A,0))&amp;"","Unit code not found"))</f>
        <v/>
      </c>
    </row>
    <row r="583" spans="1:8" x14ac:dyDescent="0.3">
      <c r="A583" s="21"/>
      <c r="B583" s="14"/>
      <c r="C583" s="22"/>
      <c r="D583" s="20"/>
      <c r="E583" s="14"/>
      <c r="F583" s="14"/>
      <c r="G583" s="23" t="str">
        <f>IF($B583="","",IFERROR(INDEX(Units!$D:$D,MATCH($B583,Units!$A:$A,0))&amp;"","Unit code not found"))</f>
        <v/>
      </c>
      <c r="H583" s="23" t="str">
        <f>IF($B583="","",IFERROR(INDEX(Units!$B:$B,MATCH($B583,Units!$A:$A,0))&amp;"","Unit code not found"))</f>
        <v/>
      </c>
    </row>
    <row r="584" spans="1:8" x14ac:dyDescent="0.3">
      <c r="A584" s="21"/>
      <c r="B584" s="14"/>
      <c r="C584" s="22"/>
      <c r="D584" s="20"/>
      <c r="E584" s="14"/>
      <c r="F584" s="14"/>
      <c r="G584" s="23" t="str">
        <f>IF($B584="","",IFERROR(INDEX(Units!$D:$D,MATCH($B584,Units!$A:$A,0))&amp;"","Unit code not found"))</f>
        <v/>
      </c>
      <c r="H584" s="23" t="str">
        <f>IF($B584="","",IFERROR(INDEX(Units!$B:$B,MATCH($B584,Units!$A:$A,0))&amp;"","Unit code not found"))</f>
        <v/>
      </c>
    </row>
    <row r="585" spans="1:8" x14ac:dyDescent="0.3">
      <c r="A585" s="21"/>
      <c r="B585" s="14"/>
      <c r="C585" s="22"/>
      <c r="D585" s="20"/>
      <c r="E585" s="14"/>
      <c r="F585" s="14"/>
      <c r="G585" s="23" t="str">
        <f>IF($B585="","",IFERROR(INDEX(Units!$D:$D,MATCH($B585,Units!$A:$A,0))&amp;"","Unit code not found"))</f>
        <v/>
      </c>
      <c r="H585" s="23" t="str">
        <f>IF($B585="","",IFERROR(INDEX(Units!$B:$B,MATCH($B585,Units!$A:$A,0))&amp;"","Unit code not found"))</f>
        <v/>
      </c>
    </row>
    <row r="586" spans="1:8" x14ac:dyDescent="0.3">
      <c r="A586" s="21"/>
      <c r="B586" s="14"/>
      <c r="C586" s="22"/>
      <c r="D586" s="20"/>
      <c r="E586" s="14"/>
      <c r="F586" s="14"/>
      <c r="G586" s="23" t="str">
        <f>IF($B586="","",IFERROR(INDEX(Units!$D:$D,MATCH($B586,Units!$A:$A,0))&amp;"","Unit code not found"))</f>
        <v/>
      </c>
      <c r="H586" s="23" t="str">
        <f>IF($B586="","",IFERROR(INDEX(Units!$B:$B,MATCH($B586,Units!$A:$A,0))&amp;"","Unit code not found"))</f>
        <v/>
      </c>
    </row>
    <row r="587" spans="1:8" x14ac:dyDescent="0.3">
      <c r="A587" s="21"/>
      <c r="B587" s="14"/>
      <c r="C587" s="22"/>
      <c r="D587" s="20"/>
      <c r="E587" s="14"/>
      <c r="F587" s="14"/>
      <c r="G587" s="23" t="str">
        <f>IF($B587="","",IFERROR(INDEX(Units!$D:$D,MATCH($B587,Units!$A:$A,0))&amp;"","Unit code not found"))</f>
        <v/>
      </c>
      <c r="H587" s="23" t="str">
        <f>IF($B587="","",IFERROR(INDEX(Units!$B:$B,MATCH($B587,Units!$A:$A,0))&amp;"","Unit code not found"))</f>
        <v/>
      </c>
    </row>
    <row r="588" spans="1:8" x14ac:dyDescent="0.3">
      <c r="A588" s="21"/>
      <c r="B588" s="14"/>
      <c r="C588" s="22"/>
      <c r="D588" s="20"/>
      <c r="E588" s="14"/>
      <c r="F588" s="14"/>
      <c r="G588" s="23" t="str">
        <f>IF($B588="","",IFERROR(INDEX(Units!$D:$D,MATCH($B588,Units!$A:$A,0))&amp;"","Unit code not found"))</f>
        <v/>
      </c>
      <c r="H588" s="23" t="str">
        <f>IF($B588="","",IFERROR(INDEX(Units!$B:$B,MATCH($B588,Units!$A:$A,0))&amp;"","Unit code not found"))</f>
        <v/>
      </c>
    </row>
    <row r="589" spans="1:8" x14ac:dyDescent="0.3">
      <c r="A589" s="21"/>
      <c r="B589" s="14"/>
      <c r="C589" s="22"/>
      <c r="D589" s="20"/>
      <c r="E589" s="14"/>
      <c r="F589" s="14"/>
      <c r="G589" s="23" t="str">
        <f>IF($B589="","",IFERROR(INDEX(Units!$D:$D,MATCH($B589,Units!$A:$A,0))&amp;"","Unit code not found"))</f>
        <v/>
      </c>
      <c r="H589" s="23" t="str">
        <f>IF($B589="","",IFERROR(INDEX(Units!$B:$B,MATCH($B589,Units!$A:$A,0))&amp;"","Unit code not found"))</f>
        <v/>
      </c>
    </row>
    <row r="590" spans="1:8" x14ac:dyDescent="0.3">
      <c r="A590" s="21"/>
      <c r="B590" s="14"/>
      <c r="C590" s="22"/>
      <c r="D590" s="20"/>
      <c r="E590" s="14"/>
      <c r="F590" s="14"/>
      <c r="G590" s="23" t="str">
        <f>IF($B590="","",IFERROR(INDEX(Units!$D:$D,MATCH($B590,Units!$A:$A,0))&amp;"","Unit code not found"))</f>
        <v/>
      </c>
      <c r="H590" s="23" t="str">
        <f>IF($B590="","",IFERROR(INDEX(Units!$B:$B,MATCH($B590,Units!$A:$A,0))&amp;"","Unit code not found"))</f>
        <v/>
      </c>
    </row>
    <row r="591" spans="1:8" x14ac:dyDescent="0.3">
      <c r="A591" s="21"/>
      <c r="B591" s="14"/>
      <c r="C591" s="22"/>
      <c r="D591" s="20"/>
      <c r="E591" s="14"/>
      <c r="F591" s="14"/>
      <c r="G591" s="23" t="str">
        <f>IF($B591="","",IFERROR(INDEX(Units!$D:$D,MATCH($B591,Units!$A:$A,0))&amp;"","Unit code not found"))</f>
        <v/>
      </c>
      <c r="H591" s="23" t="str">
        <f>IF($B591="","",IFERROR(INDEX(Units!$B:$B,MATCH($B591,Units!$A:$A,0))&amp;"","Unit code not found"))</f>
        <v/>
      </c>
    </row>
    <row r="592" spans="1:8" x14ac:dyDescent="0.3">
      <c r="A592" s="21"/>
      <c r="B592" s="14"/>
      <c r="C592" s="22"/>
      <c r="D592" s="20"/>
      <c r="E592" s="14"/>
      <c r="F592" s="14"/>
      <c r="G592" s="23" t="str">
        <f>IF($B592="","",IFERROR(INDEX(Units!$D:$D,MATCH($B592,Units!$A:$A,0))&amp;"","Unit code not found"))</f>
        <v/>
      </c>
      <c r="H592" s="23" t="str">
        <f>IF($B592="","",IFERROR(INDEX(Units!$B:$B,MATCH($B592,Units!$A:$A,0))&amp;"","Unit code not found"))</f>
        <v/>
      </c>
    </row>
    <row r="593" spans="1:8" x14ac:dyDescent="0.3">
      <c r="A593" s="21"/>
      <c r="B593" s="14"/>
      <c r="C593" s="22"/>
      <c r="D593" s="20"/>
      <c r="E593" s="14"/>
      <c r="F593" s="14"/>
      <c r="G593" s="23" t="str">
        <f>IF($B593="","",IFERROR(INDEX(Units!$D:$D,MATCH($B593,Units!$A:$A,0))&amp;"","Unit code not found"))</f>
        <v/>
      </c>
      <c r="H593" s="23" t="str">
        <f>IF($B593="","",IFERROR(INDEX(Units!$B:$B,MATCH($B593,Units!$A:$A,0))&amp;"","Unit code not found"))</f>
        <v/>
      </c>
    </row>
    <row r="594" spans="1:8" x14ac:dyDescent="0.3">
      <c r="A594" s="21"/>
      <c r="B594" s="14"/>
      <c r="C594" s="22"/>
      <c r="D594" s="20"/>
      <c r="E594" s="14"/>
      <c r="F594" s="14"/>
      <c r="G594" s="23" t="str">
        <f>IF($B594="","",IFERROR(INDEX(Units!$D:$D,MATCH($B594,Units!$A:$A,0))&amp;"","Unit code not found"))</f>
        <v/>
      </c>
      <c r="H594" s="23" t="str">
        <f>IF($B594="","",IFERROR(INDEX(Units!$B:$B,MATCH($B594,Units!$A:$A,0))&amp;"","Unit code not found"))</f>
        <v/>
      </c>
    </row>
    <row r="595" spans="1:8" x14ac:dyDescent="0.3">
      <c r="A595" s="21"/>
      <c r="B595" s="14"/>
      <c r="C595" s="22"/>
      <c r="D595" s="20"/>
      <c r="E595" s="14"/>
      <c r="F595" s="14"/>
      <c r="G595" s="23" t="str">
        <f>IF($B595="","",IFERROR(INDEX(Units!$D:$D,MATCH($B595,Units!$A:$A,0))&amp;"","Unit code not found"))</f>
        <v/>
      </c>
      <c r="H595" s="23" t="str">
        <f>IF($B595="","",IFERROR(INDEX(Units!$B:$B,MATCH($B595,Units!$A:$A,0))&amp;"","Unit code not found"))</f>
        <v/>
      </c>
    </row>
    <row r="596" spans="1:8" x14ac:dyDescent="0.3">
      <c r="A596" s="21"/>
      <c r="B596" s="14"/>
      <c r="C596" s="22"/>
      <c r="D596" s="20"/>
      <c r="E596" s="14"/>
      <c r="F596" s="14"/>
      <c r="G596" s="23" t="str">
        <f>IF($B596="","",IFERROR(INDEX(Units!$D:$D,MATCH($B596,Units!$A:$A,0))&amp;"","Unit code not found"))</f>
        <v/>
      </c>
      <c r="H596" s="23" t="str">
        <f>IF($B596="","",IFERROR(INDEX(Units!$B:$B,MATCH($B596,Units!$A:$A,0))&amp;"","Unit code not found"))</f>
        <v/>
      </c>
    </row>
    <row r="597" spans="1:8" x14ac:dyDescent="0.3">
      <c r="A597" s="21"/>
      <c r="B597" s="14"/>
      <c r="C597" s="22"/>
      <c r="D597" s="20"/>
      <c r="E597" s="14"/>
      <c r="F597" s="14"/>
      <c r="G597" s="23" t="str">
        <f>IF($B597="","",IFERROR(INDEX(Units!$D:$D,MATCH($B597,Units!$A:$A,0))&amp;"","Unit code not found"))</f>
        <v/>
      </c>
      <c r="H597" s="23" t="str">
        <f>IF($B597="","",IFERROR(INDEX(Units!$B:$B,MATCH($B597,Units!$A:$A,0))&amp;"","Unit code not found"))</f>
        <v/>
      </c>
    </row>
    <row r="598" spans="1:8" x14ac:dyDescent="0.3">
      <c r="A598" s="21"/>
      <c r="B598" s="14"/>
      <c r="C598" s="22"/>
      <c r="D598" s="20"/>
      <c r="E598" s="14"/>
      <c r="F598" s="14"/>
      <c r="G598" s="23" t="str">
        <f>IF($B598="","",IFERROR(INDEX(Units!$D:$D,MATCH($B598,Units!$A:$A,0))&amp;"","Unit code not found"))</f>
        <v/>
      </c>
      <c r="H598" s="23" t="str">
        <f>IF($B598="","",IFERROR(INDEX(Units!$B:$B,MATCH($B598,Units!$A:$A,0))&amp;"","Unit code not found"))</f>
        <v/>
      </c>
    </row>
    <row r="599" spans="1:8" x14ac:dyDescent="0.3">
      <c r="A599" s="21"/>
      <c r="B599" s="14"/>
      <c r="C599" s="22"/>
      <c r="D599" s="20"/>
      <c r="E599" s="14"/>
      <c r="F599" s="14"/>
      <c r="G599" s="23" t="str">
        <f>IF($B599="","",IFERROR(INDEX(Units!$D:$D,MATCH($B599,Units!$A:$A,0))&amp;"","Unit code not found"))</f>
        <v/>
      </c>
      <c r="H599" s="23" t="str">
        <f>IF($B599="","",IFERROR(INDEX(Units!$B:$B,MATCH($B599,Units!$A:$A,0))&amp;"","Unit code not found"))</f>
        <v/>
      </c>
    </row>
    <row r="600" spans="1:8" x14ac:dyDescent="0.3">
      <c r="A600" s="21"/>
      <c r="B600" s="14"/>
      <c r="C600" s="22"/>
      <c r="D600" s="20"/>
      <c r="E600" s="14"/>
      <c r="F600" s="14"/>
      <c r="G600" s="23" t="str">
        <f>IF($B600="","",IFERROR(INDEX(Units!$D:$D,MATCH($B600,Units!$A:$A,0))&amp;"","Unit code not found"))</f>
        <v/>
      </c>
      <c r="H600" s="23" t="str">
        <f>IF($B600="","",IFERROR(INDEX(Units!$B:$B,MATCH($B600,Units!$A:$A,0))&amp;"","Unit code not found"))</f>
        <v/>
      </c>
    </row>
    <row r="601" spans="1:8" x14ac:dyDescent="0.3">
      <c r="A601" s="21"/>
      <c r="B601" s="14"/>
      <c r="C601" s="22"/>
      <c r="D601" s="20"/>
      <c r="E601" s="14"/>
      <c r="F601" s="14"/>
      <c r="G601" s="23" t="str">
        <f>IF($B601="","",IFERROR(INDEX(Units!$D:$D,MATCH($B601,Units!$A:$A,0))&amp;"","Unit code not found"))</f>
        <v/>
      </c>
      <c r="H601" s="23" t="str">
        <f>IF($B601="","",IFERROR(INDEX(Units!$B:$B,MATCH($B601,Units!$A:$A,0))&amp;"","Unit code not found"))</f>
        <v/>
      </c>
    </row>
    <row r="602" spans="1:8" x14ac:dyDescent="0.3">
      <c r="A602" s="21"/>
      <c r="B602" s="14"/>
      <c r="C602" s="22"/>
      <c r="D602" s="20"/>
      <c r="E602" s="14"/>
      <c r="F602" s="14"/>
      <c r="G602" s="23" t="str">
        <f>IF($B602="","",IFERROR(INDEX(Units!$D:$D,MATCH($B602,Units!$A:$A,0))&amp;"","Unit code not found"))</f>
        <v/>
      </c>
      <c r="H602" s="23" t="str">
        <f>IF($B602="","",IFERROR(INDEX(Units!$B:$B,MATCH($B602,Units!$A:$A,0))&amp;"","Unit code not found"))</f>
        <v/>
      </c>
    </row>
    <row r="603" spans="1:8" x14ac:dyDescent="0.3">
      <c r="A603" s="21"/>
      <c r="B603" s="14"/>
      <c r="C603" s="22"/>
      <c r="D603" s="20"/>
      <c r="E603" s="14"/>
      <c r="F603" s="14"/>
      <c r="G603" s="23" t="str">
        <f>IF($B603="","",IFERROR(INDEX(Units!$D:$D,MATCH($B603,Units!$A:$A,0))&amp;"","Unit code not found"))</f>
        <v/>
      </c>
      <c r="H603" s="23" t="str">
        <f>IF($B603="","",IFERROR(INDEX(Units!$B:$B,MATCH($B603,Units!$A:$A,0))&amp;"","Unit code not found"))</f>
        <v/>
      </c>
    </row>
    <row r="604" spans="1:8" x14ac:dyDescent="0.3">
      <c r="A604" s="21"/>
      <c r="B604" s="14"/>
      <c r="C604" s="22"/>
      <c r="D604" s="20"/>
      <c r="E604" s="14"/>
      <c r="F604" s="14"/>
      <c r="G604" s="23" t="str">
        <f>IF($B604="","",IFERROR(INDEX(Units!$D:$D,MATCH($B604,Units!$A:$A,0))&amp;"","Unit code not found"))</f>
        <v/>
      </c>
      <c r="H604" s="23" t="str">
        <f>IF($B604="","",IFERROR(INDEX(Units!$B:$B,MATCH($B604,Units!$A:$A,0))&amp;"","Unit code not found"))</f>
        <v/>
      </c>
    </row>
    <row r="605" spans="1:8" x14ac:dyDescent="0.3">
      <c r="A605" s="21"/>
      <c r="B605" s="14"/>
      <c r="C605" s="22"/>
      <c r="D605" s="20"/>
      <c r="E605" s="14"/>
      <c r="F605" s="14"/>
      <c r="G605" s="23" t="str">
        <f>IF($B605="","",IFERROR(INDEX(Units!$D:$D,MATCH($B605,Units!$A:$A,0))&amp;"","Unit code not found"))</f>
        <v/>
      </c>
      <c r="H605" s="23" t="str">
        <f>IF($B605="","",IFERROR(INDEX(Units!$B:$B,MATCH($B605,Units!$A:$A,0))&amp;"","Unit code not found"))</f>
        <v/>
      </c>
    </row>
    <row r="606" spans="1:8" x14ac:dyDescent="0.3">
      <c r="A606" s="21"/>
      <c r="B606" s="14"/>
      <c r="C606" s="22"/>
      <c r="D606" s="20"/>
      <c r="E606" s="14"/>
      <c r="F606" s="14"/>
      <c r="G606" s="23" t="str">
        <f>IF($B606="","",IFERROR(INDEX(Units!$D:$D,MATCH($B606,Units!$A:$A,0))&amp;"","Unit code not found"))</f>
        <v/>
      </c>
      <c r="H606" s="23" t="str">
        <f>IF($B606="","",IFERROR(INDEX(Units!$B:$B,MATCH($B606,Units!$A:$A,0))&amp;"","Unit code not found"))</f>
        <v/>
      </c>
    </row>
    <row r="607" spans="1:8" x14ac:dyDescent="0.3">
      <c r="A607" s="21"/>
      <c r="B607" s="14"/>
      <c r="C607" s="22"/>
      <c r="D607" s="20"/>
      <c r="E607" s="14"/>
      <c r="F607" s="14"/>
      <c r="G607" s="23" t="str">
        <f>IF($B607="","",IFERROR(INDEX(Units!$D:$D,MATCH($B607,Units!$A:$A,0))&amp;"","Unit code not found"))</f>
        <v/>
      </c>
      <c r="H607" s="23" t="str">
        <f>IF($B607="","",IFERROR(INDEX(Units!$B:$B,MATCH($B607,Units!$A:$A,0))&amp;"","Unit code not found"))</f>
        <v/>
      </c>
    </row>
    <row r="608" spans="1:8" x14ac:dyDescent="0.3">
      <c r="A608" s="21"/>
      <c r="B608" s="14"/>
      <c r="C608" s="22"/>
      <c r="D608" s="20"/>
      <c r="E608" s="14"/>
      <c r="F608" s="14"/>
      <c r="G608" s="23" t="str">
        <f>IF($B608="","",IFERROR(INDEX(Units!$D:$D,MATCH($B608,Units!$A:$A,0))&amp;"","Unit code not found"))</f>
        <v/>
      </c>
      <c r="H608" s="23" t="str">
        <f>IF($B608="","",IFERROR(INDEX(Units!$B:$B,MATCH($B608,Units!$A:$A,0))&amp;"","Unit code not found"))</f>
        <v/>
      </c>
    </row>
    <row r="609" spans="1:8" x14ac:dyDescent="0.3">
      <c r="A609" s="21"/>
      <c r="B609" s="14"/>
      <c r="C609" s="22"/>
      <c r="D609" s="20"/>
      <c r="E609" s="14"/>
      <c r="F609" s="14"/>
      <c r="G609" s="23" t="str">
        <f>IF($B609="","",IFERROR(INDEX(Units!$D:$D,MATCH($B609,Units!$A:$A,0))&amp;"","Unit code not found"))</f>
        <v/>
      </c>
      <c r="H609" s="23" t="str">
        <f>IF($B609="","",IFERROR(INDEX(Units!$B:$B,MATCH($B609,Units!$A:$A,0))&amp;"","Unit code not found"))</f>
        <v/>
      </c>
    </row>
    <row r="610" spans="1:8" x14ac:dyDescent="0.3">
      <c r="A610" s="21"/>
      <c r="B610" s="14"/>
      <c r="C610" s="22"/>
      <c r="D610" s="20"/>
      <c r="E610" s="14"/>
      <c r="F610" s="14"/>
      <c r="G610" s="23" t="str">
        <f>IF($B610="","",IFERROR(INDEX(Units!$D:$D,MATCH($B610,Units!$A:$A,0))&amp;"","Unit code not found"))</f>
        <v/>
      </c>
      <c r="H610" s="23" t="str">
        <f>IF($B610="","",IFERROR(INDEX(Units!$B:$B,MATCH($B610,Units!$A:$A,0))&amp;"","Unit code not found"))</f>
        <v/>
      </c>
    </row>
    <row r="611" spans="1:8" x14ac:dyDescent="0.3">
      <c r="A611" s="21"/>
      <c r="B611" s="14"/>
      <c r="C611" s="22"/>
      <c r="D611" s="20"/>
      <c r="E611" s="14"/>
      <c r="F611" s="14"/>
      <c r="G611" s="23" t="str">
        <f>IF($B611="","",IFERROR(INDEX(Units!$D:$D,MATCH($B611,Units!$A:$A,0))&amp;"","Unit code not found"))</f>
        <v/>
      </c>
      <c r="H611" s="23" t="str">
        <f>IF($B611="","",IFERROR(INDEX(Units!$B:$B,MATCH($B611,Units!$A:$A,0))&amp;"","Unit code not found"))</f>
        <v/>
      </c>
    </row>
    <row r="612" spans="1:8" x14ac:dyDescent="0.3">
      <c r="A612" s="21"/>
      <c r="B612" s="14"/>
      <c r="C612" s="22"/>
      <c r="D612" s="20"/>
      <c r="E612" s="14"/>
      <c r="F612" s="14"/>
      <c r="G612" s="23" t="str">
        <f>IF($B612="","",IFERROR(INDEX(Units!$D:$D,MATCH($B612,Units!$A:$A,0))&amp;"","Unit code not found"))</f>
        <v/>
      </c>
      <c r="H612" s="23" t="str">
        <f>IF($B612="","",IFERROR(INDEX(Units!$B:$B,MATCH($B612,Units!$A:$A,0))&amp;"","Unit code not found"))</f>
        <v/>
      </c>
    </row>
    <row r="613" spans="1:8" x14ac:dyDescent="0.3">
      <c r="A613" s="21"/>
      <c r="B613" s="14"/>
      <c r="C613" s="22"/>
      <c r="D613" s="20"/>
      <c r="E613" s="14"/>
      <c r="F613" s="14"/>
      <c r="G613" s="23" t="str">
        <f>IF($B613="","",IFERROR(INDEX(Units!$D:$D,MATCH($B613,Units!$A:$A,0))&amp;"","Unit code not found"))</f>
        <v/>
      </c>
      <c r="H613" s="23" t="str">
        <f>IF($B613="","",IFERROR(INDEX(Units!$B:$B,MATCH($B613,Units!$A:$A,0))&amp;"","Unit code not found"))</f>
        <v/>
      </c>
    </row>
    <row r="614" spans="1:8" x14ac:dyDescent="0.3">
      <c r="A614" s="21"/>
      <c r="B614" s="14"/>
      <c r="C614" s="22"/>
      <c r="D614" s="20"/>
      <c r="E614" s="14"/>
      <c r="F614" s="14"/>
      <c r="G614" s="23" t="str">
        <f>IF($B614="","",IFERROR(INDEX(Units!$D:$D,MATCH($B614,Units!$A:$A,0))&amp;"","Unit code not found"))</f>
        <v/>
      </c>
      <c r="H614" s="23" t="str">
        <f>IF($B614="","",IFERROR(INDEX(Units!$B:$B,MATCH($B614,Units!$A:$A,0))&amp;"","Unit code not found"))</f>
        <v/>
      </c>
    </row>
    <row r="615" spans="1:8" x14ac:dyDescent="0.3">
      <c r="A615" s="21"/>
      <c r="B615" s="14"/>
      <c r="C615" s="22"/>
      <c r="D615" s="20"/>
      <c r="E615" s="14"/>
      <c r="F615" s="14"/>
      <c r="G615" s="23" t="str">
        <f>IF($B615="","",IFERROR(INDEX(Units!$D:$D,MATCH($B615,Units!$A:$A,0))&amp;"","Unit code not found"))</f>
        <v/>
      </c>
      <c r="H615" s="23" t="str">
        <f>IF($B615="","",IFERROR(INDEX(Units!$B:$B,MATCH($B615,Units!$A:$A,0))&amp;"","Unit code not found"))</f>
        <v/>
      </c>
    </row>
    <row r="616" spans="1:8" x14ac:dyDescent="0.3">
      <c r="A616" s="21"/>
      <c r="B616" s="14"/>
      <c r="C616" s="22"/>
      <c r="D616" s="20"/>
      <c r="E616" s="14"/>
      <c r="F616" s="14"/>
      <c r="G616" s="23" t="str">
        <f>IF($B616="","",IFERROR(INDEX(Units!$D:$D,MATCH($B616,Units!$A:$A,0))&amp;"","Unit code not found"))</f>
        <v/>
      </c>
      <c r="H616" s="23" t="str">
        <f>IF($B616="","",IFERROR(INDEX(Units!$B:$B,MATCH($B616,Units!$A:$A,0))&amp;"","Unit code not found"))</f>
        <v/>
      </c>
    </row>
    <row r="617" spans="1:8" x14ac:dyDescent="0.3">
      <c r="A617" s="21"/>
      <c r="B617" s="14"/>
      <c r="C617" s="22"/>
      <c r="D617" s="20"/>
      <c r="E617" s="14"/>
      <c r="F617" s="14"/>
      <c r="G617" s="23" t="str">
        <f>IF($B617="","",IFERROR(INDEX(Units!$D:$D,MATCH($B617,Units!$A:$A,0))&amp;"","Unit code not found"))</f>
        <v/>
      </c>
      <c r="H617" s="23" t="str">
        <f>IF($B617="","",IFERROR(INDEX(Units!$B:$B,MATCH($B617,Units!$A:$A,0))&amp;"","Unit code not found"))</f>
        <v/>
      </c>
    </row>
    <row r="618" spans="1:8" x14ac:dyDescent="0.3">
      <c r="A618" s="21"/>
      <c r="B618" s="14"/>
      <c r="C618" s="22"/>
      <c r="D618" s="20"/>
      <c r="E618" s="14"/>
      <c r="F618" s="14"/>
      <c r="G618" s="23" t="str">
        <f>IF($B618="","",IFERROR(INDEX(Units!$D:$D,MATCH($B618,Units!$A:$A,0))&amp;"","Unit code not found"))</f>
        <v/>
      </c>
      <c r="H618" s="23" t="str">
        <f>IF($B618="","",IFERROR(INDEX(Units!$B:$B,MATCH($B618,Units!$A:$A,0))&amp;"","Unit code not found"))</f>
        <v/>
      </c>
    </row>
    <row r="619" spans="1:8" x14ac:dyDescent="0.3">
      <c r="A619" s="21"/>
      <c r="B619" s="14"/>
      <c r="C619" s="22"/>
      <c r="D619" s="20"/>
      <c r="E619" s="14"/>
      <c r="F619" s="14"/>
      <c r="G619" s="23" t="str">
        <f>IF($B619="","",IFERROR(INDEX(Units!$D:$D,MATCH($B619,Units!$A:$A,0))&amp;"","Unit code not found"))</f>
        <v/>
      </c>
      <c r="H619" s="23" t="str">
        <f>IF($B619="","",IFERROR(INDEX(Units!$B:$B,MATCH($B619,Units!$A:$A,0))&amp;"","Unit code not found"))</f>
        <v/>
      </c>
    </row>
    <row r="620" spans="1:8" x14ac:dyDescent="0.3">
      <c r="A620" s="21"/>
      <c r="B620" s="14"/>
      <c r="C620" s="22"/>
      <c r="D620" s="20"/>
      <c r="E620" s="14"/>
      <c r="F620" s="14"/>
      <c r="G620" s="23" t="str">
        <f>IF($B620="","",IFERROR(INDEX(Units!$D:$D,MATCH($B620,Units!$A:$A,0))&amp;"","Unit code not found"))</f>
        <v/>
      </c>
      <c r="H620" s="23" t="str">
        <f>IF($B620="","",IFERROR(INDEX(Units!$B:$B,MATCH($B620,Units!$A:$A,0))&amp;"","Unit code not found"))</f>
        <v/>
      </c>
    </row>
    <row r="621" spans="1:8" x14ac:dyDescent="0.3">
      <c r="A621" s="21"/>
      <c r="B621" s="14"/>
      <c r="C621" s="22"/>
      <c r="D621" s="20"/>
      <c r="E621" s="14"/>
      <c r="F621" s="14"/>
      <c r="G621" s="23" t="str">
        <f>IF($B621="","",IFERROR(INDEX(Units!$D:$D,MATCH($B621,Units!$A:$A,0))&amp;"","Unit code not found"))</f>
        <v/>
      </c>
      <c r="H621" s="23" t="str">
        <f>IF($B621="","",IFERROR(INDEX(Units!$B:$B,MATCH($B621,Units!$A:$A,0))&amp;"","Unit code not found"))</f>
        <v/>
      </c>
    </row>
    <row r="622" spans="1:8" x14ac:dyDescent="0.3">
      <c r="A622" s="21"/>
      <c r="B622" s="14"/>
      <c r="C622" s="22"/>
      <c r="D622" s="20"/>
      <c r="E622" s="14"/>
      <c r="F622" s="14"/>
      <c r="G622" s="23" t="str">
        <f>IF($B622="","",IFERROR(INDEX(Units!$D:$D,MATCH($B622,Units!$A:$A,0))&amp;"","Unit code not found"))</f>
        <v/>
      </c>
      <c r="H622" s="23" t="str">
        <f>IF($B622="","",IFERROR(INDEX(Units!$B:$B,MATCH($B622,Units!$A:$A,0))&amp;"","Unit code not found"))</f>
        <v/>
      </c>
    </row>
    <row r="623" spans="1:8" x14ac:dyDescent="0.3">
      <c r="A623" s="21"/>
      <c r="B623" s="14"/>
      <c r="C623" s="22"/>
      <c r="D623" s="20"/>
      <c r="E623" s="14"/>
      <c r="F623" s="14"/>
      <c r="G623" s="23" t="str">
        <f>IF($B623="","",IFERROR(INDEX(Units!$D:$D,MATCH($B623,Units!$A:$A,0))&amp;"","Unit code not found"))</f>
        <v/>
      </c>
      <c r="H623" s="23" t="str">
        <f>IF($B623="","",IFERROR(INDEX(Units!$B:$B,MATCH($B623,Units!$A:$A,0))&amp;"","Unit code not found"))</f>
        <v/>
      </c>
    </row>
    <row r="624" spans="1:8" x14ac:dyDescent="0.3">
      <c r="A624" s="21"/>
      <c r="B624" s="14"/>
      <c r="C624" s="22"/>
      <c r="D624" s="20"/>
      <c r="E624" s="14"/>
      <c r="F624" s="14"/>
      <c r="G624" s="23" t="str">
        <f>IF($B624="","",IFERROR(INDEX(Units!$D:$D,MATCH($B624,Units!$A:$A,0))&amp;"","Unit code not found"))</f>
        <v/>
      </c>
      <c r="H624" s="23" t="str">
        <f>IF($B624="","",IFERROR(INDEX(Units!$B:$B,MATCH($B624,Units!$A:$A,0))&amp;"","Unit code not found"))</f>
        <v/>
      </c>
    </row>
    <row r="625" spans="1:8" x14ac:dyDescent="0.3">
      <c r="A625" s="21"/>
      <c r="B625" s="14"/>
      <c r="C625" s="22"/>
      <c r="D625" s="20"/>
      <c r="E625" s="14"/>
      <c r="F625" s="14"/>
      <c r="G625" s="23" t="str">
        <f>IF($B625="","",IFERROR(INDEX(Units!$D:$D,MATCH($B625,Units!$A:$A,0))&amp;"","Unit code not found"))</f>
        <v/>
      </c>
      <c r="H625" s="23" t="str">
        <f>IF($B625="","",IFERROR(INDEX(Units!$B:$B,MATCH($B625,Units!$A:$A,0))&amp;"","Unit code not found"))</f>
        <v/>
      </c>
    </row>
    <row r="626" spans="1:8" x14ac:dyDescent="0.3">
      <c r="A626" s="21"/>
      <c r="B626" s="14"/>
      <c r="C626" s="22"/>
      <c r="D626" s="20"/>
      <c r="E626" s="14"/>
      <c r="F626" s="14"/>
      <c r="G626" s="23" t="str">
        <f>IF($B626="","",IFERROR(INDEX(Units!$D:$D,MATCH($B626,Units!$A:$A,0))&amp;"","Unit code not found"))</f>
        <v/>
      </c>
      <c r="H626" s="23" t="str">
        <f>IF($B626="","",IFERROR(INDEX(Units!$B:$B,MATCH($B626,Units!$A:$A,0))&amp;"","Unit code not found"))</f>
        <v/>
      </c>
    </row>
    <row r="627" spans="1:8" x14ac:dyDescent="0.3">
      <c r="A627" s="21"/>
      <c r="B627" s="14"/>
      <c r="C627" s="22"/>
      <c r="D627" s="20"/>
      <c r="E627" s="14"/>
      <c r="F627" s="14"/>
      <c r="G627" s="23" t="str">
        <f>IF($B627="","",IFERROR(INDEX(Units!$D:$D,MATCH($B627,Units!$A:$A,0))&amp;"","Unit code not found"))</f>
        <v/>
      </c>
      <c r="H627" s="23" t="str">
        <f>IF($B627="","",IFERROR(INDEX(Units!$B:$B,MATCH($B627,Units!$A:$A,0))&amp;"","Unit code not found"))</f>
        <v/>
      </c>
    </row>
    <row r="628" spans="1:8" x14ac:dyDescent="0.3">
      <c r="A628" s="21"/>
      <c r="B628" s="14"/>
      <c r="C628" s="22"/>
      <c r="D628" s="20"/>
      <c r="E628" s="14"/>
      <c r="F628" s="14"/>
      <c r="G628" s="23" t="str">
        <f>IF($B628="","",IFERROR(INDEX(Units!$D:$D,MATCH($B628,Units!$A:$A,0))&amp;"","Unit code not found"))</f>
        <v/>
      </c>
      <c r="H628" s="23" t="str">
        <f>IF($B628="","",IFERROR(INDEX(Units!$B:$B,MATCH($B628,Units!$A:$A,0))&amp;"","Unit code not found"))</f>
        <v/>
      </c>
    </row>
    <row r="629" spans="1:8" x14ac:dyDescent="0.3">
      <c r="A629" s="21"/>
      <c r="B629" s="14"/>
      <c r="C629" s="22"/>
      <c r="D629" s="20"/>
      <c r="E629" s="14"/>
      <c r="F629" s="14"/>
      <c r="G629" s="23" t="str">
        <f>IF($B629="","",IFERROR(INDEX(Units!$D:$D,MATCH($B629,Units!$A:$A,0))&amp;"","Unit code not found"))</f>
        <v/>
      </c>
      <c r="H629" s="23" t="str">
        <f>IF($B629="","",IFERROR(INDEX(Units!$B:$B,MATCH($B629,Units!$A:$A,0))&amp;"","Unit code not found"))</f>
        <v/>
      </c>
    </row>
    <row r="630" spans="1:8" x14ac:dyDescent="0.3">
      <c r="A630" s="21"/>
      <c r="B630" s="14"/>
      <c r="C630" s="22"/>
      <c r="D630" s="20"/>
      <c r="E630" s="14"/>
      <c r="F630" s="14"/>
      <c r="G630" s="23" t="str">
        <f>IF($B630="","",IFERROR(INDEX(Units!$D:$D,MATCH($B630,Units!$A:$A,0))&amp;"","Unit code not found"))</f>
        <v/>
      </c>
      <c r="H630" s="23" t="str">
        <f>IF($B630="","",IFERROR(INDEX(Units!$B:$B,MATCH($B630,Units!$A:$A,0))&amp;"","Unit code not found"))</f>
        <v/>
      </c>
    </row>
    <row r="631" spans="1:8" x14ac:dyDescent="0.3">
      <c r="A631" s="21"/>
      <c r="B631" s="14"/>
      <c r="C631" s="22"/>
      <c r="D631" s="20"/>
      <c r="E631" s="14"/>
      <c r="F631" s="14"/>
      <c r="G631" s="23" t="str">
        <f>IF($B631="","",IFERROR(INDEX(Units!$D:$D,MATCH($B631,Units!$A:$A,0))&amp;"","Unit code not found"))</f>
        <v/>
      </c>
      <c r="H631" s="23" t="str">
        <f>IF($B631="","",IFERROR(INDEX(Units!$B:$B,MATCH($B631,Units!$A:$A,0))&amp;"","Unit code not found"))</f>
        <v/>
      </c>
    </row>
    <row r="632" spans="1:8" x14ac:dyDescent="0.3">
      <c r="A632" s="21"/>
      <c r="B632" s="14"/>
      <c r="C632" s="22"/>
      <c r="D632" s="20"/>
      <c r="E632" s="14"/>
      <c r="F632" s="14"/>
      <c r="G632" s="23" t="str">
        <f>IF($B632="","",IFERROR(INDEX(Units!$D:$D,MATCH($B632,Units!$A:$A,0))&amp;"","Unit code not found"))</f>
        <v/>
      </c>
      <c r="H632" s="23" t="str">
        <f>IF($B632="","",IFERROR(INDEX(Units!$B:$B,MATCH($B632,Units!$A:$A,0))&amp;"","Unit code not found"))</f>
        <v/>
      </c>
    </row>
    <row r="633" spans="1:8" x14ac:dyDescent="0.3">
      <c r="A633" s="21"/>
      <c r="B633" s="14"/>
      <c r="C633" s="22"/>
      <c r="D633" s="20"/>
      <c r="E633" s="14"/>
      <c r="F633" s="14"/>
      <c r="G633" s="23" t="str">
        <f>IF($B633="","",IFERROR(INDEX(Units!$D:$D,MATCH($B633,Units!$A:$A,0))&amp;"","Unit code not found"))</f>
        <v/>
      </c>
      <c r="H633" s="23" t="str">
        <f>IF($B633="","",IFERROR(INDEX(Units!$B:$B,MATCH($B633,Units!$A:$A,0))&amp;"","Unit code not found"))</f>
        <v/>
      </c>
    </row>
    <row r="634" spans="1:8" x14ac:dyDescent="0.3">
      <c r="A634" s="21"/>
      <c r="B634" s="14"/>
      <c r="C634" s="22"/>
      <c r="D634" s="20"/>
      <c r="E634" s="14"/>
      <c r="F634" s="14"/>
      <c r="G634" s="23" t="str">
        <f>IF($B634="","",IFERROR(INDEX(Units!$D:$D,MATCH($B634,Units!$A:$A,0))&amp;"","Unit code not found"))</f>
        <v/>
      </c>
      <c r="H634" s="23" t="str">
        <f>IF($B634="","",IFERROR(INDEX(Units!$B:$B,MATCH($B634,Units!$A:$A,0))&amp;"","Unit code not found"))</f>
        <v/>
      </c>
    </row>
    <row r="635" spans="1:8" x14ac:dyDescent="0.3">
      <c r="A635" s="21"/>
      <c r="B635" s="14"/>
      <c r="C635" s="22"/>
      <c r="D635" s="20"/>
      <c r="E635" s="14"/>
      <c r="F635" s="14"/>
      <c r="G635" s="23" t="str">
        <f>IF($B635="","",IFERROR(INDEX(Units!$D:$D,MATCH($B635,Units!$A:$A,0))&amp;"","Unit code not found"))</f>
        <v/>
      </c>
      <c r="H635" s="23" t="str">
        <f>IF($B635="","",IFERROR(INDEX(Units!$B:$B,MATCH($B635,Units!$A:$A,0))&amp;"","Unit code not found"))</f>
        <v/>
      </c>
    </row>
    <row r="636" spans="1:8" x14ac:dyDescent="0.3">
      <c r="A636" s="21"/>
      <c r="B636" s="14"/>
      <c r="C636" s="22"/>
      <c r="D636" s="20"/>
      <c r="E636" s="14"/>
      <c r="F636" s="14"/>
      <c r="G636" s="23" t="str">
        <f>IF($B636="","",IFERROR(INDEX(Units!$D:$D,MATCH($B636,Units!$A:$A,0))&amp;"","Unit code not found"))</f>
        <v/>
      </c>
      <c r="H636" s="23" t="str">
        <f>IF($B636="","",IFERROR(INDEX(Units!$B:$B,MATCH($B636,Units!$A:$A,0))&amp;"","Unit code not found"))</f>
        <v/>
      </c>
    </row>
    <row r="637" spans="1:8" x14ac:dyDescent="0.3">
      <c r="A637" s="21"/>
      <c r="B637" s="14"/>
      <c r="C637" s="22"/>
      <c r="D637" s="20"/>
      <c r="E637" s="14"/>
      <c r="F637" s="14"/>
      <c r="G637" s="23" t="str">
        <f>IF($B637="","",IFERROR(INDEX(Units!$D:$D,MATCH($B637,Units!$A:$A,0))&amp;"","Unit code not found"))</f>
        <v/>
      </c>
      <c r="H637" s="23" t="str">
        <f>IF($B637="","",IFERROR(INDEX(Units!$B:$B,MATCH($B637,Units!$A:$A,0))&amp;"","Unit code not found"))</f>
        <v/>
      </c>
    </row>
    <row r="638" spans="1:8" x14ac:dyDescent="0.3">
      <c r="A638" s="21"/>
      <c r="B638" s="14"/>
      <c r="C638" s="22"/>
      <c r="D638" s="20"/>
      <c r="E638" s="14"/>
      <c r="F638" s="14"/>
      <c r="G638" s="23" t="str">
        <f>IF($B638="","",IFERROR(INDEX(Units!$D:$D,MATCH($B638,Units!$A:$A,0))&amp;"","Unit code not found"))</f>
        <v/>
      </c>
      <c r="H638" s="23" t="str">
        <f>IF($B638="","",IFERROR(INDEX(Units!$B:$B,MATCH($B638,Units!$A:$A,0))&amp;"","Unit code not found"))</f>
        <v/>
      </c>
    </row>
    <row r="639" spans="1:8" x14ac:dyDescent="0.3">
      <c r="A639" s="21"/>
      <c r="B639" s="14"/>
      <c r="C639" s="22"/>
      <c r="D639" s="20"/>
      <c r="E639" s="14"/>
      <c r="F639" s="14"/>
      <c r="G639" s="23" t="str">
        <f>IF($B639="","",IFERROR(INDEX(Units!$D:$D,MATCH($B639,Units!$A:$A,0))&amp;"","Unit code not found"))</f>
        <v/>
      </c>
      <c r="H639" s="23" t="str">
        <f>IF($B639="","",IFERROR(INDEX(Units!$B:$B,MATCH($B639,Units!$A:$A,0))&amp;"","Unit code not found"))</f>
        <v/>
      </c>
    </row>
    <row r="640" spans="1:8" x14ac:dyDescent="0.3">
      <c r="A640" s="21"/>
      <c r="B640" s="14"/>
      <c r="C640" s="22"/>
      <c r="D640" s="20"/>
      <c r="E640" s="14"/>
      <c r="F640" s="14"/>
      <c r="G640" s="23" t="str">
        <f>IF($B640="","",IFERROR(INDEX(Units!$D:$D,MATCH($B640,Units!$A:$A,0))&amp;"","Unit code not found"))</f>
        <v/>
      </c>
      <c r="H640" s="23" t="str">
        <f>IF($B640="","",IFERROR(INDEX(Units!$B:$B,MATCH($B640,Units!$A:$A,0))&amp;"","Unit code not found"))</f>
        <v/>
      </c>
    </row>
    <row r="641" spans="1:8" x14ac:dyDescent="0.3">
      <c r="A641" s="21"/>
      <c r="B641" s="14"/>
      <c r="C641" s="22"/>
      <c r="D641" s="20"/>
      <c r="E641" s="14"/>
      <c r="F641" s="14"/>
      <c r="G641" s="23" t="str">
        <f>IF($B641="","",IFERROR(INDEX(Units!$D:$D,MATCH($B641,Units!$A:$A,0))&amp;"","Unit code not found"))</f>
        <v/>
      </c>
      <c r="H641" s="23" t="str">
        <f>IF($B641="","",IFERROR(INDEX(Units!$B:$B,MATCH($B641,Units!$A:$A,0))&amp;"","Unit code not found"))</f>
        <v/>
      </c>
    </row>
    <row r="642" spans="1:8" x14ac:dyDescent="0.3">
      <c r="A642" s="21"/>
      <c r="B642" s="14"/>
      <c r="C642" s="22"/>
      <c r="D642" s="20"/>
      <c r="E642" s="14"/>
      <c r="F642" s="14"/>
      <c r="G642" s="23" t="str">
        <f>IF($B642="","",IFERROR(INDEX(Units!$D:$D,MATCH($B642,Units!$A:$A,0))&amp;"","Unit code not found"))</f>
        <v/>
      </c>
      <c r="H642" s="23" t="str">
        <f>IF($B642="","",IFERROR(INDEX(Units!$B:$B,MATCH($B642,Units!$A:$A,0))&amp;"","Unit code not found"))</f>
        <v/>
      </c>
    </row>
    <row r="643" spans="1:8" x14ac:dyDescent="0.3">
      <c r="A643" s="21"/>
      <c r="B643" s="14"/>
      <c r="C643" s="22"/>
      <c r="D643" s="20"/>
      <c r="E643" s="14"/>
      <c r="F643" s="14"/>
      <c r="G643" s="23" t="str">
        <f>IF($B643="","",IFERROR(INDEX(Units!$D:$D,MATCH($B643,Units!$A:$A,0))&amp;"","Unit code not found"))</f>
        <v/>
      </c>
      <c r="H643" s="23" t="str">
        <f>IF($B643="","",IFERROR(INDEX(Units!$B:$B,MATCH($B643,Units!$A:$A,0))&amp;"","Unit code not found"))</f>
        <v/>
      </c>
    </row>
    <row r="644" spans="1:8" x14ac:dyDescent="0.3">
      <c r="A644" s="21"/>
      <c r="B644" s="14"/>
      <c r="C644" s="22"/>
      <c r="D644" s="20"/>
      <c r="E644" s="14"/>
      <c r="F644" s="14"/>
      <c r="G644" s="23" t="str">
        <f>IF($B644="","",IFERROR(INDEX(Units!$D:$D,MATCH($B644,Units!$A:$A,0))&amp;"","Unit code not found"))</f>
        <v/>
      </c>
      <c r="H644" s="23" t="str">
        <f>IF($B644="","",IFERROR(INDEX(Units!$B:$B,MATCH($B644,Units!$A:$A,0))&amp;"","Unit code not found"))</f>
        <v/>
      </c>
    </row>
    <row r="645" spans="1:8" x14ac:dyDescent="0.3">
      <c r="A645" s="21"/>
      <c r="B645" s="14"/>
      <c r="C645" s="22"/>
      <c r="D645" s="20"/>
      <c r="E645" s="14"/>
      <c r="F645" s="14"/>
      <c r="G645" s="23" t="str">
        <f>IF($B645="","",IFERROR(INDEX(Units!$D:$D,MATCH($B645,Units!$A:$A,0))&amp;"","Unit code not found"))</f>
        <v/>
      </c>
      <c r="H645" s="23" t="str">
        <f>IF($B645="","",IFERROR(INDEX(Units!$B:$B,MATCH($B645,Units!$A:$A,0))&amp;"","Unit code not found"))</f>
        <v/>
      </c>
    </row>
    <row r="646" spans="1:8" x14ac:dyDescent="0.3">
      <c r="A646" s="21"/>
      <c r="B646" s="14"/>
      <c r="C646" s="22"/>
      <c r="D646" s="20"/>
      <c r="E646" s="14"/>
      <c r="F646" s="14"/>
      <c r="G646" s="23" t="str">
        <f>IF($B646="","",IFERROR(INDEX(Units!$D:$D,MATCH($B646,Units!$A:$A,0))&amp;"","Unit code not found"))</f>
        <v/>
      </c>
      <c r="H646" s="23" t="str">
        <f>IF($B646="","",IFERROR(INDEX(Units!$B:$B,MATCH($B646,Units!$A:$A,0))&amp;"","Unit code not found"))</f>
        <v/>
      </c>
    </row>
    <row r="647" spans="1:8" x14ac:dyDescent="0.3">
      <c r="A647" s="21"/>
      <c r="B647" s="14"/>
      <c r="C647" s="22"/>
      <c r="D647" s="20"/>
      <c r="E647" s="14"/>
      <c r="F647" s="14"/>
      <c r="G647" s="23" t="str">
        <f>IF($B647="","",IFERROR(INDEX(Units!$D:$D,MATCH($B647,Units!$A:$A,0))&amp;"","Unit code not found"))</f>
        <v/>
      </c>
      <c r="H647" s="23" t="str">
        <f>IF($B647="","",IFERROR(INDEX(Units!$B:$B,MATCH($B647,Units!$A:$A,0))&amp;"","Unit code not found"))</f>
        <v/>
      </c>
    </row>
    <row r="648" spans="1:8" x14ac:dyDescent="0.3">
      <c r="A648" s="21"/>
      <c r="B648" s="14"/>
      <c r="C648" s="22"/>
      <c r="D648" s="20"/>
      <c r="E648" s="14"/>
      <c r="F648" s="14"/>
      <c r="G648" s="23" t="str">
        <f>IF($B648="","",IFERROR(INDEX(Units!$D:$D,MATCH($B648,Units!$A:$A,0))&amp;"","Unit code not found"))</f>
        <v/>
      </c>
      <c r="H648" s="23" t="str">
        <f>IF($B648="","",IFERROR(INDEX(Units!$B:$B,MATCH($B648,Units!$A:$A,0))&amp;"","Unit code not found"))</f>
        <v/>
      </c>
    </row>
    <row r="649" spans="1:8" x14ac:dyDescent="0.3">
      <c r="A649" s="21"/>
      <c r="B649" s="14"/>
      <c r="C649" s="22"/>
      <c r="D649" s="20"/>
      <c r="E649" s="14"/>
      <c r="F649" s="14"/>
      <c r="G649" s="23" t="str">
        <f>IF($B649="","",IFERROR(INDEX(Units!$D:$D,MATCH($B649,Units!$A:$A,0))&amp;"","Unit code not found"))</f>
        <v/>
      </c>
      <c r="H649" s="23" t="str">
        <f>IF($B649="","",IFERROR(INDEX(Units!$B:$B,MATCH($B649,Units!$A:$A,0))&amp;"","Unit code not found"))</f>
        <v/>
      </c>
    </row>
    <row r="650" spans="1:8" x14ac:dyDescent="0.3">
      <c r="A650" s="21"/>
      <c r="B650" s="14"/>
      <c r="C650" s="22"/>
      <c r="D650" s="20"/>
      <c r="E650" s="14"/>
      <c r="F650" s="14"/>
      <c r="G650" s="23" t="str">
        <f>IF($B650="","",IFERROR(INDEX(Units!$D:$D,MATCH($B650,Units!$A:$A,0))&amp;"","Unit code not found"))</f>
        <v/>
      </c>
      <c r="H650" s="23" t="str">
        <f>IF($B650="","",IFERROR(INDEX(Units!$B:$B,MATCH($B650,Units!$A:$A,0))&amp;"","Unit code not found"))</f>
        <v/>
      </c>
    </row>
    <row r="651" spans="1:8" x14ac:dyDescent="0.3">
      <c r="A651" s="21"/>
      <c r="B651" s="14"/>
      <c r="C651" s="22"/>
      <c r="D651" s="20"/>
      <c r="E651" s="14"/>
      <c r="F651" s="14"/>
      <c r="G651" s="23" t="str">
        <f>IF($B651="","",IFERROR(INDEX(Units!$D:$D,MATCH($B651,Units!$A:$A,0))&amp;"","Unit code not found"))</f>
        <v/>
      </c>
      <c r="H651" s="23" t="str">
        <f>IF($B651="","",IFERROR(INDEX(Units!$B:$B,MATCH($B651,Units!$A:$A,0))&amp;"","Unit code not found"))</f>
        <v/>
      </c>
    </row>
    <row r="652" spans="1:8" x14ac:dyDescent="0.3">
      <c r="A652" s="21"/>
      <c r="B652" s="14"/>
      <c r="C652" s="22"/>
      <c r="D652" s="20"/>
      <c r="E652" s="14"/>
      <c r="F652" s="14"/>
      <c r="G652" s="23" t="str">
        <f>IF($B652="","",IFERROR(INDEX(Units!$D:$D,MATCH($B652,Units!$A:$A,0))&amp;"","Unit code not found"))</f>
        <v/>
      </c>
      <c r="H652" s="23" t="str">
        <f>IF($B652="","",IFERROR(INDEX(Units!$B:$B,MATCH($B652,Units!$A:$A,0))&amp;"","Unit code not found"))</f>
        <v/>
      </c>
    </row>
    <row r="653" spans="1:8" x14ac:dyDescent="0.3">
      <c r="A653" s="21"/>
      <c r="B653" s="14"/>
      <c r="C653" s="22"/>
      <c r="D653" s="20"/>
      <c r="E653" s="14"/>
      <c r="F653" s="14"/>
      <c r="G653" s="23" t="str">
        <f>IF($B653="","",IFERROR(INDEX(Units!$D:$D,MATCH($B653,Units!$A:$A,0))&amp;"","Unit code not found"))</f>
        <v/>
      </c>
      <c r="H653" s="23" t="str">
        <f>IF($B653="","",IFERROR(INDEX(Units!$B:$B,MATCH($B653,Units!$A:$A,0))&amp;"","Unit code not found"))</f>
        <v/>
      </c>
    </row>
    <row r="654" spans="1:8" x14ac:dyDescent="0.3">
      <c r="A654" s="21"/>
      <c r="B654" s="14"/>
      <c r="C654" s="22"/>
      <c r="D654" s="20"/>
      <c r="E654" s="14"/>
      <c r="F654" s="14"/>
      <c r="G654" s="23" t="str">
        <f>IF($B654="","",IFERROR(INDEX(Units!$D:$D,MATCH($B654,Units!$A:$A,0))&amp;"","Unit code not found"))</f>
        <v/>
      </c>
      <c r="H654" s="23" t="str">
        <f>IF($B654="","",IFERROR(INDEX(Units!$B:$B,MATCH($B654,Units!$A:$A,0))&amp;"","Unit code not found"))</f>
        <v/>
      </c>
    </row>
    <row r="655" spans="1:8" x14ac:dyDescent="0.3">
      <c r="A655" s="21"/>
      <c r="B655" s="14"/>
      <c r="C655" s="22"/>
      <c r="D655" s="20"/>
      <c r="E655" s="14"/>
      <c r="F655" s="14"/>
      <c r="G655" s="23" t="str">
        <f>IF($B655="","",IFERROR(INDEX(Units!$D:$D,MATCH($B655,Units!$A:$A,0))&amp;"","Unit code not found"))</f>
        <v/>
      </c>
      <c r="H655" s="23" t="str">
        <f>IF($B655="","",IFERROR(INDEX(Units!$B:$B,MATCH($B655,Units!$A:$A,0))&amp;"","Unit code not found"))</f>
        <v/>
      </c>
    </row>
    <row r="656" spans="1:8" x14ac:dyDescent="0.3">
      <c r="A656" s="21"/>
      <c r="B656" s="14"/>
      <c r="C656" s="22"/>
      <c r="D656" s="20"/>
      <c r="E656" s="14"/>
      <c r="F656" s="14"/>
      <c r="G656" s="23" t="str">
        <f>IF($B656="","",IFERROR(INDEX(Units!$D:$D,MATCH($B656,Units!$A:$A,0))&amp;"","Unit code not found"))</f>
        <v/>
      </c>
      <c r="H656" s="23" t="str">
        <f>IF($B656="","",IFERROR(INDEX(Units!$B:$B,MATCH($B656,Units!$A:$A,0))&amp;"","Unit code not found"))</f>
        <v/>
      </c>
    </row>
    <row r="657" spans="1:8" x14ac:dyDescent="0.3">
      <c r="A657" s="21"/>
      <c r="B657" s="14"/>
      <c r="C657" s="22"/>
      <c r="D657" s="20"/>
      <c r="E657" s="14"/>
      <c r="F657" s="14"/>
      <c r="G657" s="23" t="str">
        <f>IF($B657="","",IFERROR(INDEX(Units!$D:$D,MATCH($B657,Units!$A:$A,0))&amp;"","Unit code not found"))</f>
        <v/>
      </c>
      <c r="H657" s="23" t="str">
        <f>IF($B657="","",IFERROR(INDEX(Units!$B:$B,MATCH($B657,Units!$A:$A,0))&amp;"","Unit code not found"))</f>
        <v/>
      </c>
    </row>
    <row r="658" spans="1:8" x14ac:dyDescent="0.3">
      <c r="A658" s="21"/>
      <c r="B658" s="14"/>
      <c r="C658" s="22"/>
      <c r="D658" s="20"/>
      <c r="E658" s="14"/>
      <c r="F658" s="14"/>
      <c r="G658" s="23" t="str">
        <f>IF($B658="","",IFERROR(INDEX(Units!$D:$D,MATCH($B658,Units!$A:$A,0))&amp;"","Unit code not found"))</f>
        <v/>
      </c>
      <c r="H658" s="23" t="str">
        <f>IF($B658="","",IFERROR(INDEX(Units!$B:$B,MATCH($B658,Units!$A:$A,0))&amp;"","Unit code not found"))</f>
        <v/>
      </c>
    </row>
    <row r="659" spans="1:8" x14ac:dyDescent="0.3">
      <c r="A659" s="21"/>
      <c r="B659" s="14"/>
      <c r="C659" s="22"/>
      <c r="D659" s="20"/>
      <c r="E659" s="14"/>
      <c r="F659" s="14"/>
      <c r="G659" s="23" t="str">
        <f>IF($B659="","",IFERROR(INDEX(Units!$D:$D,MATCH($B659,Units!$A:$A,0))&amp;"","Unit code not found"))</f>
        <v/>
      </c>
      <c r="H659" s="23" t="str">
        <f>IF($B659="","",IFERROR(INDEX(Units!$B:$B,MATCH($B659,Units!$A:$A,0))&amp;"","Unit code not found"))</f>
        <v/>
      </c>
    </row>
    <row r="660" spans="1:8" x14ac:dyDescent="0.3">
      <c r="A660" s="21"/>
      <c r="B660" s="14"/>
      <c r="C660" s="22"/>
      <c r="D660" s="20"/>
      <c r="E660" s="14"/>
      <c r="F660" s="14"/>
      <c r="G660" s="23" t="str">
        <f>IF($B660="","",IFERROR(INDEX(Units!$D:$D,MATCH($B660,Units!$A:$A,0))&amp;"","Unit code not found"))</f>
        <v/>
      </c>
      <c r="H660" s="23" t="str">
        <f>IF($B660="","",IFERROR(INDEX(Units!$B:$B,MATCH($B660,Units!$A:$A,0))&amp;"","Unit code not found"))</f>
        <v/>
      </c>
    </row>
    <row r="661" spans="1:8" x14ac:dyDescent="0.3">
      <c r="A661" s="21"/>
      <c r="B661" s="14"/>
      <c r="C661" s="22"/>
      <c r="D661" s="20"/>
      <c r="E661" s="14"/>
      <c r="F661" s="14"/>
      <c r="G661" s="23" t="str">
        <f>IF($B661="","",IFERROR(INDEX(Units!$D:$D,MATCH($B661,Units!$A:$A,0))&amp;"","Unit code not found"))</f>
        <v/>
      </c>
      <c r="H661" s="23" t="str">
        <f>IF($B661="","",IFERROR(INDEX(Units!$B:$B,MATCH($B661,Units!$A:$A,0))&amp;"","Unit code not found"))</f>
        <v/>
      </c>
    </row>
    <row r="662" spans="1:8" x14ac:dyDescent="0.3">
      <c r="A662" s="21"/>
      <c r="B662" s="14"/>
      <c r="C662" s="22"/>
      <c r="D662" s="20"/>
      <c r="E662" s="14"/>
      <c r="F662" s="14"/>
      <c r="G662" s="23" t="str">
        <f>IF($B662="","",IFERROR(INDEX(Units!$D:$D,MATCH($B662,Units!$A:$A,0))&amp;"","Unit code not found"))</f>
        <v/>
      </c>
      <c r="H662" s="23" t="str">
        <f>IF($B662="","",IFERROR(INDEX(Units!$B:$B,MATCH($B662,Units!$A:$A,0))&amp;"","Unit code not found"))</f>
        <v/>
      </c>
    </row>
    <row r="663" spans="1:8" x14ac:dyDescent="0.3">
      <c r="A663" s="21"/>
      <c r="B663" s="14"/>
      <c r="C663" s="22"/>
      <c r="D663" s="20"/>
      <c r="E663" s="14"/>
      <c r="F663" s="14"/>
      <c r="G663" s="23" t="str">
        <f>IF($B663="","",IFERROR(INDEX(Units!$D:$D,MATCH($B663,Units!$A:$A,0))&amp;"","Unit code not found"))</f>
        <v/>
      </c>
      <c r="H663" s="23" t="str">
        <f>IF($B663="","",IFERROR(INDEX(Units!$B:$B,MATCH($B663,Units!$A:$A,0))&amp;"","Unit code not found"))</f>
        <v/>
      </c>
    </row>
    <row r="664" spans="1:8" x14ac:dyDescent="0.3">
      <c r="A664" s="21"/>
      <c r="B664" s="14"/>
      <c r="C664" s="22"/>
      <c r="D664" s="20"/>
      <c r="E664" s="14"/>
      <c r="F664" s="14"/>
      <c r="G664" s="23" t="str">
        <f>IF($B664="","",IFERROR(INDEX(Units!$D:$D,MATCH($B664,Units!$A:$A,0))&amp;"","Unit code not found"))</f>
        <v/>
      </c>
      <c r="H664" s="23" t="str">
        <f>IF($B664="","",IFERROR(INDEX(Units!$B:$B,MATCH($B664,Units!$A:$A,0))&amp;"","Unit code not found"))</f>
        <v/>
      </c>
    </row>
    <row r="665" spans="1:8" x14ac:dyDescent="0.3">
      <c r="A665" s="21"/>
      <c r="B665" s="14"/>
      <c r="C665" s="22"/>
      <c r="D665" s="20"/>
      <c r="E665" s="14"/>
      <c r="F665" s="14"/>
      <c r="G665" s="23" t="str">
        <f>IF($B665="","",IFERROR(INDEX(Units!$D:$D,MATCH($B665,Units!$A:$A,0))&amp;"","Unit code not found"))</f>
        <v/>
      </c>
      <c r="H665" s="23" t="str">
        <f>IF($B665="","",IFERROR(INDEX(Units!$B:$B,MATCH($B665,Units!$A:$A,0))&amp;"","Unit code not found"))</f>
        <v/>
      </c>
    </row>
    <row r="666" spans="1:8" x14ac:dyDescent="0.3">
      <c r="A666" s="21"/>
      <c r="B666" s="14"/>
      <c r="C666" s="22"/>
      <c r="D666" s="20"/>
      <c r="E666" s="14"/>
      <c r="F666" s="14"/>
      <c r="G666" s="23" t="str">
        <f>IF($B666="","",IFERROR(INDEX(Units!$D:$D,MATCH($B666,Units!$A:$A,0))&amp;"","Unit code not found"))</f>
        <v/>
      </c>
      <c r="H666" s="23" t="str">
        <f>IF($B666="","",IFERROR(INDEX(Units!$B:$B,MATCH($B666,Units!$A:$A,0))&amp;"","Unit code not found"))</f>
        <v/>
      </c>
    </row>
    <row r="667" spans="1:8" x14ac:dyDescent="0.3">
      <c r="A667" s="21"/>
      <c r="B667" s="14"/>
      <c r="C667" s="22"/>
      <c r="D667" s="20"/>
      <c r="E667" s="14"/>
      <c r="F667" s="14"/>
      <c r="G667" s="23" t="str">
        <f>IF($B667="","",IFERROR(INDEX(Units!$D:$D,MATCH($B667,Units!$A:$A,0))&amp;"","Unit code not found"))</f>
        <v/>
      </c>
      <c r="H667" s="23" t="str">
        <f>IF($B667="","",IFERROR(INDEX(Units!$B:$B,MATCH($B667,Units!$A:$A,0))&amp;"","Unit code not found"))</f>
        <v/>
      </c>
    </row>
    <row r="668" spans="1:8" x14ac:dyDescent="0.3">
      <c r="A668" s="21"/>
      <c r="B668" s="14"/>
      <c r="C668" s="22"/>
      <c r="D668" s="20"/>
      <c r="E668" s="14"/>
      <c r="F668" s="14"/>
      <c r="G668" s="23" t="str">
        <f>IF($B668="","",IFERROR(INDEX(Units!$D:$D,MATCH($B668,Units!$A:$A,0))&amp;"","Unit code not found"))</f>
        <v/>
      </c>
      <c r="H668" s="23" t="str">
        <f>IF($B668="","",IFERROR(INDEX(Units!$B:$B,MATCH($B668,Units!$A:$A,0))&amp;"","Unit code not found"))</f>
        <v/>
      </c>
    </row>
    <row r="669" spans="1:8" x14ac:dyDescent="0.3">
      <c r="A669" s="21"/>
      <c r="B669" s="14"/>
      <c r="C669" s="22"/>
      <c r="D669" s="20"/>
      <c r="E669" s="14"/>
      <c r="F669" s="14"/>
      <c r="G669" s="23" t="str">
        <f>IF($B669="","",IFERROR(INDEX(Units!$D:$D,MATCH($B669,Units!$A:$A,0))&amp;"","Unit code not found"))</f>
        <v/>
      </c>
      <c r="H669" s="23" t="str">
        <f>IF($B669="","",IFERROR(INDEX(Units!$B:$B,MATCH($B669,Units!$A:$A,0))&amp;"","Unit code not found"))</f>
        <v/>
      </c>
    </row>
    <row r="670" spans="1:8" x14ac:dyDescent="0.3">
      <c r="A670" s="21"/>
      <c r="B670" s="14"/>
      <c r="C670" s="22"/>
      <c r="D670" s="20"/>
      <c r="E670" s="14"/>
      <c r="F670" s="14"/>
      <c r="G670" s="23" t="str">
        <f>IF($B670="","",IFERROR(INDEX(Units!$D:$D,MATCH($B670,Units!$A:$A,0))&amp;"","Unit code not found"))</f>
        <v/>
      </c>
      <c r="H670" s="23" t="str">
        <f>IF($B670="","",IFERROR(INDEX(Units!$B:$B,MATCH($B670,Units!$A:$A,0))&amp;"","Unit code not found"))</f>
        <v/>
      </c>
    </row>
    <row r="671" spans="1:8" x14ac:dyDescent="0.3">
      <c r="A671" s="21"/>
      <c r="B671" s="14"/>
      <c r="C671" s="22"/>
      <c r="D671" s="20"/>
      <c r="E671" s="14"/>
      <c r="F671" s="14"/>
      <c r="G671" s="23" t="str">
        <f>IF($B671="","",IFERROR(INDEX(Units!$D:$D,MATCH($B671,Units!$A:$A,0))&amp;"","Unit code not found"))</f>
        <v/>
      </c>
      <c r="H671" s="23" t="str">
        <f>IF($B671="","",IFERROR(INDEX(Units!$B:$B,MATCH($B671,Units!$A:$A,0))&amp;"","Unit code not found"))</f>
        <v/>
      </c>
    </row>
    <row r="672" spans="1:8" x14ac:dyDescent="0.3">
      <c r="A672" s="21"/>
      <c r="B672" s="14"/>
      <c r="C672" s="22"/>
      <c r="D672" s="20"/>
      <c r="E672" s="14"/>
      <c r="F672" s="14"/>
      <c r="G672" s="23" t="str">
        <f>IF($B672="","",IFERROR(INDEX(Units!$D:$D,MATCH($B672,Units!$A:$A,0))&amp;"","Unit code not found"))</f>
        <v/>
      </c>
      <c r="H672" s="23" t="str">
        <f>IF($B672="","",IFERROR(INDEX(Units!$B:$B,MATCH($B672,Units!$A:$A,0))&amp;"","Unit code not found"))</f>
        <v/>
      </c>
    </row>
    <row r="673" spans="1:8" x14ac:dyDescent="0.3">
      <c r="A673" s="21"/>
      <c r="B673" s="14"/>
      <c r="C673" s="22"/>
      <c r="D673" s="20"/>
      <c r="E673" s="14"/>
      <c r="F673" s="14"/>
      <c r="G673" s="23" t="str">
        <f>IF($B673="","",IFERROR(INDEX(Units!$D:$D,MATCH($B673,Units!$A:$A,0))&amp;"","Unit code not found"))</f>
        <v/>
      </c>
      <c r="H673" s="23" t="str">
        <f>IF($B673="","",IFERROR(INDEX(Units!$B:$B,MATCH($B673,Units!$A:$A,0))&amp;"","Unit code not found"))</f>
        <v/>
      </c>
    </row>
    <row r="674" spans="1:8" x14ac:dyDescent="0.3">
      <c r="A674" s="21"/>
      <c r="B674" s="14"/>
      <c r="C674" s="22"/>
      <c r="D674" s="20"/>
      <c r="E674" s="14"/>
      <c r="F674" s="14"/>
      <c r="G674" s="23" t="str">
        <f>IF($B674="","",IFERROR(INDEX(Units!$D:$D,MATCH($B674,Units!$A:$A,0))&amp;"","Unit code not found"))</f>
        <v/>
      </c>
      <c r="H674" s="23" t="str">
        <f>IF($B674="","",IFERROR(INDEX(Units!$B:$B,MATCH($B674,Units!$A:$A,0))&amp;"","Unit code not found"))</f>
        <v/>
      </c>
    </row>
    <row r="675" spans="1:8" x14ac:dyDescent="0.3">
      <c r="A675" s="21"/>
      <c r="B675" s="14"/>
      <c r="C675" s="22"/>
      <c r="D675" s="20"/>
      <c r="E675" s="14"/>
      <c r="F675" s="14"/>
      <c r="G675" s="23" t="str">
        <f>IF($B675="","",IFERROR(INDEX(Units!$D:$D,MATCH($B675,Units!$A:$A,0))&amp;"","Unit code not found"))</f>
        <v/>
      </c>
      <c r="H675" s="23" t="str">
        <f>IF($B675="","",IFERROR(INDEX(Units!$B:$B,MATCH($B675,Units!$A:$A,0))&amp;"","Unit code not found"))</f>
        <v/>
      </c>
    </row>
    <row r="676" spans="1:8" x14ac:dyDescent="0.3">
      <c r="A676" s="21"/>
      <c r="B676" s="14"/>
      <c r="C676" s="22"/>
      <c r="D676" s="20"/>
      <c r="E676" s="14"/>
      <c r="F676" s="14"/>
      <c r="G676" s="23" t="str">
        <f>IF($B676="","",IFERROR(INDEX(Units!$D:$D,MATCH($B676,Units!$A:$A,0))&amp;"","Unit code not found"))</f>
        <v/>
      </c>
      <c r="H676" s="23" t="str">
        <f>IF($B676="","",IFERROR(INDEX(Units!$B:$B,MATCH($B676,Units!$A:$A,0))&amp;"","Unit code not found"))</f>
        <v/>
      </c>
    </row>
    <row r="677" spans="1:8" x14ac:dyDescent="0.3">
      <c r="A677" s="21"/>
      <c r="B677" s="14"/>
      <c r="C677" s="22"/>
      <c r="D677" s="20"/>
      <c r="E677" s="14"/>
      <c r="F677" s="14"/>
      <c r="G677" s="23" t="str">
        <f>IF($B677="","",IFERROR(INDEX(Units!$D:$D,MATCH($B677,Units!$A:$A,0))&amp;"","Unit code not found"))</f>
        <v/>
      </c>
      <c r="H677" s="23" t="str">
        <f>IF($B677="","",IFERROR(INDEX(Units!$B:$B,MATCH($B677,Units!$A:$A,0))&amp;"","Unit code not found"))</f>
        <v/>
      </c>
    </row>
    <row r="678" spans="1:8" x14ac:dyDescent="0.3">
      <c r="A678" s="21"/>
      <c r="B678" s="14"/>
      <c r="C678" s="22"/>
      <c r="D678" s="20"/>
      <c r="E678" s="14"/>
      <c r="F678" s="14"/>
      <c r="G678" s="23" t="str">
        <f>IF($B678="","",IFERROR(INDEX(Units!$D:$D,MATCH($B678,Units!$A:$A,0))&amp;"","Unit code not found"))</f>
        <v/>
      </c>
      <c r="H678" s="23" t="str">
        <f>IF($B678="","",IFERROR(INDEX(Units!$B:$B,MATCH($B678,Units!$A:$A,0))&amp;"","Unit code not found"))</f>
        <v/>
      </c>
    </row>
    <row r="679" spans="1:8" x14ac:dyDescent="0.3">
      <c r="A679" s="21"/>
      <c r="B679" s="14"/>
      <c r="C679" s="22"/>
      <c r="D679" s="20"/>
      <c r="E679" s="14"/>
      <c r="F679" s="14"/>
      <c r="G679" s="23" t="str">
        <f>IF($B679="","",IFERROR(INDEX(Units!$D:$D,MATCH($B679,Units!$A:$A,0))&amp;"","Unit code not found"))</f>
        <v/>
      </c>
      <c r="H679" s="23" t="str">
        <f>IF($B679="","",IFERROR(INDEX(Units!$B:$B,MATCH($B679,Units!$A:$A,0))&amp;"","Unit code not found"))</f>
        <v/>
      </c>
    </row>
    <row r="680" spans="1:8" x14ac:dyDescent="0.3">
      <c r="A680" s="21"/>
      <c r="B680" s="14"/>
      <c r="C680" s="22"/>
      <c r="D680" s="20"/>
      <c r="E680" s="14"/>
      <c r="F680" s="14"/>
      <c r="G680" s="23" t="str">
        <f>IF($B680="","",IFERROR(INDEX(Units!$D:$D,MATCH($B680,Units!$A:$A,0))&amp;"","Unit code not found"))</f>
        <v/>
      </c>
      <c r="H680" s="23" t="str">
        <f>IF($B680="","",IFERROR(INDEX(Units!$B:$B,MATCH($B680,Units!$A:$A,0))&amp;"","Unit code not found"))</f>
        <v/>
      </c>
    </row>
    <row r="681" spans="1:8" x14ac:dyDescent="0.3">
      <c r="A681" s="21"/>
      <c r="B681" s="14"/>
      <c r="C681" s="22"/>
      <c r="D681" s="20"/>
      <c r="E681" s="14"/>
      <c r="F681" s="14"/>
      <c r="G681" s="23" t="str">
        <f>IF($B681="","",IFERROR(INDEX(Units!$D:$D,MATCH($B681,Units!$A:$A,0))&amp;"","Unit code not found"))</f>
        <v/>
      </c>
      <c r="H681" s="23" t="str">
        <f>IF($B681="","",IFERROR(INDEX(Units!$B:$B,MATCH($B681,Units!$A:$A,0))&amp;"","Unit code not found"))</f>
        <v/>
      </c>
    </row>
    <row r="682" spans="1:8" x14ac:dyDescent="0.3">
      <c r="A682" s="21"/>
      <c r="B682" s="14"/>
      <c r="C682" s="22"/>
      <c r="D682" s="20"/>
      <c r="E682" s="14"/>
      <c r="F682" s="14"/>
      <c r="G682" s="23" t="str">
        <f>IF($B682="","",IFERROR(INDEX(Units!$D:$D,MATCH($B682,Units!$A:$A,0))&amp;"","Unit code not found"))</f>
        <v/>
      </c>
      <c r="H682" s="23" t="str">
        <f>IF($B682="","",IFERROR(INDEX(Units!$B:$B,MATCH($B682,Units!$A:$A,0))&amp;"","Unit code not found"))</f>
        <v/>
      </c>
    </row>
    <row r="683" spans="1:8" x14ac:dyDescent="0.3">
      <c r="A683" s="21"/>
      <c r="B683" s="14"/>
      <c r="C683" s="22"/>
      <c r="D683" s="20"/>
      <c r="E683" s="14"/>
      <c r="F683" s="14"/>
      <c r="G683" s="23" t="str">
        <f>IF($B683="","",IFERROR(INDEX(Units!$D:$D,MATCH($B683,Units!$A:$A,0))&amp;"","Unit code not found"))</f>
        <v/>
      </c>
      <c r="H683" s="23" t="str">
        <f>IF($B683="","",IFERROR(INDEX(Units!$B:$B,MATCH($B683,Units!$A:$A,0))&amp;"","Unit code not found"))</f>
        <v/>
      </c>
    </row>
    <row r="684" spans="1:8" x14ac:dyDescent="0.3">
      <c r="A684" s="21"/>
      <c r="B684" s="14"/>
      <c r="C684" s="22"/>
      <c r="D684" s="20"/>
      <c r="E684" s="14"/>
      <c r="F684" s="14"/>
      <c r="G684" s="23" t="str">
        <f>IF($B684="","",IFERROR(INDEX(Units!$D:$D,MATCH($B684,Units!$A:$A,0))&amp;"","Unit code not found"))</f>
        <v/>
      </c>
      <c r="H684" s="23" t="str">
        <f>IF($B684="","",IFERROR(INDEX(Units!$B:$B,MATCH($B684,Units!$A:$A,0))&amp;"","Unit code not found"))</f>
        <v/>
      </c>
    </row>
    <row r="685" spans="1:8" x14ac:dyDescent="0.3">
      <c r="A685" s="21"/>
      <c r="B685" s="14"/>
      <c r="C685" s="22"/>
      <c r="D685" s="20"/>
      <c r="E685" s="14"/>
      <c r="F685" s="14"/>
      <c r="G685" s="23" t="str">
        <f>IF($B685="","",IFERROR(INDEX(Units!$D:$D,MATCH($B685,Units!$A:$A,0))&amp;"","Unit code not found"))</f>
        <v/>
      </c>
      <c r="H685" s="23" t="str">
        <f>IF($B685="","",IFERROR(INDEX(Units!$B:$B,MATCH($B685,Units!$A:$A,0))&amp;"","Unit code not found"))</f>
        <v/>
      </c>
    </row>
    <row r="686" spans="1:8" x14ac:dyDescent="0.3">
      <c r="A686" s="21"/>
      <c r="B686" s="14"/>
      <c r="C686" s="22"/>
      <c r="D686" s="20"/>
      <c r="E686" s="14"/>
      <c r="F686" s="14"/>
      <c r="G686" s="23" t="str">
        <f>IF($B686="","",IFERROR(INDEX(Units!$D:$D,MATCH($B686,Units!$A:$A,0))&amp;"","Unit code not found"))</f>
        <v/>
      </c>
      <c r="H686" s="23" t="str">
        <f>IF($B686="","",IFERROR(INDEX(Units!$B:$B,MATCH($B686,Units!$A:$A,0))&amp;"","Unit code not found"))</f>
        <v/>
      </c>
    </row>
    <row r="687" spans="1:8" x14ac:dyDescent="0.3">
      <c r="A687" s="21"/>
      <c r="B687" s="14"/>
      <c r="C687" s="22"/>
      <c r="D687" s="20"/>
      <c r="E687" s="14"/>
      <c r="F687" s="14"/>
      <c r="G687" s="23" t="str">
        <f>IF($B687="","",IFERROR(INDEX(Units!$D:$D,MATCH($B687,Units!$A:$A,0))&amp;"","Unit code not found"))</f>
        <v/>
      </c>
      <c r="H687" s="23" t="str">
        <f>IF($B687="","",IFERROR(INDEX(Units!$B:$B,MATCH($B687,Units!$A:$A,0))&amp;"","Unit code not found"))</f>
        <v/>
      </c>
    </row>
    <row r="688" spans="1:8" x14ac:dyDescent="0.3">
      <c r="A688" s="21"/>
      <c r="B688" s="14"/>
      <c r="C688" s="22"/>
      <c r="D688" s="20"/>
      <c r="E688" s="14"/>
      <c r="F688" s="14"/>
      <c r="G688" s="23" t="str">
        <f>IF($B688="","",IFERROR(INDEX(Units!$D:$D,MATCH($B688,Units!$A:$A,0))&amp;"","Unit code not found"))</f>
        <v/>
      </c>
      <c r="H688" s="23" t="str">
        <f>IF($B688="","",IFERROR(INDEX(Units!$B:$B,MATCH($B688,Units!$A:$A,0))&amp;"","Unit code not found"))</f>
        <v/>
      </c>
    </row>
    <row r="689" spans="1:8" x14ac:dyDescent="0.3">
      <c r="A689" s="21"/>
      <c r="B689" s="14"/>
      <c r="C689" s="22"/>
      <c r="D689" s="20"/>
      <c r="E689" s="14"/>
      <c r="F689" s="14"/>
      <c r="G689" s="23" t="str">
        <f>IF($B689="","",IFERROR(INDEX(Units!$D:$D,MATCH($B689,Units!$A:$A,0))&amp;"","Unit code not found"))</f>
        <v/>
      </c>
      <c r="H689" s="23" t="str">
        <f>IF($B689="","",IFERROR(INDEX(Units!$B:$B,MATCH($B689,Units!$A:$A,0))&amp;"","Unit code not found"))</f>
        <v/>
      </c>
    </row>
    <row r="690" spans="1:8" x14ac:dyDescent="0.3">
      <c r="A690" s="21"/>
      <c r="B690" s="14"/>
      <c r="C690" s="22"/>
      <c r="D690" s="20"/>
      <c r="E690" s="14"/>
      <c r="F690" s="14"/>
      <c r="G690" s="23" t="str">
        <f>IF($B690="","",IFERROR(INDEX(Units!$D:$D,MATCH($B690,Units!$A:$A,0))&amp;"","Unit code not found"))</f>
        <v/>
      </c>
      <c r="H690" s="23" t="str">
        <f>IF($B690="","",IFERROR(INDEX(Units!$B:$B,MATCH($B690,Units!$A:$A,0))&amp;"","Unit code not found"))</f>
        <v/>
      </c>
    </row>
    <row r="691" spans="1:8" x14ac:dyDescent="0.3">
      <c r="A691" s="21"/>
      <c r="B691" s="14"/>
      <c r="C691" s="22"/>
      <c r="D691" s="20"/>
      <c r="E691" s="14"/>
      <c r="F691" s="14"/>
      <c r="G691" s="23" t="str">
        <f>IF($B691="","",IFERROR(INDEX(Units!$D:$D,MATCH($B691,Units!$A:$A,0))&amp;"","Unit code not found"))</f>
        <v/>
      </c>
      <c r="H691" s="23" t="str">
        <f>IF($B691="","",IFERROR(INDEX(Units!$B:$B,MATCH($B691,Units!$A:$A,0))&amp;"","Unit code not found"))</f>
        <v/>
      </c>
    </row>
    <row r="692" spans="1:8" x14ac:dyDescent="0.3">
      <c r="A692" s="21"/>
      <c r="B692" s="14"/>
      <c r="C692" s="22"/>
      <c r="D692" s="20"/>
      <c r="E692" s="14"/>
      <c r="F692" s="14"/>
      <c r="G692" s="23" t="str">
        <f>IF($B692="","",IFERROR(INDEX(Units!$D:$D,MATCH($B692,Units!$A:$A,0))&amp;"","Unit code not found"))</f>
        <v/>
      </c>
      <c r="H692" s="23" t="str">
        <f>IF($B692="","",IFERROR(INDEX(Units!$B:$B,MATCH($B692,Units!$A:$A,0))&amp;"","Unit code not found"))</f>
        <v/>
      </c>
    </row>
    <row r="693" spans="1:8" x14ac:dyDescent="0.3">
      <c r="A693" s="21"/>
      <c r="B693" s="14"/>
      <c r="C693" s="22"/>
      <c r="D693" s="20"/>
      <c r="E693" s="14"/>
      <c r="F693" s="14"/>
      <c r="G693" s="23" t="str">
        <f>IF($B693="","",IFERROR(INDEX(Units!$D:$D,MATCH($B693,Units!$A:$A,0))&amp;"","Unit code not found"))</f>
        <v/>
      </c>
      <c r="H693" s="23" t="str">
        <f>IF($B693="","",IFERROR(INDEX(Units!$B:$B,MATCH($B693,Units!$A:$A,0))&amp;"","Unit code not found"))</f>
        <v/>
      </c>
    </row>
    <row r="694" spans="1:8" x14ac:dyDescent="0.3">
      <c r="A694" s="21"/>
      <c r="B694" s="14"/>
      <c r="C694" s="22"/>
      <c r="D694" s="20"/>
      <c r="E694" s="14"/>
      <c r="F694" s="14"/>
      <c r="G694" s="23" t="str">
        <f>IF($B694="","",IFERROR(INDEX(Units!$D:$D,MATCH($B694,Units!$A:$A,0))&amp;"","Unit code not found"))</f>
        <v/>
      </c>
      <c r="H694" s="23" t="str">
        <f>IF($B694="","",IFERROR(INDEX(Units!$B:$B,MATCH($B694,Units!$A:$A,0))&amp;"","Unit code not found"))</f>
        <v/>
      </c>
    </row>
    <row r="695" spans="1:8" x14ac:dyDescent="0.3">
      <c r="A695" s="21"/>
      <c r="B695" s="14"/>
      <c r="C695" s="22"/>
      <c r="D695" s="20"/>
      <c r="E695" s="14"/>
      <c r="F695" s="14"/>
      <c r="G695" s="23" t="str">
        <f>IF($B695="","",IFERROR(INDEX(Units!$D:$D,MATCH($B695,Units!$A:$A,0))&amp;"","Unit code not found"))</f>
        <v/>
      </c>
      <c r="H695" s="23" t="str">
        <f>IF($B695="","",IFERROR(INDEX(Units!$B:$B,MATCH($B695,Units!$A:$A,0))&amp;"","Unit code not found"))</f>
        <v/>
      </c>
    </row>
    <row r="696" spans="1:8" x14ac:dyDescent="0.3">
      <c r="A696" s="21"/>
      <c r="B696" s="14"/>
      <c r="C696" s="22"/>
      <c r="D696" s="20"/>
      <c r="E696" s="14"/>
      <c r="F696" s="14"/>
      <c r="G696" s="23" t="str">
        <f>IF($B696="","",IFERROR(INDEX(Units!$D:$D,MATCH($B696,Units!$A:$A,0))&amp;"","Unit code not found"))</f>
        <v/>
      </c>
      <c r="H696" s="23" t="str">
        <f>IF($B696="","",IFERROR(INDEX(Units!$B:$B,MATCH($B696,Units!$A:$A,0))&amp;"","Unit code not found"))</f>
        <v/>
      </c>
    </row>
    <row r="697" spans="1:8" x14ac:dyDescent="0.3">
      <c r="A697" s="21"/>
      <c r="B697" s="14"/>
      <c r="C697" s="22"/>
      <c r="D697" s="20"/>
      <c r="E697" s="14"/>
      <c r="F697" s="14"/>
      <c r="G697" s="23" t="str">
        <f>IF($B697="","",IFERROR(INDEX(Units!$D:$D,MATCH($B697,Units!$A:$A,0))&amp;"","Unit code not found"))</f>
        <v/>
      </c>
      <c r="H697" s="23" t="str">
        <f>IF($B697="","",IFERROR(INDEX(Units!$B:$B,MATCH($B697,Units!$A:$A,0))&amp;"","Unit code not found"))</f>
        <v/>
      </c>
    </row>
    <row r="698" spans="1:8" x14ac:dyDescent="0.3">
      <c r="A698" s="21"/>
      <c r="B698" s="14"/>
      <c r="C698" s="22"/>
      <c r="D698" s="20"/>
      <c r="E698" s="14"/>
      <c r="F698" s="14"/>
      <c r="G698" s="23" t="str">
        <f>IF($B698="","",IFERROR(INDEX(Units!$D:$D,MATCH($B698,Units!$A:$A,0))&amp;"","Unit code not found"))</f>
        <v/>
      </c>
      <c r="H698" s="23" t="str">
        <f>IF($B698="","",IFERROR(INDEX(Units!$B:$B,MATCH($B698,Units!$A:$A,0))&amp;"","Unit code not found"))</f>
        <v/>
      </c>
    </row>
    <row r="699" spans="1:8" x14ac:dyDescent="0.3">
      <c r="A699" s="21"/>
      <c r="B699" s="14"/>
      <c r="C699" s="22"/>
      <c r="D699" s="20"/>
      <c r="E699" s="14"/>
      <c r="F699" s="14"/>
      <c r="G699" s="23" t="str">
        <f>IF($B699="","",IFERROR(INDEX(Units!$D:$D,MATCH($B699,Units!$A:$A,0))&amp;"","Unit code not found"))</f>
        <v/>
      </c>
      <c r="H699" s="23" t="str">
        <f>IF($B699="","",IFERROR(INDEX(Units!$B:$B,MATCH($B699,Units!$A:$A,0))&amp;"","Unit code not found"))</f>
        <v/>
      </c>
    </row>
    <row r="700" spans="1:8" x14ac:dyDescent="0.3">
      <c r="A700" s="21"/>
      <c r="B700" s="14"/>
      <c r="C700" s="22"/>
      <c r="D700" s="20"/>
      <c r="E700" s="14"/>
      <c r="F700" s="14"/>
      <c r="G700" s="23" t="str">
        <f>IF($B700="","",IFERROR(INDEX(Units!$D:$D,MATCH($B700,Units!$A:$A,0))&amp;"","Unit code not found"))</f>
        <v/>
      </c>
      <c r="H700" s="23" t="str">
        <f>IF($B700="","",IFERROR(INDEX(Units!$B:$B,MATCH($B700,Units!$A:$A,0))&amp;"","Unit code not found"))</f>
        <v/>
      </c>
    </row>
    <row r="701" spans="1:8" x14ac:dyDescent="0.3">
      <c r="A701" s="21"/>
      <c r="B701" s="14"/>
      <c r="C701" s="22"/>
      <c r="D701" s="20"/>
      <c r="E701" s="14"/>
      <c r="F701" s="14"/>
      <c r="G701" s="23" t="str">
        <f>IF($B701="","",IFERROR(INDEX(Units!$D:$D,MATCH($B701,Units!$A:$A,0))&amp;"","Unit code not found"))</f>
        <v/>
      </c>
      <c r="H701" s="23" t="str">
        <f>IF($B701="","",IFERROR(INDEX(Units!$B:$B,MATCH($B701,Units!$A:$A,0))&amp;"","Unit code not found"))</f>
        <v/>
      </c>
    </row>
    <row r="702" spans="1:8" x14ac:dyDescent="0.3">
      <c r="A702" s="21"/>
      <c r="B702" s="14"/>
      <c r="C702" s="22"/>
      <c r="D702" s="20"/>
      <c r="E702" s="14"/>
      <c r="F702" s="14"/>
      <c r="G702" s="23" t="str">
        <f>IF($B702="","",IFERROR(INDEX(Units!$D:$D,MATCH($B702,Units!$A:$A,0))&amp;"","Unit code not found"))</f>
        <v/>
      </c>
      <c r="H702" s="23" t="str">
        <f>IF($B702="","",IFERROR(INDEX(Units!$B:$B,MATCH($B702,Units!$A:$A,0))&amp;"","Unit code not found"))</f>
        <v/>
      </c>
    </row>
    <row r="703" spans="1:8" x14ac:dyDescent="0.3">
      <c r="A703" s="21"/>
      <c r="B703" s="14"/>
      <c r="C703" s="22"/>
      <c r="D703" s="20"/>
      <c r="E703" s="14"/>
      <c r="F703" s="14"/>
      <c r="G703" s="23" t="str">
        <f>IF($B703="","",IFERROR(INDEX(Units!$D:$D,MATCH($B703,Units!$A:$A,0))&amp;"","Unit code not found"))</f>
        <v/>
      </c>
      <c r="H703" s="23" t="str">
        <f>IF($B703="","",IFERROR(INDEX(Units!$B:$B,MATCH($B703,Units!$A:$A,0))&amp;"","Unit code not found"))</f>
        <v/>
      </c>
    </row>
    <row r="704" spans="1:8" x14ac:dyDescent="0.3">
      <c r="A704" s="21"/>
      <c r="B704" s="14"/>
      <c r="C704" s="22"/>
      <c r="D704" s="20"/>
      <c r="E704" s="14"/>
      <c r="F704" s="14"/>
      <c r="G704" s="23" t="str">
        <f>IF($B704="","",IFERROR(INDEX(Units!$D:$D,MATCH($B704,Units!$A:$A,0))&amp;"","Unit code not found"))</f>
        <v/>
      </c>
      <c r="H704" s="23" t="str">
        <f>IF($B704="","",IFERROR(INDEX(Units!$B:$B,MATCH($B704,Units!$A:$A,0))&amp;"","Unit code not found"))</f>
        <v/>
      </c>
    </row>
    <row r="705" spans="1:8" x14ac:dyDescent="0.3">
      <c r="A705" s="21"/>
      <c r="B705" s="14"/>
      <c r="C705" s="22"/>
      <c r="D705" s="20"/>
      <c r="E705" s="14"/>
      <c r="F705" s="14"/>
      <c r="G705" s="23" t="str">
        <f>IF($B705="","",IFERROR(INDEX(Units!$D:$D,MATCH($B705,Units!$A:$A,0))&amp;"","Unit code not found"))</f>
        <v/>
      </c>
      <c r="H705" s="23" t="str">
        <f>IF($B705="","",IFERROR(INDEX(Units!$B:$B,MATCH($B705,Units!$A:$A,0))&amp;"","Unit code not found"))</f>
        <v/>
      </c>
    </row>
    <row r="706" spans="1:8" x14ac:dyDescent="0.3">
      <c r="A706" s="21"/>
      <c r="B706" s="14"/>
      <c r="C706" s="22"/>
      <c r="D706" s="20"/>
      <c r="E706" s="14"/>
      <c r="F706" s="14"/>
      <c r="G706" s="23" t="str">
        <f>IF($B706="","",IFERROR(INDEX(Units!$D:$D,MATCH($B706,Units!$A:$A,0))&amp;"","Unit code not found"))</f>
        <v/>
      </c>
      <c r="H706" s="23" t="str">
        <f>IF($B706="","",IFERROR(INDEX(Units!$B:$B,MATCH($B706,Units!$A:$A,0))&amp;"","Unit code not found"))</f>
        <v/>
      </c>
    </row>
    <row r="707" spans="1:8" x14ac:dyDescent="0.3">
      <c r="A707" s="21"/>
      <c r="B707" s="14"/>
      <c r="C707" s="22"/>
      <c r="D707" s="20"/>
      <c r="E707" s="14"/>
      <c r="F707" s="14"/>
      <c r="G707" s="23" t="str">
        <f>IF($B707="","",IFERROR(INDEX(Units!$D:$D,MATCH($B707,Units!$A:$A,0))&amp;"","Unit code not found"))</f>
        <v/>
      </c>
      <c r="H707" s="23" t="str">
        <f>IF($B707="","",IFERROR(INDEX(Units!$B:$B,MATCH($B707,Units!$A:$A,0))&amp;"","Unit code not found"))</f>
        <v/>
      </c>
    </row>
    <row r="708" spans="1:8" x14ac:dyDescent="0.3">
      <c r="A708" s="21"/>
      <c r="B708" s="14"/>
      <c r="C708" s="22"/>
      <c r="D708" s="20"/>
      <c r="E708" s="14"/>
      <c r="F708" s="14"/>
      <c r="G708" s="23" t="str">
        <f>IF($B708="","",IFERROR(INDEX(Units!$D:$D,MATCH($B708,Units!$A:$A,0))&amp;"","Unit code not found"))</f>
        <v/>
      </c>
      <c r="H708" s="23" t="str">
        <f>IF($B708="","",IFERROR(INDEX(Units!$B:$B,MATCH($B708,Units!$A:$A,0))&amp;"","Unit code not found"))</f>
        <v/>
      </c>
    </row>
    <row r="709" spans="1:8" x14ac:dyDescent="0.3">
      <c r="A709" s="21"/>
      <c r="B709" s="14"/>
      <c r="C709" s="22"/>
      <c r="D709" s="20"/>
      <c r="E709" s="14"/>
      <c r="F709" s="14"/>
      <c r="G709" s="23" t="str">
        <f>IF($B709="","",IFERROR(INDEX(Units!$D:$D,MATCH($B709,Units!$A:$A,0))&amp;"","Unit code not found"))</f>
        <v/>
      </c>
      <c r="H709" s="23" t="str">
        <f>IF($B709="","",IFERROR(INDEX(Units!$B:$B,MATCH($B709,Units!$A:$A,0))&amp;"","Unit code not found"))</f>
        <v/>
      </c>
    </row>
    <row r="710" spans="1:8" x14ac:dyDescent="0.3">
      <c r="A710" s="21"/>
      <c r="B710" s="14"/>
      <c r="C710" s="22"/>
      <c r="D710" s="20"/>
      <c r="E710" s="14"/>
      <c r="F710" s="14"/>
      <c r="G710" s="23" t="str">
        <f>IF($B710="","",IFERROR(INDEX(Units!$D:$D,MATCH($B710,Units!$A:$A,0))&amp;"","Unit code not found"))</f>
        <v/>
      </c>
      <c r="H710" s="23" t="str">
        <f>IF($B710="","",IFERROR(INDEX(Units!$B:$B,MATCH($B710,Units!$A:$A,0))&amp;"","Unit code not found"))</f>
        <v/>
      </c>
    </row>
    <row r="711" spans="1:8" x14ac:dyDescent="0.3">
      <c r="A711" s="21"/>
      <c r="B711" s="14"/>
      <c r="C711" s="22"/>
      <c r="D711" s="20"/>
      <c r="E711" s="14"/>
      <c r="F711" s="14"/>
      <c r="G711" s="23" t="str">
        <f>IF($B711="","",IFERROR(INDEX(Units!$D:$D,MATCH($B711,Units!$A:$A,0))&amp;"","Unit code not found"))</f>
        <v/>
      </c>
      <c r="H711" s="23" t="str">
        <f>IF($B711="","",IFERROR(INDEX(Units!$B:$B,MATCH($B711,Units!$A:$A,0))&amp;"","Unit code not found"))</f>
        <v/>
      </c>
    </row>
    <row r="712" spans="1:8" x14ac:dyDescent="0.3">
      <c r="A712" s="21"/>
      <c r="B712" s="14"/>
      <c r="C712" s="22"/>
      <c r="D712" s="20"/>
      <c r="E712" s="14"/>
      <c r="F712" s="14"/>
      <c r="G712" s="23" t="str">
        <f>IF($B712="","",IFERROR(INDEX(Units!$D:$D,MATCH($B712,Units!$A:$A,0))&amp;"","Unit code not found"))</f>
        <v/>
      </c>
      <c r="H712" s="23" t="str">
        <f>IF($B712="","",IFERROR(INDEX(Units!$B:$B,MATCH($B712,Units!$A:$A,0))&amp;"","Unit code not found"))</f>
        <v/>
      </c>
    </row>
    <row r="713" spans="1:8" x14ac:dyDescent="0.3">
      <c r="A713" s="21"/>
      <c r="B713" s="14"/>
      <c r="C713" s="22"/>
      <c r="D713" s="20"/>
      <c r="E713" s="14"/>
      <c r="F713" s="14"/>
      <c r="G713" s="23" t="str">
        <f>IF($B713="","",IFERROR(INDEX(Units!$D:$D,MATCH($B713,Units!$A:$A,0))&amp;"","Unit code not found"))</f>
        <v/>
      </c>
      <c r="H713" s="23" t="str">
        <f>IF($B713="","",IFERROR(INDEX(Units!$B:$B,MATCH($B713,Units!$A:$A,0))&amp;"","Unit code not found"))</f>
        <v/>
      </c>
    </row>
    <row r="714" spans="1:8" x14ac:dyDescent="0.3">
      <c r="A714" s="21"/>
      <c r="B714" s="14"/>
      <c r="C714" s="22"/>
      <c r="D714" s="20"/>
      <c r="E714" s="14"/>
      <c r="F714" s="14"/>
      <c r="G714" s="23" t="str">
        <f>IF($B714="","",IFERROR(INDEX(Units!$D:$D,MATCH($B714,Units!$A:$A,0))&amp;"","Unit code not found"))</f>
        <v/>
      </c>
      <c r="H714" s="23" t="str">
        <f>IF($B714="","",IFERROR(INDEX(Units!$B:$B,MATCH($B714,Units!$A:$A,0))&amp;"","Unit code not found"))</f>
        <v/>
      </c>
    </row>
    <row r="715" spans="1:8" x14ac:dyDescent="0.3">
      <c r="A715" s="21"/>
      <c r="B715" s="14"/>
      <c r="C715" s="22"/>
      <c r="D715" s="20"/>
      <c r="E715" s="14"/>
      <c r="F715" s="14"/>
      <c r="G715" s="23" t="str">
        <f>IF($B715="","",IFERROR(INDEX(Units!$D:$D,MATCH($B715,Units!$A:$A,0))&amp;"","Unit code not found"))</f>
        <v/>
      </c>
      <c r="H715" s="23" t="str">
        <f>IF($B715="","",IFERROR(INDEX(Units!$B:$B,MATCH($B715,Units!$A:$A,0))&amp;"","Unit code not found"))</f>
        <v/>
      </c>
    </row>
    <row r="716" spans="1:8" x14ac:dyDescent="0.3">
      <c r="A716" s="21"/>
      <c r="B716" s="14"/>
      <c r="C716" s="22"/>
      <c r="D716" s="20"/>
      <c r="E716" s="14"/>
      <c r="F716" s="14"/>
      <c r="G716" s="23" t="str">
        <f>IF($B716="","",IFERROR(INDEX(Units!$D:$D,MATCH($B716,Units!$A:$A,0))&amp;"","Unit code not found"))</f>
        <v/>
      </c>
      <c r="H716" s="23" t="str">
        <f>IF($B716="","",IFERROR(INDEX(Units!$B:$B,MATCH($B716,Units!$A:$A,0))&amp;"","Unit code not found"))</f>
        <v/>
      </c>
    </row>
    <row r="717" spans="1:8" x14ac:dyDescent="0.3">
      <c r="A717" s="21"/>
      <c r="B717" s="14"/>
      <c r="C717" s="22"/>
      <c r="D717" s="20"/>
      <c r="E717" s="14"/>
      <c r="F717" s="14"/>
      <c r="G717" s="23" t="str">
        <f>IF($B717="","",IFERROR(INDEX(Units!$D:$D,MATCH($B717,Units!$A:$A,0))&amp;"","Unit code not found"))</f>
        <v/>
      </c>
      <c r="H717" s="23" t="str">
        <f>IF($B717="","",IFERROR(INDEX(Units!$B:$B,MATCH($B717,Units!$A:$A,0))&amp;"","Unit code not found"))</f>
        <v/>
      </c>
    </row>
    <row r="718" spans="1:8" x14ac:dyDescent="0.3">
      <c r="A718" s="21"/>
      <c r="B718" s="14"/>
      <c r="C718" s="22"/>
      <c r="D718" s="20"/>
      <c r="E718" s="14"/>
      <c r="F718" s="14"/>
      <c r="G718" s="23" t="str">
        <f>IF($B718="","",IFERROR(INDEX(Units!$D:$D,MATCH($B718,Units!$A:$A,0))&amp;"","Unit code not found"))</f>
        <v/>
      </c>
      <c r="H718" s="23" t="str">
        <f>IF($B718="","",IFERROR(INDEX(Units!$B:$B,MATCH($B718,Units!$A:$A,0))&amp;"","Unit code not found"))</f>
        <v/>
      </c>
    </row>
    <row r="719" spans="1:8" x14ac:dyDescent="0.3">
      <c r="A719" s="21"/>
      <c r="B719" s="14"/>
      <c r="C719" s="22"/>
      <c r="D719" s="20"/>
      <c r="E719" s="14"/>
      <c r="F719" s="14"/>
      <c r="G719" s="23" t="str">
        <f>IF($B719="","",IFERROR(INDEX(Units!$D:$D,MATCH($B719,Units!$A:$A,0))&amp;"","Unit code not found"))</f>
        <v/>
      </c>
      <c r="H719" s="23" t="str">
        <f>IF($B719="","",IFERROR(INDEX(Units!$B:$B,MATCH($B719,Units!$A:$A,0))&amp;"","Unit code not found"))</f>
        <v/>
      </c>
    </row>
    <row r="720" spans="1:8" x14ac:dyDescent="0.3">
      <c r="A720" s="21"/>
      <c r="B720" s="14"/>
      <c r="C720" s="22"/>
      <c r="D720" s="20"/>
      <c r="E720" s="14"/>
      <c r="F720" s="14"/>
      <c r="G720" s="23" t="str">
        <f>IF($B720="","",IFERROR(INDEX(Units!$D:$D,MATCH($B720,Units!$A:$A,0))&amp;"","Unit code not found"))</f>
        <v/>
      </c>
      <c r="H720" s="23" t="str">
        <f>IF($B720="","",IFERROR(INDEX(Units!$B:$B,MATCH($B720,Units!$A:$A,0))&amp;"","Unit code not found"))</f>
        <v/>
      </c>
    </row>
    <row r="721" spans="1:8" x14ac:dyDescent="0.3">
      <c r="A721" s="21"/>
      <c r="B721" s="14"/>
      <c r="C721" s="22"/>
      <c r="D721" s="20"/>
      <c r="E721" s="14"/>
      <c r="F721" s="14"/>
      <c r="G721" s="23" t="str">
        <f>IF($B721="","",IFERROR(INDEX(Units!$D:$D,MATCH($B721,Units!$A:$A,0))&amp;"","Unit code not found"))</f>
        <v/>
      </c>
      <c r="H721" s="23" t="str">
        <f>IF($B721="","",IFERROR(INDEX(Units!$B:$B,MATCH($B721,Units!$A:$A,0))&amp;"","Unit code not found"))</f>
        <v/>
      </c>
    </row>
    <row r="722" spans="1:8" x14ac:dyDescent="0.3">
      <c r="A722" s="21"/>
      <c r="B722" s="14"/>
      <c r="C722" s="22"/>
      <c r="D722" s="20"/>
      <c r="E722" s="14"/>
      <c r="F722" s="14"/>
      <c r="G722" s="23" t="str">
        <f>IF($B722="","",IFERROR(INDEX(Units!$D:$D,MATCH($B722,Units!$A:$A,0))&amp;"","Unit code not found"))</f>
        <v/>
      </c>
      <c r="H722" s="23" t="str">
        <f>IF($B722="","",IFERROR(INDEX(Units!$B:$B,MATCH($B722,Units!$A:$A,0))&amp;"","Unit code not found"))</f>
        <v/>
      </c>
    </row>
    <row r="723" spans="1:8" x14ac:dyDescent="0.3">
      <c r="A723" s="21"/>
      <c r="B723" s="14"/>
      <c r="C723" s="22"/>
      <c r="D723" s="20"/>
      <c r="E723" s="14"/>
      <c r="F723" s="14"/>
      <c r="G723" s="23" t="str">
        <f>IF($B723="","",IFERROR(INDEX(Units!$D:$D,MATCH($B723,Units!$A:$A,0))&amp;"","Unit code not found"))</f>
        <v/>
      </c>
      <c r="H723" s="23" t="str">
        <f>IF($B723="","",IFERROR(INDEX(Units!$B:$B,MATCH($B723,Units!$A:$A,0))&amp;"","Unit code not found"))</f>
        <v/>
      </c>
    </row>
    <row r="724" spans="1:8" x14ac:dyDescent="0.3">
      <c r="A724" s="21"/>
      <c r="B724" s="14"/>
      <c r="C724" s="22"/>
      <c r="D724" s="20"/>
      <c r="E724" s="14"/>
      <c r="F724" s="14"/>
      <c r="G724" s="23" t="str">
        <f>IF($B724="","",IFERROR(INDEX(Units!$D:$D,MATCH($B724,Units!$A:$A,0))&amp;"","Unit code not found"))</f>
        <v/>
      </c>
      <c r="H724" s="23" t="str">
        <f>IF($B724="","",IFERROR(INDEX(Units!$B:$B,MATCH($B724,Units!$A:$A,0))&amp;"","Unit code not found"))</f>
        <v/>
      </c>
    </row>
    <row r="725" spans="1:8" x14ac:dyDescent="0.3">
      <c r="A725" s="21"/>
      <c r="B725" s="14"/>
      <c r="C725" s="22"/>
      <c r="D725" s="20"/>
      <c r="E725" s="14"/>
      <c r="F725" s="14"/>
      <c r="G725" s="23" t="str">
        <f>IF($B725="","",IFERROR(INDEX(Units!$D:$D,MATCH($B725,Units!$A:$A,0))&amp;"","Unit code not found"))</f>
        <v/>
      </c>
      <c r="H725" s="23" t="str">
        <f>IF($B725="","",IFERROR(INDEX(Units!$B:$B,MATCH($B725,Units!$A:$A,0))&amp;"","Unit code not found"))</f>
        <v/>
      </c>
    </row>
    <row r="726" spans="1:8" x14ac:dyDescent="0.3">
      <c r="A726" s="21"/>
      <c r="B726" s="14"/>
      <c r="C726" s="22"/>
      <c r="D726" s="20"/>
      <c r="E726" s="14"/>
      <c r="F726" s="14"/>
      <c r="G726" s="23" t="str">
        <f>IF($B726="","",IFERROR(INDEX(Units!$D:$D,MATCH($B726,Units!$A:$A,0))&amp;"","Unit code not found"))</f>
        <v/>
      </c>
      <c r="H726" s="23" t="str">
        <f>IF($B726="","",IFERROR(INDEX(Units!$B:$B,MATCH($B726,Units!$A:$A,0))&amp;"","Unit code not found"))</f>
        <v/>
      </c>
    </row>
    <row r="727" spans="1:8" x14ac:dyDescent="0.3">
      <c r="A727" s="21"/>
      <c r="B727" s="14"/>
      <c r="C727" s="22"/>
      <c r="D727" s="20"/>
      <c r="E727" s="14"/>
      <c r="F727" s="14"/>
      <c r="G727" s="23" t="str">
        <f>IF($B727="","",IFERROR(INDEX(Units!$D:$D,MATCH($B727,Units!$A:$A,0))&amp;"","Unit code not found"))</f>
        <v/>
      </c>
      <c r="H727" s="23" t="str">
        <f>IF($B727="","",IFERROR(INDEX(Units!$B:$B,MATCH($B727,Units!$A:$A,0))&amp;"","Unit code not found"))</f>
        <v/>
      </c>
    </row>
    <row r="728" spans="1:8" x14ac:dyDescent="0.3">
      <c r="A728" s="21"/>
      <c r="B728" s="14"/>
      <c r="C728" s="22"/>
      <c r="D728" s="20"/>
      <c r="E728" s="14"/>
      <c r="F728" s="14"/>
      <c r="G728" s="23" t="str">
        <f>IF($B728="","",IFERROR(INDEX(Units!$D:$D,MATCH($B728,Units!$A:$A,0))&amp;"","Unit code not found"))</f>
        <v/>
      </c>
      <c r="H728" s="23" t="str">
        <f>IF($B728="","",IFERROR(INDEX(Units!$B:$B,MATCH($B728,Units!$A:$A,0))&amp;"","Unit code not found"))</f>
        <v/>
      </c>
    </row>
    <row r="729" spans="1:8" x14ac:dyDescent="0.3">
      <c r="A729" s="21"/>
      <c r="B729" s="14"/>
      <c r="C729" s="22"/>
      <c r="D729" s="20"/>
      <c r="E729" s="14"/>
      <c r="F729" s="14"/>
      <c r="G729" s="23" t="str">
        <f>IF($B729="","",IFERROR(INDEX(Units!$D:$D,MATCH($B729,Units!$A:$A,0))&amp;"","Unit code not found"))</f>
        <v/>
      </c>
      <c r="H729" s="23" t="str">
        <f>IF($B729="","",IFERROR(INDEX(Units!$B:$B,MATCH($B729,Units!$A:$A,0))&amp;"","Unit code not found"))</f>
        <v/>
      </c>
    </row>
    <row r="730" spans="1:8" x14ac:dyDescent="0.3">
      <c r="A730" s="21"/>
      <c r="B730" s="14"/>
      <c r="C730" s="22"/>
      <c r="D730" s="20"/>
      <c r="E730" s="14"/>
      <c r="F730" s="14"/>
      <c r="G730" s="23" t="str">
        <f>IF($B730="","",IFERROR(INDEX(Units!$D:$D,MATCH($B730,Units!$A:$A,0))&amp;"","Unit code not found"))</f>
        <v/>
      </c>
      <c r="H730" s="23" t="str">
        <f>IF($B730="","",IFERROR(INDEX(Units!$B:$B,MATCH($B730,Units!$A:$A,0))&amp;"","Unit code not found"))</f>
        <v/>
      </c>
    </row>
    <row r="731" spans="1:8" x14ac:dyDescent="0.3">
      <c r="A731" s="21"/>
      <c r="B731" s="14"/>
      <c r="C731" s="22"/>
      <c r="D731" s="20"/>
      <c r="E731" s="14"/>
      <c r="F731" s="14"/>
      <c r="G731" s="23" t="str">
        <f>IF($B731="","",IFERROR(INDEX(Units!$D:$D,MATCH($B731,Units!$A:$A,0))&amp;"","Unit code not found"))</f>
        <v/>
      </c>
      <c r="H731" s="23" t="str">
        <f>IF($B731="","",IFERROR(INDEX(Units!$B:$B,MATCH($B731,Units!$A:$A,0))&amp;"","Unit code not found"))</f>
        <v/>
      </c>
    </row>
    <row r="732" spans="1:8" x14ac:dyDescent="0.3">
      <c r="A732" s="21"/>
      <c r="B732" s="14"/>
      <c r="C732" s="22"/>
      <c r="D732" s="20"/>
      <c r="E732" s="14"/>
      <c r="F732" s="14"/>
      <c r="G732" s="23" t="str">
        <f>IF($B732="","",IFERROR(INDEX(Units!$D:$D,MATCH($B732,Units!$A:$A,0))&amp;"","Unit code not found"))</f>
        <v/>
      </c>
      <c r="H732" s="23" t="str">
        <f>IF($B732="","",IFERROR(INDEX(Units!$B:$B,MATCH($B732,Units!$A:$A,0))&amp;"","Unit code not found"))</f>
        <v/>
      </c>
    </row>
    <row r="733" spans="1:8" x14ac:dyDescent="0.3">
      <c r="A733" s="21"/>
      <c r="B733" s="14"/>
      <c r="C733" s="22"/>
      <c r="D733" s="20"/>
      <c r="E733" s="14"/>
      <c r="F733" s="14"/>
      <c r="G733" s="23" t="str">
        <f>IF($B733="","",IFERROR(INDEX(Units!$D:$D,MATCH($B733,Units!$A:$A,0))&amp;"","Unit code not found"))</f>
        <v/>
      </c>
      <c r="H733" s="23" t="str">
        <f>IF($B733="","",IFERROR(INDEX(Units!$B:$B,MATCH($B733,Units!$A:$A,0))&amp;"","Unit code not found"))</f>
        <v/>
      </c>
    </row>
    <row r="734" spans="1:8" x14ac:dyDescent="0.3">
      <c r="A734" s="21"/>
      <c r="B734" s="14"/>
      <c r="C734" s="22"/>
      <c r="D734" s="20"/>
      <c r="E734" s="14"/>
      <c r="F734" s="14"/>
      <c r="G734" s="23" t="str">
        <f>IF($B734="","",IFERROR(INDEX(Units!$D:$D,MATCH($B734,Units!$A:$A,0))&amp;"","Unit code not found"))</f>
        <v/>
      </c>
      <c r="H734" s="23" t="str">
        <f>IF($B734="","",IFERROR(INDEX(Units!$B:$B,MATCH($B734,Units!$A:$A,0))&amp;"","Unit code not found"))</f>
        <v/>
      </c>
    </row>
    <row r="735" spans="1:8" x14ac:dyDescent="0.3">
      <c r="A735" s="21"/>
      <c r="B735" s="14"/>
      <c r="C735" s="22"/>
      <c r="D735" s="20"/>
      <c r="E735" s="14"/>
      <c r="F735" s="14"/>
      <c r="G735" s="23" t="str">
        <f>IF($B735="","",IFERROR(INDEX(Units!$D:$D,MATCH($B735,Units!$A:$A,0))&amp;"","Unit code not found"))</f>
        <v/>
      </c>
      <c r="H735" s="23" t="str">
        <f>IF($B735="","",IFERROR(INDEX(Units!$B:$B,MATCH($B735,Units!$A:$A,0))&amp;"","Unit code not found"))</f>
        <v/>
      </c>
    </row>
    <row r="736" spans="1:8" x14ac:dyDescent="0.3">
      <c r="A736" s="21"/>
      <c r="B736" s="14"/>
      <c r="C736" s="22"/>
      <c r="D736" s="20"/>
      <c r="E736" s="14"/>
      <c r="F736" s="14"/>
      <c r="G736" s="23" t="str">
        <f>IF($B736="","",IFERROR(INDEX(Units!$D:$D,MATCH($B736,Units!$A:$A,0))&amp;"","Unit code not found"))</f>
        <v/>
      </c>
      <c r="H736" s="23" t="str">
        <f>IF($B736="","",IFERROR(INDEX(Units!$B:$B,MATCH($B736,Units!$A:$A,0))&amp;"","Unit code not found"))</f>
        <v/>
      </c>
    </row>
    <row r="737" spans="1:8" x14ac:dyDescent="0.3">
      <c r="A737" s="21"/>
      <c r="B737" s="14"/>
      <c r="C737" s="22"/>
      <c r="D737" s="20"/>
      <c r="E737" s="14"/>
      <c r="F737" s="14"/>
      <c r="G737" s="23" t="str">
        <f>IF($B737="","",IFERROR(INDEX(Units!$D:$D,MATCH($B737,Units!$A:$A,0))&amp;"","Unit code not found"))</f>
        <v/>
      </c>
      <c r="H737" s="23" t="str">
        <f>IF($B737="","",IFERROR(INDEX(Units!$B:$B,MATCH($B737,Units!$A:$A,0))&amp;"","Unit code not found"))</f>
        <v/>
      </c>
    </row>
    <row r="738" spans="1:8" x14ac:dyDescent="0.3">
      <c r="A738" s="21"/>
      <c r="B738" s="14"/>
      <c r="C738" s="22"/>
      <c r="D738" s="20"/>
      <c r="E738" s="14"/>
      <c r="F738" s="14"/>
      <c r="G738" s="23" t="str">
        <f>IF($B738="","",IFERROR(INDEX(Units!$D:$D,MATCH($B738,Units!$A:$A,0))&amp;"","Unit code not found"))</f>
        <v/>
      </c>
      <c r="H738" s="23" t="str">
        <f>IF($B738="","",IFERROR(INDEX(Units!$B:$B,MATCH($B738,Units!$A:$A,0))&amp;"","Unit code not found"))</f>
        <v/>
      </c>
    </row>
    <row r="739" spans="1:8" x14ac:dyDescent="0.3">
      <c r="A739" s="21"/>
      <c r="B739" s="14"/>
      <c r="C739" s="22"/>
      <c r="D739" s="20"/>
      <c r="E739" s="14"/>
      <c r="F739" s="14"/>
      <c r="G739" s="23" t="str">
        <f>IF($B739="","",IFERROR(INDEX(Units!$D:$D,MATCH($B739,Units!$A:$A,0))&amp;"","Unit code not found"))</f>
        <v/>
      </c>
      <c r="H739" s="23" t="str">
        <f>IF($B739="","",IFERROR(INDEX(Units!$B:$B,MATCH($B739,Units!$A:$A,0))&amp;"","Unit code not found"))</f>
        <v/>
      </c>
    </row>
    <row r="740" spans="1:8" x14ac:dyDescent="0.3">
      <c r="A740" s="21"/>
      <c r="B740" s="14"/>
      <c r="C740" s="22"/>
      <c r="D740" s="20"/>
      <c r="E740" s="14"/>
      <c r="F740" s="14"/>
      <c r="G740" s="23" t="str">
        <f>IF($B740="","",IFERROR(INDEX(Units!$D:$D,MATCH($B740,Units!$A:$A,0))&amp;"","Unit code not found"))</f>
        <v/>
      </c>
      <c r="H740" s="23" t="str">
        <f>IF($B740="","",IFERROR(INDEX(Units!$B:$B,MATCH($B740,Units!$A:$A,0))&amp;"","Unit code not found"))</f>
        <v/>
      </c>
    </row>
    <row r="741" spans="1:8" x14ac:dyDescent="0.3">
      <c r="A741" s="21"/>
      <c r="B741" s="14"/>
      <c r="C741" s="22"/>
      <c r="D741" s="20"/>
      <c r="E741" s="14"/>
      <c r="F741" s="14"/>
      <c r="G741" s="23" t="str">
        <f>IF($B741="","",IFERROR(INDEX(Units!$D:$D,MATCH($B741,Units!$A:$A,0))&amp;"","Unit code not found"))</f>
        <v/>
      </c>
      <c r="H741" s="23" t="str">
        <f>IF($B741="","",IFERROR(INDEX(Units!$B:$B,MATCH($B741,Units!$A:$A,0))&amp;"","Unit code not found"))</f>
        <v/>
      </c>
    </row>
    <row r="742" spans="1:8" x14ac:dyDescent="0.3">
      <c r="A742" s="21"/>
      <c r="B742" s="14"/>
      <c r="C742" s="22"/>
      <c r="D742" s="20"/>
      <c r="E742" s="14"/>
      <c r="F742" s="14"/>
      <c r="G742" s="23" t="str">
        <f>IF($B742="","",IFERROR(INDEX(Units!$D:$D,MATCH($B742,Units!$A:$A,0))&amp;"","Unit code not found"))</f>
        <v/>
      </c>
      <c r="H742" s="23" t="str">
        <f>IF($B742="","",IFERROR(INDEX(Units!$B:$B,MATCH($B742,Units!$A:$A,0))&amp;"","Unit code not found"))</f>
        <v/>
      </c>
    </row>
    <row r="743" spans="1:8" x14ac:dyDescent="0.3">
      <c r="A743" s="21"/>
      <c r="B743" s="14"/>
      <c r="C743" s="22"/>
      <c r="D743" s="20"/>
      <c r="E743" s="14"/>
      <c r="F743" s="14"/>
      <c r="G743" s="23" t="str">
        <f>IF($B743="","",IFERROR(INDEX(Units!$D:$D,MATCH($B743,Units!$A:$A,0))&amp;"","Unit code not found"))</f>
        <v/>
      </c>
      <c r="H743" s="23" t="str">
        <f>IF($B743="","",IFERROR(INDEX(Units!$B:$B,MATCH($B743,Units!$A:$A,0))&amp;"","Unit code not found"))</f>
        <v/>
      </c>
    </row>
    <row r="744" spans="1:8" x14ac:dyDescent="0.3">
      <c r="A744" s="21"/>
      <c r="B744" s="14"/>
      <c r="C744" s="22"/>
      <c r="D744" s="20"/>
      <c r="E744" s="14"/>
      <c r="F744" s="14"/>
      <c r="G744" s="23" t="str">
        <f>IF($B744="","",IFERROR(INDEX(Units!$D:$D,MATCH($B744,Units!$A:$A,0))&amp;"","Unit code not found"))</f>
        <v/>
      </c>
      <c r="H744" s="23" t="str">
        <f>IF($B744="","",IFERROR(INDEX(Units!$B:$B,MATCH($B744,Units!$A:$A,0))&amp;"","Unit code not found"))</f>
        <v/>
      </c>
    </row>
    <row r="745" spans="1:8" x14ac:dyDescent="0.3">
      <c r="A745" s="21"/>
      <c r="B745" s="14"/>
      <c r="C745" s="22"/>
      <c r="D745" s="20"/>
      <c r="E745" s="14"/>
      <c r="F745" s="14"/>
      <c r="G745" s="23" t="str">
        <f>IF($B745="","",IFERROR(INDEX(Units!$D:$D,MATCH($B745,Units!$A:$A,0))&amp;"","Unit code not found"))</f>
        <v/>
      </c>
      <c r="H745" s="23" t="str">
        <f>IF($B745="","",IFERROR(INDEX(Units!$B:$B,MATCH($B745,Units!$A:$A,0))&amp;"","Unit code not found"))</f>
        <v/>
      </c>
    </row>
    <row r="746" spans="1:8" x14ac:dyDescent="0.3">
      <c r="A746" s="21"/>
      <c r="B746" s="14"/>
      <c r="C746" s="22"/>
      <c r="D746" s="20"/>
      <c r="E746" s="14"/>
      <c r="F746" s="14"/>
      <c r="G746" s="23" t="str">
        <f>IF($B746="","",IFERROR(INDEX(Units!$D:$D,MATCH($B746,Units!$A:$A,0))&amp;"","Unit code not found"))</f>
        <v/>
      </c>
      <c r="H746" s="23" t="str">
        <f>IF($B746="","",IFERROR(INDEX(Units!$B:$B,MATCH($B746,Units!$A:$A,0))&amp;"","Unit code not found"))</f>
        <v/>
      </c>
    </row>
    <row r="747" spans="1:8" x14ac:dyDescent="0.3">
      <c r="A747" s="21"/>
      <c r="B747" s="14"/>
      <c r="C747" s="22"/>
      <c r="D747" s="20"/>
      <c r="E747" s="14"/>
      <c r="F747" s="14"/>
      <c r="G747" s="23" t="str">
        <f>IF($B747="","",IFERROR(INDEX(Units!$D:$D,MATCH($B747,Units!$A:$A,0))&amp;"","Unit code not found"))</f>
        <v/>
      </c>
      <c r="H747" s="23" t="str">
        <f>IF($B747="","",IFERROR(INDEX(Units!$B:$B,MATCH($B747,Units!$A:$A,0))&amp;"","Unit code not found"))</f>
        <v/>
      </c>
    </row>
    <row r="748" spans="1:8" x14ac:dyDescent="0.3">
      <c r="A748" s="21"/>
      <c r="B748" s="14"/>
      <c r="C748" s="22"/>
      <c r="D748" s="20"/>
      <c r="E748" s="14"/>
      <c r="F748" s="14"/>
      <c r="G748" s="23" t="str">
        <f>IF($B748="","",IFERROR(INDEX(Units!$D:$D,MATCH($B748,Units!$A:$A,0))&amp;"","Unit code not found"))</f>
        <v/>
      </c>
      <c r="H748" s="23" t="str">
        <f>IF($B748="","",IFERROR(INDEX(Units!$B:$B,MATCH($B748,Units!$A:$A,0))&amp;"","Unit code not found"))</f>
        <v/>
      </c>
    </row>
    <row r="749" spans="1:8" x14ac:dyDescent="0.3">
      <c r="A749" s="21"/>
      <c r="B749" s="14"/>
      <c r="C749" s="22"/>
      <c r="D749" s="20"/>
      <c r="E749" s="14"/>
      <c r="F749" s="14"/>
      <c r="G749" s="23" t="str">
        <f>IF($B749="","",IFERROR(INDEX(Units!$D:$D,MATCH($B749,Units!$A:$A,0))&amp;"","Unit code not found"))</f>
        <v/>
      </c>
      <c r="H749" s="23" t="str">
        <f>IF($B749="","",IFERROR(INDEX(Units!$B:$B,MATCH($B749,Units!$A:$A,0))&amp;"","Unit code not found"))</f>
        <v/>
      </c>
    </row>
    <row r="750" spans="1:8" x14ac:dyDescent="0.3">
      <c r="A750" s="21"/>
      <c r="B750" s="14"/>
      <c r="C750" s="22"/>
      <c r="D750" s="20"/>
      <c r="E750" s="14"/>
      <c r="F750" s="14"/>
      <c r="G750" s="23" t="str">
        <f>IF($B750="","",IFERROR(INDEX(Units!$D:$D,MATCH($B750,Units!$A:$A,0))&amp;"","Unit code not found"))</f>
        <v/>
      </c>
      <c r="H750" s="23" t="str">
        <f>IF($B750="","",IFERROR(INDEX(Units!$B:$B,MATCH($B750,Units!$A:$A,0))&amp;"","Unit code not found"))</f>
        <v/>
      </c>
    </row>
    <row r="751" spans="1:8" x14ac:dyDescent="0.3">
      <c r="A751" s="21"/>
      <c r="B751" s="14"/>
      <c r="C751" s="22"/>
      <c r="D751" s="20"/>
      <c r="E751" s="14"/>
      <c r="F751" s="14"/>
      <c r="G751" s="23" t="str">
        <f>IF($B751="","",IFERROR(INDEX(Units!$D:$D,MATCH($B751,Units!$A:$A,0))&amp;"","Unit code not found"))</f>
        <v/>
      </c>
      <c r="H751" s="23" t="str">
        <f>IF($B751="","",IFERROR(INDEX(Units!$B:$B,MATCH($B751,Units!$A:$A,0))&amp;"","Unit code not found"))</f>
        <v/>
      </c>
    </row>
    <row r="752" spans="1:8" x14ac:dyDescent="0.3">
      <c r="A752" s="21"/>
      <c r="B752" s="14"/>
      <c r="C752" s="22"/>
      <c r="D752" s="20"/>
      <c r="E752" s="14"/>
      <c r="F752" s="14"/>
      <c r="G752" s="23" t="str">
        <f>IF($B752="","",IFERROR(INDEX(Units!$D:$D,MATCH($B752,Units!$A:$A,0))&amp;"","Unit code not found"))</f>
        <v/>
      </c>
      <c r="H752" s="23" t="str">
        <f>IF($B752="","",IFERROR(INDEX(Units!$B:$B,MATCH($B752,Units!$A:$A,0))&amp;"","Unit code not found"))</f>
        <v/>
      </c>
    </row>
    <row r="753" spans="1:8" x14ac:dyDescent="0.3">
      <c r="A753" s="21"/>
      <c r="B753" s="14"/>
      <c r="C753" s="22"/>
      <c r="D753" s="20"/>
      <c r="E753" s="14"/>
      <c r="F753" s="14"/>
      <c r="G753" s="23" t="str">
        <f>IF($B753="","",IFERROR(INDEX(Units!$D:$D,MATCH($B753,Units!$A:$A,0))&amp;"","Unit code not found"))</f>
        <v/>
      </c>
      <c r="H753" s="23" t="str">
        <f>IF($B753="","",IFERROR(INDEX(Units!$B:$B,MATCH($B753,Units!$A:$A,0))&amp;"","Unit code not found"))</f>
        <v/>
      </c>
    </row>
    <row r="754" spans="1:8" x14ac:dyDescent="0.3">
      <c r="A754" s="21"/>
      <c r="B754" s="14"/>
      <c r="C754" s="22"/>
      <c r="D754" s="20"/>
      <c r="E754" s="14"/>
      <c r="F754" s="14"/>
      <c r="G754" s="23" t="str">
        <f>IF($B754="","",IFERROR(INDEX(Units!$D:$D,MATCH($B754,Units!$A:$A,0))&amp;"","Unit code not found"))</f>
        <v/>
      </c>
      <c r="H754" s="23" t="str">
        <f>IF($B754="","",IFERROR(INDEX(Units!$B:$B,MATCH($B754,Units!$A:$A,0))&amp;"","Unit code not found"))</f>
        <v/>
      </c>
    </row>
    <row r="755" spans="1:8" x14ac:dyDescent="0.3">
      <c r="A755" s="21"/>
      <c r="B755" s="14"/>
      <c r="C755" s="22"/>
      <c r="D755" s="20"/>
      <c r="E755" s="14"/>
      <c r="F755" s="14"/>
      <c r="G755" s="23" t="str">
        <f>IF($B755="","",IFERROR(INDEX(Units!$D:$D,MATCH($B755,Units!$A:$A,0))&amp;"","Unit code not found"))</f>
        <v/>
      </c>
      <c r="H755" s="23" t="str">
        <f>IF($B755="","",IFERROR(INDEX(Units!$B:$B,MATCH($B755,Units!$A:$A,0))&amp;"","Unit code not found"))</f>
        <v/>
      </c>
    </row>
    <row r="756" spans="1:8" x14ac:dyDescent="0.3">
      <c r="A756" s="21"/>
      <c r="B756" s="14"/>
      <c r="C756" s="22"/>
      <c r="D756" s="20"/>
      <c r="E756" s="14"/>
      <c r="F756" s="14"/>
      <c r="G756" s="23" t="str">
        <f>IF($B756="","",IFERROR(INDEX(Units!$D:$D,MATCH($B756,Units!$A:$A,0))&amp;"","Unit code not found"))</f>
        <v/>
      </c>
      <c r="H756" s="23" t="str">
        <f>IF($B756="","",IFERROR(INDEX(Units!$B:$B,MATCH($B756,Units!$A:$A,0))&amp;"","Unit code not found"))</f>
        <v/>
      </c>
    </row>
    <row r="757" spans="1:8" x14ac:dyDescent="0.3">
      <c r="A757" s="21"/>
      <c r="B757" s="14"/>
      <c r="C757" s="22"/>
      <c r="D757" s="20"/>
      <c r="E757" s="14"/>
      <c r="F757" s="14"/>
      <c r="G757" s="23" t="str">
        <f>IF($B757="","",IFERROR(INDEX(Units!$D:$D,MATCH($B757,Units!$A:$A,0))&amp;"","Unit code not found"))</f>
        <v/>
      </c>
      <c r="H757" s="23" t="str">
        <f>IF($B757="","",IFERROR(INDEX(Units!$B:$B,MATCH($B757,Units!$A:$A,0))&amp;"","Unit code not found"))</f>
        <v/>
      </c>
    </row>
    <row r="758" spans="1:8" x14ac:dyDescent="0.3">
      <c r="A758" s="21"/>
      <c r="B758" s="14"/>
      <c r="C758" s="22"/>
      <c r="D758" s="20"/>
      <c r="E758" s="14"/>
      <c r="F758" s="14"/>
      <c r="G758" s="23" t="str">
        <f>IF($B758="","",IFERROR(INDEX(Units!$D:$D,MATCH($B758,Units!$A:$A,0))&amp;"","Unit code not found"))</f>
        <v/>
      </c>
      <c r="H758" s="23" t="str">
        <f>IF($B758="","",IFERROR(INDEX(Units!$B:$B,MATCH($B758,Units!$A:$A,0))&amp;"","Unit code not found"))</f>
        <v/>
      </c>
    </row>
    <row r="759" spans="1:8" x14ac:dyDescent="0.3">
      <c r="A759" s="21"/>
      <c r="B759" s="14"/>
      <c r="C759" s="22"/>
      <c r="D759" s="20"/>
      <c r="E759" s="14"/>
      <c r="F759" s="14"/>
      <c r="G759" s="23" t="str">
        <f>IF($B759="","",IFERROR(INDEX(Units!$D:$D,MATCH($B759,Units!$A:$A,0))&amp;"","Unit code not found"))</f>
        <v/>
      </c>
      <c r="H759" s="23" t="str">
        <f>IF($B759="","",IFERROR(INDEX(Units!$B:$B,MATCH($B759,Units!$A:$A,0))&amp;"","Unit code not found"))</f>
        <v/>
      </c>
    </row>
    <row r="760" spans="1:8" x14ac:dyDescent="0.3">
      <c r="A760" s="21"/>
      <c r="B760" s="14"/>
      <c r="C760" s="22"/>
      <c r="D760" s="20"/>
      <c r="E760" s="14"/>
      <c r="F760" s="14"/>
      <c r="G760" s="23" t="str">
        <f>IF($B760="","",IFERROR(INDEX(Units!$D:$D,MATCH($B760,Units!$A:$A,0))&amp;"","Unit code not found"))</f>
        <v/>
      </c>
      <c r="H760" s="23" t="str">
        <f>IF($B760="","",IFERROR(INDEX(Units!$B:$B,MATCH($B760,Units!$A:$A,0))&amp;"","Unit code not found"))</f>
        <v/>
      </c>
    </row>
    <row r="761" spans="1:8" x14ac:dyDescent="0.3">
      <c r="A761" s="21"/>
      <c r="B761" s="14"/>
      <c r="C761" s="22"/>
      <c r="D761" s="20"/>
      <c r="E761" s="14"/>
      <c r="F761" s="14"/>
      <c r="G761" s="23" t="str">
        <f>IF($B761="","",IFERROR(INDEX(Units!$D:$D,MATCH($B761,Units!$A:$A,0))&amp;"","Unit code not found"))</f>
        <v/>
      </c>
      <c r="H761" s="23" t="str">
        <f>IF($B761="","",IFERROR(INDEX(Units!$B:$B,MATCH($B761,Units!$A:$A,0))&amp;"","Unit code not found"))</f>
        <v/>
      </c>
    </row>
    <row r="762" spans="1:8" x14ac:dyDescent="0.3">
      <c r="A762" s="21"/>
      <c r="B762" s="14"/>
      <c r="C762" s="22"/>
      <c r="D762" s="20"/>
      <c r="E762" s="14"/>
      <c r="F762" s="14"/>
      <c r="G762" s="23" t="str">
        <f>IF($B762="","",IFERROR(INDEX(Units!$D:$D,MATCH($B762,Units!$A:$A,0))&amp;"","Unit code not found"))</f>
        <v/>
      </c>
      <c r="H762" s="23" t="str">
        <f>IF($B762="","",IFERROR(INDEX(Units!$B:$B,MATCH($B762,Units!$A:$A,0))&amp;"","Unit code not found"))</f>
        <v/>
      </c>
    </row>
    <row r="763" spans="1:8" x14ac:dyDescent="0.3">
      <c r="A763" s="21"/>
      <c r="B763" s="14"/>
      <c r="C763" s="22"/>
      <c r="D763" s="20"/>
      <c r="E763" s="14"/>
      <c r="F763" s="14"/>
      <c r="G763" s="23" t="str">
        <f>IF($B763="","",IFERROR(INDEX(Units!$D:$D,MATCH($B763,Units!$A:$A,0))&amp;"","Unit code not found"))</f>
        <v/>
      </c>
      <c r="H763" s="23" t="str">
        <f>IF($B763="","",IFERROR(INDEX(Units!$B:$B,MATCH($B763,Units!$A:$A,0))&amp;"","Unit code not found"))</f>
        <v/>
      </c>
    </row>
    <row r="764" spans="1:8" x14ac:dyDescent="0.3">
      <c r="A764" s="21"/>
      <c r="B764" s="14"/>
      <c r="C764" s="22"/>
      <c r="D764" s="20"/>
      <c r="E764" s="14"/>
      <c r="F764" s="14"/>
      <c r="G764" s="23" t="str">
        <f>IF($B764="","",IFERROR(INDEX(Units!$D:$D,MATCH($B764,Units!$A:$A,0))&amp;"","Unit code not found"))</f>
        <v/>
      </c>
      <c r="H764" s="23" t="str">
        <f>IF($B764="","",IFERROR(INDEX(Units!$B:$B,MATCH($B764,Units!$A:$A,0))&amp;"","Unit code not found"))</f>
        <v/>
      </c>
    </row>
    <row r="765" spans="1:8" x14ac:dyDescent="0.3">
      <c r="A765" s="21"/>
      <c r="B765" s="14"/>
      <c r="C765" s="22"/>
      <c r="D765" s="20"/>
      <c r="E765" s="14"/>
      <c r="F765" s="14"/>
      <c r="G765" s="23" t="str">
        <f>IF($B765="","",IFERROR(INDEX(Units!$D:$D,MATCH($B765,Units!$A:$A,0))&amp;"","Unit code not found"))</f>
        <v/>
      </c>
      <c r="H765" s="23" t="str">
        <f>IF($B765="","",IFERROR(INDEX(Units!$B:$B,MATCH($B765,Units!$A:$A,0))&amp;"","Unit code not found"))</f>
        <v/>
      </c>
    </row>
    <row r="766" spans="1:8" x14ac:dyDescent="0.3">
      <c r="A766" s="21"/>
      <c r="B766" s="14"/>
      <c r="C766" s="22"/>
      <c r="D766" s="20"/>
      <c r="E766" s="14"/>
      <c r="F766" s="14"/>
      <c r="G766" s="23" t="str">
        <f>IF($B766="","",IFERROR(INDEX(Units!$D:$D,MATCH($B766,Units!$A:$A,0))&amp;"","Unit code not found"))</f>
        <v/>
      </c>
      <c r="H766" s="23" t="str">
        <f>IF($B766="","",IFERROR(INDEX(Units!$B:$B,MATCH($B766,Units!$A:$A,0))&amp;"","Unit code not found"))</f>
        <v/>
      </c>
    </row>
    <row r="767" spans="1:8" x14ac:dyDescent="0.3">
      <c r="A767" s="21"/>
      <c r="B767" s="14"/>
      <c r="C767" s="22"/>
      <c r="D767" s="20"/>
      <c r="E767" s="14"/>
      <c r="F767" s="14"/>
      <c r="G767" s="23" t="str">
        <f>IF($B767="","",IFERROR(INDEX(Units!$D:$D,MATCH($B767,Units!$A:$A,0))&amp;"","Unit code not found"))</f>
        <v/>
      </c>
      <c r="H767" s="23" t="str">
        <f>IF($B767="","",IFERROR(INDEX(Units!$B:$B,MATCH($B767,Units!$A:$A,0))&amp;"","Unit code not found"))</f>
        <v/>
      </c>
    </row>
    <row r="768" spans="1:8" x14ac:dyDescent="0.3">
      <c r="A768" s="21"/>
      <c r="B768" s="14"/>
      <c r="C768" s="22"/>
      <c r="D768" s="20"/>
      <c r="E768" s="14"/>
      <c r="F768" s="14"/>
      <c r="G768" s="23" t="str">
        <f>IF($B768="","",IFERROR(INDEX(Units!$D:$D,MATCH($B768,Units!$A:$A,0))&amp;"","Unit code not found"))</f>
        <v/>
      </c>
      <c r="H768" s="23" t="str">
        <f>IF($B768="","",IFERROR(INDEX(Units!$B:$B,MATCH($B768,Units!$A:$A,0))&amp;"","Unit code not found"))</f>
        <v/>
      </c>
    </row>
    <row r="769" spans="1:8" x14ac:dyDescent="0.3">
      <c r="A769" s="21"/>
      <c r="B769" s="14"/>
      <c r="C769" s="22"/>
      <c r="D769" s="20"/>
      <c r="E769" s="14"/>
      <c r="F769" s="14"/>
      <c r="G769" s="23" t="str">
        <f>IF($B769="","",IFERROR(INDEX(Units!$D:$D,MATCH($B769,Units!$A:$A,0))&amp;"","Unit code not found"))</f>
        <v/>
      </c>
      <c r="H769" s="23" t="str">
        <f>IF($B769="","",IFERROR(INDEX(Units!$B:$B,MATCH($B769,Units!$A:$A,0))&amp;"","Unit code not found"))</f>
        <v/>
      </c>
    </row>
    <row r="770" spans="1:8" x14ac:dyDescent="0.3">
      <c r="A770" s="21"/>
      <c r="B770" s="14"/>
      <c r="C770" s="22"/>
      <c r="D770" s="20"/>
      <c r="E770" s="14"/>
      <c r="F770" s="14"/>
      <c r="G770" s="23" t="str">
        <f>IF($B770="","",IFERROR(INDEX(Units!$D:$D,MATCH($B770,Units!$A:$A,0))&amp;"","Unit code not found"))</f>
        <v/>
      </c>
      <c r="H770" s="23" t="str">
        <f>IF($B770="","",IFERROR(INDEX(Units!$B:$B,MATCH($B770,Units!$A:$A,0))&amp;"","Unit code not found"))</f>
        <v/>
      </c>
    </row>
    <row r="771" spans="1:8" x14ac:dyDescent="0.3">
      <c r="A771" s="21"/>
      <c r="B771" s="14"/>
      <c r="C771" s="22"/>
      <c r="D771" s="20"/>
      <c r="E771" s="14"/>
      <c r="F771" s="14"/>
      <c r="G771" s="23" t="str">
        <f>IF($B771="","",IFERROR(INDEX(Units!$D:$D,MATCH($B771,Units!$A:$A,0))&amp;"","Unit code not found"))</f>
        <v/>
      </c>
      <c r="H771" s="23" t="str">
        <f>IF($B771="","",IFERROR(INDEX(Units!$B:$B,MATCH($B771,Units!$A:$A,0))&amp;"","Unit code not found"))</f>
        <v/>
      </c>
    </row>
    <row r="772" spans="1:8" x14ac:dyDescent="0.3">
      <c r="A772" s="21"/>
      <c r="B772" s="14"/>
      <c r="C772" s="22"/>
      <c r="D772" s="20"/>
      <c r="E772" s="14"/>
      <c r="F772" s="14"/>
      <c r="G772" s="23" t="str">
        <f>IF($B772="","",IFERROR(INDEX(Units!$D:$D,MATCH($B772,Units!$A:$A,0))&amp;"","Unit code not found"))</f>
        <v/>
      </c>
      <c r="H772" s="23" t="str">
        <f>IF($B772="","",IFERROR(INDEX(Units!$B:$B,MATCH($B772,Units!$A:$A,0))&amp;"","Unit code not found"))</f>
        <v/>
      </c>
    </row>
    <row r="773" spans="1:8" x14ac:dyDescent="0.3">
      <c r="A773" s="21"/>
      <c r="B773" s="14"/>
      <c r="C773" s="22"/>
      <c r="D773" s="20"/>
      <c r="E773" s="14"/>
      <c r="F773" s="14"/>
      <c r="G773" s="23" t="str">
        <f>IF($B773="","",IFERROR(INDEX(Units!$D:$D,MATCH($B773,Units!$A:$A,0))&amp;"","Unit code not found"))</f>
        <v/>
      </c>
      <c r="H773" s="23" t="str">
        <f>IF($B773="","",IFERROR(INDEX(Units!$B:$B,MATCH($B773,Units!$A:$A,0))&amp;"","Unit code not found"))</f>
        <v/>
      </c>
    </row>
    <row r="774" spans="1:8" x14ac:dyDescent="0.3">
      <c r="A774" s="21"/>
      <c r="B774" s="14"/>
      <c r="C774" s="22"/>
      <c r="D774" s="20"/>
      <c r="E774" s="14"/>
      <c r="F774" s="14"/>
      <c r="G774" s="23" t="str">
        <f>IF($B774="","",IFERROR(INDEX(Units!$D:$D,MATCH($B774,Units!$A:$A,0))&amp;"","Unit code not found"))</f>
        <v/>
      </c>
      <c r="H774" s="23" t="str">
        <f>IF($B774="","",IFERROR(INDEX(Units!$B:$B,MATCH($B774,Units!$A:$A,0))&amp;"","Unit code not found"))</f>
        <v/>
      </c>
    </row>
    <row r="775" spans="1:8" x14ac:dyDescent="0.3">
      <c r="A775" s="21"/>
      <c r="B775" s="14"/>
      <c r="C775" s="22"/>
      <c r="D775" s="20"/>
      <c r="E775" s="14"/>
      <c r="F775" s="14"/>
      <c r="G775" s="23" t="str">
        <f>IF($B775="","",IFERROR(INDEX(Units!$D:$D,MATCH($B775,Units!$A:$A,0))&amp;"","Unit code not found"))</f>
        <v/>
      </c>
      <c r="H775" s="23" t="str">
        <f>IF($B775="","",IFERROR(INDEX(Units!$B:$B,MATCH($B775,Units!$A:$A,0))&amp;"","Unit code not found"))</f>
        <v/>
      </c>
    </row>
    <row r="776" spans="1:8" x14ac:dyDescent="0.3">
      <c r="A776" s="21"/>
      <c r="B776" s="14"/>
      <c r="C776" s="22"/>
      <c r="D776" s="20"/>
      <c r="E776" s="14"/>
      <c r="F776" s="14"/>
      <c r="G776" s="23" t="str">
        <f>IF($B776="","",IFERROR(INDEX(Units!$D:$D,MATCH($B776,Units!$A:$A,0))&amp;"","Unit code not found"))</f>
        <v/>
      </c>
      <c r="H776" s="23" t="str">
        <f>IF($B776="","",IFERROR(INDEX(Units!$B:$B,MATCH($B776,Units!$A:$A,0))&amp;"","Unit code not found"))</f>
        <v/>
      </c>
    </row>
    <row r="777" spans="1:8" x14ac:dyDescent="0.3">
      <c r="A777" s="21"/>
      <c r="B777" s="14"/>
      <c r="C777" s="22"/>
      <c r="D777" s="20"/>
      <c r="E777" s="14"/>
      <c r="F777" s="14"/>
      <c r="G777" s="23" t="str">
        <f>IF($B777="","",IFERROR(INDEX(Units!$D:$D,MATCH($B777,Units!$A:$A,0))&amp;"","Unit code not found"))</f>
        <v/>
      </c>
      <c r="H777" s="23" t="str">
        <f>IF($B777="","",IFERROR(INDEX(Units!$B:$B,MATCH($B777,Units!$A:$A,0))&amp;"","Unit code not found"))</f>
        <v/>
      </c>
    </row>
    <row r="778" spans="1:8" x14ac:dyDescent="0.3">
      <c r="A778" s="21"/>
      <c r="B778" s="14"/>
      <c r="C778" s="22"/>
      <c r="D778" s="20"/>
      <c r="E778" s="14"/>
      <c r="F778" s="14"/>
      <c r="G778" s="23" t="str">
        <f>IF($B778="","",IFERROR(INDEX(Units!$D:$D,MATCH($B778,Units!$A:$A,0))&amp;"","Unit code not found"))</f>
        <v/>
      </c>
      <c r="H778" s="23" t="str">
        <f>IF($B778="","",IFERROR(INDEX(Units!$B:$B,MATCH($B778,Units!$A:$A,0))&amp;"","Unit code not found"))</f>
        <v/>
      </c>
    </row>
    <row r="779" spans="1:8" x14ac:dyDescent="0.3">
      <c r="A779" s="21"/>
      <c r="B779" s="14"/>
      <c r="C779" s="22"/>
      <c r="D779" s="20"/>
      <c r="E779" s="14"/>
      <c r="F779" s="14"/>
      <c r="G779" s="23" t="str">
        <f>IF($B779="","",IFERROR(INDEX(Units!$D:$D,MATCH($B779,Units!$A:$A,0))&amp;"","Unit code not found"))</f>
        <v/>
      </c>
      <c r="H779" s="23" t="str">
        <f>IF($B779="","",IFERROR(INDEX(Units!$B:$B,MATCH($B779,Units!$A:$A,0))&amp;"","Unit code not found"))</f>
        <v/>
      </c>
    </row>
    <row r="780" spans="1:8" x14ac:dyDescent="0.3">
      <c r="A780" s="21"/>
      <c r="B780" s="14"/>
      <c r="C780" s="22"/>
      <c r="D780" s="20"/>
      <c r="E780" s="14"/>
      <c r="F780" s="14"/>
      <c r="G780" s="23" t="str">
        <f>IF($B780="","",IFERROR(INDEX(Units!$D:$D,MATCH($B780,Units!$A:$A,0))&amp;"","Unit code not found"))</f>
        <v/>
      </c>
      <c r="H780" s="23" t="str">
        <f>IF($B780="","",IFERROR(INDEX(Units!$B:$B,MATCH($B780,Units!$A:$A,0))&amp;"","Unit code not found"))</f>
        <v/>
      </c>
    </row>
    <row r="781" spans="1:8" x14ac:dyDescent="0.3">
      <c r="A781" s="21"/>
      <c r="B781" s="14"/>
      <c r="C781" s="22"/>
      <c r="D781" s="20"/>
      <c r="E781" s="14"/>
      <c r="F781" s="14"/>
      <c r="G781" s="23" t="str">
        <f>IF($B781="","",IFERROR(INDEX(Units!$D:$D,MATCH($B781,Units!$A:$A,0))&amp;"","Unit code not found"))</f>
        <v/>
      </c>
      <c r="H781" s="23" t="str">
        <f>IF($B781="","",IFERROR(INDEX(Units!$B:$B,MATCH($B781,Units!$A:$A,0))&amp;"","Unit code not found"))</f>
        <v/>
      </c>
    </row>
    <row r="782" spans="1:8" x14ac:dyDescent="0.3">
      <c r="A782" s="21"/>
      <c r="B782" s="14"/>
      <c r="C782" s="22"/>
      <c r="D782" s="20"/>
      <c r="E782" s="14"/>
      <c r="F782" s="14"/>
      <c r="G782" s="23" t="str">
        <f>IF($B782="","",IFERROR(INDEX(Units!$D:$D,MATCH($B782,Units!$A:$A,0))&amp;"","Unit code not found"))</f>
        <v/>
      </c>
      <c r="H782" s="23" t="str">
        <f>IF($B782="","",IFERROR(INDEX(Units!$B:$B,MATCH($B782,Units!$A:$A,0))&amp;"","Unit code not found"))</f>
        <v/>
      </c>
    </row>
    <row r="783" spans="1:8" x14ac:dyDescent="0.3">
      <c r="A783" s="21"/>
      <c r="B783" s="14"/>
      <c r="C783" s="22"/>
      <c r="D783" s="20"/>
      <c r="E783" s="14"/>
      <c r="F783" s="14"/>
      <c r="G783" s="23" t="str">
        <f>IF($B783="","",IFERROR(INDEX(Units!$D:$D,MATCH($B783,Units!$A:$A,0))&amp;"","Unit code not found"))</f>
        <v/>
      </c>
      <c r="H783" s="23" t="str">
        <f>IF($B783="","",IFERROR(INDEX(Units!$B:$B,MATCH($B783,Units!$A:$A,0))&amp;"","Unit code not found"))</f>
        <v/>
      </c>
    </row>
    <row r="784" spans="1:8" x14ac:dyDescent="0.3">
      <c r="A784" s="21"/>
      <c r="B784" s="14"/>
      <c r="C784" s="22"/>
      <c r="D784" s="20"/>
      <c r="E784" s="14"/>
      <c r="F784" s="14"/>
      <c r="G784" s="23" t="str">
        <f>IF($B784="","",IFERROR(INDEX(Units!$D:$D,MATCH($B784,Units!$A:$A,0))&amp;"","Unit code not found"))</f>
        <v/>
      </c>
      <c r="H784" s="23" t="str">
        <f>IF($B784="","",IFERROR(INDEX(Units!$B:$B,MATCH($B784,Units!$A:$A,0))&amp;"","Unit code not found"))</f>
        <v/>
      </c>
    </row>
    <row r="785" spans="1:8" x14ac:dyDescent="0.3">
      <c r="A785" s="21"/>
      <c r="B785" s="14"/>
      <c r="C785" s="22"/>
      <c r="D785" s="20"/>
      <c r="E785" s="14"/>
      <c r="F785" s="14"/>
      <c r="G785" s="23" t="str">
        <f>IF($B785="","",IFERROR(INDEX(Units!$D:$D,MATCH($B785,Units!$A:$A,0))&amp;"","Unit code not found"))</f>
        <v/>
      </c>
      <c r="H785" s="23" t="str">
        <f>IF($B785="","",IFERROR(INDEX(Units!$B:$B,MATCH($B785,Units!$A:$A,0))&amp;"","Unit code not found"))</f>
        <v/>
      </c>
    </row>
    <row r="786" spans="1:8" x14ac:dyDescent="0.3">
      <c r="A786" s="21"/>
      <c r="B786" s="14"/>
      <c r="C786" s="22"/>
      <c r="D786" s="20"/>
      <c r="E786" s="14"/>
      <c r="F786" s="14"/>
      <c r="G786" s="23" t="str">
        <f>IF($B786="","",IFERROR(INDEX(Units!$D:$D,MATCH($B786,Units!$A:$A,0))&amp;"","Unit code not found"))</f>
        <v/>
      </c>
      <c r="H786" s="23" t="str">
        <f>IF($B786="","",IFERROR(INDEX(Units!$B:$B,MATCH($B786,Units!$A:$A,0))&amp;"","Unit code not found"))</f>
        <v/>
      </c>
    </row>
    <row r="787" spans="1:8" x14ac:dyDescent="0.3">
      <c r="A787" s="21"/>
      <c r="B787" s="14"/>
      <c r="C787" s="22"/>
      <c r="D787" s="20"/>
      <c r="E787" s="14"/>
      <c r="F787" s="14"/>
      <c r="G787" s="23" t="str">
        <f>IF($B787="","",IFERROR(INDEX(Units!$D:$D,MATCH($B787,Units!$A:$A,0))&amp;"","Unit code not found"))</f>
        <v/>
      </c>
      <c r="H787" s="23" t="str">
        <f>IF($B787="","",IFERROR(INDEX(Units!$B:$B,MATCH($B787,Units!$A:$A,0))&amp;"","Unit code not found"))</f>
        <v/>
      </c>
    </row>
    <row r="788" spans="1:8" x14ac:dyDescent="0.3">
      <c r="A788" s="21"/>
      <c r="B788" s="14"/>
      <c r="C788" s="22"/>
      <c r="D788" s="20"/>
      <c r="E788" s="14"/>
      <c r="F788" s="14"/>
      <c r="G788" s="23" t="str">
        <f>IF($B788="","",IFERROR(INDEX(Units!$D:$D,MATCH($B788,Units!$A:$A,0))&amp;"","Unit code not found"))</f>
        <v/>
      </c>
      <c r="H788" s="23" t="str">
        <f>IF($B788="","",IFERROR(INDEX(Units!$B:$B,MATCH($B788,Units!$A:$A,0))&amp;"","Unit code not found"))</f>
        <v/>
      </c>
    </row>
    <row r="789" spans="1:8" x14ac:dyDescent="0.3">
      <c r="A789" s="21"/>
      <c r="B789" s="14"/>
      <c r="C789" s="22"/>
      <c r="D789" s="20"/>
      <c r="E789" s="14"/>
      <c r="F789" s="14"/>
      <c r="G789" s="23" t="str">
        <f>IF($B789="","",IFERROR(INDEX(Units!$D:$D,MATCH($B789,Units!$A:$A,0))&amp;"","Unit code not found"))</f>
        <v/>
      </c>
      <c r="H789" s="23" t="str">
        <f>IF($B789="","",IFERROR(INDEX(Units!$B:$B,MATCH($B789,Units!$A:$A,0))&amp;"","Unit code not found"))</f>
        <v/>
      </c>
    </row>
    <row r="790" spans="1:8" x14ac:dyDescent="0.3">
      <c r="A790" s="21"/>
      <c r="B790" s="14"/>
      <c r="C790" s="22"/>
      <c r="D790" s="20"/>
      <c r="E790" s="14"/>
      <c r="F790" s="14"/>
      <c r="G790" s="23" t="str">
        <f>IF($B790="","",IFERROR(INDEX(Units!$D:$D,MATCH($B790,Units!$A:$A,0))&amp;"","Unit code not found"))</f>
        <v/>
      </c>
      <c r="H790" s="23" t="str">
        <f>IF($B790="","",IFERROR(INDEX(Units!$B:$B,MATCH($B790,Units!$A:$A,0))&amp;"","Unit code not found"))</f>
        <v/>
      </c>
    </row>
    <row r="791" spans="1:8" x14ac:dyDescent="0.3">
      <c r="A791" s="21"/>
      <c r="B791" s="14"/>
      <c r="C791" s="22"/>
      <c r="D791" s="20"/>
      <c r="E791" s="14"/>
      <c r="F791" s="14"/>
      <c r="G791" s="23" t="str">
        <f>IF($B791="","",IFERROR(INDEX(Units!$D:$D,MATCH($B791,Units!$A:$A,0))&amp;"","Unit code not found"))</f>
        <v/>
      </c>
      <c r="H791" s="23" t="str">
        <f>IF($B791="","",IFERROR(INDEX(Units!$B:$B,MATCH($B791,Units!$A:$A,0))&amp;"","Unit code not found"))</f>
        <v/>
      </c>
    </row>
    <row r="792" spans="1:8" x14ac:dyDescent="0.3">
      <c r="A792" s="21"/>
      <c r="B792" s="14"/>
      <c r="C792" s="22"/>
      <c r="D792" s="20"/>
      <c r="E792" s="14"/>
      <c r="F792" s="14"/>
      <c r="G792" s="23" t="str">
        <f>IF($B792="","",IFERROR(INDEX(Units!$D:$D,MATCH($B792,Units!$A:$A,0))&amp;"","Unit code not found"))</f>
        <v/>
      </c>
      <c r="H792" s="23" t="str">
        <f>IF($B792="","",IFERROR(INDEX(Units!$B:$B,MATCH($B792,Units!$A:$A,0))&amp;"","Unit code not found"))</f>
        <v/>
      </c>
    </row>
    <row r="793" spans="1:8" x14ac:dyDescent="0.3">
      <c r="A793" s="21"/>
      <c r="B793" s="14"/>
      <c r="C793" s="22"/>
      <c r="D793" s="20"/>
      <c r="E793" s="14"/>
      <c r="F793" s="14"/>
      <c r="G793" s="23" t="str">
        <f>IF($B793="","",IFERROR(INDEX(Units!$D:$D,MATCH($B793,Units!$A:$A,0))&amp;"","Unit code not found"))</f>
        <v/>
      </c>
      <c r="H793" s="23" t="str">
        <f>IF($B793="","",IFERROR(INDEX(Units!$B:$B,MATCH($B793,Units!$A:$A,0))&amp;"","Unit code not found"))</f>
        <v/>
      </c>
    </row>
    <row r="794" spans="1:8" x14ac:dyDescent="0.3">
      <c r="A794" s="21"/>
      <c r="B794" s="14"/>
      <c r="C794" s="22"/>
      <c r="D794" s="20"/>
      <c r="E794" s="14"/>
      <c r="F794" s="14"/>
      <c r="G794" s="23" t="str">
        <f>IF($B794="","",IFERROR(INDEX(Units!$D:$D,MATCH($B794,Units!$A:$A,0))&amp;"","Unit code not found"))</f>
        <v/>
      </c>
      <c r="H794" s="23" t="str">
        <f>IF($B794="","",IFERROR(INDEX(Units!$B:$B,MATCH($B794,Units!$A:$A,0))&amp;"","Unit code not found"))</f>
        <v/>
      </c>
    </row>
    <row r="795" spans="1:8" x14ac:dyDescent="0.3">
      <c r="A795" s="21"/>
      <c r="B795" s="14"/>
      <c r="C795" s="22"/>
      <c r="D795" s="20"/>
      <c r="E795" s="14"/>
      <c r="F795" s="14"/>
      <c r="G795" s="23" t="str">
        <f>IF($B795="","",IFERROR(INDEX(Units!$D:$D,MATCH($B795,Units!$A:$A,0))&amp;"","Unit code not found"))</f>
        <v/>
      </c>
      <c r="H795" s="23" t="str">
        <f>IF($B795="","",IFERROR(INDEX(Units!$B:$B,MATCH($B795,Units!$A:$A,0))&amp;"","Unit code not found"))</f>
        <v/>
      </c>
    </row>
    <row r="796" spans="1:8" x14ac:dyDescent="0.3">
      <c r="A796" s="21"/>
      <c r="B796" s="14"/>
      <c r="C796" s="22"/>
      <c r="D796" s="20"/>
      <c r="E796" s="14"/>
      <c r="F796" s="14"/>
      <c r="G796" s="23" t="str">
        <f>IF($B796="","",IFERROR(INDEX(Units!$D:$D,MATCH($B796,Units!$A:$A,0))&amp;"","Unit code not found"))</f>
        <v/>
      </c>
      <c r="H796" s="23" t="str">
        <f>IF($B796="","",IFERROR(INDEX(Units!$B:$B,MATCH($B796,Units!$A:$A,0))&amp;"","Unit code not found"))</f>
        <v/>
      </c>
    </row>
    <row r="797" spans="1:8" x14ac:dyDescent="0.3">
      <c r="A797" s="21"/>
      <c r="B797" s="14"/>
      <c r="C797" s="22"/>
      <c r="D797" s="20"/>
      <c r="E797" s="14"/>
      <c r="F797" s="14"/>
      <c r="G797" s="23" t="str">
        <f>IF($B797="","",IFERROR(INDEX(Units!$D:$D,MATCH($B797,Units!$A:$A,0))&amp;"","Unit code not found"))</f>
        <v/>
      </c>
      <c r="H797" s="23" t="str">
        <f>IF($B797="","",IFERROR(INDEX(Units!$B:$B,MATCH($B797,Units!$A:$A,0))&amp;"","Unit code not found"))</f>
        <v/>
      </c>
    </row>
    <row r="798" spans="1:8" x14ac:dyDescent="0.3">
      <c r="A798" s="21"/>
      <c r="B798" s="14"/>
      <c r="C798" s="22"/>
      <c r="D798" s="20"/>
      <c r="E798" s="14"/>
      <c r="F798" s="14"/>
      <c r="G798" s="23" t="str">
        <f>IF($B798="","",IFERROR(INDEX(Units!$D:$D,MATCH($B798,Units!$A:$A,0))&amp;"","Unit code not found"))</f>
        <v/>
      </c>
      <c r="H798" s="23" t="str">
        <f>IF($B798="","",IFERROR(INDEX(Units!$B:$B,MATCH($B798,Units!$A:$A,0))&amp;"","Unit code not found"))</f>
        <v/>
      </c>
    </row>
    <row r="799" spans="1:8" x14ac:dyDescent="0.3">
      <c r="A799" s="21"/>
      <c r="B799" s="14"/>
      <c r="C799" s="22"/>
      <c r="D799" s="20"/>
      <c r="E799" s="14"/>
      <c r="F799" s="14"/>
      <c r="G799" s="23" t="str">
        <f>IF($B799="","",IFERROR(INDEX(Units!$D:$D,MATCH($B799,Units!$A:$A,0))&amp;"","Unit code not found"))</f>
        <v/>
      </c>
      <c r="H799" s="23" t="str">
        <f>IF($B799="","",IFERROR(INDEX(Units!$B:$B,MATCH($B799,Units!$A:$A,0))&amp;"","Unit code not found"))</f>
        <v/>
      </c>
    </row>
    <row r="800" spans="1:8" x14ac:dyDescent="0.3">
      <c r="A800" s="21"/>
      <c r="B800" s="14"/>
      <c r="C800" s="22"/>
      <c r="D800" s="20"/>
      <c r="E800" s="14"/>
      <c r="F800" s="14"/>
      <c r="G800" s="23" t="str">
        <f>IF($B800="","",IFERROR(INDEX(Units!$D:$D,MATCH($B800,Units!$A:$A,0))&amp;"","Unit code not found"))</f>
        <v/>
      </c>
      <c r="H800" s="23" t="str">
        <f>IF($B800="","",IFERROR(INDEX(Units!$B:$B,MATCH($B800,Units!$A:$A,0))&amp;"","Unit code not found"))</f>
        <v/>
      </c>
    </row>
    <row r="801" spans="1:8" x14ac:dyDescent="0.3">
      <c r="A801" s="21"/>
      <c r="B801" s="14"/>
      <c r="C801" s="22"/>
      <c r="D801" s="20"/>
      <c r="E801" s="14"/>
      <c r="F801" s="14"/>
      <c r="G801" s="23" t="str">
        <f>IF($B801="","",IFERROR(INDEX(Units!$D:$D,MATCH($B801,Units!$A:$A,0))&amp;"","Unit code not found"))</f>
        <v/>
      </c>
      <c r="H801" s="23" t="str">
        <f>IF($B801="","",IFERROR(INDEX(Units!$B:$B,MATCH($B801,Units!$A:$A,0))&amp;"","Unit code not found"))</f>
        <v/>
      </c>
    </row>
    <row r="802" spans="1:8" x14ac:dyDescent="0.3">
      <c r="A802" s="21"/>
      <c r="B802" s="14"/>
      <c r="C802" s="22"/>
      <c r="D802" s="20"/>
      <c r="E802" s="14"/>
      <c r="F802" s="14"/>
      <c r="G802" s="23" t="str">
        <f>IF($B802="","",IFERROR(INDEX(Units!$D:$D,MATCH($B802,Units!$A:$A,0))&amp;"","Unit code not found"))</f>
        <v/>
      </c>
      <c r="H802" s="23" t="str">
        <f>IF($B802="","",IFERROR(INDEX(Units!$B:$B,MATCH($B802,Units!$A:$A,0))&amp;"","Unit code not found"))</f>
        <v/>
      </c>
    </row>
    <row r="803" spans="1:8" x14ac:dyDescent="0.3">
      <c r="A803" s="21"/>
      <c r="B803" s="14"/>
      <c r="C803" s="22"/>
      <c r="D803" s="20"/>
      <c r="E803" s="14"/>
      <c r="F803" s="14"/>
      <c r="G803" s="23" t="str">
        <f>IF($B803="","",IFERROR(INDEX(Units!$D:$D,MATCH($B803,Units!$A:$A,0))&amp;"","Unit code not found"))</f>
        <v/>
      </c>
      <c r="H803" s="23" t="str">
        <f>IF($B803="","",IFERROR(INDEX(Units!$B:$B,MATCH($B803,Units!$A:$A,0))&amp;"","Unit code not found"))</f>
        <v/>
      </c>
    </row>
    <row r="804" spans="1:8" x14ac:dyDescent="0.3">
      <c r="A804" s="21"/>
      <c r="B804" s="14"/>
      <c r="C804" s="22"/>
      <c r="D804" s="20"/>
      <c r="E804" s="14"/>
      <c r="F804" s="14"/>
      <c r="G804" s="23" t="str">
        <f>IF($B804="","",IFERROR(INDEX(Units!$D:$D,MATCH($B804,Units!$A:$A,0))&amp;"","Unit code not found"))</f>
        <v/>
      </c>
      <c r="H804" s="23" t="str">
        <f>IF($B804="","",IFERROR(INDEX(Units!$B:$B,MATCH($B804,Units!$A:$A,0))&amp;"","Unit code not found"))</f>
        <v/>
      </c>
    </row>
    <row r="805" spans="1:8" x14ac:dyDescent="0.3">
      <c r="A805" s="21"/>
      <c r="B805" s="14"/>
      <c r="C805" s="22"/>
      <c r="D805" s="20"/>
      <c r="E805" s="14"/>
      <c r="F805" s="14"/>
      <c r="G805" s="23" t="str">
        <f>IF($B805="","",IFERROR(INDEX(Units!$D:$D,MATCH($B805,Units!$A:$A,0))&amp;"","Unit code not found"))</f>
        <v/>
      </c>
      <c r="H805" s="23" t="str">
        <f>IF($B805="","",IFERROR(INDEX(Units!$B:$B,MATCH($B805,Units!$A:$A,0))&amp;"","Unit code not found"))</f>
        <v/>
      </c>
    </row>
    <row r="806" spans="1:8" x14ac:dyDescent="0.3">
      <c r="A806" s="21"/>
      <c r="B806" s="14"/>
      <c r="C806" s="22"/>
      <c r="D806" s="20"/>
      <c r="E806" s="14"/>
      <c r="F806" s="14"/>
      <c r="G806" s="23" t="str">
        <f>IF($B806="","",IFERROR(INDEX(Units!$D:$D,MATCH($B806,Units!$A:$A,0))&amp;"","Unit code not found"))</f>
        <v/>
      </c>
      <c r="H806" s="23" t="str">
        <f>IF($B806="","",IFERROR(INDEX(Units!$B:$B,MATCH($B806,Units!$A:$A,0))&amp;"","Unit code not found"))</f>
        <v/>
      </c>
    </row>
    <row r="807" spans="1:8" x14ac:dyDescent="0.3">
      <c r="A807" s="21"/>
      <c r="B807" s="14"/>
      <c r="C807" s="22"/>
      <c r="D807" s="20"/>
      <c r="E807" s="14"/>
      <c r="F807" s="14"/>
      <c r="G807" s="23" t="str">
        <f>IF($B807="","",IFERROR(INDEX(Units!$D:$D,MATCH($B807,Units!$A:$A,0))&amp;"","Unit code not found"))</f>
        <v/>
      </c>
      <c r="H807" s="23" t="str">
        <f>IF($B807="","",IFERROR(INDEX(Units!$B:$B,MATCH($B807,Units!$A:$A,0))&amp;"","Unit code not found"))</f>
        <v/>
      </c>
    </row>
    <row r="808" spans="1:8" x14ac:dyDescent="0.3">
      <c r="A808" s="21"/>
      <c r="B808" s="14"/>
      <c r="C808" s="22"/>
      <c r="D808" s="20"/>
      <c r="E808" s="14"/>
      <c r="F808" s="14"/>
      <c r="G808" s="23" t="str">
        <f>IF($B808="","",IFERROR(INDEX(Units!$D:$D,MATCH($B808,Units!$A:$A,0))&amp;"","Unit code not found"))</f>
        <v/>
      </c>
      <c r="H808" s="23" t="str">
        <f>IF($B808="","",IFERROR(INDEX(Units!$B:$B,MATCH($B808,Units!$A:$A,0))&amp;"","Unit code not found"))</f>
        <v/>
      </c>
    </row>
    <row r="809" spans="1:8" x14ac:dyDescent="0.3">
      <c r="A809" s="21"/>
      <c r="B809" s="14"/>
      <c r="C809" s="22"/>
      <c r="D809" s="20"/>
      <c r="E809" s="14"/>
      <c r="F809" s="14"/>
      <c r="G809" s="23" t="str">
        <f>IF($B809="","",IFERROR(INDEX(Units!$D:$D,MATCH($B809,Units!$A:$A,0))&amp;"","Unit code not found"))</f>
        <v/>
      </c>
      <c r="H809" s="23" t="str">
        <f>IF($B809="","",IFERROR(INDEX(Units!$B:$B,MATCH($B809,Units!$A:$A,0))&amp;"","Unit code not found"))</f>
        <v/>
      </c>
    </row>
    <row r="810" spans="1:8" x14ac:dyDescent="0.3">
      <c r="A810" s="21"/>
      <c r="B810" s="14"/>
      <c r="C810" s="22"/>
      <c r="D810" s="20"/>
      <c r="E810" s="14"/>
      <c r="F810" s="14"/>
      <c r="G810" s="23" t="str">
        <f>IF($B810="","",IFERROR(INDEX(Units!$D:$D,MATCH($B810,Units!$A:$A,0))&amp;"","Unit code not found"))</f>
        <v/>
      </c>
      <c r="H810" s="23" t="str">
        <f>IF($B810="","",IFERROR(INDEX(Units!$B:$B,MATCH($B810,Units!$A:$A,0))&amp;"","Unit code not found"))</f>
        <v/>
      </c>
    </row>
    <row r="811" spans="1:8" x14ac:dyDescent="0.3">
      <c r="A811" s="21"/>
      <c r="B811" s="14"/>
      <c r="C811" s="22"/>
      <c r="D811" s="20"/>
      <c r="E811" s="14"/>
      <c r="F811" s="14"/>
      <c r="G811" s="23" t="str">
        <f>IF($B811="","",IFERROR(INDEX(Units!$D:$D,MATCH($B811,Units!$A:$A,0))&amp;"","Unit code not found"))</f>
        <v/>
      </c>
      <c r="H811" s="23" t="str">
        <f>IF($B811="","",IFERROR(INDEX(Units!$B:$B,MATCH($B811,Units!$A:$A,0))&amp;"","Unit code not found"))</f>
        <v/>
      </c>
    </row>
    <row r="812" spans="1:8" x14ac:dyDescent="0.3">
      <c r="A812" s="21"/>
      <c r="B812" s="14"/>
      <c r="C812" s="22"/>
      <c r="D812" s="20"/>
      <c r="E812" s="14"/>
      <c r="F812" s="14"/>
      <c r="G812" s="23" t="str">
        <f>IF($B812="","",IFERROR(INDEX(Units!$D:$D,MATCH($B812,Units!$A:$A,0))&amp;"","Unit code not found"))</f>
        <v/>
      </c>
      <c r="H812" s="23" t="str">
        <f>IF($B812="","",IFERROR(INDEX(Units!$B:$B,MATCH($B812,Units!$A:$A,0))&amp;"","Unit code not found"))</f>
        <v/>
      </c>
    </row>
    <row r="813" spans="1:8" x14ac:dyDescent="0.3">
      <c r="A813" s="21"/>
      <c r="B813" s="14"/>
      <c r="C813" s="22"/>
      <c r="D813" s="20"/>
      <c r="E813" s="14"/>
      <c r="F813" s="14"/>
      <c r="G813" s="23" t="str">
        <f>IF($B813="","",IFERROR(INDEX(Units!$D:$D,MATCH($B813,Units!$A:$A,0))&amp;"","Unit code not found"))</f>
        <v/>
      </c>
      <c r="H813" s="23" t="str">
        <f>IF($B813="","",IFERROR(INDEX(Units!$B:$B,MATCH($B813,Units!$A:$A,0))&amp;"","Unit code not found"))</f>
        <v/>
      </c>
    </row>
    <row r="814" spans="1:8" x14ac:dyDescent="0.3">
      <c r="A814" s="21"/>
      <c r="B814" s="14"/>
      <c r="C814" s="22"/>
      <c r="D814" s="20"/>
      <c r="E814" s="14"/>
      <c r="F814" s="14"/>
      <c r="G814" s="23" t="str">
        <f>IF($B814="","",IFERROR(INDEX(Units!$D:$D,MATCH($B814,Units!$A:$A,0))&amp;"","Unit code not found"))</f>
        <v/>
      </c>
      <c r="H814" s="23" t="str">
        <f>IF($B814="","",IFERROR(INDEX(Units!$B:$B,MATCH($B814,Units!$A:$A,0))&amp;"","Unit code not found"))</f>
        <v/>
      </c>
    </row>
    <row r="815" spans="1:8" x14ac:dyDescent="0.3">
      <c r="A815" s="21"/>
      <c r="B815" s="14"/>
      <c r="C815" s="22"/>
      <c r="D815" s="20"/>
      <c r="E815" s="14"/>
      <c r="F815" s="14"/>
      <c r="G815" s="23" t="str">
        <f>IF($B815="","",IFERROR(INDEX(Units!$D:$D,MATCH($B815,Units!$A:$A,0))&amp;"","Unit code not found"))</f>
        <v/>
      </c>
      <c r="H815" s="23" t="str">
        <f>IF($B815="","",IFERROR(INDEX(Units!$B:$B,MATCH($B815,Units!$A:$A,0))&amp;"","Unit code not found"))</f>
        <v/>
      </c>
    </row>
    <row r="816" spans="1:8" x14ac:dyDescent="0.3">
      <c r="A816" s="21"/>
      <c r="B816" s="14"/>
      <c r="C816" s="22"/>
      <c r="D816" s="20"/>
      <c r="E816" s="14"/>
      <c r="F816" s="14"/>
      <c r="G816" s="23" t="str">
        <f>IF($B816="","",IFERROR(INDEX(Units!$D:$D,MATCH($B816,Units!$A:$A,0))&amp;"","Unit code not found"))</f>
        <v/>
      </c>
      <c r="H816" s="23" t="str">
        <f>IF($B816="","",IFERROR(INDEX(Units!$B:$B,MATCH($B816,Units!$A:$A,0))&amp;"","Unit code not found"))</f>
        <v/>
      </c>
    </row>
    <row r="817" spans="1:8" x14ac:dyDescent="0.3">
      <c r="A817" s="21"/>
      <c r="B817" s="14"/>
      <c r="C817" s="22"/>
      <c r="D817" s="20"/>
      <c r="E817" s="14"/>
      <c r="F817" s="14"/>
      <c r="G817" s="23" t="str">
        <f>IF($B817="","",IFERROR(INDEX(Units!$D:$D,MATCH($B817,Units!$A:$A,0))&amp;"","Unit code not found"))</f>
        <v/>
      </c>
      <c r="H817" s="23" t="str">
        <f>IF($B817="","",IFERROR(INDEX(Units!$B:$B,MATCH($B817,Units!$A:$A,0))&amp;"","Unit code not found"))</f>
        <v/>
      </c>
    </row>
    <row r="818" spans="1:8" x14ac:dyDescent="0.3">
      <c r="A818" s="21"/>
      <c r="B818" s="14"/>
      <c r="C818" s="22"/>
      <c r="D818" s="20"/>
      <c r="E818" s="14"/>
      <c r="F818" s="14"/>
      <c r="G818" s="23" t="str">
        <f>IF($B818="","",IFERROR(INDEX(Units!$D:$D,MATCH($B818,Units!$A:$A,0))&amp;"","Unit code not found"))</f>
        <v/>
      </c>
      <c r="H818" s="23" t="str">
        <f>IF($B818="","",IFERROR(INDEX(Units!$B:$B,MATCH($B818,Units!$A:$A,0))&amp;"","Unit code not found"))</f>
        <v/>
      </c>
    </row>
    <row r="819" spans="1:8" x14ac:dyDescent="0.3">
      <c r="A819" s="21"/>
      <c r="B819" s="14"/>
      <c r="C819" s="22"/>
      <c r="D819" s="20"/>
      <c r="E819" s="14"/>
      <c r="F819" s="14"/>
      <c r="G819" s="23" t="str">
        <f>IF($B819="","",IFERROR(INDEX(Units!$D:$D,MATCH($B819,Units!$A:$A,0))&amp;"","Unit code not found"))</f>
        <v/>
      </c>
      <c r="H819" s="23" t="str">
        <f>IF($B819="","",IFERROR(INDEX(Units!$B:$B,MATCH($B819,Units!$A:$A,0))&amp;"","Unit code not found"))</f>
        <v/>
      </c>
    </row>
    <row r="820" spans="1:8" x14ac:dyDescent="0.3">
      <c r="A820" s="21"/>
      <c r="B820" s="14"/>
      <c r="C820" s="22"/>
      <c r="D820" s="20"/>
      <c r="E820" s="14"/>
      <c r="F820" s="14"/>
      <c r="G820" s="23" t="str">
        <f>IF($B820="","",IFERROR(INDEX(Units!$D:$D,MATCH($B820,Units!$A:$A,0))&amp;"","Unit code not found"))</f>
        <v/>
      </c>
      <c r="H820" s="23" t="str">
        <f>IF($B820="","",IFERROR(INDEX(Units!$B:$B,MATCH($B820,Units!$A:$A,0))&amp;"","Unit code not found"))</f>
        <v/>
      </c>
    </row>
    <row r="821" spans="1:8" x14ac:dyDescent="0.3">
      <c r="A821" s="21"/>
      <c r="B821" s="14"/>
      <c r="C821" s="22"/>
      <c r="D821" s="20"/>
      <c r="E821" s="14"/>
      <c r="F821" s="14"/>
      <c r="G821" s="23" t="str">
        <f>IF($B821="","",IFERROR(INDEX(Units!$D:$D,MATCH($B821,Units!$A:$A,0))&amp;"","Unit code not found"))</f>
        <v/>
      </c>
      <c r="H821" s="23" t="str">
        <f>IF($B821="","",IFERROR(INDEX(Units!$B:$B,MATCH($B821,Units!$A:$A,0))&amp;"","Unit code not found"))</f>
        <v/>
      </c>
    </row>
    <row r="822" spans="1:8" x14ac:dyDescent="0.3">
      <c r="A822" s="21"/>
      <c r="B822" s="14"/>
      <c r="C822" s="22"/>
      <c r="D822" s="20"/>
      <c r="E822" s="14"/>
      <c r="F822" s="14"/>
      <c r="G822" s="23" t="str">
        <f>IF($B822="","",IFERROR(INDEX(Units!$D:$D,MATCH($B822,Units!$A:$A,0))&amp;"","Unit code not found"))</f>
        <v/>
      </c>
      <c r="H822" s="23" t="str">
        <f>IF($B822="","",IFERROR(INDEX(Units!$B:$B,MATCH($B822,Units!$A:$A,0))&amp;"","Unit code not found"))</f>
        <v/>
      </c>
    </row>
    <row r="823" spans="1:8" x14ac:dyDescent="0.3">
      <c r="A823" s="21"/>
      <c r="B823" s="14"/>
      <c r="C823" s="22"/>
      <c r="D823" s="20"/>
      <c r="E823" s="14"/>
      <c r="F823" s="14"/>
      <c r="G823" s="23" t="str">
        <f>IF($B823="","",IFERROR(INDEX(Units!$D:$D,MATCH($B823,Units!$A:$A,0))&amp;"","Unit code not found"))</f>
        <v/>
      </c>
      <c r="H823" s="23" t="str">
        <f>IF($B823="","",IFERROR(INDEX(Units!$B:$B,MATCH($B823,Units!$A:$A,0))&amp;"","Unit code not found"))</f>
        <v/>
      </c>
    </row>
    <row r="824" spans="1:8" x14ac:dyDescent="0.3">
      <c r="A824" s="21"/>
      <c r="B824" s="14"/>
      <c r="C824" s="22"/>
      <c r="D824" s="20"/>
      <c r="E824" s="14"/>
      <c r="F824" s="14"/>
      <c r="G824" s="23" t="str">
        <f>IF($B824="","",IFERROR(INDEX(Units!$D:$D,MATCH($B824,Units!$A:$A,0))&amp;"","Unit code not found"))</f>
        <v/>
      </c>
      <c r="H824" s="23" t="str">
        <f>IF($B824="","",IFERROR(INDEX(Units!$B:$B,MATCH($B824,Units!$A:$A,0))&amp;"","Unit code not found"))</f>
        <v/>
      </c>
    </row>
    <row r="825" spans="1:8" x14ac:dyDescent="0.3">
      <c r="A825" s="21"/>
      <c r="B825" s="14"/>
      <c r="C825" s="22"/>
      <c r="D825" s="20"/>
      <c r="E825" s="14"/>
      <c r="F825" s="14"/>
      <c r="G825" s="23" t="str">
        <f>IF($B825="","",IFERROR(INDEX(Units!$D:$D,MATCH($B825,Units!$A:$A,0))&amp;"","Unit code not found"))</f>
        <v/>
      </c>
      <c r="H825" s="23" t="str">
        <f>IF($B825="","",IFERROR(INDEX(Units!$B:$B,MATCH($B825,Units!$A:$A,0))&amp;"","Unit code not found"))</f>
        <v/>
      </c>
    </row>
    <row r="826" spans="1:8" x14ac:dyDescent="0.3">
      <c r="A826" s="21"/>
      <c r="B826" s="14"/>
      <c r="C826" s="22"/>
      <c r="D826" s="20"/>
      <c r="E826" s="14"/>
      <c r="F826" s="14"/>
      <c r="G826" s="23" t="str">
        <f>IF($B826="","",IFERROR(INDEX(Units!$D:$D,MATCH($B826,Units!$A:$A,0))&amp;"","Unit code not found"))</f>
        <v/>
      </c>
      <c r="H826" s="23" t="str">
        <f>IF($B826="","",IFERROR(INDEX(Units!$B:$B,MATCH($B826,Units!$A:$A,0))&amp;"","Unit code not found"))</f>
        <v/>
      </c>
    </row>
    <row r="827" spans="1:8" x14ac:dyDescent="0.3">
      <c r="A827" s="21"/>
      <c r="B827" s="14"/>
      <c r="C827" s="22"/>
      <c r="D827" s="20"/>
      <c r="E827" s="14"/>
      <c r="F827" s="14"/>
      <c r="G827" s="23" t="str">
        <f>IF($B827="","",IFERROR(INDEX(Units!$D:$D,MATCH($B827,Units!$A:$A,0))&amp;"","Unit code not found"))</f>
        <v/>
      </c>
      <c r="H827" s="23" t="str">
        <f>IF($B827="","",IFERROR(INDEX(Units!$B:$B,MATCH($B827,Units!$A:$A,0))&amp;"","Unit code not found"))</f>
        <v/>
      </c>
    </row>
    <row r="828" spans="1:8" x14ac:dyDescent="0.3">
      <c r="A828" s="21"/>
      <c r="B828" s="14"/>
      <c r="C828" s="22"/>
      <c r="D828" s="20"/>
      <c r="E828" s="14"/>
      <c r="F828" s="14"/>
      <c r="G828" s="23" t="str">
        <f>IF($B828="","",IFERROR(INDEX(Units!$D:$D,MATCH($B828,Units!$A:$A,0))&amp;"","Unit code not found"))</f>
        <v/>
      </c>
      <c r="H828" s="23" t="str">
        <f>IF($B828="","",IFERROR(INDEX(Units!$B:$B,MATCH($B828,Units!$A:$A,0))&amp;"","Unit code not found"))</f>
        <v/>
      </c>
    </row>
    <row r="829" spans="1:8" x14ac:dyDescent="0.3">
      <c r="A829" s="21"/>
      <c r="B829" s="14"/>
      <c r="C829" s="22"/>
      <c r="D829" s="20"/>
      <c r="E829" s="14"/>
      <c r="F829" s="14"/>
      <c r="G829" s="23" t="str">
        <f>IF($B829="","",IFERROR(INDEX(Units!$D:$D,MATCH($B829,Units!$A:$A,0))&amp;"","Unit code not found"))</f>
        <v/>
      </c>
      <c r="H829" s="23" t="str">
        <f>IF($B829="","",IFERROR(INDEX(Units!$B:$B,MATCH($B829,Units!$A:$A,0))&amp;"","Unit code not found"))</f>
        <v/>
      </c>
    </row>
    <row r="830" spans="1:8" x14ac:dyDescent="0.3">
      <c r="A830" s="21"/>
      <c r="B830" s="14"/>
      <c r="C830" s="22"/>
      <c r="D830" s="20"/>
      <c r="E830" s="14"/>
      <c r="F830" s="14"/>
      <c r="G830" s="23" t="str">
        <f>IF($B830="","",IFERROR(INDEX(Units!$D:$D,MATCH($B830,Units!$A:$A,0))&amp;"","Unit code not found"))</f>
        <v/>
      </c>
      <c r="H830" s="23" t="str">
        <f>IF($B830="","",IFERROR(INDEX(Units!$B:$B,MATCH($B830,Units!$A:$A,0))&amp;"","Unit code not found"))</f>
        <v/>
      </c>
    </row>
    <row r="831" spans="1:8" x14ac:dyDescent="0.3">
      <c r="A831" s="21"/>
      <c r="B831" s="14"/>
      <c r="C831" s="22"/>
      <c r="D831" s="20"/>
      <c r="E831" s="14"/>
      <c r="F831" s="14"/>
      <c r="G831" s="23" t="str">
        <f>IF($B831="","",IFERROR(INDEX(Units!$D:$D,MATCH($B831,Units!$A:$A,0))&amp;"","Unit code not found"))</f>
        <v/>
      </c>
      <c r="H831" s="23" t="str">
        <f>IF($B831="","",IFERROR(INDEX(Units!$B:$B,MATCH($B831,Units!$A:$A,0))&amp;"","Unit code not found"))</f>
        <v/>
      </c>
    </row>
    <row r="832" spans="1:8" x14ac:dyDescent="0.3">
      <c r="A832" s="21"/>
      <c r="B832" s="14"/>
      <c r="C832" s="22"/>
      <c r="D832" s="20"/>
      <c r="E832" s="14"/>
      <c r="F832" s="14"/>
      <c r="G832" s="23" t="str">
        <f>IF($B832="","",IFERROR(INDEX(Units!$D:$D,MATCH($B832,Units!$A:$A,0))&amp;"","Unit code not found"))</f>
        <v/>
      </c>
      <c r="H832" s="23" t="str">
        <f>IF($B832="","",IFERROR(INDEX(Units!$B:$B,MATCH($B832,Units!$A:$A,0))&amp;"","Unit code not found"))</f>
        <v/>
      </c>
    </row>
    <row r="833" spans="1:8" x14ac:dyDescent="0.3">
      <c r="A833" s="21"/>
      <c r="B833" s="14"/>
      <c r="C833" s="22"/>
      <c r="D833" s="20"/>
      <c r="E833" s="14"/>
      <c r="F833" s="14"/>
      <c r="G833" s="23" t="str">
        <f>IF($B833="","",IFERROR(INDEX(Units!$D:$D,MATCH($B833,Units!$A:$A,0))&amp;"","Unit code not found"))</f>
        <v/>
      </c>
      <c r="H833" s="23" t="str">
        <f>IF($B833="","",IFERROR(INDEX(Units!$B:$B,MATCH($B833,Units!$A:$A,0))&amp;"","Unit code not found"))</f>
        <v/>
      </c>
    </row>
    <row r="834" spans="1:8" x14ac:dyDescent="0.3">
      <c r="A834" s="21"/>
      <c r="B834" s="14"/>
      <c r="C834" s="22"/>
      <c r="D834" s="20"/>
      <c r="E834" s="14"/>
      <c r="F834" s="14"/>
      <c r="G834" s="23" t="str">
        <f>IF($B834="","",IFERROR(INDEX(Units!$D:$D,MATCH($B834,Units!$A:$A,0))&amp;"","Unit code not found"))</f>
        <v/>
      </c>
      <c r="H834" s="23" t="str">
        <f>IF($B834="","",IFERROR(INDEX(Units!$B:$B,MATCH($B834,Units!$A:$A,0))&amp;"","Unit code not found"))</f>
        <v/>
      </c>
    </row>
    <row r="835" spans="1:8" x14ac:dyDescent="0.3">
      <c r="A835" s="21"/>
      <c r="B835" s="14"/>
      <c r="C835" s="22"/>
      <c r="D835" s="20"/>
      <c r="E835" s="14"/>
      <c r="F835" s="14"/>
      <c r="G835" s="23" t="str">
        <f>IF($B835="","",IFERROR(INDEX(Units!$D:$D,MATCH($B835,Units!$A:$A,0))&amp;"","Unit code not found"))</f>
        <v/>
      </c>
      <c r="H835" s="23" t="str">
        <f>IF($B835="","",IFERROR(INDEX(Units!$B:$B,MATCH($B835,Units!$A:$A,0))&amp;"","Unit code not found"))</f>
        <v/>
      </c>
    </row>
    <row r="836" spans="1:8" x14ac:dyDescent="0.3">
      <c r="A836" s="21"/>
      <c r="B836" s="14"/>
      <c r="C836" s="22"/>
      <c r="D836" s="20"/>
      <c r="E836" s="14"/>
      <c r="F836" s="14"/>
      <c r="G836" s="23" t="str">
        <f>IF($B836="","",IFERROR(INDEX(Units!$D:$D,MATCH($B836,Units!$A:$A,0))&amp;"","Unit code not found"))</f>
        <v/>
      </c>
      <c r="H836" s="23" t="str">
        <f>IF($B836="","",IFERROR(INDEX(Units!$B:$B,MATCH($B836,Units!$A:$A,0))&amp;"","Unit code not found"))</f>
        <v/>
      </c>
    </row>
    <row r="837" spans="1:8" x14ac:dyDescent="0.3">
      <c r="A837" s="21"/>
      <c r="B837" s="14"/>
      <c r="C837" s="22"/>
      <c r="D837" s="20"/>
      <c r="E837" s="14"/>
      <c r="F837" s="14"/>
      <c r="G837" s="23" t="str">
        <f>IF($B837="","",IFERROR(INDEX(Units!$D:$D,MATCH($B837,Units!$A:$A,0))&amp;"","Unit code not found"))</f>
        <v/>
      </c>
      <c r="H837" s="23" t="str">
        <f>IF($B837="","",IFERROR(INDEX(Units!$B:$B,MATCH($B837,Units!$A:$A,0))&amp;"","Unit code not found"))</f>
        <v/>
      </c>
    </row>
    <row r="838" spans="1:8" x14ac:dyDescent="0.3">
      <c r="A838" s="21"/>
      <c r="B838" s="14"/>
      <c r="C838" s="22"/>
      <c r="D838" s="20"/>
      <c r="E838" s="14"/>
      <c r="F838" s="14"/>
      <c r="G838" s="23" t="str">
        <f>IF($B838="","",IFERROR(INDEX(Units!$D:$D,MATCH($B838,Units!$A:$A,0))&amp;"","Unit code not found"))</f>
        <v/>
      </c>
      <c r="H838" s="23" t="str">
        <f>IF($B838="","",IFERROR(INDEX(Units!$B:$B,MATCH($B838,Units!$A:$A,0))&amp;"","Unit code not found"))</f>
        <v/>
      </c>
    </row>
    <row r="839" spans="1:8" x14ac:dyDescent="0.3">
      <c r="A839" s="21"/>
      <c r="B839" s="14"/>
      <c r="C839" s="22"/>
      <c r="D839" s="20"/>
      <c r="E839" s="14"/>
      <c r="F839" s="14"/>
      <c r="G839" s="23" t="str">
        <f>IF($B839="","",IFERROR(INDEX(Units!$D:$D,MATCH($B839,Units!$A:$A,0))&amp;"","Unit code not found"))</f>
        <v/>
      </c>
      <c r="H839" s="23" t="str">
        <f>IF($B839="","",IFERROR(INDEX(Units!$B:$B,MATCH($B839,Units!$A:$A,0))&amp;"","Unit code not found"))</f>
        <v/>
      </c>
    </row>
    <row r="840" spans="1:8" x14ac:dyDescent="0.3">
      <c r="A840" s="21"/>
      <c r="B840" s="14"/>
      <c r="C840" s="22"/>
      <c r="D840" s="20"/>
      <c r="E840" s="14"/>
      <c r="F840" s="14"/>
      <c r="G840" s="23" t="str">
        <f>IF($B840="","",IFERROR(INDEX(Units!$D:$D,MATCH($B840,Units!$A:$A,0))&amp;"","Unit code not found"))</f>
        <v/>
      </c>
      <c r="H840" s="23" t="str">
        <f>IF($B840="","",IFERROR(INDEX(Units!$B:$B,MATCH($B840,Units!$A:$A,0))&amp;"","Unit code not found"))</f>
        <v/>
      </c>
    </row>
    <row r="841" spans="1:8" x14ac:dyDescent="0.3">
      <c r="A841" s="21"/>
      <c r="B841" s="14"/>
      <c r="C841" s="22"/>
      <c r="D841" s="20"/>
      <c r="E841" s="14"/>
      <c r="F841" s="14"/>
      <c r="G841" s="23" t="str">
        <f>IF($B841="","",IFERROR(INDEX(Units!$D:$D,MATCH($B841,Units!$A:$A,0))&amp;"","Unit code not found"))</f>
        <v/>
      </c>
      <c r="H841" s="23" t="str">
        <f>IF($B841="","",IFERROR(INDEX(Units!$B:$B,MATCH($B841,Units!$A:$A,0))&amp;"","Unit code not found"))</f>
        <v/>
      </c>
    </row>
    <row r="842" spans="1:8" x14ac:dyDescent="0.3">
      <c r="A842" s="21"/>
      <c r="B842" s="14"/>
      <c r="C842" s="22"/>
      <c r="D842" s="20"/>
      <c r="E842" s="14"/>
      <c r="F842" s="14"/>
      <c r="G842" s="23" t="str">
        <f>IF($B842="","",IFERROR(INDEX(Units!$D:$D,MATCH($B842,Units!$A:$A,0))&amp;"","Unit code not found"))</f>
        <v/>
      </c>
      <c r="H842" s="23" t="str">
        <f>IF($B842="","",IFERROR(INDEX(Units!$B:$B,MATCH($B842,Units!$A:$A,0))&amp;"","Unit code not found"))</f>
        <v/>
      </c>
    </row>
    <row r="843" spans="1:8" x14ac:dyDescent="0.3">
      <c r="A843" s="21"/>
      <c r="B843" s="14"/>
      <c r="C843" s="22"/>
      <c r="D843" s="20"/>
      <c r="E843" s="14"/>
      <c r="F843" s="14"/>
      <c r="G843" s="23" t="str">
        <f>IF($B843="","",IFERROR(INDEX(Units!$D:$D,MATCH($B843,Units!$A:$A,0))&amp;"","Unit code not found"))</f>
        <v/>
      </c>
      <c r="H843" s="23" t="str">
        <f>IF($B843="","",IFERROR(INDEX(Units!$B:$B,MATCH($B843,Units!$A:$A,0))&amp;"","Unit code not found"))</f>
        <v/>
      </c>
    </row>
    <row r="844" spans="1:8" x14ac:dyDescent="0.3">
      <c r="A844" s="21"/>
      <c r="B844" s="14"/>
      <c r="C844" s="22"/>
      <c r="D844" s="20"/>
      <c r="E844" s="14"/>
      <c r="F844" s="14"/>
      <c r="G844" s="23" t="str">
        <f>IF($B844="","",IFERROR(INDEX(Units!$D:$D,MATCH($B844,Units!$A:$A,0))&amp;"","Unit code not found"))</f>
        <v/>
      </c>
      <c r="H844" s="23" t="str">
        <f>IF($B844="","",IFERROR(INDEX(Units!$B:$B,MATCH($B844,Units!$A:$A,0))&amp;"","Unit code not found"))</f>
        <v/>
      </c>
    </row>
    <row r="845" spans="1:8" x14ac:dyDescent="0.3">
      <c r="A845" s="21"/>
      <c r="B845" s="14"/>
      <c r="C845" s="22"/>
      <c r="D845" s="20"/>
      <c r="E845" s="14"/>
      <c r="F845" s="14"/>
      <c r="G845" s="23" t="str">
        <f>IF($B845="","",IFERROR(INDEX(Units!$D:$D,MATCH($B845,Units!$A:$A,0))&amp;"","Unit code not found"))</f>
        <v/>
      </c>
      <c r="H845" s="23" t="str">
        <f>IF($B845="","",IFERROR(INDEX(Units!$B:$B,MATCH($B845,Units!$A:$A,0))&amp;"","Unit code not found"))</f>
        <v/>
      </c>
    </row>
    <row r="846" spans="1:8" x14ac:dyDescent="0.3">
      <c r="A846" s="21"/>
      <c r="B846" s="14"/>
      <c r="C846" s="22"/>
      <c r="D846" s="20"/>
      <c r="E846" s="14"/>
      <c r="F846" s="14"/>
      <c r="G846" s="23" t="str">
        <f>IF($B846="","",IFERROR(INDEX(Units!$D:$D,MATCH($B846,Units!$A:$A,0))&amp;"","Unit code not found"))</f>
        <v/>
      </c>
      <c r="H846" s="23" t="str">
        <f>IF($B846="","",IFERROR(INDEX(Units!$B:$B,MATCH($B846,Units!$A:$A,0))&amp;"","Unit code not found"))</f>
        <v/>
      </c>
    </row>
    <row r="847" spans="1:8" x14ac:dyDescent="0.3">
      <c r="A847" s="21"/>
      <c r="B847" s="14"/>
      <c r="C847" s="22"/>
      <c r="D847" s="20"/>
      <c r="E847" s="14"/>
      <c r="F847" s="14"/>
      <c r="G847" s="23" t="str">
        <f>IF($B847="","",IFERROR(INDEX(Units!$D:$D,MATCH($B847,Units!$A:$A,0))&amp;"","Unit code not found"))</f>
        <v/>
      </c>
      <c r="H847" s="23" t="str">
        <f>IF($B847="","",IFERROR(INDEX(Units!$B:$B,MATCH($B847,Units!$A:$A,0))&amp;"","Unit code not found"))</f>
        <v/>
      </c>
    </row>
    <row r="848" spans="1:8" x14ac:dyDescent="0.3">
      <c r="A848" s="21"/>
      <c r="B848" s="14"/>
      <c r="C848" s="22"/>
      <c r="D848" s="20"/>
      <c r="E848" s="14"/>
      <c r="F848" s="14"/>
      <c r="G848" s="23" t="str">
        <f>IF($B848="","",IFERROR(INDEX(Units!$D:$D,MATCH($B848,Units!$A:$A,0))&amp;"","Unit code not found"))</f>
        <v/>
      </c>
      <c r="H848" s="23" t="str">
        <f>IF($B848="","",IFERROR(INDEX(Units!$B:$B,MATCH($B848,Units!$A:$A,0))&amp;"","Unit code not found"))</f>
        <v/>
      </c>
    </row>
    <row r="849" spans="1:8" x14ac:dyDescent="0.3">
      <c r="A849" s="21"/>
      <c r="B849" s="14"/>
      <c r="C849" s="22"/>
      <c r="D849" s="20"/>
      <c r="E849" s="14"/>
      <c r="F849" s="14"/>
      <c r="G849" s="23" t="str">
        <f>IF($B849="","",IFERROR(INDEX(Units!$D:$D,MATCH($B849,Units!$A:$A,0))&amp;"","Unit code not found"))</f>
        <v/>
      </c>
      <c r="H849" s="23" t="str">
        <f>IF($B849="","",IFERROR(INDEX(Units!$B:$B,MATCH($B849,Units!$A:$A,0))&amp;"","Unit code not found"))</f>
        <v/>
      </c>
    </row>
    <row r="850" spans="1:8" x14ac:dyDescent="0.3">
      <c r="A850" s="21"/>
      <c r="B850" s="14"/>
      <c r="C850" s="22"/>
      <c r="D850" s="20"/>
      <c r="E850" s="14"/>
      <c r="F850" s="14"/>
      <c r="G850" s="23" t="str">
        <f>IF($B850="","",IFERROR(INDEX(Units!$D:$D,MATCH($B850,Units!$A:$A,0))&amp;"","Unit code not found"))</f>
        <v/>
      </c>
      <c r="H850" s="23" t="str">
        <f>IF($B850="","",IFERROR(INDEX(Units!$B:$B,MATCH($B850,Units!$A:$A,0))&amp;"","Unit code not found"))</f>
        <v/>
      </c>
    </row>
    <row r="851" spans="1:8" x14ac:dyDescent="0.3">
      <c r="A851" s="21"/>
      <c r="B851" s="14"/>
      <c r="C851" s="22"/>
      <c r="D851" s="20"/>
      <c r="E851" s="14"/>
      <c r="F851" s="14"/>
      <c r="G851" s="23" t="str">
        <f>IF($B851="","",IFERROR(INDEX(Units!$D:$D,MATCH($B851,Units!$A:$A,0))&amp;"","Unit code not found"))</f>
        <v/>
      </c>
      <c r="H851" s="23" t="str">
        <f>IF($B851="","",IFERROR(INDEX(Units!$B:$B,MATCH($B851,Units!$A:$A,0))&amp;"","Unit code not found"))</f>
        <v/>
      </c>
    </row>
    <row r="852" spans="1:8" x14ac:dyDescent="0.3">
      <c r="A852" s="21"/>
      <c r="B852" s="14"/>
      <c r="C852" s="22"/>
      <c r="D852" s="20"/>
      <c r="E852" s="14"/>
      <c r="F852" s="14"/>
      <c r="G852" s="23" t="str">
        <f>IF($B852="","",IFERROR(INDEX(Units!$D:$D,MATCH($B852,Units!$A:$A,0))&amp;"","Unit code not found"))</f>
        <v/>
      </c>
      <c r="H852" s="23" t="str">
        <f>IF($B852="","",IFERROR(INDEX(Units!$B:$B,MATCH($B852,Units!$A:$A,0))&amp;"","Unit code not found"))</f>
        <v/>
      </c>
    </row>
    <row r="853" spans="1:8" x14ac:dyDescent="0.3">
      <c r="A853" s="21"/>
      <c r="B853" s="14"/>
      <c r="C853" s="22"/>
      <c r="D853" s="20"/>
      <c r="E853" s="14"/>
      <c r="F853" s="14"/>
      <c r="G853" s="23" t="str">
        <f>IF($B853="","",IFERROR(INDEX(Units!$D:$D,MATCH($B853,Units!$A:$A,0))&amp;"","Unit code not found"))</f>
        <v/>
      </c>
      <c r="H853" s="23" t="str">
        <f>IF($B853="","",IFERROR(INDEX(Units!$B:$B,MATCH($B853,Units!$A:$A,0))&amp;"","Unit code not found"))</f>
        <v/>
      </c>
    </row>
    <row r="854" spans="1:8" x14ac:dyDescent="0.3">
      <c r="A854" s="21"/>
      <c r="B854" s="14"/>
      <c r="C854" s="22"/>
      <c r="D854" s="20"/>
      <c r="E854" s="14"/>
      <c r="F854" s="14"/>
      <c r="G854" s="23" t="str">
        <f>IF($B854="","",IFERROR(INDEX(Units!$D:$D,MATCH($B854,Units!$A:$A,0))&amp;"","Unit code not found"))</f>
        <v/>
      </c>
      <c r="H854" s="23" t="str">
        <f>IF($B854="","",IFERROR(INDEX(Units!$B:$B,MATCH($B854,Units!$A:$A,0))&amp;"","Unit code not found"))</f>
        <v/>
      </c>
    </row>
    <row r="855" spans="1:8" x14ac:dyDescent="0.3">
      <c r="A855" s="21"/>
      <c r="B855" s="14"/>
      <c r="C855" s="22"/>
      <c r="D855" s="20"/>
      <c r="E855" s="14"/>
      <c r="F855" s="14"/>
      <c r="G855" s="23" t="str">
        <f>IF($B855="","",IFERROR(INDEX(Units!$D:$D,MATCH($B855,Units!$A:$A,0))&amp;"","Unit code not found"))</f>
        <v/>
      </c>
      <c r="H855" s="23" t="str">
        <f>IF($B855="","",IFERROR(INDEX(Units!$B:$B,MATCH($B855,Units!$A:$A,0))&amp;"","Unit code not found"))</f>
        <v/>
      </c>
    </row>
    <row r="856" spans="1:8" x14ac:dyDescent="0.3">
      <c r="A856" s="21"/>
      <c r="B856" s="14"/>
      <c r="C856" s="22"/>
      <c r="D856" s="20"/>
      <c r="E856" s="14"/>
      <c r="F856" s="14"/>
      <c r="G856" s="23" t="str">
        <f>IF($B856="","",IFERROR(INDEX(Units!$D:$D,MATCH($B856,Units!$A:$A,0))&amp;"","Unit code not found"))</f>
        <v/>
      </c>
      <c r="H856" s="23" t="str">
        <f>IF($B856="","",IFERROR(INDEX(Units!$B:$B,MATCH($B856,Units!$A:$A,0))&amp;"","Unit code not found"))</f>
        <v/>
      </c>
    </row>
    <row r="857" spans="1:8" x14ac:dyDescent="0.3">
      <c r="A857" s="21"/>
      <c r="B857" s="14"/>
      <c r="C857" s="22"/>
      <c r="D857" s="20"/>
      <c r="E857" s="14"/>
      <c r="F857" s="14"/>
      <c r="G857" s="23" t="str">
        <f>IF($B857="","",IFERROR(INDEX(Units!$D:$D,MATCH($B857,Units!$A:$A,0))&amp;"","Unit code not found"))</f>
        <v/>
      </c>
      <c r="H857" s="23" t="str">
        <f>IF($B857="","",IFERROR(INDEX(Units!$B:$B,MATCH($B857,Units!$A:$A,0))&amp;"","Unit code not found"))</f>
        <v/>
      </c>
    </row>
    <row r="858" spans="1:8" x14ac:dyDescent="0.3">
      <c r="A858" s="21"/>
      <c r="B858" s="14"/>
      <c r="C858" s="22"/>
      <c r="D858" s="20"/>
      <c r="E858" s="14"/>
      <c r="F858" s="14"/>
      <c r="G858" s="23" t="str">
        <f>IF($B858="","",IFERROR(INDEX(Units!$D:$D,MATCH($B858,Units!$A:$A,0))&amp;"","Unit code not found"))</f>
        <v/>
      </c>
      <c r="H858" s="23" t="str">
        <f>IF($B858="","",IFERROR(INDEX(Units!$B:$B,MATCH($B858,Units!$A:$A,0))&amp;"","Unit code not found"))</f>
        <v/>
      </c>
    </row>
    <row r="859" spans="1:8" x14ac:dyDescent="0.3">
      <c r="A859" s="21"/>
      <c r="B859" s="14"/>
      <c r="C859" s="22"/>
      <c r="D859" s="20"/>
      <c r="E859" s="14"/>
      <c r="F859" s="14"/>
      <c r="G859" s="23" t="str">
        <f>IF($B859="","",IFERROR(INDEX(Units!$D:$D,MATCH($B859,Units!$A:$A,0))&amp;"","Unit code not found"))</f>
        <v/>
      </c>
      <c r="H859" s="23" t="str">
        <f>IF($B859="","",IFERROR(INDEX(Units!$B:$B,MATCH($B859,Units!$A:$A,0))&amp;"","Unit code not found"))</f>
        <v/>
      </c>
    </row>
    <row r="860" spans="1:8" x14ac:dyDescent="0.3">
      <c r="A860" s="21"/>
      <c r="B860" s="14"/>
      <c r="C860" s="22"/>
      <c r="D860" s="20"/>
      <c r="E860" s="14"/>
      <c r="F860" s="14"/>
      <c r="G860" s="23" t="str">
        <f>IF($B860="","",IFERROR(INDEX(Units!$D:$D,MATCH($B860,Units!$A:$A,0))&amp;"","Unit code not found"))</f>
        <v/>
      </c>
      <c r="H860" s="23" t="str">
        <f>IF($B860="","",IFERROR(INDEX(Units!$B:$B,MATCH($B860,Units!$A:$A,0))&amp;"","Unit code not found"))</f>
        <v/>
      </c>
    </row>
    <row r="861" spans="1:8" x14ac:dyDescent="0.3">
      <c r="A861" s="21"/>
      <c r="B861" s="14"/>
      <c r="C861" s="22"/>
      <c r="D861" s="20"/>
      <c r="E861" s="14"/>
      <c r="F861" s="14"/>
      <c r="G861" s="23" t="str">
        <f>IF($B861="","",IFERROR(INDEX(Units!$D:$D,MATCH($B861,Units!$A:$A,0))&amp;"","Unit code not found"))</f>
        <v/>
      </c>
      <c r="H861" s="23" t="str">
        <f>IF($B861="","",IFERROR(INDEX(Units!$B:$B,MATCH($B861,Units!$A:$A,0))&amp;"","Unit code not found"))</f>
        <v/>
      </c>
    </row>
    <row r="862" spans="1:8" x14ac:dyDescent="0.3">
      <c r="A862" s="21"/>
      <c r="B862" s="14"/>
      <c r="C862" s="22"/>
      <c r="D862" s="20"/>
      <c r="E862" s="14"/>
      <c r="F862" s="14"/>
      <c r="G862" s="23" t="str">
        <f>IF($B862="","",IFERROR(INDEX(Units!$D:$D,MATCH($B862,Units!$A:$A,0))&amp;"","Unit code not found"))</f>
        <v/>
      </c>
      <c r="H862" s="23" t="str">
        <f>IF($B862="","",IFERROR(INDEX(Units!$B:$B,MATCH($B862,Units!$A:$A,0))&amp;"","Unit code not found"))</f>
        <v/>
      </c>
    </row>
    <row r="863" spans="1:8" x14ac:dyDescent="0.3">
      <c r="A863" s="21"/>
      <c r="B863" s="14"/>
      <c r="C863" s="22"/>
      <c r="D863" s="20"/>
      <c r="E863" s="14"/>
      <c r="F863" s="14"/>
      <c r="G863" s="23" t="str">
        <f>IF($B863="","",IFERROR(INDEX(Units!$D:$D,MATCH($B863,Units!$A:$A,0))&amp;"","Unit code not found"))</f>
        <v/>
      </c>
      <c r="H863" s="23" t="str">
        <f>IF($B863="","",IFERROR(INDEX(Units!$B:$B,MATCH($B863,Units!$A:$A,0))&amp;"","Unit code not found"))</f>
        <v/>
      </c>
    </row>
    <row r="864" spans="1:8" x14ac:dyDescent="0.3">
      <c r="A864" s="21"/>
      <c r="B864" s="14"/>
      <c r="C864" s="22"/>
      <c r="D864" s="20"/>
      <c r="E864" s="14"/>
      <c r="F864" s="14"/>
      <c r="G864" s="23" t="str">
        <f>IF($B864="","",IFERROR(INDEX(Units!$D:$D,MATCH($B864,Units!$A:$A,0))&amp;"","Unit code not found"))</f>
        <v/>
      </c>
      <c r="H864" s="23" t="str">
        <f>IF($B864="","",IFERROR(INDEX(Units!$B:$B,MATCH($B864,Units!$A:$A,0))&amp;"","Unit code not found"))</f>
        <v/>
      </c>
    </row>
    <row r="865" spans="1:8" x14ac:dyDescent="0.3">
      <c r="A865" s="21"/>
      <c r="B865" s="14"/>
      <c r="C865" s="22"/>
      <c r="D865" s="20"/>
      <c r="E865" s="14"/>
      <c r="F865" s="14"/>
      <c r="G865" s="23" t="str">
        <f>IF($B865="","",IFERROR(INDEX(Units!$D:$D,MATCH($B865,Units!$A:$A,0))&amp;"","Unit code not found"))</f>
        <v/>
      </c>
      <c r="H865" s="23" t="str">
        <f>IF($B865="","",IFERROR(INDEX(Units!$B:$B,MATCH($B865,Units!$A:$A,0))&amp;"","Unit code not found"))</f>
        <v/>
      </c>
    </row>
    <row r="866" spans="1:8" x14ac:dyDescent="0.3">
      <c r="A866" s="21"/>
      <c r="B866" s="14"/>
      <c r="C866" s="22"/>
      <c r="D866" s="20"/>
      <c r="E866" s="14"/>
      <c r="F866" s="14"/>
      <c r="G866" s="23" t="str">
        <f>IF($B866="","",IFERROR(INDEX(Units!$D:$D,MATCH($B866,Units!$A:$A,0))&amp;"","Unit code not found"))</f>
        <v/>
      </c>
      <c r="H866" s="23" t="str">
        <f>IF($B866="","",IFERROR(INDEX(Units!$B:$B,MATCH($B866,Units!$A:$A,0))&amp;"","Unit code not found"))</f>
        <v/>
      </c>
    </row>
    <row r="867" spans="1:8" x14ac:dyDescent="0.3">
      <c r="A867" s="21"/>
      <c r="B867" s="14"/>
      <c r="C867" s="22"/>
      <c r="D867" s="20"/>
      <c r="E867" s="14"/>
      <c r="F867" s="14"/>
      <c r="G867" s="23" t="str">
        <f>IF($B867="","",IFERROR(INDEX(Units!$D:$D,MATCH($B867,Units!$A:$A,0))&amp;"","Unit code not found"))</f>
        <v/>
      </c>
      <c r="H867" s="23" t="str">
        <f>IF($B867="","",IFERROR(INDEX(Units!$B:$B,MATCH($B867,Units!$A:$A,0))&amp;"","Unit code not found"))</f>
        <v/>
      </c>
    </row>
    <row r="868" spans="1:8" x14ac:dyDescent="0.3">
      <c r="A868" s="21"/>
      <c r="B868" s="14"/>
      <c r="C868" s="22"/>
      <c r="D868" s="20"/>
      <c r="E868" s="14"/>
      <c r="F868" s="14"/>
      <c r="G868" s="23" t="str">
        <f>IF($B868="","",IFERROR(INDEX(Units!$D:$D,MATCH($B868,Units!$A:$A,0))&amp;"","Unit code not found"))</f>
        <v/>
      </c>
      <c r="H868" s="23" t="str">
        <f>IF($B868="","",IFERROR(INDEX(Units!$B:$B,MATCH($B868,Units!$A:$A,0))&amp;"","Unit code not found"))</f>
        <v/>
      </c>
    </row>
    <row r="869" spans="1:8" x14ac:dyDescent="0.3">
      <c r="A869" s="21"/>
      <c r="B869" s="14"/>
      <c r="C869" s="22"/>
      <c r="D869" s="20"/>
      <c r="E869" s="14"/>
      <c r="F869" s="14"/>
      <c r="G869" s="23" t="str">
        <f>IF($B869="","",IFERROR(INDEX(Units!$D:$D,MATCH($B869,Units!$A:$A,0))&amp;"","Unit code not found"))</f>
        <v/>
      </c>
      <c r="H869" s="23" t="str">
        <f>IF($B869="","",IFERROR(INDEX(Units!$B:$B,MATCH($B869,Units!$A:$A,0))&amp;"","Unit code not found"))</f>
        <v/>
      </c>
    </row>
    <row r="870" spans="1:8" x14ac:dyDescent="0.3">
      <c r="A870" s="21"/>
      <c r="B870" s="14"/>
      <c r="C870" s="22"/>
      <c r="D870" s="20"/>
      <c r="E870" s="14"/>
      <c r="F870" s="14"/>
      <c r="G870" s="23" t="str">
        <f>IF($B870="","",IFERROR(INDEX(Units!$D:$D,MATCH($B870,Units!$A:$A,0))&amp;"","Unit code not found"))</f>
        <v/>
      </c>
      <c r="H870" s="23" t="str">
        <f>IF($B870="","",IFERROR(INDEX(Units!$B:$B,MATCH($B870,Units!$A:$A,0))&amp;"","Unit code not found"))</f>
        <v/>
      </c>
    </row>
    <row r="871" spans="1:8" x14ac:dyDescent="0.3">
      <c r="A871" s="21"/>
      <c r="B871" s="14"/>
      <c r="C871" s="22"/>
      <c r="D871" s="20"/>
      <c r="E871" s="14"/>
      <c r="F871" s="14"/>
      <c r="G871" s="23" t="str">
        <f>IF($B871="","",IFERROR(INDEX(Units!$D:$D,MATCH($B871,Units!$A:$A,0))&amp;"","Unit code not found"))</f>
        <v/>
      </c>
      <c r="H871" s="23" t="str">
        <f>IF($B871="","",IFERROR(INDEX(Units!$B:$B,MATCH($B871,Units!$A:$A,0))&amp;"","Unit code not found"))</f>
        <v/>
      </c>
    </row>
    <row r="872" spans="1:8" x14ac:dyDescent="0.3">
      <c r="A872" s="21"/>
      <c r="B872" s="14"/>
      <c r="C872" s="22"/>
      <c r="D872" s="20"/>
      <c r="E872" s="14"/>
      <c r="F872" s="14"/>
      <c r="G872" s="23" t="str">
        <f>IF($B872="","",IFERROR(INDEX(Units!$D:$D,MATCH($B872,Units!$A:$A,0))&amp;"","Unit code not found"))</f>
        <v/>
      </c>
      <c r="H872" s="23" t="str">
        <f>IF($B872="","",IFERROR(INDEX(Units!$B:$B,MATCH($B872,Units!$A:$A,0))&amp;"","Unit code not found"))</f>
        <v/>
      </c>
    </row>
    <row r="873" spans="1:8" x14ac:dyDescent="0.3">
      <c r="A873" s="21"/>
      <c r="B873" s="14"/>
      <c r="C873" s="22"/>
      <c r="D873" s="20"/>
      <c r="E873" s="14"/>
      <c r="F873" s="14"/>
      <c r="G873" s="23" t="str">
        <f>IF($B873="","",IFERROR(INDEX(Units!$D:$D,MATCH($B873,Units!$A:$A,0))&amp;"","Unit code not found"))</f>
        <v/>
      </c>
      <c r="H873" s="23" t="str">
        <f>IF($B873="","",IFERROR(INDEX(Units!$B:$B,MATCH($B873,Units!$A:$A,0))&amp;"","Unit code not found"))</f>
        <v/>
      </c>
    </row>
    <row r="874" spans="1:8" x14ac:dyDescent="0.3">
      <c r="A874" s="21"/>
      <c r="B874" s="14"/>
      <c r="C874" s="22"/>
      <c r="D874" s="20"/>
      <c r="E874" s="14"/>
      <c r="F874" s="14"/>
      <c r="G874" s="23" t="str">
        <f>IF($B874="","",IFERROR(INDEX(Units!$D:$D,MATCH($B874,Units!$A:$A,0))&amp;"","Unit code not found"))</f>
        <v/>
      </c>
      <c r="H874" s="23" t="str">
        <f>IF($B874="","",IFERROR(INDEX(Units!$B:$B,MATCH($B874,Units!$A:$A,0))&amp;"","Unit code not found"))</f>
        <v/>
      </c>
    </row>
    <row r="875" spans="1:8" x14ac:dyDescent="0.3">
      <c r="A875" s="21"/>
      <c r="B875" s="14"/>
      <c r="C875" s="22"/>
      <c r="D875" s="20"/>
      <c r="E875" s="14"/>
      <c r="F875" s="14"/>
      <c r="G875" s="23" t="str">
        <f>IF($B875="","",IFERROR(INDEX(Units!$D:$D,MATCH($B875,Units!$A:$A,0))&amp;"","Unit code not found"))</f>
        <v/>
      </c>
      <c r="H875" s="23" t="str">
        <f>IF($B875="","",IFERROR(INDEX(Units!$B:$B,MATCH($B875,Units!$A:$A,0))&amp;"","Unit code not found"))</f>
        <v/>
      </c>
    </row>
    <row r="876" spans="1:8" x14ac:dyDescent="0.3">
      <c r="A876" s="21"/>
      <c r="B876" s="14"/>
      <c r="C876" s="22"/>
      <c r="D876" s="20"/>
      <c r="E876" s="14"/>
      <c r="F876" s="14"/>
      <c r="G876" s="23" t="str">
        <f>IF($B876="","",IFERROR(INDEX(Units!$D:$D,MATCH($B876,Units!$A:$A,0))&amp;"","Unit code not found"))</f>
        <v/>
      </c>
      <c r="H876" s="23" t="str">
        <f>IF($B876="","",IFERROR(INDEX(Units!$B:$B,MATCH($B876,Units!$A:$A,0))&amp;"","Unit code not found"))</f>
        <v/>
      </c>
    </row>
    <row r="877" spans="1:8" x14ac:dyDescent="0.3">
      <c r="A877" s="21"/>
      <c r="B877" s="14"/>
      <c r="C877" s="22"/>
      <c r="D877" s="20"/>
      <c r="E877" s="14"/>
      <c r="F877" s="14"/>
      <c r="G877" s="23" t="str">
        <f>IF($B877="","",IFERROR(INDEX(Units!$D:$D,MATCH($B877,Units!$A:$A,0))&amp;"","Unit code not found"))</f>
        <v/>
      </c>
      <c r="H877" s="23" t="str">
        <f>IF($B877="","",IFERROR(INDEX(Units!$B:$B,MATCH($B877,Units!$A:$A,0))&amp;"","Unit code not found"))</f>
        <v/>
      </c>
    </row>
    <row r="878" spans="1:8" x14ac:dyDescent="0.3">
      <c r="A878" s="21"/>
      <c r="B878" s="14"/>
      <c r="C878" s="22"/>
      <c r="D878" s="20"/>
      <c r="E878" s="14"/>
      <c r="F878" s="14"/>
      <c r="G878" s="23" t="str">
        <f>IF($B878="","",IFERROR(INDEX(Units!$D:$D,MATCH($B878,Units!$A:$A,0))&amp;"","Unit code not found"))</f>
        <v/>
      </c>
      <c r="H878" s="23" t="str">
        <f>IF($B878="","",IFERROR(INDEX(Units!$B:$B,MATCH($B878,Units!$A:$A,0))&amp;"","Unit code not found"))</f>
        <v/>
      </c>
    </row>
    <row r="879" spans="1:8" x14ac:dyDescent="0.3">
      <c r="A879" s="21"/>
      <c r="B879" s="14"/>
      <c r="C879" s="22"/>
      <c r="D879" s="20"/>
      <c r="E879" s="14"/>
      <c r="F879" s="14"/>
      <c r="G879" s="23" t="str">
        <f>IF($B879="","",IFERROR(INDEX(Units!$D:$D,MATCH($B879,Units!$A:$A,0))&amp;"","Unit code not found"))</f>
        <v/>
      </c>
      <c r="H879" s="23" t="str">
        <f>IF($B879="","",IFERROR(INDEX(Units!$B:$B,MATCH($B879,Units!$A:$A,0))&amp;"","Unit code not found"))</f>
        <v/>
      </c>
    </row>
    <row r="880" spans="1:8" x14ac:dyDescent="0.3">
      <c r="A880" s="21"/>
      <c r="B880" s="14"/>
      <c r="C880" s="22"/>
      <c r="D880" s="20"/>
      <c r="E880" s="14"/>
      <c r="F880" s="14"/>
      <c r="G880" s="23" t="str">
        <f>IF($B880="","",IFERROR(INDEX(Units!$D:$D,MATCH($B880,Units!$A:$A,0))&amp;"","Unit code not found"))</f>
        <v/>
      </c>
      <c r="H880" s="23" t="str">
        <f>IF($B880="","",IFERROR(INDEX(Units!$B:$B,MATCH($B880,Units!$A:$A,0))&amp;"","Unit code not found"))</f>
        <v/>
      </c>
    </row>
    <row r="881" spans="1:8" x14ac:dyDescent="0.3">
      <c r="A881" s="21"/>
      <c r="B881" s="14"/>
      <c r="C881" s="22"/>
      <c r="D881" s="20"/>
      <c r="E881" s="14"/>
      <c r="F881" s="14"/>
      <c r="G881" s="23" t="str">
        <f>IF($B881="","",IFERROR(INDEX(Units!$D:$D,MATCH($B881,Units!$A:$A,0))&amp;"","Unit code not found"))</f>
        <v/>
      </c>
      <c r="H881" s="23" t="str">
        <f>IF($B881="","",IFERROR(INDEX(Units!$B:$B,MATCH($B881,Units!$A:$A,0))&amp;"","Unit code not found"))</f>
        <v/>
      </c>
    </row>
    <row r="882" spans="1:8" x14ac:dyDescent="0.3">
      <c r="A882" s="21"/>
      <c r="B882" s="14"/>
      <c r="C882" s="22"/>
      <c r="D882" s="20"/>
      <c r="E882" s="14"/>
      <c r="F882" s="14"/>
      <c r="G882" s="23" t="str">
        <f>IF($B882="","",IFERROR(INDEX(Units!$D:$D,MATCH($B882,Units!$A:$A,0))&amp;"","Unit code not found"))</f>
        <v/>
      </c>
      <c r="H882" s="23" t="str">
        <f>IF($B882="","",IFERROR(INDEX(Units!$B:$B,MATCH($B882,Units!$A:$A,0))&amp;"","Unit code not found"))</f>
        <v/>
      </c>
    </row>
    <row r="883" spans="1:8" x14ac:dyDescent="0.3">
      <c r="A883" s="21"/>
      <c r="B883" s="14"/>
      <c r="C883" s="22"/>
      <c r="D883" s="20"/>
      <c r="E883" s="14"/>
      <c r="F883" s="14"/>
      <c r="G883" s="23" t="str">
        <f>IF($B883="","",IFERROR(INDEX(Units!$D:$D,MATCH($B883,Units!$A:$A,0))&amp;"","Unit code not found"))</f>
        <v/>
      </c>
      <c r="H883" s="23" t="str">
        <f>IF($B883="","",IFERROR(INDEX(Units!$B:$B,MATCH($B883,Units!$A:$A,0))&amp;"","Unit code not found"))</f>
        <v/>
      </c>
    </row>
    <row r="884" spans="1:8" x14ac:dyDescent="0.3">
      <c r="A884" s="21"/>
      <c r="B884" s="14"/>
      <c r="C884" s="22"/>
      <c r="D884" s="20"/>
      <c r="E884" s="14"/>
      <c r="F884" s="14"/>
      <c r="G884" s="23" t="str">
        <f>IF($B884="","",IFERROR(INDEX(Units!$D:$D,MATCH($B884,Units!$A:$A,0))&amp;"","Unit code not found"))</f>
        <v/>
      </c>
      <c r="H884" s="23" t="str">
        <f>IF($B884="","",IFERROR(INDEX(Units!$B:$B,MATCH($B884,Units!$A:$A,0))&amp;"","Unit code not found"))</f>
        <v/>
      </c>
    </row>
    <row r="885" spans="1:8" x14ac:dyDescent="0.3">
      <c r="A885" s="21"/>
      <c r="B885" s="14"/>
      <c r="C885" s="22"/>
      <c r="D885" s="20"/>
      <c r="E885" s="14"/>
      <c r="F885" s="14"/>
      <c r="G885" s="23" t="str">
        <f>IF($B885="","",IFERROR(INDEX(Units!$D:$D,MATCH($B885,Units!$A:$A,0))&amp;"","Unit code not found"))</f>
        <v/>
      </c>
      <c r="H885" s="23" t="str">
        <f>IF($B885="","",IFERROR(INDEX(Units!$B:$B,MATCH($B885,Units!$A:$A,0))&amp;"","Unit code not found"))</f>
        <v/>
      </c>
    </row>
    <row r="886" spans="1:8" x14ac:dyDescent="0.3">
      <c r="A886" s="21"/>
      <c r="B886" s="14"/>
      <c r="C886" s="22"/>
      <c r="D886" s="20"/>
      <c r="E886" s="14"/>
      <c r="F886" s="14"/>
      <c r="G886" s="23" t="str">
        <f>IF($B886="","",IFERROR(INDEX(Units!$D:$D,MATCH($B886,Units!$A:$A,0))&amp;"","Unit code not found"))</f>
        <v/>
      </c>
      <c r="H886" s="23" t="str">
        <f>IF($B886="","",IFERROR(INDEX(Units!$B:$B,MATCH($B886,Units!$A:$A,0))&amp;"","Unit code not found"))</f>
        <v/>
      </c>
    </row>
    <row r="887" spans="1:8" x14ac:dyDescent="0.3">
      <c r="A887" s="21"/>
      <c r="B887" s="14"/>
      <c r="C887" s="22"/>
      <c r="D887" s="20"/>
      <c r="E887" s="14"/>
      <c r="F887" s="14"/>
      <c r="G887" s="23" t="str">
        <f>IF($B887="","",IFERROR(INDEX(Units!$D:$D,MATCH($B887,Units!$A:$A,0))&amp;"","Unit code not found"))</f>
        <v/>
      </c>
      <c r="H887" s="23" t="str">
        <f>IF($B887="","",IFERROR(INDEX(Units!$B:$B,MATCH($B887,Units!$A:$A,0))&amp;"","Unit code not found"))</f>
        <v/>
      </c>
    </row>
    <row r="888" spans="1:8" x14ac:dyDescent="0.3">
      <c r="A888" s="21"/>
      <c r="B888" s="14"/>
      <c r="C888" s="22"/>
      <c r="D888" s="20"/>
      <c r="E888" s="14"/>
      <c r="F888" s="14"/>
      <c r="G888" s="23" t="str">
        <f>IF($B888="","",IFERROR(INDEX(Units!$D:$D,MATCH($B888,Units!$A:$A,0))&amp;"","Unit code not found"))</f>
        <v/>
      </c>
      <c r="H888" s="23" t="str">
        <f>IF($B888="","",IFERROR(INDEX(Units!$B:$B,MATCH($B888,Units!$A:$A,0))&amp;"","Unit code not found"))</f>
        <v/>
      </c>
    </row>
    <row r="889" spans="1:8" x14ac:dyDescent="0.3">
      <c r="A889" s="21"/>
      <c r="B889" s="14"/>
      <c r="C889" s="22"/>
      <c r="D889" s="20"/>
      <c r="E889" s="14"/>
      <c r="F889" s="14"/>
      <c r="G889" s="23" t="str">
        <f>IF($B889="","",IFERROR(INDEX(Units!$D:$D,MATCH($B889,Units!$A:$A,0))&amp;"","Unit code not found"))</f>
        <v/>
      </c>
      <c r="H889" s="23" t="str">
        <f>IF($B889="","",IFERROR(INDEX(Units!$B:$B,MATCH($B889,Units!$A:$A,0))&amp;"","Unit code not found"))</f>
        <v/>
      </c>
    </row>
    <row r="890" spans="1:8" x14ac:dyDescent="0.3">
      <c r="A890" s="21"/>
      <c r="B890" s="14"/>
      <c r="C890" s="22"/>
      <c r="D890" s="20"/>
      <c r="E890" s="14"/>
      <c r="F890" s="14"/>
      <c r="G890" s="23" t="str">
        <f>IF($B890="","",IFERROR(INDEX(Units!$D:$D,MATCH($B890,Units!$A:$A,0))&amp;"","Unit code not found"))</f>
        <v/>
      </c>
      <c r="H890" s="23" t="str">
        <f>IF($B890="","",IFERROR(INDEX(Units!$B:$B,MATCH($B890,Units!$A:$A,0))&amp;"","Unit code not found"))</f>
        <v/>
      </c>
    </row>
    <row r="891" spans="1:8" x14ac:dyDescent="0.3">
      <c r="A891" s="21"/>
      <c r="B891" s="14"/>
      <c r="C891" s="22"/>
      <c r="D891" s="20"/>
      <c r="E891" s="14"/>
      <c r="F891" s="14"/>
      <c r="G891" s="23" t="str">
        <f>IF($B891="","",IFERROR(INDEX(Units!$D:$D,MATCH($B891,Units!$A:$A,0))&amp;"","Unit code not found"))</f>
        <v/>
      </c>
      <c r="H891" s="23" t="str">
        <f>IF($B891="","",IFERROR(INDEX(Units!$B:$B,MATCH($B891,Units!$A:$A,0))&amp;"","Unit code not found"))</f>
        <v/>
      </c>
    </row>
    <row r="892" spans="1:8" x14ac:dyDescent="0.3">
      <c r="A892" s="21"/>
      <c r="B892" s="14"/>
      <c r="C892" s="22"/>
      <c r="D892" s="20"/>
      <c r="E892" s="14"/>
      <c r="F892" s="14"/>
      <c r="G892" s="23" t="str">
        <f>IF($B892="","",IFERROR(INDEX(Units!$D:$D,MATCH($B892,Units!$A:$A,0))&amp;"","Unit code not found"))</f>
        <v/>
      </c>
      <c r="H892" s="23" t="str">
        <f>IF($B892="","",IFERROR(INDEX(Units!$B:$B,MATCH($B892,Units!$A:$A,0))&amp;"","Unit code not found"))</f>
        <v/>
      </c>
    </row>
    <row r="893" spans="1:8" x14ac:dyDescent="0.3">
      <c r="A893" s="21"/>
      <c r="B893" s="14"/>
      <c r="C893" s="22"/>
      <c r="D893" s="20"/>
      <c r="E893" s="14"/>
      <c r="F893" s="14"/>
      <c r="G893" s="23" t="str">
        <f>IF($B893="","",IFERROR(INDEX(Units!$D:$D,MATCH($B893,Units!$A:$A,0))&amp;"","Unit code not found"))</f>
        <v/>
      </c>
      <c r="H893" s="23" t="str">
        <f>IF($B893="","",IFERROR(INDEX(Units!$B:$B,MATCH($B893,Units!$A:$A,0))&amp;"","Unit code not found"))</f>
        <v/>
      </c>
    </row>
    <row r="894" spans="1:8" x14ac:dyDescent="0.3">
      <c r="A894" s="21"/>
      <c r="B894" s="14"/>
      <c r="C894" s="22"/>
      <c r="D894" s="20"/>
      <c r="E894" s="14"/>
      <c r="F894" s="14"/>
      <c r="G894" s="23" t="str">
        <f>IF($B894="","",IFERROR(INDEX(Units!$D:$D,MATCH($B894,Units!$A:$A,0))&amp;"","Unit code not found"))</f>
        <v/>
      </c>
      <c r="H894" s="23" t="str">
        <f>IF($B894="","",IFERROR(INDEX(Units!$B:$B,MATCH($B894,Units!$A:$A,0))&amp;"","Unit code not found"))</f>
        <v/>
      </c>
    </row>
    <row r="895" spans="1:8" x14ac:dyDescent="0.3">
      <c r="A895" s="21"/>
      <c r="B895" s="14"/>
      <c r="C895" s="22"/>
      <c r="D895" s="20"/>
      <c r="E895" s="14"/>
      <c r="F895" s="14"/>
      <c r="G895" s="23" t="str">
        <f>IF($B895="","",IFERROR(INDEX(Units!$D:$D,MATCH($B895,Units!$A:$A,0))&amp;"","Unit code not found"))</f>
        <v/>
      </c>
      <c r="H895" s="23" t="str">
        <f>IF($B895="","",IFERROR(INDEX(Units!$B:$B,MATCH($B895,Units!$A:$A,0))&amp;"","Unit code not found"))</f>
        <v/>
      </c>
    </row>
    <row r="896" spans="1:8" x14ac:dyDescent="0.3">
      <c r="A896" s="21"/>
      <c r="B896" s="14"/>
      <c r="C896" s="22"/>
      <c r="D896" s="20"/>
      <c r="E896" s="14"/>
      <c r="F896" s="14"/>
      <c r="G896" s="23" t="str">
        <f>IF($B896="","",IFERROR(INDEX(Units!$D:$D,MATCH($B896,Units!$A:$A,0))&amp;"","Unit code not found"))</f>
        <v/>
      </c>
      <c r="H896" s="23" t="str">
        <f>IF($B896="","",IFERROR(INDEX(Units!$B:$B,MATCH($B896,Units!$A:$A,0))&amp;"","Unit code not found"))</f>
        <v/>
      </c>
    </row>
    <row r="897" spans="1:8" x14ac:dyDescent="0.3">
      <c r="A897" s="21"/>
      <c r="B897" s="14"/>
      <c r="C897" s="22"/>
      <c r="D897" s="20"/>
      <c r="E897" s="14"/>
      <c r="F897" s="14"/>
      <c r="G897" s="23" t="str">
        <f>IF($B897="","",IFERROR(INDEX(Units!$D:$D,MATCH($B897,Units!$A:$A,0))&amp;"","Unit code not found"))</f>
        <v/>
      </c>
      <c r="H897" s="23" t="str">
        <f>IF($B897="","",IFERROR(INDEX(Units!$B:$B,MATCH($B897,Units!$A:$A,0))&amp;"","Unit code not found"))</f>
        <v/>
      </c>
    </row>
    <row r="898" spans="1:8" x14ac:dyDescent="0.3">
      <c r="A898" s="21"/>
      <c r="B898" s="14"/>
      <c r="C898" s="22"/>
      <c r="D898" s="20"/>
      <c r="E898" s="14"/>
      <c r="F898" s="14"/>
      <c r="G898" s="23" t="str">
        <f>IF($B898="","",IFERROR(INDEX(Units!$D:$D,MATCH($B898,Units!$A:$A,0))&amp;"","Unit code not found"))</f>
        <v/>
      </c>
      <c r="H898" s="23" t="str">
        <f>IF($B898="","",IFERROR(INDEX(Units!$B:$B,MATCH($B898,Units!$A:$A,0))&amp;"","Unit code not found"))</f>
        <v/>
      </c>
    </row>
    <row r="899" spans="1:8" x14ac:dyDescent="0.3">
      <c r="A899" s="21"/>
      <c r="B899" s="14"/>
      <c r="C899" s="22"/>
      <c r="D899" s="20"/>
      <c r="E899" s="14"/>
      <c r="F899" s="14"/>
      <c r="G899" s="23" t="str">
        <f>IF($B899="","",IFERROR(INDEX(Units!$D:$D,MATCH($B899,Units!$A:$A,0))&amp;"","Unit code not found"))</f>
        <v/>
      </c>
      <c r="H899" s="23" t="str">
        <f>IF($B899="","",IFERROR(INDEX(Units!$B:$B,MATCH($B899,Units!$A:$A,0))&amp;"","Unit code not found"))</f>
        <v/>
      </c>
    </row>
    <row r="900" spans="1:8" x14ac:dyDescent="0.3">
      <c r="A900" s="21"/>
      <c r="B900" s="14"/>
      <c r="C900" s="22"/>
      <c r="D900" s="20"/>
      <c r="E900" s="14"/>
      <c r="F900" s="14"/>
      <c r="G900" s="23" t="str">
        <f>IF($B900="","",IFERROR(INDEX(Units!$D:$D,MATCH($B900,Units!$A:$A,0))&amp;"","Unit code not found"))</f>
        <v/>
      </c>
      <c r="H900" s="23" t="str">
        <f>IF($B900="","",IFERROR(INDEX(Units!$B:$B,MATCH($B900,Units!$A:$A,0))&amp;"","Unit code not found"))</f>
        <v/>
      </c>
    </row>
    <row r="901" spans="1:8" x14ac:dyDescent="0.3">
      <c r="A901" s="21"/>
      <c r="B901" s="14"/>
      <c r="C901" s="22"/>
      <c r="D901" s="20"/>
      <c r="E901" s="14"/>
      <c r="F901" s="14"/>
      <c r="G901" s="23" t="str">
        <f>IF($B901="","",IFERROR(INDEX(Units!$D:$D,MATCH($B901,Units!$A:$A,0))&amp;"","Unit code not found"))</f>
        <v/>
      </c>
      <c r="H901" s="23" t="str">
        <f>IF($B901="","",IFERROR(INDEX(Units!$B:$B,MATCH($B901,Units!$A:$A,0))&amp;"","Unit code not found"))</f>
        <v/>
      </c>
    </row>
    <row r="902" spans="1:8" x14ac:dyDescent="0.3">
      <c r="A902" s="21"/>
      <c r="B902" s="14"/>
      <c r="C902" s="22"/>
      <c r="D902" s="20"/>
      <c r="E902" s="14"/>
      <c r="F902" s="14"/>
      <c r="G902" s="23" t="str">
        <f>IF($B902="","",IFERROR(INDEX(Units!$D:$D,MATCH($B902,Units!$A:$A,0))&amp;"","Unit code not found"))</f>
        <v/>
      </c>
      <c r="H902" s="23" t="str">
        <f>IF($B902="","",IFERROR(INDEX(Units!$B:$B,MATCH($B902,Units!$A:$A,0))&amp;"","Unit code not found"))</f>
        <v/>
      </c>
    </row>
    <row r="903" spans="1:8" x14ac:dyDescent="0.3">
      <c r="A903" s="21"/>
      <c r="B903" s="14"/>
      <c r="C903" s="22"/>
      <c r="D903" s="20"/>
      <c r="E903" s="14"/>
      <c r="F903" s="14"/>
      <c r="G903" s="23" t="str">
        <f>IF($B903="","",IFERROR(INDEX(Units!$D:$D,MATCH($B903,Units!$A:$A,0))&amp;"","Unit code not found"))</f>
        <v/>
      </c>
      <c r="H903" s="23" t="str">
        <f>IF($B903="","",IFERROR(INDEX(Units!$B:$B,MATCH($B903,Units!$A:$A,0))&amp;"","Unit code not found"))</f>
        <v/>
      </c>
    </row>
    <row r="904" spans="1:8" x14ac:dyDescent="0.3">
      <c r="A904" s="21"/>
      <c r="B904" s="14"/>
      <c r="C904" s="22"/>
      <c r="D904" s="20"/>
      <c r="E904" s="14"/>
      <c r="F904" s="14"/>
      <c r="G904" s="23" t="str">
        <f>IF($B904="","",IFERROR(INDEX(Units!$D:$D,MATCH($B904,Units!$A:$A,0))&amp;"","Unit code not found"))</f>
        <v/>
      </c>
      <c r="H904" s="23" t="str">
        <f>IF($B904="","",IFERROR(INDEX(Units!$B:$B,MATCH($B904,Units!$A:$A,0))&amp;"","Unit code not found"))</f>
        <v/>
      </c>
    </row>
    <row r="905" spans="1:8" x14ac:dyDescent="0.3">
      <c r="A905" s="21"/>
      <c r="B905" s="14"/>
      <c r="C905" s="22"/>
      <c r="D905" s="20"/>
      <c r="E905" s="14"/>
      <c r="F905" s="14"/>
      <c r="G905" s="23" t="str">
        <f>IF($B905="","",IFERROR(INDEX(Units!$D:$D,MATCH($B905,Units!$A:$A,0))&amp;"","Unit code not found"))</f>
        <v/>
      </c>
      <c r="H905" s="23" t="str">
        <f>IF($B905="","",IFERROR(INDEX(Units!$B:$B,MATCH($B905,Units!$A:$A,0))&amp;"","Unit code not found"))</f>
        <v/>
      </c>
    </row>
    <row r="906" spans="1:8" x14ac:dyDescent="0.3">
      <c r="A906" s="21"/>
      <c r="B906" s="14"/>
      <c r="C906" s="22"/>
      <c r="D906" s="20"/>
      <c r="E906" s="14"/>
      <c r="F906" s="14"/>
      <c r="G906" s="23" t="str">
        <f>IF($B906="","",IFERROR(INDEX(Units!$D:$D,MATCH($B906,Units!$A:$A,0))&amp;"","Unit code not found"))</f>
        <v/>
      </c>
      <c r="H906" s="23" t="str">
        <f>IF($B906="","",IFERROR(INDEX(Units!$B:$B,MATCH($B906,Units!$A:$A,0))&amp;"","Unit code not found"))</f>
        <v/>
      </c>
    </row>
    <row r="907" spans="1:8" x14ac:dyDescent="0.3">
      <c r="A907" s="21"/>
      <c r="B907" s="14"/>
      <c r="C907" s="22"/>
      <c r="D907" s="20"/>
      <c r="E907" s="14"/>
      <c r="F907" s="14"/>
      <c r="G907" s="23" t="str">
        <f>IF($B907="","",IFERROR(INDEX(Units!$D:$D,MATCH($B907,Units!$A:$A,0))&amp;"","Unit code not found"))</f>
        <v/>
      </c>
      <c r="H907" s="23" t="str">
        <f>IF($B907="","",IFERROR(INDEX(Units!$B:$B,MATCH($B907,Units!$A:$A,0))&amp;"","Unit code not found"))</f>
        <v/>
      </c>
    </row>
    <row r="908" spans="1:8" x14ac:dyDescent="0.3">
      <c r="A908" s="21"/>
      <c r="B908" s="14"/>
      <c r="C908" s="22"/>
      <c r="D908" s="20"/>
      <c r="E908" s="14"/>
      <c r="F908" s="14"/>
      <c r="G908" s="23" t="str">
        <f>IF($B908="","",IFERROR(INDEX(Units!$D:$D,MATCH($B908,Units!$A:$A,0))&amp;"","Unit code not found"))</f>
        <v/>
      </c>
      <c r="H908" s="23" t="str">
        <f>IF($B908="","",IFERROR(INDEX(Units!$B:$B,MATCH($B908,Units!$A:$A,0))&amp;"","Unit code not found"))</f>
        <v/>
      </c>
    </row>
    <row r="909" spans="1:8" x14ac:dyDescent="0.3">
      <c r="A909" s="21"/>
      <c r="B909" s="14"/>
      <c r="C909" s="22"/>
      <c r="D909" s="20"/>
      <c r="E909" s="14"/>
      <c r="F909" s="14"/>
      <c r="G909" s="23" t="str">
        <f>IF($B909="","",IFERROR(INDEX(Units!$D:$D,MATCH($B909,Units!$A:$A,0))&amp;"","Unit code not found"))</f>
        <v/>
      </c>
      <c r="H909" s="23" t="str">
        <f>IF($B909="","",IFERROR(INDEX(Units!$B:$B,MATCH($B909,Units!$A:$A,0))&amp;"","Unit code not found"))</f>
        <v/>
      </c>
    </row>
    <row r="910" spans="1:8" x14ac:dyDescent="0.3">
      <c r="A910" s="21"/>
      <c r="B910" s="14"/>
      <c r="C910" s="22"/>
      <c r="D910" s="20"/>
      <c r="E910" s="14"/>
      <c r="F910" s="14"/>
      <c r="G910" s="23" t="str">
        <f>IF($B910="","",IFERROR(INDEX(Units!$D:$D,MATCH($B910,Units!$A:$A,0))&amp;"","Unit code not found"))</f>
        <v/>
      </c>
      <c r="H910" s="23" t="str">
        <f>IF($B910="","",IFERROR(INDEX(Units!$B:$B,MATCH($B910,Units!$A:$A,0))&amp;"","Unit code not found"))</f>
        <v/>
      </c>
    </row>
    <row r="911" spans="1:8" x14ac:dyDescent="0.3">
      <c r="A911" s="21"/>
      <c r="B911" s="14"/>
      <c r="C911" s="22"/>
      <c r="D911" s="20"/>
      <c r="E911" s="14"/>
      <c r="F911" s="14"/>
      <c r="G911" s="23" t="str">
        <f>IF($B911="","",IFERROR(INDEX(Units!$D:$D,MATCH($B911,Units!$A:$A,0))&amp;"","Unit code not found"))</f>
        <v/>
      </c>
      <c r="H911" s="23" t="str">
        <f>IF($B911="","",IFERROR(INDEX(Units!$B:$B,MATCH($B911,Units!$A:$A,0))&amp;"","Unit code not found"))</f>
        <v/>
      </c>
    </row>
    <row r="912" spans="1:8" x14ac:dyDescent="0.3">
      <c r="A912" s="21"/>
      <c r="B912" s="14"/>
      <c r="C912" s="22"/>
      <c r="D912" s="20"/>
      <c r="E912" s="14"/>
      <c r="F912" s="14"/>
      <c r="G912" s="23" t="str">
        <f>IF($B912="","",IFERROR(INDEX(Units!$D:$D,MATCH($B912,Units!$A:$A,0))&amp;"","Unit code not found"))</f>
        <v/>
      </c>
      <c r="H912" s="23" t="str">
        <f>IF($B912="","",IFERROR(INDEX(Units!$B:$B,MATCH($B912,Units!$A:$A,0))&amp;"","Unit code not found"))</f>
        <v/>
      </c>
    </row>
    <row r="913" spans="1:8" x14ac:dyDescent="0.3">
      <c r="A913" s="21"/>
      <c r="B913" s="14"/>
      <c r="C913" s="22"/>
      <c r="D913" s="20"/>
      <c r="E913" s="14"/>
      <c r="F913" s="14"/>
      <c r="G913" s="23" t="str">
        <f>IF($B913="","",IFERROR(INDEX(Units!$D:$D,MATCH($B913,Units!$A:$A,0))&amp;"","Unit code not found"))</f>
        <v/>
      </c>
      <c r="H913" s="23" t="str">
        <f>IF($B913="","",IFERROR(INDEX(Units!$B:$B,MATCH($B913,Units!$A:$A,0))&amp;"","Unit code not found"))</f>
        <v/>
      </c>
    </row>
    <row r="914" spans="1:8" x14ac:dyDescent="0.3">
      <c r="A914" s="21"/>
      <c r="B914" s="14"/>
      <c r="C914" s="22"/>
      <c r="D914" s="20"/>
      <c r="E914" s="14"/>
      <c r="F914" s="14"/>
      <c r="G914" s="23" t="str">
        <f>IF($B914="","",IFERROR(INDEX(Units!$D:$D,MATCH($B914,Units!$A:$A,0))&amp;"","Unit code not found"))</f>
        <v/>
      </c>
      <c r="H914" s="23" t="str">
        <f>IF($B914="","",IFERROR(INDEX(Units!$B:$B,MATCH($B914,Units!$A:$A,0))&amp;"","Unit code not found"))</f>
        <v/>
      </c>
    </row>
    <row r="915" spans="1:8" x14ac:dyDescent="0.3">
      <c r="A915" s="21"/>
      <c r="B915" s="14"/>
      <c r="C915" s="22"/>
      <c r="D915" s="20"/>
      <c r="E915" s="14"/>
      <c r="F915" s="14"/>
      <c r="G915" s="23" t="str">
        <f>IF($B915="","",IFERROR(INDEX(Units!$D:$D,MATCH($B915,Units!$A:$A,0))&amp;"","Unit code not found"))</f>
        <v/>
      </c>
      <c r="H915" s="23" t="str">
        <f>IF($B915="","",IFERROR(INDEX(Units!$B:$B,MATCH($B915,Units!$A:$A,0))&amp;"","Unit code not found"))</f>
        <v/>
      </c>
    </row>
    <row r="916" spans="1:8" x14ac:dyDescent="0.3">
      <c r="A916" s="21"/>
      <c r="B916" s="14"/>
      <c r="C916" s="22"/>
      <c r="D916" s="20"/>
      <c r="E916" s="14"/>
      <c r="F916" s="14"/>
      <c r="G916" s="23" t="str">
        <f>IF($B916="","",IFERROR(INDEX(Units!$D:$D,MATCH($B916,Units!$A:$A,0))&amp;"","Unit code not found"))</f>
        <v/>
      </c>
      <c r="H916" s="23" t="str">
        <f>IF($B916="","",IFERROR(INDEX(Units!$B:$B,MATCH($B916,Units!$A:$A,0))&amp;"","Unit code not found"))</f>
        <v/>
      </c>
    </row>
    <row r="917" spans="1:8" x14ac:dyDescent="0.3">
      <c r="A917" s="21"/>
      <c r="B917" s="14"/>
      <c r="C917" s="22"/>
      <c r="D917" s="20"/>
      <c r="E917" s="14"/>
      <c r="F917" s="14"/>
      <c r="G917" s="23" t="str">
        <f>IF($B917="","",IFERROR(INDEX(Units!$D:$D,MATCH($B917,Units!$A:$A,0))&amp;"","Unit code not found"))</f>
        <v/>
      </c>
      <c r="H917" s="23" t="str">
        <f>IF($B917="","",IFERROR(INDEX(Units!$B:$B,MATCH($B917,Units!$A:$A,0))&amp;"","Unit code not found"))</f>
        <v/>
      </c>
    </row>
    <row r="918" spans="1:8" x14ac:dyDescent="0.3">
      <c r="A918" s="21"/>
      <c r="B918" s="14"/>
      <c r="C918" s="22"/>
      <c r="D918" s="20"/>
      <c r="E918" s="14"/>
      <c r="F918" s="14"/>
      <c r="G918" s="23" t="str">
        <f>IF($B918="","",IFERROR(INDEX(Units!$D:$D,MATCH($B918,Units!$A:$A,0))&amp;"","Unit code not found"))</f>
        <v/>
      </c>
      <c r="H918" s="23" t="str">
        <f>IF($B918="","",IFERROR(INDEX(Units!$B:$B,MATCH($B918,Units!$A:$A,0))&amp;"","Unit code not found"))</f>
        <v/>
      </c>
    </row>
    <row r="919" spans="1:8" x14ac:dyDescent="0.3">
      <c r="A919" s="21"/>
      <c r="B919" s="14"/>
      <c r="C919" s="22"/>
      <c r="D919" s="20"/>
      <c r="E919" s="14"/>
      <c r="F919" s="14"/>
      <c r="G919" s="23" t="str">
        <f>IF($B919="","",IFERROR(INDEX(Units!$D:$D,MATCH($B919,Units!$A:$A,0))&amp;"","Unit code not found"))</f>
        <v/>
      </c>
      <c r="H919" s="23" t="str">
        <f>IF($B919="","",IFERROR(INDEX(Units!$B:$B,MATCH($B919,Units!$A:$A,0))&amp;"","Unit code not found"))</f>
        <v/>
      </c>
    </row>
    <row r="920" spans="1:8" x14ac:dyDescent="0.3">
      <c r="A920" s="21"/>
      <c r="B920" s="14"/>
      <c r="C920" s="22"/>
      <c r="D920" s="20"/>
      <c r="E920" s="14"/>
      <c r="F920" s="14"/>
      <c r="G920" s="23" t="str">
        <f>IF($B920="","",IFERROR(INDEX(Units!$D:$D,MATCH($B920,Units!$A:$A,0))&amp;"","Unit code not found"))</f>
        <v/>
      </c>
      <c r="H920" s="23" t="str">
        <f>IF($B920="","",IFERROR(INDEX(Units!$B:$B,MATCH($B920,Units!$A:$A,0))&amp;"","Unit code not found"))</f>
        <v/>
      </c>
    </row>
    <row r="921" spans="1:8" x14ac:dyDescent="0.3">
      <c r="A921" s="21"/>
      <c r="B921" s="14"/>
      <c r="C921" s="22"/>
      <c r="D921" s="20"/>
      <c r="E921" s="14"/>
      <c r="F921" s="14"/>
      <c r="G921" s="23" t="str">
        <f>IF($B921="","",IFERROR(INDEX(Units!$D:$D,MATCH($B921,Units!$A:$A,0))&amp;"","Unit code not found"))</f>
        <v/>
      </c>
      <c r="H921" s="23" t="str">
        <f>IF($B921="","",IFERROR(INDEX(Units!$B:$B,MATCH($B921,Units!$A:$A,0))&amp;"","Unit code not found"))</f>
        <v/>
      </c>
    </row>
    <row r="922" spans="1:8" x14ac:dyDescent="0.3">
      <c r="A922" s="21"/>
      <c r="B922" s="14"/>
      <c r="C922" s="22"/>
      <c r="D922" s="20"/>
      <c r="E922" s="14"/>
      <c r="F922" s="14"/>
      <c r="G922" s="23" t="str">
        <f>IF($B922="","",IFERROR(INDEX(Units!$D:$D,MATCH($B922,Units!$A:$A,0))&amp;"","Unit code not found"))</f>
        <v/>
      </c>
      <c r="H922" s="23" t="str">
        <f>IF($B922="","",IFERROR(INDEX(Units!$B:$B,MATCH($B922,Units!$A:$A,0))&amp;"","Unit code not found"))</f>
        <v/>
      </c>
    </row>
    <row r="923" spans="1:8" x14ac:dyDescent="0.3">
      <c r="A923" s="21"/>
      <c r="B923" s="14"/>
      <c r="C923" s="22"/>
      <c r="D923" s="20"/>
      <c r="E923" s="14"/>
      <c r="F923" s="14"/>
      <c r="G923" s="23" t="str">
        <f>IF($B923="","",IFERROR(INDEX(Units!$D:$D,MATCH($B923,Units!$A:$A,0))&amp;"","Unit code not found"))</f>
        <v/>
      </c>
      <c r="H923" s="23" t="str">
        <f>IF($B923="","",IFERROR(INDEX(Units!$B:$B,MATCH($B923,Units!$A:$A,0))&amp;"","Unit code not found"))</f>
        <v/>
      </c>
    </row>
    <row r="924" spans="1:8" x14ac:dyDescent="0.3">
      <c r="A924" s="21"/>
      <c r="B924" s="14"/>
      <c r="C924" s="22"/>
      <c r="D924" s="20"/>
      <c r="E924" s="14"/>
      <c r="F924" s="14"/>
      <c r="G924" s="23" t="str">
        <f>IF($B924="","",IFERROR(INDEX(Units!$D:$D,MATCH($B924,Units!$A:$A,0))&amp;"","Unit code not found"))</f>
        <v/>
      </c>
      <c r="H924" s="23" t="str">
        <f>IF($B924="","",IFERROR(INDEX(Units!$B:$B,MATCH($B924,Units!$A:$A,0))&amp;"","Unit code not found"))</f>
        <v/>
      </c>
    </row>
    <row r="925" spans="1:8" x14ac:dyDescent="0.3">
      <c r="A925" s="21"/>
      <c r="B925" s="14"/>
      <c r="C925" s="22"/>
      <c r="D925" s="20"/>
      <c r="E925" s="14"/>
      <c r="F925" s="14"/>
      <c r="G925" s="23" t="str">
        <f>IF($B925="","",IFERROR(INDEX(Units!$D:$D,MATCH($B925,Units!$A:$A,0))&amp;"","Unit code not found"))</f>
        <v/>
      </c>
      <c r="H925" s="23" t="str">
        <f>IF($B925="","",IFERROR(INDEX(Units!$B:$B,MATCH($B925,Units!$A:$A,0))&amp;"","Unit code not found"))</f>
        <v/>
      </c>
    </row>
    <row r="926" spans="1:8" x14ac:dyDescent="0.3">
      <c r="A926" s="21"/>
      <c r="B926" s="14"/>
      <c r="C926" s="22"/>
      <c r="D926" s="20"/>
      <c r="E926" s="14"/>
      <c r="F926" s="14"/>
      <c r="G926" s="23" t="str">
        <f>IF($B926="","",IFERROR(INDEX(Units!$D:$D,MATCH($B926,Units!$A:$A,0))&amp;"","Unit code not found"))</f>
        <v/>
      </c>
      <c r="H926" s="23" t="str">
        <f>IF($B926="","",IFERROR(INDEX(Units!$B:$B,MATCH($B926,Units!$A:$A,0))&amp;"","Unit code not found"))</f>
        <v/>
      </c>
    </row>
    <row r="927" spans="1:8" x14ac:dyDescent="0.3">
      <c r="A927" s="21"/>
      <c r="B927" s="14"/>
      <c r="C927" s="22"/>
      <c r="D927" s="20"/>
      <c r="E927" s="14"/>
      <c r="F927" s="14"/>
      <c r="G927" s="23" t="str">
        <f>IF($B927="","",IFERROR(INDEX(Units!$D:$D,MATCH($B927,Units!$A:$A,0))&amp;"","Unit code not found"))</f>
        <v/>
      </c>
      <c r="H927" s="23" t="str">
        <f>IF($B927="","",IFERROR(INDEX(Units!$B:$B,MATCH($B927,Units!$A:$A,0))&amp;"","Unit code not found"))</f>
        <v/>
      </c>
    </row>
    <row r="928" spans="1:8" x14ac:dyDescent="0.3">
      <c r="A928" s="21"/>
      <c r="B928" s="14"/>
      <c r="C928" s="22"/>
      <c r="D928" s="20"/>
      <c r="E928" s="14"/>
      <c r="F928" s="14"/>
      <c r="G928" s="23" t="str">
        <f>IF($B928="","",IFERROR(INDEX(Units!$D:$D,MATCH($B928,Units!$A:$A,0))&amp;"","Unit code not found"))</f>
        <v/>
      </c>
      <c r="H928" s="23" t="str">
        <f>IF($B928="","",IFERROR(INDEX(Units!$B:$B,MATCH($B928,Units!$A:$A,0))&amp;"","Unit code not found"))</f>
        <v/>
      </c>
    </row>
    <row r="929" spans="1:8" x14ac:dyDescent="0.3">
      <c r="A929" s="21"/>
      <c r="B929" s="14"/>
      <c r="C929" s="22"/>
      <c r="D929" s="20"/>
      <c r="E929" s="14"/>
      <c r="F929" s="14"/>
      <c r="G929" s="23" t="str">
        <f>IF($B929="","",IFERROR(INDEX(Units!$D:$D,MATCH($B929,Units!$A:$A,0))&amp;"","Unit code not found"))</f>
        <v/>
      </c>
      <c r="H929" s="23" t="str">
        <f>IF($B929="","",IFERROR(INDEX(Units!$B:$B,MATCH($B929,Units!$A:$A,0))&amp;"","Unit code not found"))</f>
        <v/>
      </c>
    </row>
    <row r="930" spans="1:8" x14ac:dyDescent="0.3">
      <c r="A930" s="21"/>
      <c r="B930" s="14"/>
      <c r="C930" s="22"/>
      <c r="D930" s="20"/>
      <c r="E930" s="14"/>
      <c r="F930" s="14"/>
      <c r="G930" s="23" t="str">
        <f>IF($B930="","",IFERROR(INDEX(Units!$D:$D,MATCH($B930,Units!$A:$A,0))&amp;"","Unit code not found"))</f>
        <v/>
      </c>
      <c r="H930" s="23" t="str">
        <f>IF($B930="","",IFERROR(INDEX(Units!$B:$B,MATCH($B930,Units!$A:$A,0))&amp;"","Unit code not found"))</f>
        <v/>
      </c>
    </row>
    <row r="931" spans="1:8" x14ac:dyDescent="0.3">
      <c r="A931" s="21"/>
      <c r="B931" s="14"/>
      <c r="C931" s="22"/>
      <c r="D931" s="20"/>
      <c r="E931" s="14"/>
      <c r="F931" s="14"/>
      <c r="G931" s="23" t="str">
        <f>IF($B931="","",IFERROR(INDEX(Units!$D:$D,MATCH($B931,Units!$A:$A,0))&amp;"","Unit code not found"))</f>
        <v/>
      </c>
      <c r="H931" s="23" t="str">
        <f>IF($B931="","",IFERROR(INDEX(Units!$B:$B,MATCH($B931,Units!$A:$A,0))&amp;"","Unit code not found"))</f>
        <v/>
      </c>
    </row>
    <row r="932" spans="1:8" x14ac:dyDescent="0.3">
      <c r="A932" s="21"/>
      <c r="B932" s="14"/>
      <c r="C932" s="22"/>
      <c r="D932" s="20"/>
      <c r="E932" s="14"/>
      <c r="F932" s="14"/>
      <c r="G932" s="23" t="str">
        <f>IF($B932="","",IFERROR(INDEX(Units!$D:$D,MATCH($B932,Units!$A:$A,0))&amp;"","Unit code not found"))</f>
        <v/>
      </c>
      <c r="H932" s="23" t="str">
        <f>IF($B932="","",IFERROR(INDEX(Units!$B:$B,MATCH($B932,Units!$A:$A,0))&amp;"","Unit code not found"))</f>
        <v/>
      </c>
    </row>
    <row r="933" spans="1:8" x14ac:dyDescent="0.3">
      <c r="A933" s="21"/>
      <c r="B933" s="14"/>
      <c r="C933" s="22"/>
      <c r="D933" s="20"/>
      <c r="E933" s="14"/>
      <c r="F933" s="14"/>
      <c r="G933" s="23" t="str">
        <f>IF($B933="","",IFERROR(INDEX(Units!$D:$D,MATCH($B933,Units!$A:$A,0))&amp;"","Unit code not found"))</f>
        <v/>
      </c>
      <c r="H933" s="23" t="str">
        <f>IF($B933="","",IFERROR(INDEX(Units!$B:$B,MATCH($B933,Units!$A:$A,0))&amp;"","Unit code not found"))</f>
        <v/>
      </c>
    </row>
    <row r="934" spans="1:8" x14ac:dyDescent="0.3">
      <c r="A934" s="21"/>
      <c r="B934" s="14"/>
      <c r="C934" s="22"/>
      <c r="D934" s="20"/>
      <c r="E934" s="14"/>
      <c r="F934" s="14"/>
      <c r="G934" s="23" t="str">
        <f>IF($B934="","",IFERROR(INDEX(Units!$D:$D,MATCH($B934,Units!$A:$A,0))&amp;"","Unit code not found"))</f>
        <v/>
      </c>
      <c r="H934" s="23" t="str">
        <f>IF($B934="","",IFERROR(INDEX(Units!$B:$B,MATCH($B934,Units!$A:$A,0))&amp;"","Unit code not found"))</f>
        <v/>
      </c>
    </row>
    <row r="935" spans="1:8" x14ac:dyDescent="0.3">
      <c r="A935" s="21"/>
      <c r="B935" s="14"/>
      <c r="C935" s="22"/>
      <c r="D935" s="20"/>
      <c r="E935" s="14"/>
      <c r="F935" s="14"/>
      <c r="G935" s="23" t="str">
        <f>IF($B935="","",IFERROR(INDEX(Units!$D:$D,MATCH($B935,Units!$A:$A,0))&amp;"","Unit code not found"))</f>
        <v/>
      </c>
      <c r="H935" s="23" t="str">
        <f>IF($B935="","",IFERROR(INDEX(Units!$B:$B,MATCH($B935,Units!$A:$A,0))&amp;"","Unit code not found"))</f>
        <v/>
      </c>
    </row>
    <row r="936" spans="1:8" x14ac:dyDescent="0.3">
      <c r="A936" s="21"/>
      <c r="B936" s="14"/>
      <c r="C936" s="22"/>
      <c r="D936" s="20"/>
      <c r="E936" s="14"/>
      <c r="F936" s="14"/>
      <c r="G936" s="23" t="str">
        <f>IF($B936="","",IFERROR(INDEX(Units!$D:$D,MATCH($B936,Units!$A:$A,0))&amp;"","Unit code not found"))</f>
        <v/>
      </c>
      <c r="H936" s="23" t="str">
        <f>IF($B936="","",IFERROR(INDEX(Units!$B:$B,MATCH($B936,Units!$A:$A,0))&amp;"","Unit code not found"))</f>
        <v/>
      </c>
    </row>
    <row r="937" spans="1:8" x14ac:dyDescent="0.3">
      <c r="A937" s="21"/>
      <c r="B937" s="14"/>
      <c r="C937" s="22"/>
      <c r="D937" s="20"/>
      <c r="E937" s="14"/>
      <c r="F937" s="14"/>
      <c r="G937" s="23" t="str">
        <f>IF($B937="","",IFERROR(INDEX(Units!$D:$D,MATCH($B937,Units!$A:$A,0))&amp;"","Unit code not found"))</f>
        <v/>
      </c>
      <c r="H937" s="23" t="str">
        <f>IF($B937="","",IFERROR(INDEX(Units!$B:$B,MATCH($B937,Units!$A:$A,0))&amp;"","Unit code not found"))</f>
        <v/>
      </c>
    </row>
    <row r="938" spans="1:8" x14ac:dyDescent="0.3">
      <c r="A938" s="21"/>
      <c r="B938" s="14"/>
      <c r="C938" s="22"/>
      <c r="D938" s="20"/>
      <c r="E938" s="14"/>
      <c r="F938" s="14"/>
      <c r="G938" s="23" t="str">
        <f>IF($B938="","",IFERROR(INDEX(Units!$D:$D,MATCH($B938,Units!$A:$A,0))&amp;"","Unit code not found"))</f>
        <v/>
      </c>
      <c r="H938" s="23" t="str">
        <f>IF($B938="","",IFERROR(INDEX(Units!$B:$B,MATCH($B938,Units!$A:$A,0))&amp;"","Unit code not found"))</f>
        <v/>
      </c>
    </row>
    <row r="939" spans="1:8" x14ac:dyDescent="0.3">
      <c r="A939" s="21"/>
      <c r="B939" s="14"/>
      <c r="C939" s="22"/>
      <c r="D939" s="20"/>
      <c r="E939" s="14"/>
      <c r="F939" s="14"/>
      <c r="G939" s="23" t="str">
        <f>IF($B939="","",IFERROR(INDEX(Units!$D:$D,MATCH($B939,Units!$A:$A,0))&amp;"","Unit code not found"))</f>
        <v/>
      </c>
      <c r="H939" s="23" t="str">
        <f>IF($B939="","",IFERROR(INDEX(Units!$B:$B,MATCH($B939,Units!$A:$A,0))&amp;"","Unit code not found"))</f>
        <v/>
      </c>
    </row>
    <row r="940" spans="1:8" x14ac:dyDescent="0.3">
      <c r="A940" s="21"/>
      <c r="B940" s="14"/>
      <c r="C940" s="22"/>
      <c r="D940" s="20"/>
      <c r="E940" s="14"/>
      <c r="F940" s="14"/>
      <c r="G940" s="23" t="str">
        <f>IF($B940="","",IFERROR(INDEX(Units!$D:$D,MATCH($B940,Units!$A:$A,0))&amp;"","Unit code not found"))</f>
        <v/>
      </c>
      <c r="H940" s="23" t="str">
        <f>IF($B940="","",IFERROR(INDEX(Units!$B:$B,MATCH($B940,Units!$A:$A,0))&amp;"","Unit code not found"))</f>
        <v/>
      </c>
    </row>
    <row r="941" spans="1:8" x14ac:dyDescent="0.3">
      <c r="A941" s="21"/>
      <c r="B941" s="14"/>
      <c r="C941" s="22"/>
      <c r="D941" s="20"/>
      <c r="E941" s="14"/>
      <c r="F941" s="14"/>
      <c r="G941" s="23" t="str">
        <f>IF($B941="","",IFERROR(INDEX(Units!$D:$D,MATCH($B941,Units!$A:$A,0))&amp;"","Unit code not found"))</f>
        <v/>
      </c>
      <c r="H941" s="23" t="str">
        <f>IF($B941="","",IFERROR(INDEX(Units!$B:$B,MATCH($B941,Units!$A:$A,0))&amp;"","Unit code not found"))</f>
        <v/>
      </c>
    </row>
    <row r="942" spans="1:8" x14ac:dyDescent="0.3">
      <c r="A942" s="21"/>
      <c r="B942" s="14"/>
      <c r="C942" s="22"/>
      <c r="D942" s="20"/>
      <c r="E942" s="14"/>
      <c r="F942" s="14"/>
      <c r="G942" s="23" t="str">
        <f>IF($B942="","",IFERROR(INDEX(Units!$D:$D,MATCH($B942,Units!$A:$A,0))&amp;"","Unit code not found"))</f>
        <v/>
      </c>
      <c r="H942" s="23" t="str">
        <f>IF($B942="","",IFERROR(INDEX(Units!$B:$B,MATCH($B942,Units!$A:$A,0))&amp;"","Unit code not found"))</f>
        <v/>
      </c>
    </row>
    <row r="943" spans="1:8" x14ac:dyDescent="0.3">
      <c r="A943" s="21"/>
      <c r="B943" s="14"/>
      <c r="C943" s="22"/>
      <c r="D943" s="20"/>
      <c r="E943" s="14"/>
      <c r="F943" s="14"/>
      <c r="G943" s="23" t="str">
        <f>IF($B943="","",IFERROR(INDEX(Units!$D:$D,MATCH($B943,Units!$A:$A,0))&amp;"","Unit code not found"))</f>
        <v/>
      </c>
      <c r="H943" s="23" t="str">
        <f>IF($B943="","",IFERROR(INDEX(Units!$B:$B,MATCH($B943,Units!$A:$A,0))&amp;"","Unit code not found"))</f>
        <v/>
      </c>
    </row>
    <row r="944" spans="1:8" x14ac:dyDescent="0.3">
      <c r="A944" s="21"/>
      <c r="B944" s="14"/>
      <c r="C944" s="22"/>
      <c r="D944" s="20"/>
      <c r="E944" s="14"/>
      <c r="F944" s="14"/>
      <c r="G944" s="23" t="str">
        <f>IF($B944="","",IFERROR(INDEX(Units!$D:$D,MATCH($B944,Units!$A:$A,0))&amp;"","Unit code not found"))</f>
        <v/>
      </c>
      <c r="H944" s="23" t="str">
        <f>IF($B944="","",IFERROR(INDEX(Units!$B:$B,MATCH($B944,Units!$A:$A,0))&amp;"","Unit code not found"))</f>
        <v/>
      </c>
    </row>
    <row r="945" spans="1:8" x14ac:dyDescent="0.3">
      <c r="A945" s="21"/>
      <c r="B945" s="14"/>
      <c r="C945" s="22"/>
      <c r="D945" s="20"/>
      <c r="E945" s="14"/>
      <c r="F945" s="14"/>
      <c r="G945" s="23" t="str">
        <f>IF($B945="","",IFERROR(INDEX(Units!$D:$D,MATCH($B945,Units!$A:$A,0))&amp;"","Unit code not found"))</f>
        <v/>
      </c>
      <c r="H945" s="23" t="str">
        <f>IF($B945="","",IFERROR(INDEX(Units!$B:$B,MATCH($B945,Units!$A:$A,0))&amp;"","Unit code not found"))</f>
        <v/>
      </c>
    </row>
    <row r="946" spans="1:8" x14ac:dyDescent="0.3">
      <c r="A946" s="21"/>
      <c r="B946" s="14"/>
      <c r="C946" s="22"/>
      <c r="D946" s="20"/>
      <c r="E946" s="14"/>
      <c r="F946" s="14"/>
      <c r="G946" s="23" t="str">
        <f>IF($B946="","",IFERROR(INDEX(Units!$D:$D,MATCH($B946,Units!$A:$A,0))&amp;"","Unit code not found"))</f>
        <v/>
      </c>
      <c r="H946" s="23" t="str">
        <f>IF($B946="","",IFERROR(INDEX(Units!$B:$B,MATCH($B946,Units!$A:$A,0))&amp;"","Unit code not found"))</f>
        <v/>
      </c>
    </row>
    <row r="947" spans="1:8" x14ac:dyDescent="0.3">
      <c r="A947" s="21"/>
      <c r="B947" s="14"/>
      <c r="C947" s="22"/>
      <c r="D947" s="20"/>
      <c r="E947" s="14"/>
      <c r="F947" s="14"/>
      <c r="G947" s="23" t="str">
        <f>IF($B947="","",IFERROR(INDEX(Units!$D:$D,MATCH($B947,Units!$A:$A,0))&amp;"","Unit code not found"))</f>
        <v/>
      </c>
      <c r="H947" s="23" t="str">
        <f>IF($B947="","",IFERROR(INDEX(Units!$B:$B,MATCH($B947,Units!$A:$A,0))&amp;"","Unit code not found"))</f>
        <v/>
      </c>
    </row>
    <row r="948" spans="1:8" x14ac:dyDescent="0.3">
      <c r="A948" s="21"/>
      <c r="B948" s="14"/>
      <c r="C948" s="22"/>
      <c r="D948" s="20"/>
      <c r="E948" s="14"/>
      <c r="F948" s="14"/>
      <c r="G948" s="23" t="str">
        <f>IF($B948="","",IFERROR(INDEX(Units!$D:$D,MATCH($B948,Units!$A:$A,0))&amp;"","Unit code not found"))</f>
        <v/>
      </c>
      <c r="H948" s="23" t="str">
        <f>IF($B948="","",IFERROR(INDEX(Units!$B:$B,MATCH($B948,Units!$A:$A,0))&amp;"","Unit code not found"))</f>
        <v/>
      </c>
    </row>
    <row r="949" spans="1:8" x14ac:dyDescent="0.3">
      <c r="A949" s="21"/>
      <c r="B949" s="14"/>
      <c r="C949" s="22"/>
      <c r="D949" s="20"/>
      <c r="E949" s="14"/>
      <c r="F949" s="14"/>
      <c r="G949" s="23" t="str">
        <f>IF($B949="","",IFERROR(INDEX(Units!$D:$D,MATCH($B949,Units!$A:$A,0))&amp;"","Unit code not found"))</f>
        <v/>
      </c>
      <c r="H949" s="23" t="str">
        <f>IF($B949="","",IFERROR(INDEX(Units!$B:$B,MATCH($B949,Units!$A:$A,0))&amp;"","Unit code not found"))</f>
        <v/>
      </c>
    </row>
    <row r="950" spans="1:8" x14ac:dyDescent="0.3">
      <c r="A950" s="21"/>
      <c r="B950" s="14"/>
      <c r="C950" s="22"/>
      <c r="D950" s="20"/>
      <c r="E950" s="14"/>
      <c r="F950" s="14"/>
      <c r="G950" s="23" t="str">
        <f>IF($B950="","",IFERROR(INDEX(Units!$D:$D,MATCH($B950,Units!$A:$A,0))&amp;"","Unit code not found"))</f>
        <v/>
      </c>
      <c r="H950" s="23" t="str">
        <f>IF($B950="","",IFERROR(INDEX(Units!$B:$B,MATCH($B950,Units!$A:$A,0))&amp;"","Unit code not found"))</f>
        <v/>
      </c>
    </row>
    <row r="951" spans="1:8" x14ac:dyDescent="0.3">
      <c r="A951" s="21"/>
      <c r="B951" s="14"/>
      <c r="C951" s="22"/>
      <c r="D951" s="20"/>
      <c r="E951" s="14"/>
      <c r="F951" s="14"/>
      <c r="G951" s="23" t="str">
        <f>IF($B951="","",IFERROR(INDEX(Units!$D:$D,MATCH($B951,Units!$A:$A,0))&amp;"","Unit code not found"))</f>
        <v/>
      </c>
      <c r="H951" s="23" t="str">
        <f>IF($B951="","",IFERROR(INDEX(Units!$B:$B,MATCH($B951,Units!$A:$A,0))&amp;"","Unit code not found"))</f>
        <v/>
      </c>
    </row>
    <row r="952" spans="1:8" x14ac:dyDescent="0.3">
      <c r="A952" s="21"/>
      <c r="B952" s="14"/>
      <c r="C952" s="22"/>
      <c r="D952" s="20"/>
      <c r="E952" s="14"/>
      <c r="F952" s="14"/>
      <c r="G952" s="23" t="str">
        <f>IF($B952="","",IFERROR(INDEX(Units!$D:$D,MATCH($B952,Units!$A:$A,0))&amp;"","Unit code not found"))</f>
        <v/>
      </c>
      <c r="H952" s="23" t="str">
        <f>IF($B952="","",IFERROR(INDEX(Units!$B:$B,MATCH($B952,Units!$A:$A,0))&amp;"","Unit code not found"))</f>
        <v/>
      </c>
    </row>
    <row r="953" spans="1:8" x14ac:dyDescent="0.3">
      <c r="A953" s="21"/>
      <c r="B953" s="14"/>
      <c r="C953" s="22"/>
      <c r="D953" s="20"/>
      <c r="E953" s="14"/>
      <c r="F953" s="14"/>
      <c r="G953" s="23" t="str">
        <f>IF($B953="","",IFERROR(INDEX(Units!$D:$D,MATCH($B953,Units!$A:$A,0))&amp;"","Unit code not found"))</f>
        <v/>
      </c>
      <c r="H953" s="23" t="str">
        <f>IF($B953="","",IFERROR(INDEX(Units!$B:$B,MATCH($B953,Units!$A:$A,0))&amp;"","Unit code not found"))</f>
        <v/>
      </c>
    </row>
    <row r="954" spans="1:8" x14ac:dyDescent="0.3">
      <c r="A954" s="21"/>
      <c r="B954" s="14"/>
      <c r="C954" s="22"/>
      <c r="D954" s="20"/>
      <c r="E954" s="14"/>
      <c r="F954" s="14"/>
      <c r="G954" s="23" t="str">
        <f>IF($B954="","",IFERROR(INDEX(Units!$D:$D,MATCH($B954,Units!$A:$A,0))&amp;"","Unit code not found"))</f>
        <v/>
      </c>
      <c r="H954" s="23" t="str">
        <f>IF($B954="","",IFERROR(INDEX(Units!$B:$B,MATCH($B954,Units!$A:$A,0))&amp;"","Unit code not found"))</f>
        <v/>
      </c>
    </row>
    <row r="955" spans="1:8" x14ac:dyDescent="0.3">
      <c r="A955" s="21"/>
      <c r="B955" s="14"/>
      <c r="C955" s="22"/>
      <c r="D955" s="20"/>
      <c r="E955" s="14"/>
      <c r="F955" s="14"/>
      <c r="G955" s="23" t="str">
        <f>IF($B955="","",IFERROR(INDEX(Units!$D:$D,MATCH($B955,Units!$A:$A,0))&amp;"","Unit code not found"))</f>
        <v/>
      </c>
      <c r="H955" s="23" t="str">
        <f>IF($B955="","",IFERROR(INDEX(Units!$B:$B,MATCH($B955,Units!$A:$A,0))&amp;"","Unit code not found"))</f>
        <v/>
      </c>
    </row>
    <row r="956" spans="1:8" x14ac:dyDescent="0.3">
      <c r="A956" s="21"/>
      <c r="B956" s="14"/>
      <c r="C956" s="22"/>
      <c r="D956" s="20"/>
      <c r="E956" s="14"/>
      <c r="F956" s="14"/>
      <c r="G956" s="23" t="str">
        <f>IF($B956="","",IFERROR(INDEX(Units!$D:$D,MATCH($B956,Units!$A:$A,0))&amp;"","Unit code not found"))</f>
        <v/>
      </c>
      <c r="H956" s="23" t="str">
        <f>IF($B956="","",IFERROR(INDEX(Units!$B:$B,MATCH($B956,Units!$A:$A,0))&amp;"","Unit code not found"))</f>
        <v/>
      </c>
    </row>
    <row r="957" spans="1:8" x14ac:dyDescent="0.3">
      <c r="A957" s="21"/>
      <c r="B957" s="14"/>
      <c r="C957" s="22"/>
      <c r="D957" s="20"/>
      <c r="E957" s="14"/>
      <c r="F957" s="14"/>
      <c r="G957" s="23" t="str">
        <f>IF($B957="","",IFERROR(INDEX(Units!$D:$D,MATCH($B957,Units!$A:$A,0))&amp;"","Unit code not found"))</f>
        <v/>
      </c>
      <c r="H957" s="23" t="str">
        <f>IF($B957="","",IFERROR(INDEX(Units!$B:$B,MATCH($B957,Units!$A:$A,0))&amp;"","Unit code not found"))</f>
        <v/>
      </c>
    </row>
    <row r="958" spans="1:8" x14ac:dyDescent="0.3">
      <c r="A958" s="21"/>
      <c r="B958" s="14"/>
      <c r="C958" s="22"/>
      <c r="D958" s="20"/>
      <c r="E958" s="14"/>
      <c r="F958" s="14"/>
      <c r="G958" s="23" t="str">
        <f>IF($B958="","",IFERROR(INDEX(Units!$D:$D,MATCH($B958,Units!$A:$A,0))&amp;"","Unit code not found"))</f>
        <v/>
      </c>
      <c r="H958" s="23" t="str">
        <f>IF($B958="","",IFERROR(INDEX(Units!$B:$B,MATCH($B958,Units!$A:$A,0))&amp;"","Unit code not found"))</f>
        <v/>
      </c>
    </row>
    <row r="959" spans="1:8" x14ac:dyDescent="0.3">
      <c r="A959" s="21"/>
      <c r="B959" s="14"/>
      <c r="C959" s="22"/>
      <c r="D959" s="20"/>
      <c r="E959" s="14"/>
      <c r="F959" s="14"/>
      <c r="G959" s="23" t="str">
        <f>IF($B959="","",IFERROR(INDEX(Units!$D:$D,MATCH($B959,Units!$A:$A,0))&amp;"","Unit code not found"))</f>
        <v/>
      </c>
      <c r="H959" s="23" t="str">
        <f>IF($B959="","",IFERROR(INDEX(Units!$B:$B,MATCH($B959,Units!$A:$A,0))&amp;"","Unit code not found"))</f>
        <v/>
      </c>
    </row>
    <row r="960" spans="1:8" x14ac:dyDescent="0.3">
      <c r="A960" s="21"/>
      <c r="B960" s="14"/>
      <c r="C960" s="22"/>
      <c r="D960" s="20"/>
      <c r="E960" s="14"/>
      <c r="F960" s="14"/>
      <c r="G960" s="23" t="str">
        <f>IF($B960="","",IFERROR(INDEX(Units!$D:$D,MATCH($B960,Units!$A:$A,0))&amp;"","Unit code not found"))</f>
        <v/>
      </c>
      <c r="H960" s="23" t="str">
        <f>IF($B960="","",IFERROR(INDEX(Units!$B:$B,MATCH($B960,Units!$A:$A,0))&amp;"","Unit code not found"))</f>
        <v/>
      </c>
    </row>
    <row r="961" spans="1:8" x14ac:dyDescent="0.3">
      <c r="A961" s="21"/>
      <c r="B961" s="14"/>
      <c r="C961" s="22"/>
      <c r="D961" s="20"/>
      <c r="E961" s="14"/>
      <c r="F961" s="14"/>
      <c r="G961" s="23" t="str">
        <f>IF($B961="","",IFERROR(INDEX(Units!$D:$D,MATCH($B961,Units!$A:$A,0))&amp;"","Unit code not found"))</f>
        <v/>
      </c>
      <c r="H961" s="23" t="str">
        <f>IF($B961="","",IFERROR(INDEX(Units!$B:$B,MATCH($B961,Units!$A:$A,0))&amp;"","Unit code not found"))</f>
        <v/>
      </c>
    </row>
    <row r="962" spans="1:8" x14ac:dyDescent="0.3">
      <c r="A962" s="21"/>
      <c r="B962" s="14"/>
      <c r="C962" s="22"/>
      <c r="D962" s="20"/>
      <c r="E962" s="14"/>
      <c r="F962" s="14"/>
      <c r="G962" s="23" t="str">
        <f>IF($B962="","",IFERROR(INDEX(Units!$D:$D,MATCH($B962,Units!$A:$A,0))&amp;"","Unit code not found"))</f>
        <v/>
      </c>
      <c r="H962" s="23" t="str">
        <f>IF($B962="","",IFERROR(INDEX(Units!$B:$B,MATCH($B962,Units!$A:$A,0))&amp;"","Unit code not found"))</f>
        <v/>
      </c>
    </row>
    <row r="963" spans="1:8" x14ac:dyDescent="0.3">
      <c r="A963" s="21"/>
      <c r="B963" s="14"/>
      <c r="C963" s="22"/>
      <c r="D963" s="20"/>
      <c r="E963" s="14"/>
      <c r="F963" s="14"/>
      <c r="G963" s="23" t="str">
        <f>IF($B963="","",IFERROR(INDEX(Units!$D:$D,MATCH($B963,Units!$A:$A,0))&amp;"","Unit code not found"))</f>
        <v/>
      </c>
      <c r="H963" s="23" t="str">
        <f>IF($B963="","",IFERROR(INDEX(Units!$B:$B,MATCH($B963,Units!$A:$A,0))&amp;"","Unit code not found"))</f>
        <v/>
      </c>
    </row>
    <row r="964" spans="1:8" x14ac:dyDescent="0.3">
      <c r="A964" s="21"/>
      <c r="B964" s="14"/>
      <c r="C964" s="22"/>
      <c r="D964" s="20"/>
      <c r="E964" s="14"/>
      <c r="F964" s="14"/>
      <c r="G964" s="23" t="str">
        <f>IF($B964="","",IFERROR(INDEX(Units!$D:$D,MATCH($B964,Units!$A:$A,0))&amp;"","Unit code not found"))</f>
        <v/>
      </c>
      <c r="H964" s="23" t="str">
        <f>IF($B964="","",IFERROR(INDEX(Units!$B:$B,MATCH($B964,Units!$A:$A,0))&amp;"","Unit code not found"))</f>
        <v/>
      </c>
    </row>
    <row r="965" spans="1:8" x14ac:dyDescent="0.3">
      <c r="A965" s="21"/>
      <c r="B965" s="14"/>
      <c r="C965" s="22"/>
      <c r="D965" s="20"/>
      <c r="E965" s="14"/>
      <c r="F965" s="14"/>
      <c r="G965" s="23" t="str">
        <f>IF($B965="","",IFERROR(INDEX(Units!$D:$D,MATCH($B965,Units!$A:$A,0))&amp;"","Unit code not found"))</f>
        <v/>
      </c>
      <c r="H965" s="23" t="str">
        <f>IF($B965="","",IFERROR(INDEX(Units!$B:$B,MATCH($B965,Units!$A:$A,0))&amp;"","Unit code not found"))</f>
        <v/>
      </c>
    </row>
    <row r="966" spans="1:8" x14ac:dyDescent="0.3">
      <c r="A966" s="21"/>
      <c r="B966" s="14"/>
      <c r="C966" s="22"/>
      <c r="D966" s="20"/>
      <c r="E966" s="14"/>
      <c r="F966" s="14"/>
      <c r="G966" s="23" t="str">
        <f>IF($B966="","",IFERROR(INDEX(Units!$D:$D,MATCH($B966,Units!$A:$A,0))&amp;"","Unit code not found"))</f>
        <v/>
      </c>
      <c r="H966" s="23" t="str">
        <f>IF($B966="","",IFERROR(INDEX(Units!$B:$B,MATCH($B966,Units!$A:$A,0))&amp;"","Unit code not found"))</f>
        <v/>
      </c>
    </row>
    <row r="967" spans="1:8" x14ac:dyDescent="0.3">
      <c r="A967" s="21"/>
      <c r="B967" s="14"/>
      <c r="C967" s="22"/>
      <c r="D967" s="20"/>
      <c r="E967" s="14"/>
      <c r="F967" s="14"/>
      <c r="G967" s="23" t="str">
        <f>IF($B967="","",IFERROR(INDEX(Units!$D:$D,MATCH($B967,Units!$A:$A,0))&amp;"","Unit code not found"))</f>
        <v/>
      </c>
      <c r="H967" s="23" t="str">
        <f>IF($B967="","",IFERROR(INDEX(Units!$B:$B,MATCH($B967,Units!$A:$A,0))&amp;"","Unit code not found"))</f>
        <v/>
      </c>
    </row>
    <row r="968" spans="1:8" x14ac:dyDescent="0.3">
      <c r="A968" s="21"/>
      <c r="B968" s="14"/>
      <c r="C968" s="22"/>
      <c r="D968" s="20"/>
      <c r="E968" s="14"/>
      <c r="F968" s="14"/>
      <c r="G968" s="23" t="str">
        <f>IF($B968="","",IFERROR(INDEX(Units!$D:$D,MATCH($B968,Units!$A:$A,0))&amp;"","Unit code not found"))</f>
        <v/>
      </c>
      <c r="H968" s="23" t="str">
        <f>IF($B968="","",IFERROR(INDEX(Units!$B:$B,MATCH($B968,Units!$A:$A,0))&amp;"","Unit code not found"))</f>
        <v/>
      </c>
    </row>
    <row r="969" spans="1:8" x14ac:dyDescent="0.3">
      <c r="A969" s="21"/>
      <c r="B969" s="14"/>
      <c r="C969" s="22"/>
      <c r="D969" s="20"/>
      <c r="E969" s="14"/>
      <c r="F969" s="14"/>
      <c r="G969" s="23" t="str">
        <f>IF($B969="","",IFERROR(INDEX(Units!$D:$D,MATCH($B969,Units!$A:$A,0))&amp;"","Unit code not found"))</f>
        <v/>
      </c>
      <c r="H969" s="23" t="str">
        <f>IF($B969="","",IFERROR(INDEX(Units!$B:$B,MATCH($B969,Units!$A:$A,0))&amp;"","Unit code not found"))</f>
        <v/>
      </c>
    </row>
    <row r="970" spans="1:8" x14ac:dyDescent="0.3">
      <c r="A970" s="21"/>
      <c r="B970" s="14"/>
      <c r="C970" s="22"/>
      <c r="D970" s="20"/>
      <c r="E970" s="14"/>
      <c r="F970" s="14"/>
      <c r="G970" s="23" t="str">
        <f>IF($B970="","",IFERROR(INDEX(Units!$D:$D,MATCH($B970,Units!$A:$A,0))&amp;"","Unit code not found"))</f>
        <v/>
      </c>
      <c r="H970" s="23" t="str">
        <f>IF($B970="","",IFERROR(INDEX(Units!$B:$B,MATCH($B970,Units!$A:$A,0))&amp;"","Unit code not found"))</f>
        <v/>
      </c>
    </row>
    <row r="971" spans="1:8" x14ac:dyDescent="0.3">
      <c r="A971" s="21"/>
      <c r="B971" s="14"/>
      <c r="C971" s="22"/>
      <c r="D971" s="20"/>
      <c r="E971" s="14"/>
      <c r="F971" s="14"/>
      <c r="G971" s="23" t="str">
        <f>IF($B971="","",IFERROR(INDEX(Units!$D:$D,MATCH($B971,Units!$A:$A,0))&amp;"","Unit code not found"))</f>
        <v/>
      </c>
      <c r="H971" s="23" t="str">
        <f>IF($B971="","",IFERROR(INDEX(Units!$B:$B,MATCH($B971,Units!$A:$A,0))&amp;"","Unit code not found"))</f>
        <v/>
      </c>
    </row>
    <row r="972" spans="1:8" x14ac:dyDescent="0.3">
      <c r="A972" s="21"/>
      <c r="B972" s="14"/>
      <c r="C972" s="22"/>
      <c r="D972" s="20"/>
      <c r="E972" s="14"/>
      <c r="F972" s="14"/>
      <c r="G972" s="23" t="str">
        <f>IF($B972="","",IFERROR(INDEX(Units!$D:$D,MATCH($B972,Units!$A:$A,0))&amp;"","Unit code not found"))</f>
        <v/>
      </c>
      <c r="H972" s="23" t="str">
        <f>IF($B972="","",IFERROR(INDEX(Units!$B:$B,MATCH($B972,Units!$A:$A,0))&amp;"","Unit code not found"))</f>
        <v/>
      </c>
    </row>
    <row r="973" spans="1:8" x14ac:dyDescent="0.3">
      <c r="A973" s="21"/>
      <c r="B973" s="14"/>
      <c r="C973" s="22"/>
      <c r="D973" s="20"/>
      <c r="E973" s="14"/>
      <c r="F973" s="14"/>
      <c r="G973" s="23" t="str">
        <f>IF($B973="","",IFERROR(INDEX(Units!$D:$D,MATCH($B973,Units!$A:$A,0))&amp;"","Unit code not found"))</f>
        <v/>
      </c>
      <c r="H973" s="23" t="str">
        <f>IF($B973="","",IFERROR(INDEX(Units!$B:$B,MATCH($B973,Units!$A:$A,0))&amp;"","Unit code not found"))</f>
        <v/>
      </c>
    </row>
    <row r="974" spans="1:8" x14ac:dyDescent="0.3">
      <c r="A974" s="21"/>
      <c r="B974" s="14"/>
      <c r="C974" s="22"/>
      <c r="D974" s="20"/>
      <c r="E974" s="14"/>
      <c r="F974" s="14"/>
      <c r="G974" s="23" t="str">
        <f>IF($B974="","",IFERROR(INDEX(Units!$D:$D,MATCH($B974,Units!$A:$A,0))&amp;"","Unit code not found"))</f>
        <v/>
      </c>
      <c r="H974" s="23" t="str">
        <f>IF($B974="","",IFERROR(INDEX(Units!$B:$B,MATCH($B974,Units!$A:$A,0))&amp;"","Unit code not found"))</f>
        <v/>
      </c>
    </row>
    <row r="975" spans="1:8" x14ac:dyDescent="0.3">
      <c r="A975" s="21"/>
      <c r="B975" s="14"/>
      <c r="C975" s="22"/>
      <c r="D975" s="20"/>
      <c r="E975" s="14"/>
      <c r="F975" s="14"/>
      <c r="G975" s="23" t="str">
        <f>IF($B975="","",IFERROR(INDEX(Units!$D:$D,MATCH($B975,Units!$A:$A,0))&amp;"","Unit code not found"))</f>
        <v/>
      </c>
      <c r="H975" s="23" t="str">
        <f>IF($B975="","",IFERROR(INDEX(Units!$B:$B,MATCH($B975,Units!$A:$A,0))&amp;"","Unit code not found"))</f>
        <v/>
      </c>
    </row>
    <row r="976" spans="1:8" x14ac:dyDescent="0.3">
      <c r="A976" s="21"/>
      <c r="B976" s="14"/>
      <c r="C976" s="22"/>
      <c r="D976" s="20"/>
      <c r="E976" s="14"/>
      <c r="F976" s="14"/>
      <c r="G976" s="23" t="str">
        <f>IF($B976="","",IFERROR(INDEX(Units!$D:$D,MATCH($B976,Units!$A:$A,0))&amp;"","Unit code not found"))</f>
        <v/>
      </c>
      <c r="H976" s="23" t="str">
        <f>IF($B976="","",IFERROR(INDEX(Units!$B:$B,MATCH($B976,Units!$A:$A,0))&amp;"","Unit code not found"))</f>
        <v/>
      </c>
    </row>
    <row r="977" spans="1:8" x14ac:dyDescent="0.3">
      <c r="A977" s="21"/>
      <c r="B977" s="14"/>
      <c r="C977" s="22"/>
      <c r="D977" s="20"/>
      <c r="E977" s="14"/>
      <c r="F977" s="14"/>
      <c r="G977" s="23" t="str">
        <f>IF($B977="","",IFERROR(INDEX(Units!$D:$D,MATCH($B977,Units!$A:$A,0))&amp;"","Unit code not found"))</f>
        <v/>
      </c>
      <c r="H977" s="23" t="str">
        <f>IF($B977="","",IFERROR(INDEX(Units!$B:$B,MATCH($B977,Units!$A:$A,0))&amp;"","Unit code not found"))</f>
        <v/>
      </c>
    </row>
    <row r="978" spans="1:8" x14ac:dyDescent="0.3">
      <c r="A978" s="21"/>
      <c r="B978" s="14"/>
      <c r="C978" s="22"/>
      <c r="D978" s="20"/>
      <c r="E978" s="14"/>
      <c r="F978" s="14"/>
      <c r="G978" s="23" t="str">
        <f>IF($B978="","",IFERROR(INDEX(Units!$D:$D,MATCH($B978,Units!$A:$A,0))&amp;"","Unit code not found"))</f>
        <v/>
      </c>
      <c r="H978" s="23" t="str">
        <f>IF($B978="","",IFERROR(INDEX(Units!$B:$B,MATCH($B978,Units!$A:$A,0))&amp;"","Unit code not found"))</f>
        <v/>
      </c>
    </row>
    <row r="979" spans="1:8" x14ac:dyDescent="0.3">
      <c r="A979" s="21"/>
      <c r="B979" s="14"/>
      <c r="C979" s="22"/>
      <c r="D979" s="20"/>
      <c r="E979" s="14"/>
      <c r="F979" s="14"/>
      <c r="G979" s="23" t="str">
        <f>IF($B979="","",IFERROR(INDEX(Units!$D:$D,MATCH($B979,Units!$A:$A,0))&amp;"","Unit code not found"))</f>
        <v/>
      </c>
      <c r="H979" s="23" t="str">
        <f>IF($B979="","",IFERROR(INDEX(Units!$B:$B,MATCH($B979,Units!$A:$A,0))&amp;"","Unit code not found"))</f>
        <v/>
      </c>
    </row>
    <row r="980" spans="1:8" x14ac:dyDescent="0.3">
      <c r="A980" s="21"/>
      <c r="B980" s="14"/>
      <c r="C980" s="22"/>
      <c r="D980" s="20"/>
      <c r="E980" s="14"/>
      <c r="F980" s="14"/>
      <c r="G980" s="23" t="str">
        <f>IF($B980="","",IFERROR(INDEX(Units!$D:$D,MATCH($B980,Units!$A:$A,0))&amp;"","Unit code not found"))</f>
        <v/>
      </c>
      <c r="H980" s="23" t="str">
        <f>IF($B980="","",IFERROR(INDEX(Units!$B:$B,MATCH($B980,Units!$A:$A,0))&amp;"","Unit code not found"))</f>
        <v/>
      </c>
    </row>
    <row r="981" spans="1:8" x14ac:dyDescent="0.3">
      <c r="A981" s="21"/>
      <c r="B981" s="14"/>
      <c r="C981" s="22"/>
      <c r="D981" s="20"/>
      <c r="E981" s="14"/>
      <c r="F981" s="14"/>
      <c r="G981" s="23" t="str">
        <f>IF($B981="","",IFERROR(INDEX(Units!$D:$D,MATCH($B981,Units!$A:$A,0))&amp;"","Unit code not found"))</f>
        <v/>
      </c>
      <c r="H981" s="23" t="str">
        <f>IF($B981="","",IFERROR(INDEX(Units!$B:$B,MATCH($B981,Units!$A:$A,0))&amp;"","Unit code not found"))</f>
        <v/>
      </c>
    </row>
    <row r="982" spans="1:8" x14ac:dyDescent="0.3">
      <c r="A982" s="21"/>
      <c r="B982" s="14"/>
      <c r="C982" s="22"/>
      <c r="D982" s="20"/>
      <c r="E982" s="14"/>
      <c r="F982" s="14"/>
      <c r="G982" s="23" t="str">
        <f>IF($B982="","",IFERROR(INDEX(Units!$D:$D,MATCH($B982,Units!$A:$A,0))&amp;"","Unit code not found"))</f>
        <v/>
      </c>
      <c r="H982" s="23" t="str">
        <f>IF($B982="","",IFERROR(INDEX(Units!$B:$B,MATCH($B982,Units!$A:$A,0))&amp;"","Unit code not found"))</f>
        <v/>
      </c>
    </row>
    <row r="983" spans="1:8" x14ac:dyDescent="0.3">
      <c r="A983" s="21"/>
      <c r="B983" s="14"/>
      <c r="C983" s="22"/>
      <c r="D983" s="20"/>
      <c r="E983" s="14"/>
      <c r="F983" s="14"/>
      <c r="G983" s="23" t="str">
        <f>IF($B983="","",IFERROR(INDEX(Units!$D:$D,MATCH($B983,Units!$A:$A,0))&amp;"","Unit code not found"))</f>
        <v/>
      </c>
      <c r="H983" s="23" t="str">
        <f>IF($B983="","",IFERROR(INDEX(Units!$B:$B,MATCH($B983,Units!$A:$A,0))&amp;"","Unit code not found"))</f>
        <v/>
      </c>
    </row>
    <row r="984" spans="1:8" x14ac:dyDescent="0.3">
      <c r="A984" s="21"/>
      <c r="B984" s="14"/>
      <c r="C984" s="22"/>
      <c r="D984" s="20"/>
      <c r="E984" s="14"/>
      <c r="F984" s="14"/>
      <c r="G984" s="23" t="str">
        <f>IF($B984="","",IFERROR(INDEX(Units!$D:$D,MATCH($B984,Units!$A:$A,0))&amp;"","Unit code not found"))</f>
        <v/>
      </c>
      <c r="H984" s="23" t="str">
        <f>IF($B984="","",IFERROR(INDEX(Units!$B:$B,MATCH($B984,Units!$A:$A,0))&amp;"","Unit code not found"))</f>
        <v/>
      </c>
    </row>
    <row r="985" spans="1:8" x14ac:dyDescent="0.3">
      <c r="A985" s="21"/>
      <c r="B985" s="14"/>
      <c r="C985" s="22"/>
      <c r="D985" s="20"/>
      <c r="E985" s="14"/>
      <c r="F985" s="14"/>
      <c r="G985" s="23" t="str">
        <f>IF($B985="","",IFERROR(INDEX(Units!$D:$D,MATCH($B985,Units!$A:$A,0))&amp;"","Unit code not found"))</f>
        <v/>
      </c>
      <c r="H985" s="23" t="str">
        <f>IF($B985="","",IFERROR(INDEX(Units!$B:$B,MATCH($B985,Units!$A:$A,0))&amp;"","Unit code not found"))</f>
        <v/>
      </c>
    </row>
    <row r="986" spans="1:8" x14ac:dyDescent="0.3">
      <c r="A986" s="21"/>
      <c r="B986" s="14"/>
      <c r="C986" s="22"/>
      <c r="D986" s="20"/>
      <c r="E986" s="14"/>
      <c r="F986" s="14"/>
      <c r="G986" s="23" t="str">
        <f>IF($B986="","",IFERROR(INDEX(Units!$D:$D,MATCH($B986,Units!$A:$A,0))&amp;"","Unit code not found"))</f>
        <v/>
      </c>
      <c r="H986" s="23" t="str">
        <f>IF($B986="","",IFERROR(INDEX(Units!$B:$B,MATCH($B986,Units!$A:$A,0))&amp;"","Unit code not found"))</f>
        <v/>
      </c>
    </row>
    <row r="987" spans="1:8" x14ac:dyDescent="0.3">
      <c r="A987" s="21"/>
      <c r="B987" s="14"/>
      <c r="C987" s="22"/>
      <c r="D987" s="20"/>
      <c r="E987" s="14"/>
      <c r="F987" s="14"/>
      <c r="G987" s="23" t="str">
        <f>IF($B987="","",IFERROR(INDEX(Units!$D:$D,MATCH($B987,Units!$A:$A,0))&amp;"","Unit code not found"))</f>
        <v/>
      </c>
      <c r="H987" s="23" t="str">
        <f>IF($B987="","",IFERROR(INDEX(Units!$B:$B,MATCH($B987,Units!$A:$A,0))&amp;"","Unit code not found"))</f>
        <v/>
      </c>
    </row>
    <row r="988" spans="1:8" x14ac:dyDescent="0.3">
      <c r="A988" s="21"/>
      <c r="B988" s="14"/>
      <c r="C988" s="22"/>
      <c r="D988" s="20"/>
      <c r="E988" s="14"/>
      <c r="F988" s="14"/>
      <c r="G988" s="23" t="str">
        <f>IF($B988="","",IFERROR(INDEX(Units!$D:$D,MATCH($B988,Units!$A:$A,0))&amp;"","Unit code not found"))</f>
        <v/>
      </c>
      <c r="H988" s="23" t="str">
        <f>IF($B988="","",IFERROR(INDEX(Units!$B:$B,MATCH($B988,Units!$A:$A,0))&amp;"","Unit code not found"))</f>
        <v/>
      </c>
    </row>
    <row r="989" spans="1:8" x14ac:dyDescent="0.3">
      <c r="A989" s="21"/>
      <c r="B989" s="14"/>
      <c r="C989" s="22"/>
      <c r="D989" s="20"/>
      <c r="E989" s="14"/>
      <c r="F989" s="14"/>
      <c r="G989" s="23" t="str">
        <f>IF($B989="","",IFERROR(INDEX(Units!$D:$D,MATCH($B989,Units!$A:$A,0))&amp;"","Unit code not found"))</f>
        <v/>
      </c>
      <c r="H989" s="23" t="str">
        <f>IF($B989="","",IFERROR(INDEX(Units!$B:$B,MATCH($B989,Units!$A:$A,0))&amp;"","Unit code not found"))</f>
        <v/>
      </c>
    </row>
    <row r="990" spans="1:8" x14ac:dyDescent="0.3">
      <c r="A990" s="21"/>
      <c r="B990" s="14"/>
      <c r="C990" s="22"/>
      <c r="D990" s="20"/>
      <c r="E990" s="14"/>
      <c r="F990" s="14"/>
      <c r="G990" s="23" t="str">
        <f>IF($B990="","",IFERROR(INDEX(Units!$D:$D,MATCH($B990,Units!$A:$A,0))&amp;"","Unit code not found"))</f>
        <v/>
      </c>
      <c r="H990" s="23" t="str">
        <f>IF($B990="","",IFERROR(INDEX(Units!$B:$B,MATCH($B990,Units!$A:$A,0))&amp;"","Unit code not found"))</f>
        <v/>
      </c>
    </row>
    <row r="991" spans="1:8" x14ac:dyDescent="0.3">
      <c r="A991" s="21"/>
      <c r="B991" s="14"/>
      <c r="C991" s="22"/>
      <c r="D991" s="20"/>
      <c r="E991" s="14"/>
      <c r="F991" s="14"/>
      <c r="G991" s="23" t="str">
        <f>IF($B991="","",IFERROR(INDEX(Units!$D:$D,MATCH($B991,Units!$A:$A,0))&amp;"","Unit code not found"))</f>
        <v/>
      </c>
      <c r="H991" s="23" t="str">
        <f>IF($B991="","",IFERROR(INDEX(Units!$B:$B,MATCH($B991,Units!$A:$A,0))&amp;"","Unit code not found"))</f>
        <v/>
      </c>
    </row>
    <row r="992" spans="1:8" x14ac:dyDescent="0.3">
      <c r="A992" s="21"/>
      <c r="B992" s="14"/>
      <c r="C992" s="22"/>
      <c r="D992" s="20"/>
      <c r="E992" s="14"/>
      <c r="F992" s="14"/>
      <c r="G992" s="23" t="str">
        <f>IF($B992="","",IFERROR(INDEX(Units!$D:$D,MATCH($B992,Units!$A:$A,0))&amp;"","Unit code not found"))</f>
        <v/>
      </c>
      <c r="H992" s="23" t="str">
        <f>IF($B992="","",IFERROR(INDEX(Units!$B:$B,MATCH($B992,Units!$A:$A,0))&amp;"","Unit code not found"))</f>
        <v/>
      </c>
    </row>
    <row r="993" spans="1:8" x14ac:dyDescent="0.3">
      <c r="A993" s="21"/>
      <c r="B993" s="14"/>
      <c r="C993" s="22"/>
      <c r="D993" s="20"/>
      <c r="E993" s="14"/>
      <c r="F993" s="14"/>
      <c r="G993" s="23" t="str">
        <f>IF($B993="","",IFERROR(INDEX(Units!$D:$D,MATCH($B993,Units!$A:$A,0))&amp;"","Unit code not found"))</f>
        <v/>
      </c>
      <c r="H993" s="23" t="str">
        <f>IF($B993="","",IFERROR(INDEX(Units!$B:$B,MATCH($B993,Units!$A:$A,0))&amp;"","Unit code not found"))</f>
        <v/>
      </c>
    </row>
    <row r="994" spans="1:8" x14ac:dyDescent="0.3">
      <c r="A994" s="21"/>
      <c r="B994" s="14"/>
      <c r="C994" s="22"/>
      <c r="D994" s="20"/>
      <c r="E994" s="14"/>
      <c r="F994" s="14"/>
      <c r="G994" s="23" t="str">
        <f>IF($B994="","",IFERROR(INDEX(Units!$D:$D,MATCH($B994,Units!$A:$A,0))&amp;"","Unit code not found"))</f>
        <v/>
      </c>
      <c r="H994" s="23" t="str">
        <f>IF($B994="","",IFERROR(INDEX(Units!$B:$B,MATCH($B994,Units!$A:$A,0))&amp;"","Unit code not found"))</f>
        <v/>
      </c>
    </row>
    <row r="995" spans="1:8" x14ac:dyDescent="0.3">
      <c r="A995" s="21"/>
      <c r="B995" s="14"/>
      <c r="C995" s="22"/>
      <c r="D995" s="20"/>
      <c r="E995" s="14"/>
      <c r="F995" s="14"/>
      <c r="G995" s="23" t="str">
        <f>IF($B995="","",IFERROR(INDEX(Units!$D:$D,MATCH($B995,Units!$A:$A,0))&amp;"","Unit code not found"))</f>
        <v/>
      </c>
      <c r="H995" s="23" t="str">
        <f>IF($B995="","",IFERROR(INDEX(Units!$B:$B,MATCH($B995,Units!$A:$A,0))&amp;"","Unit code not found"))</f>
        <v/>
      </c>
    </row>
    <row r="996" spans="1:8" x14ac:dyDescent="0.3">
      <c r="A996" s="21"/>
      <c r="B996" s="14"/>
      <c r="C996" s="22"/>
      <c r="D996" s="20"/>
      <c r="E996" s="14"/>
      <c r="F996" s="14"/>
      <c r="G996" s="23" t="str">
        <f>IF($B996="","",IFERROR(INDEX(Units!$D:$D,MATCH($B996,Units!$A:$A,0))&amp;"","Unit code not found"))</f>
        <v/>
      </c>
      <c r="H996" s="23" t="str">
        <f>IF($B996="","",IFERROR(INDEX(Units!$B:$B,MATCH($B996,Units!$A:$A,0))&amp;"","Unit code not found"))</f>
        <v/>
      </c>
    </row>
    <row r="997" spans="1:8" x14ac:dyDescent="0.3">
      <c r="A997" s="21"/>
      <c r="B997" s="14"/>
      <c r="C997" s="22"/>
      <c r="D997" s="20"/>
      <c r="E997" s="14"/>
      <c r="F997" s="14"/>
      <c r="G997" s="23" t="str">
        <f>IF($B997="","",IFERROR(INDEX(Units!$D:$D,MATCH($B997,Units!$A:$A,0))&amp;"","Unit code not found"))</f>
        <v/>
      </c>
      <c r="H997" s="23" t="str">
        <f>IF($B997="","",IFERROR(INDEX(Units!$B:$B,MATCH($B997,Units!$A:$A,0))&amp;"","Unit code not found"))</f>
        <v/>
      </c>
    </row>
    <row r="998" spans="1:8" x14ac:dyDescent="0.3">
      <c r="A998" s="21"/>
      <c r="B998" s="14"/>
      <c r="C998" s="22"/>
      <c r="D998" s="20"/>
      <c r="E998" s="14"/>
      <c r="F998" s="14"/>
      <c r="G998" s="23" t="str">
        <f>IF($B998="","",IFERROR(INDEX(Units!$D:$D,MATCH($B998,Units!$A:$A,0))&amp;"","Unit code not found"))</f>
        <v/>
      </c>
      <c r="H998" s="23" t="str">
        <f>IF($B998="","",IFERROR(INDEX(Units!$B:$B,MATCH($B998,Units!$A:$A,0))&amp;"","Unit code not found"))</f>
        <v/>
      </c>
    </row>
    <row r="999" spans="1:8" x14ac:dyDescent="0.3">
      <c r="A999" s="21"/>
      <c r="B999" s="14"/>
      <c r="C999" s="22"/>
      <c r="D999" s="20"/>
      <c r="E999" s="14"/>
      <c r="F999" s="14"/>
      <c r="G999" s="23" t="str">
        <f>IF($B999="","",IFERROR(INDEX(Units!$D:$D,MATCH($B999,Units!$A:$A,0))&amp;"","Unit code not found"))</f>
        <v/>
      </c>
      <c r="H999" s="23" t="str">
        <f>IF($B999="","",IFERROR(INDEX(Units!$B:$B,MATCH($B999,Units!$A:$A,0))&amp;"","Unit code not found"))</f>
        <v/>
      </c>
    </row>
    <row r="1000" spans="1:8" x14ac:dyDescent="0.3">
      <c r="A1000" s="21"/>
      <c r="B1000" s="14"/>
      <c r="C1000" s="22"/>
      <c r="D1000" s="20"/>
      <c r="E1000" s="14"/>
      <c r="F1000" s="14"/>
      <c r="G1000" s="23" t="str">
        <f>IF($B1000="","",IFERROR(INDEX(Units!$D:$D,MATCH($B1000,Units!$A:$A,0))&amp;"","Unit code not found"))</f>
        <v/>
      </c>
      <c r="H1000" s="23" t="str">
        <f>IF($B1000="","",IFERROR(INDEX(Units!$B:$B,MATCH($B1000,Units!$A:$A,0))&amp;"","Unit code not found"))</f>
        <v/>
      </c>
    </row>
    <row r="1001" spans="1:8" x14ac:dyDescent="0.3">
      <c r="A1001" s="21"/>
      <c r="B1001" s="14"/>
      <c r="C1001" s="22"/>
      <c r="D1001" s="20"/>
      <c r="E1001" s="14"/>
      <c r="F1001" s="14"/>
      <c r="G1001" s="23" t="str">
        <f>IF($B1001="","",IFERROR(INDEX(Units!$D:$D,MATCH($B1001,Units!$A:$A,0))&amp;"","Unit code not found"))</f>
        <v/>
      </c>
      <c r="H1001" s="23" t="str">
        <f>IF($B1001="","",IFERROR(INDEX(Units!$B:$B,MATCH($B1001,Units!$A:$A,0))&amp;"","Unit code not found"))</f>
        <v/>
      </c>
    </row>
    <row r="1002" spans="1:8" x14ac:dyDescent="0.3">
      <c r="A1002" s="21"/>
      <c r="B1002" s="14"/>
      <c r="C1002" s="22"/>
      <c r="D1002" s="20"/>
      <c r="E1002" s="14"/>
      <c r="F1002" s="14"/>
      <c r="G1002" s="23" t="str">
        <f>IF($B1002="","",IFERROR(INDEX(Units!$D:$D,MATCH($B1002,Units!$A:$A,0))&amp;"","Unit code not found"))</f>
        <v/>
      </c>
      <c r="H1002" s="23" t="str">
        <f>IF($B1002="","",IFERROR(INDEX(Units!$B:$B,MATCH($B1002,Units!$A:$A,0))&amp;"","Unit code not found"))</f>
        <v/>
      </c>
    </row>
    <row r="1003" spans="1:8" x14ac:dyDescent="0.3">
      <c r="A1003" s="21"/>
      <c r="B1003" s="14"/>
      <c r="C1003" s="22"/>
      <c r="D1003" s="20"/>
      <c r="E1003" s="14"/>
      <c r="F1003" s="14"/>
      <c r="G1003" s="23" t="str">
        <f>IF($B1003="","",IFERROR(INDEX(Units!$D:$D,MATCH($B1003,Units!$A:$A,0))&amp;"","Unit code not found"))</f>
        <v/>
      </c>
      <c r="H1003" s="23" t="str">
        <f>IF($B1003="","",IFERROR(INDEX(Units!$B:$B,MATCH($B1003,Units!$A:$A,0))&amp;"","Unit code not found"))</f>
        <v/>
      </c>
    </row>
  </sheetData>
  <conditionalFormatting sqref="C4:C1003">
    <cfRule type="expression" dxfId="7" priority="1">
      <formula>AND($D4&lt;&gt;"",$C4="")</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showInputMessage="1" promptTitle="Pick from the list" prompt="Pick the unit code" xr:uid="{00000000-0002-0000-0300-000000000000}">
          <x14:formula1>
            <xm:f>Units!$A$4:$A$203</xm:f>
          </x14:formula1>
          <xm:sqref>B4:B1003</xm:sqref>
        </x14:dataValidation>
        <x14:dataValidation type="list" allowBlank="1" xr:uid="{00000000-0002-0000-0300-000001000000}">
          <x14:formula1>
            <xm:f>Settings!$F$3:$F$10</xm:f>
          </x14:formula1>
          <xm:sqref>E4:E1003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563EB"/>
    <pageSetUpPr fitToPage="1"/>
  </sheetPr>
  <dimension ref="A1:AA206"/>
  <sheetViews>
    <sheetView showGridLines="0" workbookViewId="0">
      <pane xSplit="3" ySplit="4" topLeftCell="D5" activePane="bottomRight" state="frozen"/>
      <selection pane="topRight"/>
      <selection pane="bottomLeft"/>
      <selection pane="bottomRight"/>
    </sheetView>
  </sheetViews>
  <sheetFormatPr defaultRowHeight="14.4" x14ac:dyDescent="0.3"/>
  <cols>
    <col min="1" max="1" width="11" customWidth="1"/>
    <col min="2" max="3" width="22" customWidth="1"/>
    <col min="4" max="4" width="11" customWidth="1"/>
    <col min="5" max="5" width="8" customWidth="1"/>
    <col min="6" max="8" width="13" customWidth="1"/>
    <col min="9" max="9" width="10" customWidth="1"/>
    <col min="10" max="11" width="12" customWidth="1"/>
    <col min="12" max="12" width="8" customWidth="1"/>
    <col min="13" max="24" width="9" customWidth="1"/>
    <col min="25" max="25" width="70" customWidth="1"/>
    <col min="26" max="27" width="11" customWidth="1"/>
  </cols>
  <sheetData>
    <row r="1" spans="1:27" ht="25.95" customHeight="1" x14ac:dyDescent="0.4">
      <c r="A1" s="1" t="s">
        <v>116</v>
      </c>
    </row>
    <row r="2" spans="1:27" x14ac:dyDescent="0.3">
      <c r="A2" s="2" t="str">
        <f ca="1">"As on "&amp;TEXT(Settings!B6,"dd-mmm-yyyy")&amp;"   ·   ledger year "&amp;TEXT(Settings!B9,"mmm yyyy")&amp;" to "&amp;TEXT(Settings!B10,"mmm yyyy")</f>
        <v>As on 02-Nov-2026   ·   ledger year Apr 2026 to Mar 2027</v>
      </c>
    </row>
    <row r="4" spans="1:27" ht="31.95" customHeight="1" x14ac:dyDescent="0.3">
      <c r="A4" s="19" t="s">
        <v>117</v>
      </c>
      <c r="B4" s="19" t="s">
        <v>50</v>
      </c>
      <c r="C4" s="19" t="s">
        <v>89</v>
      </c>
      <c r="D4" s="19" t="str">
        <f>"Rent ("&amp;Settings!$B$4&amp;")"</f>
        <v>Rent (₹)</v>
      </c>
      <c r="E4" s="19" t="s">
        <v>118</v>
      </c>
      <c r="F4" s="19" t="str">
        <f>"Rent due ("&amp;Settings!$B$4&amp;")"</f>
        <v>Rent due (₹)</v>
      </c>
      <c r="G4" s="19" t="str">
        <f>"Paid ("&amp;Settings!$B$4&amp;")"</f>
        <v>Paid (₹)</v>
      </c>
      <c r="H4" s="19" t="str">
        <f>"Balance ("&amp;Settings!$B$4&amp;")"</f>
        <v>Balance (₹)</v>
      </c>
      <c r="I4" s="19" t="s">
        <v>119</v>
      </c>
      <c r="J4" s="19" t="str">
        <f>"Deposit ("&amp;Settings!$B$4&amp;")"</f>
        <v>Deposit (₹)</v>
      </c>
      <c r="K4" s="19" t="s">
        <v>120</v>
      </c>
      <c r="L4" s="19" t="s">
        <v>121</v>
      </c>
      <c r="M4" s="24">
        <f>Settings!$B$9</f>
        <v>46113</v>
      </c>
      <c r="N4" s="24">
        <f>EDATE(Settings!$B$9,1)</f>
        <v>46143</v>
      </c>
      <c r="O4" s="24">
        <f>EDATE(Settings!$B$9,2)</f>
        <v>46174</v>
      </c>
      <c r="P4" s="24">
        <f>EDATE(Settings!$B$9,3)</f>
        <v>46204</v>
      </c>
      <c r="Q4" s="24">
        <f>EDATE(Settings!$B$9,4)</f>
        <v>46235</v>
      </c>
      <c r="R4" s="24">
        <f>EDATE(Settings!$B$9,5)</f>
        <v>46266</v>
      </c>
      <c r="S4" s="24">
        <f>EDATE(Settings!$B$9,6)</f>
        <v>46296</v>
      </c>
      <c r="T4" s="24">
        <f>EDATE(Settings!$B$9,7)</f>
        <v>46327</v>
      </c>
      <c r="U4" s="24">
        <f>EDATE(Settings!$B$9,8)</f>
        <v>46357</v>
      </c>
      <c r="V4" s="24">
        <f>EDATE(Settings!$B$9,9)</f>
        <v>46388</v>
      </c>
      <c r="W4" s="24">
        <f>EDATE(Settings!$B$9,10)</f>
        <v>46419</v>
      </c>
      <c r="X4" s="24">
        <f>EDATE(Settings!$B$9,11)</f>
        <v>46447</v>
      </c>
      <c r="Y4" s="19" t="s">
        <v>122</v>
      </c>
      <c r="Z4" s="19" t="s">
        <v>123</v>
      </c>
      <c r="AA4" s="19" t="s">
        <v>124</v>
      </c>
    </row>
    <row r="5" spans="1:27" x14ac:dyDescent="0.3">
      <c r="A5" s="25" t="str">
        <f>IF(Units!A4="","",Units!A4)</f>
        <v>GV-101</v>
      </c>
      <c r="B5" s="25" t="str">
        <f>IF($A5="","",Units!B4&amp;"")</f>
        <v>Green View Apartments</v>
      </c>
      <c r="C5" s="25" t="str">
        <f>IF($A5="","",IF(Units!D4="","(vacant)",Units!D4&amp;""))</f>
        <v>Rohit Malhotra</v>
      </c>
      <c r="D5" s="26">
        <f>IF($A5="","",N(Units!F4))</f>
        <v>18000</v>
      </c>
      <c r="E5" s="27">
        <f ca="1">IF($A5="","",IF(OR(Units!$D4="",$AA5&lt;$Z5),0,(YEAR($AA5)-YEAR($Z5))*12+MONTH($AA5)-MONTH($Z5)+1))</f>
        <v>7</v>
      </c>
      <c r="F5" s="26">
        <f ca="1">IF($A5="","",N(Units!K4)+E5*D5)</f>
        <v>126000</v>
      </c>
      <c r="G5" s="26">
        <f>IF($A5="","",SUMIFS(Payments!$D:$D,Payments!$B:$B,$A5,Payments!$C:$C,"&lt;"&amp;EDATE(Settings!$B$10,1)))</f>
        <v>126000</v>
      </c>
      <c r="H5" s="28">
        <f t="shared" ref="H5:H36" ca="1" si="0">IF($A5="","",F5-G5)</f>
        <v>0</v>
      </c>
      <c r="I5" s="27" t="str">
        <f ca="1">IF($A5="","",IF(H5&gt;0.005,"Arrears",IF(H5&lt;-0.005,"Advance",IF(Units!D4="","Vacant","Paid up"))))</f>
        <v>Paid up</v>
      </c>
      <c r="J5" s="26">
        <f>IF($A5="","",N(Units!G4))</f>
        <v>36000</v>
      </c>
      <c r="K5" s="29">
        <f>IF(OR($A5="",Units!J4=""),"",Units!J4)</f>
        <v>46356</v>
      </c>
      <c r="L5" s="30">
        <f ca="1">IF(K5="","",K5-Settings!$B$6)</f>
        <v>28</v>
      </c>
      <c r="M5" s="31">
        <f>IF($A5="","",SUMIFS(Payments!$D:$D,Payments!$B:$B,$A5,Payments!$C:$C,"&gt;="&amp;M$4,Payments!$C:$C,"&lt;"&amp;EDATE(M$4,1)))</f>
        <v>18000</v>
      </c>
      <c r="N5" s="31">
        <f>IF($A5="","",SUMIFS(Payments!$D:$D,Payments!$B:$B,$A5,Payments!$C:$C,"&gt;="&amp;N$4,Payments!$C:$C,"&lt;"&amp;EDATE(N$4,1)))</f>
        <v>18000</v>
      </c>
      <c r="O5" s="31">
        <f>IF($A5="","",SUMIFS(Payments!$D:$D,Payments!$B:$B,$A5,Payments!$C:$C,"&gt;="&amp;O$4,Payments!$C:$C,"&lt;"&amp;EDATE(O$4,1)))</f>
        <v>18000</v>
      </c>
      <c r="P5" s="31">
        <f>IF($A5="","",SUMIFS(Payments!$D:$D,Payments!$B:$B,$A5,Payments!$C:$C,"&gt;="&amp;P$4,Payments!$C:$C,"&lt;"&amp;EDATE(P$4,1)))</f>
        <v>18000</v>
      </c>
      <c r="Q5" s="31">
        <f>IF($A5="","",SUMIFS(Payments!$D:$D,Payments!$B:$B,$A5,Payments!$C:$C,"&gt;="&amp;Q$4,Payments!$C:$C,"&lt;"&amp;EDATE(Q$4,1)))</f>
        <v>18000</v>
      </c>
      <c r="R5" s="31">
        <f>IF($A5="","",SUMIFS(Payments!$D:$D,Payments!$B:$B,$A5,Payments!$C:$C,"&gt;="&amp;R$4,Payments!$C:$C,"&lt;"&amp;EDATE(R$4,1)))</f>
        <v>18000</v>
      </c>
      <c r="S5" s="31">
        <f>IF($A5="","",SUMIFS(Payments!$D:$D,Payments!$B:$B,$A5,Payments!$C:$C,"&gt;="&amp;S$4,Payments!$C:$C,"&lt;"&amp;EDATE(S$4,1)))</f>
        <v>18000</v>
      </c>
      <c r="T5" s="31">
        <f>IF($A5="","",SUMIFS(Payments!$D:$D,Payments!$B:$B,$A5,Payments!$C:$C,"&gt;="&amp;T$4,Payments!$C:$C,"&lt;"&amp;EDATE(T$4,1)))</f>
        <v>0</v>
      </c>
      <c r="U5" s="31">
        <f>IF($A5="","",SUMIFS(Payments!$D:$D,Payments!$B:$B,$A5,Payments!$C:$C,"&gt;="&amp;U$4,Payments!$C:$C,"&lt;"&amp;EDATE(U$4,1)))</f>
        <v>0</v>
      </c>
      <c r="V5" s="31">
        <f>IF($A5="","",SUMIFS(Payments!$D:$D,Payments!$B:$B,$A5,Payments!$C:$C,"&gt;="&amp;V$4,Payments!$C:$C,"&lt;"&amp;EDATE(V$4,1)))</f>
        <v>0</v>
      </c>
      <c r="W5" s="31">
        <f>IF($A5="","",SUMIFS(Payments!$D:$D,Payments!$B:$B,$A5,Payments!$C:$C,"&gt;="&amp;W$4,Payments!$C:$C,"&lt;"&amp;EDATE(W$4,1)))</f>
        <v>0</v>
      </c>
      <c r="X5" s="31">
        <f>IF($A5="","",SUMIFS(Payments!$D:$D,Payments!$B:$B,$A5,Payments!$C:$C,"&gt;="&amp;X$4,Payments!$C:$C,"&lt;"&amp;EDATE(X$4,1)))</f>
        <v>0</v>
      </c>
      <c r="Y5" s="32" t="str">
        <f ca="1">IF(OR($A5="",N(H5)&lt;=0.005,Units!D4=""),"","Dear "&amp;C5&amp;", rent of "&amp;Settings!$B$4&amp;" "&amp;TEXT(H5,"#,##0")&amp;" is pending for "&amp;Units!C4&amp;", "&amp;B5&amp;" as on "&amp;TEXT(Settings!$B$6,"dd-mmm-yyyy")&amp;". Kindly pay at the earliest. Thank you. "&amp;Settings!$B$3)</f>
        <v/>
      </c>
      <c r="Z5" s="33">
        <f>IF($A5="","",IF(Units!$I4="",Settings!$B$9,MAX(Settings!$B$9,DATE(YEAR(Units!$I4),MONTH(Units!$I4),1))))</f>
        <v>46113</v>
      </c>
      <c r="AA5" s="33">
        <f ca="1">IF($A5="","",MIN(IF(DAY(Settings!$B$6)&gt;=MAX(1,N(Units!$H4)),DATE(YEAR(Settings!$B$6),MONTH(Settings!$B$6),1),EDATE(DATE(YEAR(Settings!$B$6),MONTH(Settings!$B$6),1),-1)),Settings!$B$10,IF(Units!$J4="",2958465,DATE(YEAR(Units!$J4),MONTH(Units!$J4),1))))</f>
        <v>46296</v>
      </c>
    </row>
    <row r="6" spans="1:27" x14ac:dyDescent="0.3">
      <c r="A6" s="25" t="str">
        <f>IF(Units!A5="","",Units!A5)</f>
        <v>GV-102</v>
      </c>
      <c r="B6" s="25" t="str">
        <f>IF($A6="","",Units!B5&amp;"")</f>
        <v>Green View Apartments</v>
      </c>
      <c r="C6" s="25" t="str">
        <f>IF($A6="","",IF(Units!D5="","(vacant)",Units!D5&amp;""))</f>
        <v>Priya Nair</v>
      </c>
      <c r="D6" s="26">
        <f>IF($A6="","",N(Units!F5))</f>
        <v>16500</v>
      </c>
      <c r="E6" s="27">
        <f ca="1">IF($A6="","",IF(OR(Units!$D5="",$AA6&lt;$Z6),0,(YEAR($AA6)-YEAR($Z6))*12+MONTH($AA6)-MONTH($Z6)+1))</f>
        <v>5</v>
      </c>
      <c r="F6" s="26">
        <f ca="1">IF($A6="","",N(Units!K5)+E6*D6)</f>
        <v>82500</v>
      </c>
      <c r="G6" s="26">
        <f>IF($A6="","",SUMIFS(Payments!$D:$D,Payments!$B:$B,$A6,Payments!$C:$C,"&lt;"&amp;EDATE(Settings!$B$10,1)))</f>
        <v>66000</v>
      </c>
      <c r="H6" s="28">
        <f t="shared" ca="1" si="0"/>
        <v>16500</v>
      </c>
      <c r="I6" s="27" t="str">
        <f ca="1">IF($A6="","",IF(H6&gt;0.005,"Arrears",IF(H6&lt;-0.005,"Advance",IF(Units!D5="","Vacant","Paid up"))))</f>
        <v>Arrears</v>
      </c>
      <c r="J6" s="26">
        <f>IF($A6="","",N(Units!G5))</f>
        <v>33000</v>
      </c>
      <c r="K6" s="29">
        <f>IF(OR($A6="",Units!J5=""),"",Units!J5)</f>
        <v>46507</v>
      </c>
      <c r="L6" s="30">
        <f ca="1">IF(K6="","",K6-Settings!$B$6)</f>
        <v>179</v>
      </c>
      <c r="M6" s="31">
        <f>IF($A6="","",SUMIFS(Payments!$D:$D,Payments!$B:$B,$A6,Payments!$C:$C,"&gt;="&amp;M$4,Payments!$C:$C,"&lt;"&amp;EDATE(M$4,1)))</f>
        <v>0</v>
      </c>
      <c r="N6" s="31">
        <f>IF($A6="","",SUMIFS(Payments!$D:$D,Payments!$B:$B,$A6,Payments!$C:$C,"&gt;="&amp;N$4,Payments!$C:$C,"&lt;"&amp;EDATE(N$4,1)))</f>
        <v>0</v>
      </c>
      <c r="O6" s="31">
        <f>IF($A6="","",SUMIFS(Payments!$D:$D,Payments!$B:$B,$A6,Payments!$C:$C,"&gt;="&amp;O$4,Payments!$C:$C,"&lt;"&amp;EDATE(O$4,1)))</f>
        <v>16500</v>
      </c>
      <c r="P6" s="31">
        <f>IF($A6="","",SUMIFS(Payments!$D:$D,Payments!$B:$B,$A6,Payments!$C:$C,"&gt;="&amp;P$4,Payments!$C:$C,"&lt;"&amp;EDATE(P$4,1)))</f>
        <v>16500</v>
      </c>
      <c r="Q6" s="31">
        <f>IF($A6="","",SUMIFS(Payments!$D:$D,Payments!$B:$B,$A6,Payments!$C:$C,"&gt;="&amp;Q$4,Payments!$C:$C,"&lt;"&amp;EDATE(Q$4,1)))</f>
        <v>16500</v>
      </c>
      <c r="R6" s="31">
        <f>IF($A6="","",SUMIFS(Payments!$D:$D,Payments!$B:$B,$A6,Payments!$C:$C,"&gt;="&amp;R$4,Payments!$C:$C,"&lt;"&amp;EDATE(R$4,1)))</f>
        <v>16500</v>
      </c>
      <c r="S6" s="31">
        <f>IF($A6="","",SUMIFS(Payments!$D:$D,Payments!$B:$B,$A6,Payments!$C:$C,"&gt;="&amp;S$4,Payments!$C:$C,"&lt;"&amp;EDATE(S$4,1)))</f>
        <v>0</v>
      </c>
      <c r="T6" s="31">
        <f>IF($A6="","",SUMIFS(Payments!$D:$D,Payments!$B:$B,$A6,Payments!$C:$C,"&gt;="&amp;T$4,Payments!$C:$C,"&lt;"&amp;EDATE(T$4,1)))</f>
        <v>0</v>
      </c>
      <c r="U6" s="31">
        <f>IF($A6="","",SUMIFS(Payments!$D:$D,Payments!$B:$B,$A6,Payments!$C:$C,"&gt;="&amp;U$4,Payments!$C:$C,"&lt;"&amp;EDATE(U$4,1)))</f>
        <v>0</v>
      </c>
      <c r="V6" s="31">
        <f>IF($A6="","",SUMIFS(Payments!$D:$D,Payments!$B:$B,$A6,Payments!$C:$C,"&gt;="&amp;V$4,Payments!$C:$C,"&lt;"&amp;EDATE(V$4,1)))</f>
        <v>0</v>
      </c>
      <c r="W6" s="31">
        <f>IF($A6="","",SUMIFS(Payments!$D:$D,Payments!$B:$B,$A6,Payments!$C:$C,"&gt;="&amp;W$4,Payments!$C:$C,"&lt;"&amp;EDATE(W$4,1)))</f>
        <v>0</v>
      </c>
      <c r="X6" s="31">
        <f>IF($A6="","",SUMIFS(Payments!$D:$D,Payments!$B:$B,$A6,Payments!$C:$C,"&gt;="&amp;X$4,Payments!$C:$C,"&lt;"&amp;EDATE(X$4,1)))</f>
        <v>0</v>
      </c>
      <c r="Y6" s="32" t="str">
        <f ca="1">IF(OR($A6="",N(H6)&lt;=0.005,Units!D5=""),"","Dear "&amp;C6&amp;", rent of "&amp;Settings!$B$4&amp;" "&amp;TEXT(H6,"#,##0")&amp;" is pending for "&amp;Units!C5&amp;", "&amp;B6&amp;" as on "&amp;TEXT(Settings!$B$6,"dd-mmm-yyyy")&amp;". Kindly pay at the earliest. Thank you. "&amp;Settings!$B$3)</f>
        <v>Dear Priya Nair, rent of ₹ 16,500 is pending for Flat 102, Green View Apartments as on 02-Nov-2026. Kindly pay at the earliest. Thank you. Anil Kapoor</v>
      </c>
      <c r="Z6" s="33">
        <f>IF($A6="","",IF(Units!$I5="",Settings!$B$9,MAX(Settings!$B$9,DATE(YEAR(Units!$I5),MONTH(Units!$I5),1))))</f>
        <v>46174</v>
      </c>
      <c r="AA6" s="33">
        <f ca="1">IF($A6="","",MIN(IF(DAY(Settings!$B$6)&gt;=MAX(1,N(Units!$H5)),DATE(YEAR(Settings!$B$6),MONTH(Settings!$B$6),1),EDATE(DATE(YEAR(Settings!$B$6),MONTH(Settings!$B$6),1),-1)),Settings!$B$10,IF(Units!$J5="",2958465,DATE(YEAR(Units!$J5),MONTH(Units!$J5),1))))</f>
        <v>46296</v>
      </c>
    </row>
    <row r="7" spans="1:27" x14ac:dyDescent="0.3">
      <c r="A7" s="25" t="str">
        <f>IF(Units!A6="","",Units!A6)</f>
        <v>GV-103</v>
      </c>
      <c r="B7" s="25" t="str">
        <f>IF($A7="","",Units!B6&amp;"")</f>
        <v>Green View Apartments</v>
      </c>
      <c r="C7" s="25" t="str">
        <f>IF($A7="","",IF(Units!D6="","(vacant)",Units!D6&amp;""))</f>
        <v>(vacant)</v>
      </c>
      <c r="D7" s="26">
        <f>IF($A7="","",N(Units!F6))</f>
        <v>17000</v>
      </c>
      <c r="E7" s="27">
        <f ca="1">IF($A7="","",IF(OR(Units!$D6="",$AA7&lt;$Z7),0,(YEAR($AA7)-YEAR($Z7))*12+MONTH($AA7)-MONTH($Z7)+1))</f>
        <v>0</v>
      </c>
      <c r="F7" s="26">
        <f ca="1">IF($A7="","",N(Units!K6)+E7*D7)</f>
        <v>0</v>
      </c>
      <c r="G7" s="26">
        <f>IF($A7="","",SUMIFS(Payments!$D:$D,Payments!$B:$B,$A7,Payments!$C:$C,"&lt;"&amp;EDATE(Settings!$B$10,1)))</f>
        <v>0</v>
      </c>
      <c r="H7" s="28">
        <f t="shared" ca="1" si="0"/>
        <v>0</v>
      </c>
      <c r="I7" s="27" t="str">
        <f ca="1">IF($A7="","",IF(H7&gt;0.005,"Arrears",IF(H7&lt;-0.005,"Advance",IF(Units!D6="","Vacant","Paid up"))))</f>
        <v>Vacant</v>
      </c>
      <c r="J7" s="26">
        <f>IF($A7="","",N(Units!G6))</f>
        <v>0</v>
      </c>
      <c r="K7" s="29" t="str">
        <f>IF(OR($A7="",Units!J6=""),"",Units!J6)</f>
        <v/>
      </c>
      <c r="L7" s="30" t="str">
        <f>IF(K7="","",K7-Settings!$B$6)</f>
        <v/>
      </c>
      <c r="M7" s="31">
        <f>IF($A7="","",SUMIFS(Payments!$D:$D,Payments!$B:$B,$A7,Payments!$C:$C,"&gt;="&amp;M$4,Payments!$C:$C,"&lt;"&amp;EDATE(M$4,1)))</f>
        <v>0</v>
      </c>
      <c r="N7" s="31">
        <f>IF($A7="","",SUMIFS(Payments!$D:$D,Payments!$B:$B,$A7,Payments!$C:$C,"&gt;="&amp;N$4,Payments!$C:$C,"&lt;"&amp;EDATE(N$4,1)))</f>
        <v>0</v>
      </c>
      <c r="O7" s="31">
        <f>IF($A7="","",SUMIFS(Payments!$D:$D,Payments!$B:$B,$A7,Payments!$C:$C,"&gt;="&amp;O$4,Payments!$C:$C,"&lt;"&amp;EDATE(O$4,1)))</f>
        <v>0</v>
      </c>
      <c r="P7" s="31">
        <f>IF($A7="","",SUMIFS(Payments!$D:$D,Payments!$B:$B,$A7,Payments!$C:$C,"&gt;="&amp;P$4,Payments!$C:$C,"&lt;"&amp;EDATE(P$4,1)))</f>
        <v>0</v>
      </c>
      <c r="Q7" s="31">
        <f>IF($A7="","",SUMIFS(Payments!$D:$D,Payments!$B:$B,$A7,Payments!$C:$C,"&gt;="&amp;Q$4,Payments!$C:$C,"&lt;"&amp;EDATE(Q$4,1)))</f>
        <v>0</v>
      </c>
      <c r="R7" s="31">
        <f>IF($A7="","",SUMIFS(Payments!$D:$D,Payments!$B:$B,$A7,Payments!$C:$C,"&gt;="&amp;R$4,Payments!$C:$C,"&lt;"&amp;EDATE(R$4,1)))</f>
        <v>0</v>
      </c>
      <c r="S7" s="31">
        <f>IF($A7="","",SUMIFS(Payments!$D:$D,Payments!$B:$B,$A7,Payments!$C:$C,"&gt;="&amp;S$4,Payments!$C:$C,"&lt;"&amp;EDATE(S$4,1)))</f>
        <v>0</v>
      </c>
      <c r="T7" s="31">
        <f>IF($A7="","",SUMIFS(Payments!$D:$D,Payments!$B:$B,$A7,Payments!$C:$C,"&gt;="&amp;T$4,Payments!$C:$C,"&lt;"&amp;EDATE(T$4,1)))</f>
        <v>0</v>
      </c>
      <c r="U7" s="31">
        <f>IF($A7="","",SUMIFS(Payments!$D:$D,Payments!$B:$B,$A7,Payments!$C:$C,"&gt;="&amp;U$4,Payments!$C:$C,"&lt;"&amp;EDATE(U$4,1)))</f>
        <v>0</v>
      </c>
      <c r="V7" s="31">
        <f>IF($A7="","",SUMIFS(Payments!$D:$D,Payments!$B:$B,$A7,Payments!$C:$C,"&gt;="&amp;V$4,Payments!$C:$C,"&lt;"&amp;EDATE(V$4,1)))</f>
        <v>0</v>
      </c>
      <c r="W7" s="31">
        <f>IF($A7="","",SUMIFS(Payments!$D:$D,Payments!$B:$B,$A7,Payments!$C:$C,"&gt;="&amp;W$4,Payments!$C:$C,"&lt;"&amp;EDATE(W$4,1)))</f>
        <v>0</v>
      </c>
      <c r="X7" s="31">
        <f>IF($A7="","",SUMIFS(Payments!$D:$D,Payments!$B:$B,$A7,Payments!$C:$C,"&gt;="&amp;X$4,Payments!$C:$C,"&lt;"&amp;EDATE(X$4,1)))</f>
        <v>0</v>
      </c>
      <c r="Y7" s="32" t="str">
        <f ca="1">IF(OR($A7="",N(H7)&lt;=0.005,Units!D6=""),"","Dear "&amp;C7&amp;", rent of "&amp;Settings!$B$4&amp;" "&amp;TEXT(H7,"#,##0")&amp;" is pending for "&amp;Units!C6&amp;", "&amp;B7&amp;" as on "&amp;TEXT(Settings!$B$6,"dd-mmm-yyyy")&amp;". Kindly pay at the earliest. Thank you. "&amp;Settings!$B$3)</f>
        <v/>
      </c>
      <c r="Z7" s="33">
        <f>IF($A7="","",IF(Units!$I6="",Settings!$B$9,MAX(Settings!$B$9,DATE(YEAR(Units!$I6),MONTH(Units!$I6),1))))</f>
        <v>46113</v>
      </c>
      <c r="AA7" s="33">
        <f ca="1">IF($A7="","",MIN(IF(DAY(Settings!$B$6)&gt;=MAX(1,N(Units!$H6)),DATE(YEAR(Settings!$B$6),MONTH(Settings!$B$6),1),EDATE(DATE(YEAR(Settings!$B$6),MONTH(Settings!$B$6),1),-1)),Settings!$B$10,IF(Units!$J6="",2958465,DATE(YEAR(Units!$J6),MONTH(Units!$J6),1))))</f>
        <v>46296</v>
      </c>
    </row>
    <row r="8" spans="1:27" x14ac:dyDescent="0.3">
      <c r="A8" s="25" t="str">
        <f>IF(Units!A7="","",Units!A7)</f>
        <v>MR-S1</v>
      </c>
      <c r="B8" s="25" t="str">
        <f>IF($A8="","",Units!B7&amp;"")</f>
        <v>Market Road Shops</v>
      </c>
      <c r="C8" s="25" t="str">
        <f>IF($A8="","",IF(Units!D7="","(vacant)",Units!D7&amp;""))</f>
        <v>Sandhu Electricals</v>
      </c>
      <c r="D8" s="26">
        <f>IF($A8="","",N(Units!F7))</f>
        <v>25000</v>
      </c>
      <c r="E8" s="27">
        <f ca="1">IF($A8="","",IF(OR(Units!$D7="",$AA8&lt;$Z8),0,(YEAR($AA8)-YEAR($Z8))*12+MONTH($AA8)-MONTH($Z8)+1))</f>
        <v>7</v>
      </c>
      <c r="F8" s="26">
        <f ca="1">IF($A8="","",N(Units!K7)+E8*D8)</f>
        <v>175000</v>
      </c>
      <c r="G8" s="26">
        <f>IF($A8="","",SUMIFS(Payments!$D:$D,Payments!$B:$B,$A8,Payments!$C:$C,"&lt;"&amp;EDATE(Settings!$B$10,1)))</f>
        <v>175000</v>
      </c>
      <c r="H8" s="28">
        <f t="shared" ca="1" si="0"/>
        <v>0</v>
      </c>
      <c r="I8" s="27" t="str">
        <f ca="1">IF($A8="","",IF(H8&gt;0.005,"Arrears",IF(H8&lt;-0.005,"Advance",IF(Units!D7="","Vacant","Paid up"))))</f>
        <v>Paid up</v>
      </c>
      <c r="J8" s="26">
        <f>IF($A8="","",N(Units!G7))</f>
        <v>75000</v>
      </c>
      <c r="K8" s="29">
        <f>IF(OR($A8="",Units!J7=""),"",Units!J7)</f>
        <v>46843</v>
      </c>
      <c r="L8" s="30">
        <f ca="1">IF(K8="","",K8-Settings!$B$6)</f>
        <v>515</v>
      </c>
      <c r="M8" s="31">
        <f>IF($A8="","",SUMIFS(Payments!$D:$D,Payments!$B:$B,$A8,Payments!$C:$C,"&gt;="&amp;M$4,Payments!$C:$C,"&lt;"&amp;EDATE(M$4,1)))</f>
        <v>25000</v>
      </c>
      <c r="N8" s="31">
        <f>IF($A8="","",SUMIFS(Payments!$D:$D,Payments!$B:$B,$A8,Payments!$C:$C,"&gt;="&amp;N$4,Payments!$C:$C,"&lt;"&amp;EDATE(N$4,1)))</f>
        <v>25000</v>
      </c>
      <c r="O8" s="31">
        <f>IF($A8="","",SUMIFS(Payments!$D:$D,Payments!$B:$B,$A8,Payments!$C:$C,"&gt;="&amp;O$4,Payments!$C:$C,"&lt;"&amp;EDATE(O$4,1)))</f>
        <v>25000</v>
      </c>
      <c r="P8" s="31">
        <f>IF($A8="","",SUMIFS(Payments!$D:$D,Payments!$B:$B,$A8,Payments!$C:$C,"&gt;="&amp;P$4,Payments!$C:$C,"&lt;"&amp;EDATE(P$4,1)))</f>
        <v>25000</v>
      </c>
      <c r="Q8" s="31">
        <f>IF($A8="","",SUMIFS(Payments!$D:$D,Payments!$B:$B,$A8,Payments!$C:$C,"&gt;="&amp;Q$4,Payments!$C:$C,"&lt;"&amp;EDATE(Q$4,1)))</f>
        <v>25000</v>
      </c>
      <c r="R8" s="31">
        <f>IF($A8="","",SUMIFS(Payments!$D:$D,Payments!$B:$B,$A8,Payments!$C:$C,"&gt;="&amp;R$4,Payments!$C:$C,"&lt;"&amp;EDATE(R$4,1)))</f>
        <v>25000</v>
      </c>
      <c r="S8" s="31">
        <f>IF($A8="","",SUMIFS(Payments!$D:$D,Payments!$B:$B,$A8,Payments!$C:$C,"&gt;="&amp;S$4,Payments!$C:$C,"&lt;"&amp;EDATE(S$4,1)))</f>
        <v>25000</v>
      </c>
      <c r="T8" s="31">
        <f>IF($A8="","",SUMIFS(Payments!$D:$D,Payments!$B:$B,$A8,Payments!$C:$C,"&gt;="&amp;T$4,Payments!$C:$C,"&lt;"&amp;EDATE(T$4,1)))</f>
        <v>0</v>
      </c>
      <c r="U8" s="31">
        <f>IF($A8="","",SUMIFS(Payments!$D:$D,Payments!$B:$B,$A8,Payments!$C:$C,"&gt;="&amp;U$4,Payments!$C:$C,"&lt;"&amp;EDATE(U$4,1)))</f>
        <v>0</v>
      </c>
      <c r="V8" s="31">
        <f>IF($A8="","",SUMIFS(Payments!$D:$D,Payments!$B:$B,$A8,Payments!$C:$C,"&gt;="&amp;V$4,Payments!$C:$C,"&lt;"&amp;EDATE(V$4,1)))</f>
        <v>0</v>
      </c>
      <c r="W8" s="31">
        <f>IF($A8="","",SUMIFS(Payments!$D:$D,Payments!$B:$B,$A8,Payments!$C:$C,"&gt;="&amp;W$4,Payments!$C:$C,"&lt;"&amp;EDATE(W$4,1)))</f>
        <v>0</v>
      </c>
      <c r="X8" s="31">
        <f>IF($A8="","",SUMIFS(Payments!$D:$D,Payments!$B:$B,$A8,Payments!$C:$C,"&gt;="&amp;X$4,Payments!$C:$C,"&lt;"&amp;EDATE(X$4,1)))</f>
        <v>0</v>
      </c>
      <c r="Y8" s="32" t="str">
        <f ca="1">IF(OR($A8="",N(H8)&lt;=0.005,Units!D7=""),"","Dear "&amp;C8&amp;", rent of "&amp;Settings!$B$4&amp;" "&amp;TEXT(H8,"#,##0")&amp;" is pending for "&amp;Units!C7&amp;", "&amp;B8&amp;" as on "&amp;TEXT(Settings!$B$6,"dd-mmm-yyyy")&amp;". Kindly pay at the earliest. Thank you. "&amp;Settings!$B$3)</f>
        <v/>
      </c>
      <c r="Z8" s="33">
        <f>IF($A8="","",IF(Units!$I7="",Settings!$B$9,MAX(Settings!$B$9,DATE(YEAR(Units!$I7),MONTH(Units!$I7),1))))</f>
        <v>46113</v>
      </c>
      <c r="AA8" s="33">
        <f ca="1">IF($A8="","",MIN(IF(DAY(Settings!$B$6)&gt;=MAX(1,N(Units!$H7)),DATE(YEAR(Settings!$B$6),MONTH(Settings!$B$6),1),EDATE(DATE(YEAR(Settings!$B$6),MONTH(Settings!$B$6),1),-1)),Settings!$B$10,IF(Units!$J7="",2958465,DATE(YEAR(Units!$J7),MONTH(Units!$J7),1))))</f>
        <v>46296</v>
      </c>
    </row>
    <row r="9" spans="1:27" x14ac:dyDescent="0.3">
      <c r="A9" s="25" t="str">
        <f>IF(Units!A8="","",Units!A8)</f>
        <v>MR-S2</v>
      </c>
      <c r="B9" s="25" t="str">
        <f>IF($A9="","",Units!B8&amp;"")</f>
        <v>Market Road Shops</v>
      </c>
      <c r="C9" s="25" t="str">
        <f>IF($A9="","",IF(Units!D8="","(vacant)",Units!D8&amp;""))</f>
        <v>Kaur Bakery</v>
      </c>
      <c r="D9" s="26">
        <f>IF($A9="","",N(Units!F8))</f>
        <v>22000</v>
      </c>
      <c r="E9" s="27">
        <f ca="1">IF($A9="","",IF(OR(Units!$D8="",$AA9&lt;$Z9),0,(YEAR($AA9)-YEAR($Z9))*12+MONTH($AA9)-MONTH($Z9)+1))</f>
        <v>7</v>
      </c>
      <c r="F9" s="26">
        <f ca="1">IF($A9="","",N(Units!K8)+E9*D9)</f>
        <v>176000</v>
      </c>
      <c r="G9" s="26">
        <f>IF($A9="","",SUMIFS(Payments!$D:$D,Payments!$B:$B,$A9,Payments!$C:$C,"&lt;"&amp;EDATE(Settings!$B$10,1)))</f>
        <v>121000</v>
      </c>
      <c r="H9" s="28">
        <f t="shared" ca="1" si="0"/>
        <v>55000</v>
      </c>
      <c r="I9" s="27" t="str">
        <f ca="1">IF($A9="","",IF(H9&gt;0.005,"Arrears",IF(H9&lt;-0.005,"Advance",IF(Units!D8="","Vacant","Paid up"))))</f>
        <v>Arrears</v>
      </c>
      <c r="J9" s="26">
        <f>IF($A9="","",N(Units!G8))</f>
        <v>66000</v>
      </c>
      <c r="K9" s="29">
        <f>IF(OR($A9="",Units!J8=""),"",Units!J8)</f>
        <v>46660</v>
      </c>
      <c r="L9" s="30">
        <f ca="1">IF(K9="","",K9-Settings!$B$6)</f>
        <v>332</v>
      </c>
      <c r="M9" s="31">
        <f>IF($A9="","",SUMIFS(Payments!$D:$D,Payments!$B:$B,$A9,Payments!$C:$C,"&gt;="&amp;M$4,Payments!$C:$C,"&lt;"&amp;EDATE(M$4,1)))</f>
        <v>22000</v>
      </c>
      <c r="N9" s="31">
        <f>IF($A9="","",SUMIFS(Payments!$D:$D,Payments!$B:$B,$A9,Payments!$C:$C,"&gt;="&amp;N$4,Payments!$C:$C,"&lt;"&amp;EDATE(N$4,1)))</f>
        <v>22000</v>
      </c>
      <c r="O9" s="31">
        <f>IF($A9="","",SUMIFS(Payments!$D:$D,Payments!$B:$B,$A9,Payments!$C:$C,"&gt;="&amp;O$4,Payments!$C:$C,"&lt;"&amp;EDATE(O$4,1)))</f>
        <v>22000</v>
      </c>
      <c r="P9" s="31">
        <f>IF($A9="","",SUMIFS(Payments!$D:$D,Payments!$B:$B,$A9,Payments!$C:$C,"&gt;="&amp;P$4,Payments!$C:$C,"&lt;"&amp;EDATE(P$4,1)))</f>
        <v>22000</v>
      </c>
      <c r="Q9" s="31">
        <f>IF($A9="","",SUMIFS(Payments!$D:$D,Payments!$B:$B,$A9,Payments!$C:$C,"&gt;="&amp;Q$4,Payments!$C:$C,"&lt;"&amp;EDATE(Q$4,1)))</f>
        <v>22000</v>
      </c>
      <c r="R9" s="31">
        <f>IF($A9="","",SUMIFS(Payments!$D:$D,Payments!$B:$B,$A9,Payments!$C:$C,"&gt;="&amp;R$4,Payments!$C:$C,"&lt;"&amp;EDATE(R$4,1)))</f>
        <v>0</v>
      </c>
      <c r="S9" s="31">
        <f>IF($A9="","",SUMIFS(Payments!$D:$D,Payments!$B:$B,$A9,Payments!$C:$C,"&gt;="&amp;S$4,Payments!$C:$C,"&lt;"&amp;EDATE(S$4,1)))</f>
        <v>11000</v>
      </c>
      <c r="T9" s="31">
        <f>IF($A9="","",SUMIFS(Payments!$D:$D,Payments!$B:$B,$A9,Payments!$C:$C,"&gt;="&amp;T$4,Payments!$C:$C,"&lt;"&amp;EDATE(T$4,1)))</f>
        <v>0</v>
      </c>
      <c r="U9" s="31">
        <f>IF($A9="","",SUMIFS(Payments!$D:$D,Payments!$B:$B,$A9,Payments!$C:$C,"&gt;="&amp;U$4,Payments!$C:$C,"&lt;"&amp;EDATE(U$4,1)))</f>
        <v>0</v>
      </c>
      <c r="V9" s="31">
        <f>IF($A9="","",SUMIFS(Payments!$D:$D,Payments!$B:$B,$A9,Payments!$C:$C,"&gt;="&amp;V$4,Payments!$C:$C,"&lt;"&amp;EDATE(V$4,1)))</f>
        <v>0</v>
      </c>
      <c r="W9" s="31">
        <f>IF($A9="","",SUMIFS(Payments!$D:$D,Payments!$B:$B,$A9,Payments!$C:$C,"&gt;="&amp;W$4,Payments!$C:$C,"&lt;"&amp;EDATE(W$4,1)))</f>
        <v>0</v>
      </c>
      <c r="X9" s="31">
        <f>IF($A9="","",SUMIFS(Payments!$D:$D,Payments!$B:$B,$A9,Payments!$C:$C,"&gt;="&amp;X$4,Payments!$C:$C,"&lt;"&amp;EDATE(X$4,1)))</f>
        <v>0</v>
      </c>
      <c r="Y9" s="32" t="str">
        <f ca="1">IF(OR($A9="",N(H9)&lt;=0.005,Units!D8=""),"","Dear "&amp;C9&amp;", rent of "&amp;Settings!$B$4&amp;" "&amp;TEXT(H9,"#,##0")&amp;" is pending for "&amp;Units!C8&amp;", "&amp;B9&amp;" as on "&amp;TEXT(Settings!$B$6,"dd-mmm-yyyy")&amp;". Kindly pay at the earliest. Thank you. "&amp;Settings!$B$3)</f>
        <v>Dear Kaur Bakery, rent of ₹ 55,000 is pending for Shop 2, Market Road Shops as on 02-Nov-2026. Kindly pay at the earliest. Thank you. Anil Kapoor</v>
      </c>
      <c r="Z9" s="33">
        <f>IF($A9="","",IF(Units!$I8="",Settings!$B$9,MAX(Settings!$B$9,DATE(YEAR(Units!$I8),MONTH(Units!$I8),1))))</f>
        <v>46113</v>
      </c>
      <c r="AA9" s="33">
        <f ca="1">IF($A9="","",MIN(IF(DAY(Settings!$B$6)&gt;=MAX(1,N(Units!$H8)),DATE(YEAR(Settings!$B$6),MONTH(Settings!$B$6),1),EDATE(DATE(YEAR(Settings!$B$6),MONTH(Settings!$B$6),1),-1)),Settings!$B$10,IF(Units!$J8="",2958465,DATE(YEAR(Units!$J8),MONTH(Units!$J8),1))))</f>
        <v>46296</v>
      </c>
    </row>
    <row r="10" spans="1:27" x14ac:dyDescent="0.3">
      <c r="A10" s="25" t="str">
        <f>IF(Units!A9="","",Units!A9)</f>
        <v>LS-01</v>
      </c>
      <c r="B10" s="25" t="str">
        <f>IF($A10="","",Units!B9&amp;"")</f>
        <v>Lake Side House</v>
      </c>
      <c r="C10" s="25" t="str">
        <f>IF($A10="","",IF(Units!D9="","(vacant)",Units!D9&amp;""))</f>
        <v>David &amp; Mary Thomas</v>
      </c>
      <c r="D10" s="26">
        <f>IF($A10="","",N(Units!F9))</f>
        <v>40000</v>
      </c>
      <c r="E10" s="27">
        <f ca="1">IF($A10="","",IF(OR(Units!$D9="",$AA10&lt;$Z10),0,(YEAR($AA10)-YEAR($Z10))*12+MONTH($AA10)-MONTH($Z10)+1))</f>
        <v>8</v>
      </c>
      <c r="F10" s="26">
        <f ca="1">IF($A10="","",N(Units!K9)+E10*D10)</f>
        <v>320000</v>
      </c>
      <c r="G10" s="26">
        <f>IF($A10="","",SUMIFS(Payments!$D:$D,Payments!$B:$B,$A10,Payments!$C:$C,"&lt;"&amp;EDATE(Settings!$B$10,1)))</f>
        <v>360000</v>
      </c>
      <c r="H10" s="28">
        <f t="shared" ca="1" si="0"/>
        <v>-40000</v>
      </c>
      <c r="I10" s="27" t="str">
        <f ca="1">IF($A10="","",IF(H10&gt;0.005,"Arrears",IF(H10&lt;-0.005,"Advance",IF(Units!D9="","Vacant","Paid up"))))</f>
        <v>Advance</v>
      </c>
      <c r="J10" s="26">
        <f>IF($A10="","",N(Units!G9))</f>
        <v>80000</v>
      </c>
      <c r="K10" s="29">
        <f>IF(OR($A10="",Units!J9=""),"",Units!J9)</f>
        <v>46477</v>
      </c>
      <c r="L10" s="30">
        <f ca="1">IF(K10="","",K10-Settings!$B$6)</f>
        <v>149</v>
      </c>
      <c r="M10" s="31">
        <f>IF($A10="","",SUMIFS(Payments!$D:$D,Payments!$B:$B,$A10,Payments!$C:$C,"&gt;="&amp;M$4,Payments!$C:$C,"&lt;"&amp;EDATE(M$4,1)))</f>
        <v>40000</v>
      </c>
      <c r="N10" s="31">
        <f>IF($A10="","",SUMIFS(Payments!$D:$D,Payments!$B:$B,$A10,Payments!$C:$C,"&gt;="&amp;N$4,Payments!$C:$C,"&lt;"&amp;EDATE(N$4,1)))</f>
        <v>40000</v>
      </c>
      <c r="O10" s="31">
        <f>IF($A10="","",SUMIFS(Payments!$D:$D,Payments!$B:$B,$A10,Payments!$C:$C,"&gt;="&amp;O$4,Payments!$C:$C,"&lt;"&amp;EDATE(O$4,1)))</f>
        <v>40000</v>
      </c>
      <c r="P10" s="31">
        <f>IF($A10="","",SUMIFS(Payments!$D:$D,Payments!$B:$B,$A10,Payments!$C:$C,"&gt;="&amp;P$4,Payments!$C:$C,"&lt;"&amp;EDATE(P$4,1)))</f>
        <v>40000</v>
      </c>
      <c r="Q10" s="31">
        <f>IF($A10="","",SUMIFS(Payments!$D:$D,Payments!$B:$B,$A10,Payments!$C:$C,"&gt;="&amp;Q$4,Payments!$C:$C,"&lt;"&amp;EDATE(Q$4,1)))</f>
        <v>40000</v>
      </c>
      <c r="R10" s="31">
        <f>IF($A10="","",SUMIFS(Payments!$D:$D,Payments!$B:$B,$A10,Payments!$C:$C,"&gt;="&amp;R$4,Payments!$C:$C,"&lt;"&amp;EDATE(R$4,1)))</f>
        <v>40000</v>
      </c>
      <c r="S10" s="31">
        <f>IF($A10="","",SUMIFS(Payments!$D:$D,Payments!$B:$B,$A10,Payments!$C:$C,"&gt;="&amp;S$4,Payments!$C:$C,"&lt;"&amp;EDATE(S$4,1)))</f>
        <v>40000</v>
      </c>
      <c r="T10" s="31">
        <f>IF($A10="","",SUMIFS(Payments!$D:$D,Payments!$B:$B,$A10,Payments!$C:$C,"&gt;="&amp;T$4,Payments!$C:$C,"&lt;"&amp;EDATE(T$4,1)))</f>
        <v>40000</v>
      </c>
      <c r="U10" s="31">
        <f>IF($A10="","",SUMIFS(Payments!$D:$D,Payments!$B:$B,$A10,Payments!$C:$C,"&gt;="&amp;U$4,Payments!$C:$C,"&lt;"&amp;EDATE(U$4,1)))</f>
        <v>40000</v>
      </c>
      <c r="V10" s="31">
        <f>IF($A10="","",SUMIFS(Payments!$D:$D,Payments!$B:$B,$A10,Payments!$C:$C,"&gt;="&amp;V$4,Payments!$C:$C,"&lt;"&amp;EDATE(V$4,1)))</f>
        <v>0</v>
      </c>
      <c r="W10" s="31">
        <f>IF($A10="","",SUMIFS(Payments!$D:$D,Payments!$B:$B,$A10,Payments!$C:$C,"&gt;="&amp;W$4,Payments!$C:$C,"&lt;"&amp;EDATE(W$4,1)))</f>
        <v>0</v>
      </c>
      <c r="X10" s="31">
        <f>IF($A10="","",SUMIFS(Payments!$D:$D,Payments!$B:$B,$A10,Payments!$C:$C,"&gt;="&amp;X$4,Payments!$C:$C,"&lt;"&amp;EDATE(X$4,1)))</f>
        <v>0</v>
      </c>
      <c r="Y10" s="32" t="str">
        <f ca="1">IF(OR($A10="",N(H10)&lt;=0.005,Units!D9=""),"","Dear "&amp;C10&amp;", rent of "&amp;Settings!$B$4&amp;" "&amp;TEXT(H10,"#,##0")&amp;" is pending for "&amp;Units!C9&amp;", "&amp;B10&amp;" as on "&amp;TEXT(Settings!$B$6,"dd-mmm-yyyy")&amp;". Kindly pay at the earliest. Thank you. "&amp;Settings!$B$3)</f>
        <v/>
      </c>
      <c r="Z10" s="33">
        <f>IF($A10="","",IF(Units!$I9="",Settings!$B$9,MAX(Settings!$B$9,DATE(YEAR(Units!$I9),MONTH(Units!$I9),1))))</f>
        <v>46113</v>
      </c>
      <c r="AA10" s="33">
        <f ca="1">IF($A10="","",MIN(IF(DAY(Settings!$B$6)&gt;=MAX(1,N(Units!$H9)),DATE(YEAR(Settings!$B$6),MONTH(Settings!$B$6),1),EDATE(DATE(YEAR(Settings!$B$6),MONTH(Settings!$B$6),1),-1)),Settings!$B$10,IF(Units!$J9="",2958465,DATE(YEAR(Units!$J9),MONTH(Units!$J9),1))))</f>
        <v>46327</v>
      </c>
    </row>
    <row r="11" spans="1:27" x14ac:dyDescent="0.3">
      <c r="A11" s="25" t="str">
        <f>IF(Units!A10="","",Units!A10)</f>
        <v/>
      </c>
      <c r="B11" s="25" t="str">
        <f>IF($A11="","",Units!B10&amp;"")</f>
        <v/>
      </c>
      <c r="C11" s="25" t="str">
        <f>IF($A11="","",IF(Units!D10="","(vacant)",Units!D10&amp;""))</f>
        <v/>
      </c>
      <c r="D11" s="26" t="str">
        <f>IF($A11="","",N(Units!F10))</f>
        <v/>
      </c>
      <c r="E11" s="27" t="str">
        <f>IF($A11="","",IF(OR(Units!$D10="",$AA11&lt;$Z11),0,(YEAR($AA11)-YEAR($Z11))*12+MONTH($AA11)-MONTH($Z11)+1))</f>
        <v/>
      </c>
      <c r="F11" s="26" t="str">
        <f>IF($A11="","",N(Units!K10)+E11*D11)</f>
        <v/>
      </c>
      <c r="G11" s="26" t="str">
        <f>IF($A11="","",SUMIFS(Payments!$D:$D,Payments!$B:$B,$A11,Payments!$C:$C,"&lt;"&amp;EDATE(Settings!$B$10,1)))</f>
        <v/>
      </c>
      <c r="H11" s="28" t="str">
        <f t="shared" si="0"/>
        <v/>
      </c>
      <c r="I11" s="27" t="str">
        <f>IF($A11="","",IF(H11&gt;0.005,"Arrears",IF(H11&lt;-0.005,"Advance",IF(Units!D10="","Vacant","Paid up"))))</f>
        <v/>
      </c>
      <c r="J11" s="26" t="str">
        <f>IF($A11="","",N(Units!G10))</f>
        <v/>
      </c>
      <c r="K11" s="29" t="str">
        <f>IF(OR($A11="",Units!J10=""),"",Units!J10)</f>
        <v/>
      </c>
      <c r="L11" s="30" t="str">
        <f>IF(K11="","",K11-Settings!$B$6)</f>
        <v/>
      </c>
      <c r="M11" s="31" t="str">
        <f>IF($A11="","",SUMIFS(Payments!$D:$D,Payments!$B:$B,$A11,Payments!$C:$C,"&gt;="&amp;M$4,Payments!$C:$C,"&lt;"&amp;EDATE(M$4,1)))</f>
        <v/>
      </c>
      <c r="N11" s="31" t="str">
        <f>IF($A11="","",SUMIFS(Payments!$D:$D,Payments!$B:$B,$A11,Payments!$C:$C,"&gt;="&amp;N$4,Payments!$C:$C,"&lt;"&amp;EDATE(N$4,1)))</f>
        <v/>
      </c>
      <c r="O11" s="31" t="str">
        <f>IF($A11="","",SUMIFS(Payments!$D:$D,Payments!$B:$B,$A11,Payments!$C:$C,"&gt;="&amp;O$4,Payments!$C:$C,"&lt;"&amp;EDATE(O$4,1)))</f>
        <v/>
      </c>
      <c r="P11" s="31" t="str">
        <f>IF($A11="","",SUMIFS(Payments!$D:$D,Payments!$B:$B,$A11,Payments!$C:$C,"&gt;="&amp;P$4,Payments!$C:$C,"&lt;"&amp;EDATE(P$4,1)))</f>
        <v/>
      </c>
      <c r="Q11" s="31" t="str">
        <f>IF($A11="","",SUMIFS(Payments!$D:$D,Payments!$B:$B,$A11,Payments!$C:$C,"&gt;="&amp;Q$4,Payments!$C:$C,"&lt;"&amp;EDATE(Q$4,1)))</f>
        <v/>
      </c>
      <c r="R11" s="31" t="str">
        <f>IF($A11="","",SUMIFS(Payments!$D:$D,Payments!$B:$B,$A11,Payments!$C:$C,"&gt;="&amp;R$4,Payments!$C:$C,"&lt;"&amp;EDATE(R$4,1)))</f>
        <v/>
      </c>
      <c r="S11" s="31" t="str">
        <f>IF($A11="","",SUMIFS(Payments!$D:$D,Payments!$B:$B,$A11,Payments!$C:$C,"&gt;="&amp;S$4,Payments!$C:$C,"&lt;"&amp;EDATE(S$4,1)))</f>
        <v/>
      </c>
      <c r="T11" s="31" t="str">
        <f>IF($A11="","",SUMIFS(Payments!$D:$D,Payments!$B:$B,$A11,Payments!$C:$C,"&gt;="&amp;T$4,Payments!$C:$C,"&lt;"&amp;EDATE(T$4,1)))</f>
        <v/>
      </c>
      <c r="U11" s="31" t="str">
        <f>IF($A11="","",SUMIFS(Payments!$D:$D,Payments!$B:$B,$A11,Payments!$C:$C,"&gt;="&amp;U$4,Payments!$C:$C,"&lt;"&amp;EDATE(U$4,1)))</f>
        <v/>
      </c>
      <c r="V11" s="31" t="str">
        <f>IF($A11="","",SUMIFS(Payments!$D:$D,Payments!$B:$B,$A11,Payments!$C:$C,"&gt;="&amp;V$4,Payments!$C:$C,"&lt;"&amp;EDATE(V$4,1)))</f>
        <v/>
      </c>
      <c r="W11" s="31" t="str">
        <f>IF($A11="","",SUMIFS(Payments!$D:$D,Payments!$B:$B,$A11,Payments!$C:$C,"&gt;="&amp;W$4,Payments!$C:$C,"&lt;"&amp;EDATE(W$4,1)))</f>
        <v/>
      </c>
      <c r="X11" s="31" t="str">
        <f>IF($A11="","",SUMIFS(Payments!$D:$D,Payments!$B:$B,$A11,Payments!$C:$C,"&gt;="&amp;X$4,Payments!$C:$C,"&lt;"&amp;EDATE(X$4,1)))</f>
        <v/>
      </c>
      <c r="Y11" s="32" t="str">
        <f>IF(OR($A11="",N(H11)&lt;=0.005,Units!D10=""),"","Dear "&amp;C11&amp;", rent of "&amp;Settings!$B$4&amp;" "&amp;TEXT(H11,"#,##0")&amp;" is pending for "&amp;Units!C10&amp;", "&amp;B11&amp;" as on "&amp;TEXT(Settings!$B$6,"dd-mmm-yyyy")&amp;". Kindly pay at the earliest. Thank you. "&amp;Settings!$B$3)</f>
        <v/>
      </c>
      <c r="Z11" s="33" t="str">
        <f>IF($A11="","",IF(Units!$I10="",Settings!$B$9,MAX(Settings!$B$9,DATE(YEAR(Units!$I10),MONTH(Units!$I10),1))))</f>
        <v/>
      </c>
      <c r="AA11" s="33" t="str">
        <f>IF($A11="","",MIN(IF(DAY(Settings!$B$6)&gt;=MAX(1,N(Units!$H10)),DATE(YEAR(Settings!$B$6),MONTH(Settings!$B$6),1),EDATE(DATE(YEAR(Settings!$B$6),MONTH(Settings!$B$6),1),-1)),Settings!$B$10,IF(Units!$J10="",2958465,DATE(YEAR(Units!$J10),MONTH(Units!$J10),1))))</f>
        <v/>
      </c>
    </row>
    <row r="12" spans="1:27" x14ac:dyDescent="0.3">
      <c r="A12" s="25" t="str">
        <f>IF(Units!A11="","",Units!A11)</f>
        <v/>
      </c>
      <c r="B12" s="25" t="str">
        <f>IF($A12="","",Units!B11&amp;"")</f>
        <v/>
      </c>
      <c r="C12" s="25" t="str">
        <f>IF($A12="","",IF(Units!D11="","(vacant)",Units!D11&amp;""))</f>
        <v/>
      </c>
      <c r="D12" s="26" t="str">
        <f>IF($A12="","",N(Units!F11))</f>
        <v/>
      </c>
      <c r="E12" s="27" t="str">
        <f>IF($A12="","",IF(OR(Units!$D11="",$AA12&lt;$Z12),0,(YEAR($AA12)-YEAR($Z12))*12+MONTH($AA12)-MONTH($Z12)+1))</f>
        <v/>
      </c>
      <c r="F12" s="26" t="str">
        <f>IF($A12="","",N(Units!K11)+E12*D12)</f>
        <v/>
      </c>
      <c r="G12" s="26" t="str">
        <f>IF($A12="","",SUMIFS(Payments!$D:$D,Payments!$B:$B,$A12,Payments!$C:$C,"&lt;"&amp;EDATE(Settings!$B$10,1)))</f>
        <v/>
      </c>
      <c r="H12" s="28" t="str">
        <f t="shared" si="0"/>
        <v/>
      </c>
      <c r="I12" s="27" t="str">
        <f>IF($A12="","",IF(H12&gt;0.005,"Arrears",IF(H12&lt;-0.005,"Advance",IF(Units!D11="","Vacant","Paid up"))))</f>
        <v/>
      </c>
      <c r="J12" s="26" t="str">
        <f>IF($A12="","",N(Units!G11))</f>
        <v/>
      </c>
      <c r="K12" s="29" t="str">
        <f>IF(OR($A12="",Units!J11=""),"",Units!J11)</f>
        <v/>
      </c>
      <c r="L12" s="30" t="str">
        <f>IF(K12="","",K12-Settings!$B$6)</f>
        <v/>
      </c>
      <c r="M12" s="31" t="str">
        <f>IF($A12="","",SUMIFS(Payments!$D:$D,Payments!$B:$B,$A12,Payments!$C:$C,"&gt;="&amp;M$4,Payments!$C:$C,"&lt;"&amp;EDATE(M$4,1)))</f>
        <v/>
      </c>
      <c r="N12" s="31" t="str">
        <f>IF($A12="","",SUMIFS(Payments!$D:$D,Payments!$B:$B,$A12,Payments!$C:$C,"&gt;="&amp;N$4,Payments!$C:$C,"&lt;"&amp;EDATE(N$4,1)))</f>
        <v/>
      </c>
      <c r="O12" s="31" t="str">
        <f>IF($A12="","",SUMIFS(Payments!$D:$D,Payments!$B:$B,$A12,Payments!$C:$C,"&gt;="&amp;O$4,Payments!$C:$C,"&lt;"&amp;EDATE(O$4,1)))</f>
        <v/>
      </c>
      <c r="P12" s="31" t="str">
        <f>IF($A12="","",SUMIFS(Payments!$D:$D,Payments!$B:$B,$A12,Payments!$C:$C,"&gt;="&amp;P$4,Payments!$C:$C,"&lt;"&amp;EDATE(P$4,1)))</f>
        <v/>
      </c>
      <c r="Q12" s="31" t="str">
        <f>IF($A12="","",SUMIFS(Payments!$D:$D,Payments!$B:$B,$A12,Payments!$C:$C,"&gt;="&amp;Q$4,Payments!$C:$C,"&lt;"&amp;EDATE(Q$4,1)))</f>
        <v/>
      </c>
      <c r="R12" s="31" t="str">
        <f>IF($A12="","",SUMIFS(Payments!$D:$D,Payments!$B:$B,$A12,Payments!$C:$C,"&gt;="&amp;R$4,Payments!$C:$C,"&lt;"&amp;EDATE(R$4,1)))</f>
        <v/>
      </c>
      <c r="S12" s="31" t="str">
        <f>IF($A12="","",SUMIFS(Payments!$D:$D,Payments!$B:$B,$A12,Payments!$C:$C,"&gt;="&amp;S$4,Payments!$C:$C,"&lt;"&amp;EDATE(S$4,1)))</f>
        <v/>
      </c>
      <c r="T12" s="31" t="str">
        <f>IF($A12="","",SUMIFS(Payments!$D:$D,Payments!$B:$B,$A12,Payments!$C:$C,"&gt;="&amp;T$4,Payments!$C:$C,"&lt;"&amp;EDATE(T$4,1)))</f>
        <v/>
      </c>
      <c r="U12" s="31" t="str">
        <f>IF($A12="","",SUMIFS(Payments!$D:$D,Payments!$B:$B,$A12,Payments!$C:$C,"&gt;="&amp;U$4,Payments!$C:$C,"&lt;"&amp;EDATE(U$4,1)))</f>
        <v/>
      </c>
      <c r="V12" s="31" t="str">
        <f>IF($A12="","",SUMIFS(Payments!$D:$D,Payments!$B:$B,$A12,Payments!$C:$C,"&gt;="&amp;V$4,Payments!$C:$C,"&lt;"&amp;EDATE(V$4,1)))</f>
        <v/>
      </c>
      <c r="W12" s="31" t="str">
        <f>IF($A12="","",SUMIFS(Payments!$D:$D,Payments!$B:$B,$A12,Payments!$C:$C,"&gt;="&amp;W$4,Payments!$C:$C,"&lt;"&amp;EDATE(W$4,1)))</f>
        <v/>
      </c>
      <c r="X12" s="31" t="str">
        <f>IF($A12="","",SUMIFS(Payments!$D:$D,Payments!$B:$B,$A12,Payments!$C:$C,"&gt;="&amp;X$4,Payments!$C:$C,"&lt;"&amp;EDATE(X$4,1)))</f>
        <v/>
      </c>
      <c r="Y12" s="32" t="str">
        <f>IF(OR($A12="",N(H12)&lt;=0.005,Units!D11=""),"","Dear "&amp;C12&amp;", rent of "&amp;Settings!$B$4&amp;" "&amp;TEXT(H12,"#,##0")&amp;" is pending for "&amp;Units!C11&amp;", "&amp;B12&amp;" as on "&amp;TEXT(Settings!$B$6,"dd-mmm-yyyy")&amp;". Kindly pay at the earliest. Thank you. "&amp;Settings!$B$3)</f>
        <v/>
      </c>
      <c r="Z12" s="33" t="str">
        <f>IF($A12="","",IF(Units!$I11="",Settings!$B$9,MAX(Settings!$B$9,DATE(YEAR(Units!$I11),MONTH(Units!$I11),1))))</f>
        <v/>
      </c>
      <c r="AA12" s="33" t="str">
        <f>IF($A12="","",MIN(IF(DAY(Settings!$B$6)&gt;=MAX(1,N(Units!$H11)),DATE(YEAR(Settings!$B$6),MONTH(Settings!$B$6),1),EDATE(DATE(YEAR(Settings!$B$6),MONTH(Settings!$B$6),1),-1)),Settings!$B$10,IF(Units!$J11="",2958465,DATE(YEAR(Units!$J11),MONTH(Units!$J11),1))))</f>
        <v/>
      </c>
    </row>
    <row r="13" spans="1:27" x14ac:dyDescent="0.3">
      <c r="A13" s="25" t="str">
        <f>IF(Units!A12="","",Units!A12)</f>
        <v/>
      </c>
      <c r="B13" s="25" t="str">
        <f>IF($A13="","",Units!B12&amp;"")</f>
        <v/>
      </c>
      <c r="C13" s="25" t="str">
        <f>IF($A13="","",IF(Units!D12="","(vacant)",Units!D12&amp;""))</f>
        <v/>
      </c>
      <c r="D13" s="26" t="str">
        <f>IF($A13="","",N(Units!F12))</f>
        <v/>
      </c>
      <c r="E13" s="27" t="str">
        <f>IF($A13="","",IF(OR(Units!$D12="",$AA13&lt;$Z13),0,(YEAR($AA13)-YEAR($Z13))*12+MONTH($AA13)-MONTH($Z13)+1))</f>
        <v/>
      </c>
      <c r="F13" s="26" t="str">
        <f>IF($A13="","",N(Units!K12)+E13*D13)</f>
        <v/>
      </c>
      <c r="G13" s="26" t="str">
        <f>IF($A13="","",SUMIFS(Payments!$D:$D,Payments!$B:$B,$A13,Payments!$C:$C,"&lt;"&amp;EDATE(Settings!$B$10,1)))</f>
        <v/>
      </c>
      <c r="H13" s="28" t="str">
        <f t="shared" si="0"/>
        <v/>
      </c>
      <c r="I13" s="27" t="str">
        <f>IF($A13="","",IF(H13&gt;0.005,"Arrears",IF(H13&lt;-0.005,"Advance",IF(Units!D12="","Vacant","Paid up"))))</f>
        <v/>
      </c>
      <c r="J13" s="26" t="str">
        <f>IF($A13="","",N(Units!G12))</f>
        <v/>
      </c>
      <c r="K13" s="29" t="str">
        <f>IF(OR($A13="",Units!J12=""),"",Units!J12)</f>
        <v/>
      </c>
      <c r="L13" s="30" t="str">
        <f>IF(K13="","",K13-Settings!$B$6)</f>
        <v/>
      </c>
      <c r="M13" s="31" t="str">
        <f>IF($A13="","",SUMIFS(Payments!$D:$D,Payments!$B:$B,$A13,Payments!$C:$C,"&gt;="&amp;M$4,Payments!$C:$C,"&lt;"&amp;EDATE(M$4,1)))</f>
        <v/>
      </c>
      <c r="N13" s="31" t="str">
        <f>IF($A13="","",SUMIFS(Payments!$D:$D,Payments!$B:$B,$A13,Payments!$C:$C,"&gt;="&amp;N$4,Payments!$C:$C,"&lt;"&amp;EDATE(N$4,1)))</f>
        <v/>
      </c>
      <c r="O13" s="31" t="str">
        <f>IF($A13="","",SUMIFS(Payments!$D:$D,Payments!$B:$B,$A13,Payments!$C:$C,"&gt;="&amp;O$4,Payments!$C:$C,"&lt;"&amp;EDATE(O$4,1)))</f>
        <v/>
      </c>
      <c r="P13" s="31" t="str">
        <f>IF($A13="","",SUMIFS(Payments!$D:$D,Payments!$B:$B,$A13,Payments!$C:$C,"&gt;="&amp;P$4,Payments!$C:$C,"&lt;"&amp;EDATE(P$4,1)))</f>
        <v/>
      </c>
      <c r="Q13" s="31" t="str">
        <f>IF($A13="","",SUMIFS(Payments!$D:$D,Payments!$B:$B,$A13,Payments!$C:$C,"&gt;="&amp;Q$4,Payments!$C:$C,"&lt;"&amp;EDATE(Q$4,1)))</f>
        <v/>
      </c>
      <c r="R13" s="31" t="str">
        <f>IF($A13="","",SUMIFS(Payments!$D:$D,Payments!$B:$B,$A13,Payments!$C:$C,"&gt;="&amp;R$4,Payments!$C:$C,"&lt;"&amp;EDATE(R$4,1)))</f>
        <v/>
      </c>
      <c r="S13" s="31" t="str">
        <f>IF($A13="","",SUMIFS(Payments!$D:$D,Payments!$B:$B,$A13,Payments!$C:$C,"&gt;="&amp;S$4,Payments!$C:$C,"&lt;"&amp;EDATE(S$4,1)))</f>
        <v/>
      </c>
      <c r="T13" s="31" t="str">
        <f>IF($A13="","",SUMIFS(Payments!$D:$D,Payments!$B:$B,$A13,Payments!$C:$C,"&gt;="&amp;T$4,Payments!$C:$C,"&lt;"&amp;EDATE(T$4,1)))</f>
        <v/>
      </c>
      <c r="U13" s="31" t="str">
        <f>IF($A13="","",SUMIFS(Payments!$D:$D,Payments!$B:$B,$A13,Payments!$C:$C,"&gt;="&amp;U$4,Payments!$C:$C,"&lt;"&amp;EDATE(U$4,1)))</f>
        <v/>
      </c>
      <c r="V13" s="31" t="str">
        <f>IF($A13="","",SUMIFS(Payments!$D:$D,Payments!$B:$B,$A13,Payments!$C:$C,"&gt;="&amp;V$4,Payments!$C:$C,"&lt;"&amp;EDATE(V$4,1)))</f>
        <v/>
      </c>
      <c r="W13" s="31" t="str">
        <f>IF($A13="","",SUMIFS(Payments!$D:$D,Payments!$B:$B,$A13,Payments!$C:$C,"&gt;="&amp;W$4,Payments!$C:$C,"&lt;"&amp;EDATE(W$4,1)))</f>
        <v/>
      </c>
      <c r="X13" s="31" t="str">
        <f>IF($A13="","",SUMIFS(Payments!$D:$D,Payments!$B:$B,$A13,Payments!$C:$C,"&gt;="&amp;X$4,Payments!$C:$C,"&lt;"&amp;EDATE(X$4,1)))</f>
        <v/>
      </c>
      <c r="Y13" s="32" t="str">
        <f>IF(OR($A13="",N(H13)&lt;=0.005,Units!D12=""),"","Dear "&amp;C13&amp;", rent of "&amp;Settings!$B$4&amp;" "&amp;TEXT(H13,"#,##0")&amp;" is pending for "&amp;Units!C12&amp;", "&amp;B13&amp;" as on "&amp;TEXT(Settings!$B$6,"dd-mmm-yyyy")&amp;". Kindly pay at the earliest. Thank you. "&amp;Settings!$B$3)</f>
        <v/>
      </c>
      <c r="Z13" s="33" t="str">
        <f>IF($A13="","",IF(Units!$I12="",Settings!$B$9,MAX(Settings!$B$9,DATE(YEAR(Units!$I12),MONTH(Units!$I12),1))))</f>
        <v/>
      </c>
      <c r="AA13" s="33" t="str">
        <f>IF($A13="","",MIN(IF(DAY(Settings!$B$6)&gt;=MAX(1,N(Units!$H12)),DATE(YEAR(Settings!$B$6),MONTH(Settings!$B$6),1),EDATE(DATE(YEAR(Settings!$B$6),MONTH(Settings!$B$6),1),-1)),Settings!$B$10,IF(Units!$J12="",2958465,DATE(YEAR(Units!$J12),MONTH(Units!$J12),1))))</f>
        <v/>
      </c>
    </row>
    <row r="14" spans="1:27" x14ac:dyDescent="0.3">
      <c r="A14" s="25" t="str">
        <f>IF(Units!A13="","",Units!A13)</f>
        <v/>
      </c>
      <c r="B14" s="25" t="str">
        <f>IF($A14="","",Units!B13&amp;"")</f>
        <v/>
      </c>
      <c r="C14" s="25" t="str">
        <f>IF($A14="","",IF(Units!D13="","(vacant)",Units!D13&amp;""))</f>
        <v/>
      </c>
      <c r="D14" s="26" t="str">
        <f>IF($A14="","",N(Units!F13))</f>
        <v/>
      </c>
      <c r="E14" s="27" t="str">
        <f>IF($A14="","",IF(OR(Units!$D13="",$AA14&lt;$Z14),0,(YEAR($AA14)-YEAR($Z14))*12+MONTH($AA14)-MONTH($Z14)+1))</f>
        <v/>
      </c>
      <c r="F14" s="26" t="str">
        <f>IF($A14="","",N(Units!K13)+E14*D14)</f>
        <v/>
      </c>
      <c r="G14" s="26" t="str">
        <f>IF($A14="","",SUMIFS(Payments!$D:$D,Payments!$B:$B,$A14,Payments!$C:$C,"&lt;"&amp;EDATE(Settings!$B$10,1)))</f>
        <v/>
      </c>
      <c r="H14" s="28" t="str">
        <f t="shared" si="0"/>
        <v/>
      </c>
      <c r="I14" s="27" t="str">
        <f>IF($A14="","",IF(H14&gt;0.005,"Arrears",IF(H14&lt;-0.005,"Advance",IF(Units!D13="","Vacant","Paid up"))))</f>
        <v/>
      </c>
      <c r="J14" s="26" t="str">
        <f>IF($A14="","",N(Units!G13))</f>
        <v/>
      </c>
      <c r="K14" s="29" t="str">
        <f>IF(OR($A14="",Units!J13=""),"",Units!J13)</f>
        <v/>
      </c>
      <c r="L14" s="30" t="str">
        <f>IF(K14="","",K14-Settings!$B$6)</f>
        <v/>
      </c>
      <c r="M14" s="31" t="str">
        <f>IF($A14="","",SUMIFS(Payments!$D:$D,Payments!$B:$B,$A14,Payments!$C:$C,"&gt;="&amp;M$4,Payments!$C:$C,"&lt;"&amp;EDATE(M$4,1)))</f>
        <v/>
      </c>
      <c r="N14" s="31" t="str">
        <f>IF($A14="","",SUMIFS(Payments!$D:$D,Payments!$B:$B,$A14,Payments!$C:$C,"&gt;="&amp;N$4,Payments!$C:$C,"&lt;"&amp;EDATE(N$4,1)))</f>
        <v/>
      </c>
      <c r="O14" s="31" t="str">
        <f>IF($A14="","",SUMIFS(Payments!$D:$D,Payments!$B:$B,$A14,Payments!$C:$C,"&gt;="&amp;O$4,Payments!$C:$C,"&lt;"&amp;EDATE(O$4,1)))</f>
        <v/>
      </c>
      <c r="P14" s="31" t="str">
        <f>IF($A14="","",SUMIFS(Payments!$D:$D,Payments!$B:$B,$A14,Payments!$C:$C,"&gt;="&amp;P$4,Payments!$C:$C,"&lt;"&amp;EDATE(P$4,1)))</f>
        <v/>
      </c>
      <c r="Q14" s="31" t="str">
        <f>IF($A14="","",SUMIFS(Payments!$D:$D,Payments!$B:$B,$A14,Payments!$C:$C,"&gt;="&amp;Q$4,Payments!$C:$C,"&lt;"&amp;EDATE(Q$4,1)))</f>
        <v/>
      </c>
      <c r="R14" s="31" t="str">
        <f>IF($A14="","",SUMIFS(Payments!$D:$D,Payments!$B:$B,$A14,Payments!$C:$C,"&gt;="&amp;R$4,Payments!$C:$C,"&lt;"&amp;EDATE(R$4,1)))</f>
        <v/>
      </c>
      <c r="S14" s="31" t="str">
        <f>IF($A14="","",SUMIFS(Payments!$D:$D,Payments!$B:$B,$A14,Payments!$C:$C,"&gt;="&amp;S$4,Payments!$C:$C,"&lt;"&amp;EDATE(S$4,1)))</f>
        <v/>
      </c>
      <c r="T14" s="31" t="str">
        <f>IF($A14="","",SUMIFS(Payments!$D:$D,Payments!$B:$B,$A14,Payments!$C:$C,"&gt;="&amp;T$4,Payments!$C:$C,"&lt;"&amp;EDATE(T$4,1)))</f>
        <v/>
      </c>
      <c r="U14" s="31" t="str">
        <f>IF($A14="","",SUMIFS(Payments!$D:$D,Payments!$B:$B,$A14,Payments!$C:$C,"&gt;="&amp;U$4,Payments!$C:$C,"&lt;"&amp;EDATE(U$4,1)))</f>
        <v/>
      </c>
      <c r="V14" s="31" t="str">
        <f>IF($A14="","",SUMIFS(Payments!$D:$D,Payments!$B:$B,$A14,Payments!$C:$C,"&gt;="&amp;V$4,Payments!$C:$C,"&lt;"&amp;EDATE(V$4,1)))</f>
        <v/>
      </c>
      <c r="W14" s="31" t="str">
        <f>IF($A14="","",SUMIFS(Payments!$D:$D,Payments!$B:$B,$A14,Payments!$C:$C,"&gt;="&amp;W$4,Payments!$C:$C,"&lt;"&amp;EDATE(W$4,1)))</f>
        <v/>
      </c>
      <c r="X14" s="31" t="str">
        <f>IF($A14="","",SUMIFS(Payments!$D:$D,Payments!$B:$B,$A14,Payments!$C:$C,"&gt;="&amp;X$4,Payments!$C:$C,"&lt;"&amp;EDATE(X$4,1)))</f>
        <v/>
      </c>
      <c r="Y14" s="32" t="str">
        <f>IF(OR($A14="",N(H14)&lt;=0.005,Units!D13=""),"","Dear "&amp;C14&amp;", rent of "&amp;Settings!$B$4&amp;" "&amp;TEXT(H14,"#,##0")&amp;" is pending for "&amp;Units!C13&amp;", "&amp;B14&amp;" as on "&amp;TEXT(Settings!$B$6,"dd-mmm-yyyy")&amp;". Kindly pay at the earliest. Thank you. "&amp;Settings!$B$3)</f>
        <v/>
      </c>
      <c r="Z14" s="33" t="str">
        <f>IF($A14="","",IF(Units!$I13="",Settings!$B$9,MAX(Settings!$B$9,DATE(YEAR(Units!$I13),MONTH(Units!$I13),1))))</f>
        <v/>
      </c>
      <c r="AA14" s="33" t="str">
        <f>IF($A14="","",MIN(IF(DAY(Settings!$B$6)&gt;=MAX(1,N(Units!$H13)),DATE(YEAR(Settings!$B$6),MONTH(Settings!$B$6),1),EDATE(DATE(YEAR(Settings!$B$6),MONTH(Settings!$B$6),1),-1)),Settings!$B$10,IF(Units!$J13="",2958465,DATE(YEAR(Units!$J13),MONTH(Units!$J13),1))))</f>
        <v/>
      </c>
    </row>
    <row r="15" spans="1:27" x14ac:dyDescent="0.3">
      <c r="A15" s="25" t="str">
        <f>IF(Units!A14="","",Units!A14)</f>
        <v/>
      </c>
      <c r="B15" s="25" t="str">
        <f>IF($A15="","",Units!B14&amp;"")</f>
        <v/>
      </c>
      <c r="C15" s="25" t="str">
        <f>IF($A15="","",IF(Units!D14="","(vacant)",Units!D14&amp;""))</f>
        <v/>
      </c>
      <c r="D15" s="26" t="str">
        <f>IF($A15="","",N(Units!F14))</f>
        <v/>
      </c>
      <c r="E15" s="27" t="str">
        <f>IF($A15="","",IF(OR(Units!$D14="",$AA15&lt;$Z15),0,(YEAR($AA15)-YEAR($Z15))*12+MONTH($AA15)-MONTH($Z15)+1))</f>
        <v/>
      </c>
      <c r="F15" s="26" t="str">
        <f>IF($A15="","",N(Units!K14)+E15*D15)</f>
        <v/>
      </c>
      <c r="G15" s="26" t="str">
        <f>IF($A15="","",SUMIFS(Payments!$D:$D,Payments!$B:$B,$A15,Payments!$C:$C,"&lt;"&amp;EDATE(Settings!$B$10,1)))</f>
        <v/>
      </c>
      <c r="H15" s="28" t="str">
        <f t="shared" si="0"/>
        <v/>
      </c>
      <c r="I15" s="27" t="str">
        <f>IF($A15="","",IF(H15&gt;0.005,"Arrears",IF(H15&lt;-0.005,"Advance",IF(Units!D14="","Vacant","Paid up"))))</f>
        <v/>
      </c>
      <c r="J15" s="26" t="str">
        <f>IF($A15="","",N(Units!G14))</f>
        <v/>
      </c>
      <c r="K15" s="29" t="str">
        <f>IF(OR($A15="",Units!J14=""),"",Units!J14)</f>
        <v/>
      </c>
      <c r="L15" s="30" t="str">
        <f>IF(K15="","",K15-Settings!$B$6)</f>
        <v/>
      </c>
      <c r="M15" s="31" t="str">
        <f>IF($A15="","",SUMIFS(Payments!$D:$D,Payments!$B:$B,$A15,Payments!$C:$C,"&gt;="&amp;M$4,Payments!$C:$C,"&lt;"&amp;EDATE(M$4,1)))</f>
        <v/>
      </c>
      <c r="N15" s="31" t="str">
        <f>IF($A15="","",SUMIFS(Payments!$D:$D,Payments!$B:$B,$A15,Payments!$C:$C,"&gt;="&amp;N$4,Payments!$C:$C,"&lt;"&amp;EDATE(N$4,1)))</f>
        <v/>
      </c>
      <c r="O15" s="31" t="str">
        <f>IF($A15="","",SUMIFS(Payments!$D:$D,Payments!$B:$B,$A15,Payments!$C:$C,"&gt;="&amp;O$4,Payments!$C:$C,"&lt;"&amp;EDATE(O$4,1)))</f>
        <v/>
      </c>
      <c r="P15" s="31" t="str">
        <f>IF($A15="","",SUMIFS(Payments!$D:$D,Payments!$B:$B,$A15,Payments!$C:$C,"&gt;="&amp;P$4,Payments!$C:$C,"&lt;"&amp;EDATE(P$4,1)))</f>
        <v/>
      </c>
      <c r="Q15" s="31" t="str">
        <f>IF($A15="","",SUMIFS(Payments!$D:$D,Payments!$B:$B,$A15,Payments!$C:$C,"&gt;="&amp;Q$4,Payments!$C:$C,"&lt;"&amp;EDATE(Q$4,1)))</f>
        <v/>
      </c>
      <c r="R15" s="31" t="str">
        <f>IF($A15="","",SUMIFS(Payments!$D:$D,Payments!$B:$B,$A15,Payments!$C:$C,"&gt;="&amp;R$4,Payments!$C:$C,"&lt;"&amp;EDATE(R$4,1)))</f>
        <v/>
      </c>
      <c r="S15" s="31" t="str">
        <f>IF($A15="","",SUMIFS(Payments!$D:$D,Payments!$B:$B,$A15,Payments!$C:$C,"&gt;="&amp;S$4,Payments!$C:$C,"&lt;"&amp;EDATE(S$4,1)))</f>
        <v/>
      </c>
      <c r="T15" s="31" t="str">
        <f>IF($A15="","",SUMIFS(Payments!$D:$D,Payments!$B:$B,$A15,Payments!$C:$C,"&gt;="&amp;T$4,Payments!$C:$C,"&lt;"&amp;EDATE(T$4,1)))</f>
        <v/>
      </c>
      <c r="U15" s="31" t="str">
        <f>IF($A15="","",SUMIFS(Payments!$D:$D,Payments!$B:$B,$A15,Payments!$C:$C,"&gt;="&amp;U$4,Payments!$C:$C,"&lt;"&amp;EDATE(U$4,1)))</f>
        <v/>
      </c>
      <c r="V15" s="31" t="str">
        <f>IF($A15="","",SUMIFS(Payments!$D:$D,Payments!$B:$B,$A15,Payments!$C:$C,"&gt;="&amp;V$4,Payments!$C:$C,"&lt;"&amp;EDATE(V$4,1)))</f>
        <v/>
      </c>
      <c r="W15" s="31" t="str">
        <f>IF($A15="","",SUMIFS(Payments!$D:$D,Payments!$B:$B,$A15,Payments!$C:$C,"&gt;="&amp;W$4,Payments!$C:$C,"&lt;"&amp;EDATE(W$4,1)))</f>
        <v/>
      </c>
      <c r="X15" s="31" t="str">
        <f>IF($A15="","",SUMIFS(Payments!$D:$D,Payments!$B:$B,$A15,Payments!$C:$C,"&gt;="&amp;X$4,Payments!$C:$C,"&lt;"&amp;EDATE(X$4,1)))</f>
        <v/>
      </c>
      <c r="Y15" s="32" t="str">
        <f>IF(OR($A15="",N(H15)&lt;=0.005,Units!D14=""),"","Dear "&amp;C15&amp;", rent of "&amp;Settings!$B$4&amp;" "&amp;TEXT(H15,"#,##0")&amp;" is pending for "&amp;Units!C14&amp;", "&amp;B15&amp;" as on "&amp;TEXT(Settings!$B$6,"dd-mmm-yyyy")&amp;". Kindly pay at the earliest. Thank you. "&amp;Settings!$B$3)</f>
        <v/>
      </c>
      <c r="Z15" s="33" t="str">
        <f>IF($A15="","",IF(Units!$I14="",Settings!$B$9,MAX(Settings!$B$9,DATE(YEAR(Units!$I14),MONTH(Units!$I14),1))))</f>
        <v/>
      </c>
      <c r="AA15" s="33" t="str">
        <f>IF($A15="","",MIN(IF(DAY(Settings!$B$6)&gt;=MAX(1,N(Units!$H14)),DATE(YEAR(Settings!$B$6),MONTH(Settings!$B$6),1),EDATE(DATE(YEAR(Settings!$B$6),MONTH(Settings!$B$6),1),-1)),Settings!$B$10,IF(Units!$J14="",2958465,DATE(YEAR(Units!$J14),MONTH(Units!$J14),1))))</f>
        <v/>
      </c>
    </row>
    <row r="16" spans="1:27" x14ac:dyDescent="0.3">
      <c r="A16" s="25" t="str">
        <f>IF(Units!A15="","",Units!A15)</f>
        <v/>
      </c>
      <c r="B16" s="25" t="str">
        <f>IF($A16="","",Units!B15&amp;"")</f>
        <v/>
      </c>
      <c r="C16" s="25" t="str">
        <f>IF($A16="","",IF(Units!D15="","(vacant)",Units!D15&amp;""))</f>
        <v/>
      </c>
      <c r="D16" s="26" t="str">
        <f>IF($A16="","",N(Units!F15))</f>
        <v/>
      </c>
      <c r="E16" s="27" t="str">
        <f>IF($A16="","",IF(OR(Units!$D15="",$AA16&lt;$Z16),0,(YEAR($AA16)-YEAR($Z16))*12+MONTH($AA16)-MONTH($Z16)+1))</f>
        <v/>
      </c>
      <c r="F16" s="26" t="str">
        <f>IF($A16="","",N(Units!K15)+E16*D16)</f>
        <v/>
      </c>
      <c r="G16" s="26" t="str">
        <f>IF($A16="","",SUMIFS(Payments!$D:$D,Payments!$B:$B,$A16,Payments!$C:$C,"&lt;"&amp;EDATE(Settings!$B$10,1)))</f>
        <v/>
      </c>
      <c r="H16" s="28" t="str">
        <f t="shared" si="0"/>
        <v/>
      </c>
      <c r="I16" s="27" t="str">
        <f>IF($A16="","",IF(H16&gt;0.005,"Arrears",IF(H16&lt;-0.005,"Advance",IF(Units!D15="","Vacant","Paid up"))))</f>
        <v/>
      </c>
      <c r="J16" s="26" t="str">
        <f>IF($A16="","",N(Units!G15))</f>
        <v/>
      </c>
      <c r="K16" s="29" t="str">
        <f>IF(OR($A16="",Units!J15=""),"",Units!J15)</f>
        <v/>
      </c>
      <c r="L16" s="30" t="str">
        <f>IF(K16="","",K16-Settings!$B$6)</f>
        <v/>
      </c>
      <c r="M16" s="31" t="str">
        <f>IF($A16="","",SUMIFS(Payments!$D:$D,Payments!$B:$B,$A16,Payments!$C:$C,"&gt;="&amp;M$4,Payments!$C:$C,"&lt;"&amp;EDATE(M$4,1)))</f>
        <v/>
      </c>
      <c r="N16" s="31" t="str">
        <f>IF($A16="","",SUMIFS(Payments!$D:$D,Payments!$B:$B,$A16,Payments!$C:$C,"&gt;="&amp;N$4,Payments!$C:$C,"&lt;"&amp;EDATE(N$4,1)))</f>
        <v/>
      </c>
      <c r="O16" s="31" t="str">
        <f>IF($A16="","",SUMIFS(Payments!$D:$D,Payments!$B:$B,$A16,Payments!$C:$C,"&gt;="&amp;O$4,Payments!$C:$C,"&lt;"&amp;EDATE(O$4,1)))</f>
        <v/>
      </c>
      <c r="P16" s="31" t="str">
        <f>IF($A16="","",SUMIFS(Payments!$D:$D,Payments!$B:$B,$A16,Payments!$C:$C,"&gt;="&amp;P$4,Payments!$C:$C,"&lt;"&amp;EDATE(P$4,1)))</f>
        <v/>
      </c>
      <c r="Q16" s="31" t="str">
        <f>IF($A16="","",SUMIFS(Payments!$D:$D,Payments!$B:$B,$A16,Payments!$C:$C,"&gt;="&amp;Q$4,Payments!$C:$C,"&lt;"&amp;EDATE(Q$4,1)))</f>
        <v/>
      </c>
      <c r="R16" s="31" t="str">
        <f>IF($A16="","",SUMIFS(Payments!$D:$D,Payments!$B:$B,$A16,Payments!$C:$C,"&gt;="&amp;R$4,Payments!$C:$C,"&lt;"&amp;EDATE(R$4,1)))</f>
        <v/>
      </c>
      <c r="S16" s="31" t="str">
        <f>IF($A16="","",SUMIFS(Payments!$D:$D,Payments!$B:$B,$A16,Payments!$C:$C,"&gt;="&amp;S$4,Payments!$C:$C,"&lt;"&amp;EDATE(S$4,1)))</f>
        <v/>
      </c>
      <c r="T16" s="31" t="str">
        <f>IF($A16="","",SUMIFS(Payments!$D:$D,Payments!$B:$B,$A16,Payments!$C:$C,"&gt;="&amp;T$4,Payments!$C:$C,"&lt;"&amp;EDATE(T$4,1)))</f>
        <v/>
      </c>
      <c r="U16" s="31" t="str">
        <f>IF($A16="","",SUMIFS(Payments!$D:$D,Payments!$B:$B,$A16,Payments!$C:$C,"&gt;="&amp;U$4,Payments!$C:$C,"&lt;"&amp;EDATE(U$4,1)))</f>
        <v/>
      </c>
      <c r="V16" s="31" t="str">
        <f>IF($A16="","",SUMIFS(Payments!$D:$D,Payments!$B:$B,$A16,Payments!$C:$C,"&gt;="&amp;V$4,Payments!$C:$C,"&lt;"&amp;EDATE(V$4,1)))</f>
        <v/>
      </c>
      <c r="W16" s="31" t="str">
        <f>IF($A16="","",SUMIFS(Payments!$D:$D,Payments!$B:$B,$A16,Payments!$C:$C,"&gt;="&amp;W$4,Payments!$C:$C,"&lt;"&amp;EDATE(W$4,1)))</f>
        <v/>
      </c>
      <c r="X16" s="31" t="str">
        <f>IF($A16="","",SUMIFS(Payments!$D:$D,Payments!$B:$B,$A16,Payments!$C:$C,"&gt;="&amp;X$4,Payments!$C:$C,"&lt;"&amp;EDATE(X$4,1)))</f>
        <v/>
      </c>
      <c r="Y16" s="32" t="str">
        <f>IF(OR($A16="",N(H16)&lt;=0.005,Units!D15=""),"","Dear "&amp;C16&amp;", rent of "&amp;Settings!$B$4&amp;" "&amp;TEXT(H16,"#,##0")&amp;" is pending for "&amp;Units!C15&amp;", "&amp;B16&amp;" as on "&amp;TEXT(Settings!$B$6,"dd-mmm-yyyy")&amp;". Kindly pay at the earliest. Thank you. "&amp;Settings!$B$3)</f>
        <v/>
      </c>
      <c r="Z16" s="33" t="str">
        <f>IF($A16="","",IF(Units!$I15="",Settings!$B$9,MAX(Settings!$B$9,DATE(YEAR(Units!$I15),MONTH(Units!$I15),1))))</f>
        <v/>
      </c>
      <c r="AA16" s="33" t="str">
        <f>IF($A16="","",MIN(IF(DAY(Settings!$B$6)&gt;=MAX(1,N(Units!$H15)),DATE(YEAR(Settings!$B$6),MONTH(Settings!$B$6),1),EDATE(DATE(YEAR(Settings!$B$6),MONTH(Settings!$B$6),1),-1)),Settings!$B$10,IF(Units!$J15="",2958465,DATE(YEAR(Units!$J15),MONTH(Units!$J15),1))))</f>
        <v/>
      </c>
    </row>
    <row r="17" spans="1:27" x14ac:dyDescent="0.3">
      <c r="A17" s="25" t="str">
        <f>IF(Units!A16="","",Units!A16)</f>
        <v/>
      </c>
      <c r="B17" s="25" t="str">
        <f>IF($A17="","",Units!B16&amp;"")</f>
        <v/>
      </c>
      <c r="C17" s="25" t="str">
        <f>IF($A17="","",IF(Units!D16="","(vacant)",Units!D16&amp;""))</f>
        <v/>
      </c>
      <c r="D17" s="26" t="str">
        <f>IF($A17="","",N(Units!F16))</f>
        <v/>
      </c>
      <c r="E17" s="27" t="str">
        <f>IF($A17="","",IF(OR(Units!$D16="",$AA17&lt;$Z17),0,(YEAR($AA17)-YEAR($Z17))*12+MONTH($AA17)-MONTH($Z17)+1))</f>
        <v/>
      </c>
      <c r="F17" s="26" t="str">
        <f>IF($A17="","",N(Units!K16)+E17*D17)</f>
        <v/>
      </c>
      <c r="G17" s="26" t="str">
        <f>IF($A17="","",SUMIFS(Payments!$D:$D,Payments!$B:$B,$A17,Payments!$C:$C,"&lt;"&amp;EDATE(Settings!$B$10,1)))</f>
        <v/>
      </c>
      <c r="H17" s="28" t="str">
        <f t="shared" si="0"/>
        <v/>
      </c>
      <c r="I17" s="27" t="str">
        <f>IF($A17="","",IF(H17&gt;0.005,"Arrears",IF(H17&lt;-0.005,"Advance",IF(Units!D16="","Vacant","Paid up"))))</f>
        <v/>
      </c>
      <c r="J17" s="26" t="str">
        <f>IF($A17="","",N(Units!G16))</f>
        <v/>
      </c>
      <c r="K17" s="29" t="str">
        <f>IF(OR($A17="",Units!J16=""),"",Units!J16)</f>
        <v/>
      </c>
      <c r="L17" s="30" t="str">
        <f>IF(K17="","",K17-Settings!$B$6)</f>
        <v/>
      </c>
      <c r="M17" s="31" t="str">
        <f>IF($A17="","",SUMIFS(Payments!$D:$D,Payments!$B:$B,$A17,Payments!$C:$C,"&gt;="&amp;M$4,Payments!$C:$C,"&lt;"&amp;EDATE(M$4,1)))</f>
        <v/>
      </c>
      <c r="N17" s="31" t="str">
        <f>IF($A17="","",SUMIFS(Payments!$D:$D,Payments!$B:$B,$A17,Payments!$C:$C,"&gt;="&amp;N$4,Payments!$C:$C,"&lt;"&amp;EDATE(N$4,1)))</f>
        <v/>
      </c>
      <c r="O17" s="31" t="str">
        <f>IF($A17="","",SUMIFS(Payments!$D:$D,Payments!$B:$B,$A17,Payments!$C:$C,"&gt;="&amp;O$4,Payments!$C:$C,"&lt;"&amp;EDATE(O$4,1)))</f>
        <v/>
      </c>
      <c r="P17" s="31" t="str">
        <f>IF($A17="","",SUMIFS(Payments!$D:$D,Payments!$B:$B,$A17,Payments!$C:$C,"&gt;="&amp;P$4,Payments!$C:$C,"&lt;"&amp;EDATE(P$4,1)))</f>
        <v/>
      </c>
      <c r="Q17" s="31" t="str">
        <f>IF($A17="","",SUMIFS(Payments!$D:$D,Payments!$B:$B,$A17,Payments!$C:$C,"&gt;="&amp;Q$4,Payments!$C:$C,"&lt;"&amp;EDATE(Q$4,1)))</f>
        <v/>
      </c>
      <c r="R17" s="31" t="str">
        <f>IF($A17="","",SUMIFS(Payments!$D:$D,Payments!$B:$B,$A17,Payments!$C:$C,"&gt;="&amp;R$4,Payments!$C:$C,"&lt;"&amp;EDATE(R$4,1)))</f>
        <v/>
      </c>
      <c r="S17" s="31" t="str">
        <f>IF($A17="","",SUMIFS(Payments!$D:$D,Payments!$B:$B,$A17,Payments!$C:$C,"&gt;="&amp;S$4,Payments!$C:$C,"&lt;"&amp;EDATE(S$4,1)))</f>
        <v/>
      </c>
      <c r="T17" s="31" t="str">
        <f>IF($A17="","",SUMIFS(Payments!$D:$D,Payments!$B:$B,$A17,Payments!$C:$C,"&gt;="&amp;T$4,Payments!$C:$C,"&lt;"&amp;EDATE(T$4,1)))</f>
        <v/>
      </c>
      <c r="U17" s="31" t="str">
        <f>IF($A17="","",SUMIFS(Payments!$D:$D,Payments!$B:$B,$A17,Payments!$C:$C,"&gt;="&amp;U$4,Payments!$C:$C,"&lt;"&amp;EDATE(U$4,1)))</f>
        <v/>
      </c>
      <c r="V17" s="31" t="str">
        <f>IF($A17="","",SUMIFS(Payments!$D:$D,Payments!$B:$B,$A17,Payments!$C:$C,"&gt;="&amp;V$4,Payments!$C:$C,"&lt;"&amp;EDATE(V$4,1)))</f>
        <v/>
      </c>
      <c r="W17" s="31" t="str">
        <f>IF($A17="","",SUMIFS(Payments!$D:$D,Payments!$B:$B,$A17,Payments!$C:$C,"&gt;="&amp;W$4,Payments!$C:$C,"&lt;"&amp;EDATE(W$4,1)))</f>
        <v/>
      </c>
      <c r="X17" s="31" t="str">
        <f>IF($A17="","",SUMIFS(Payments!$D:$D,Payments!$B:$B,$A17,Payments!$C:$C,"&gt;="&amp;X$4,Payments!$C:$C,"&lt;"&amp;EDATE(X$4,1)))</f>
        <v/>
      </c>
      <c r="Y17" s="32" t="str">
        <f>IF(OR($A17="",N(H17)&lt;=0.005,Units!D16=""),"","Dear "&amp;C17&amp;", rent of "&amp;Settings!$B$4&amp;" "&amp;TEXT(H17,"#,##0")&amp;" is pending for "&amp;Units!C16&amp;", "&amp;B17&amp;" as on "&amp;TEXT(Settings!$B$6,"dd-mmm-yyyy")&amp;". Kindly pay at the earliest. Thank you. "&amp;Settings!$B$3)</f>
        <v/>
      </c>
      <c r="Z17" s="33" t="str">
        <f>IF($A17="","",IF(Units!$I16="",Settings!$B$9,MAX(Settings!$B$9,DATE(YEAR(Units!$I16),MONTH(Units!$I16),1))))</f>
        <v/>
      </c>
      <c r="AA17" s="33" t="str">
        <f>IF($A17="","",MIN(IF(DAY(Settings!$B$6)&gt;=MAX(1,N(Units!$H16)),DATE(YEAR(Settings!$B$6),MONTH(Settings!$B$6),1),EDATE(DATE(YEAR(Settings!$B$6),MONTH(Settings!$B$6),1),-1)),Settings!$B$10,IF(Units!$J16="",2958465,DATE(YEAR(Units!$J16),MONTH(Units!$J16),1))))</f>
        <v/>
      </c>
    </row>
    <row r="18" spans="1:27" x14ac:dyDescent="0.3">
      <c r="A18" s="25" t="str">
        <f>IF(Units!A17="","",Units!A17)</f>
        <v/>
      </c>
      <c r="B18" s="25" t="str">
        <f>IF($A18="","",Units!B17&amp;"")</f>
        <v/>
      </c>
      <c r="C18" s="25" t="str">
        <f>IF($A18="","",IF(Units!D17="","(vacant)",Units!D17&amp;""))</f>
        <v/>
      </c>
      <c r="D18" s="26" t="str">
        <f>IF($A18="","",N(Units!F17))</f>
        <v/>
      </c>
      <c r="E18" s="27" t="str">
        <f>IF($A18="","",IF(OR(Units!$D17="",$AA18&lt;$Z18),0,(YEAR($AA18)-YEAR($Z18))*12+MONTH($AA18)-MONTH($Z18)+1))</f>
        <v/>
      </c>
      <c r="F18" s="26" t="str">
        <f>IF($A18="","",N(Units!K17)+E18*D18)</f>
        <v/>
      </c>
      <c r="G18" s="26" t="str">
        <f>IF($A18="","",SUMIFS(Payments!$D:$D,Payments!$B:$B,$A18,Payments!$C:$C,"&lt;"&amp;EDATE(Settings!$B$10,1)))</f>
        <v/>
      </c>
      <c r="H18" s="28" t="str">
        <f t="shared" si="0"/>
        <v/>
      </c>
      <c r="I18" s="27" t="str">
        <f>IF($A18="","",IF(H18&gt;0.005,"Arrears",IF(H18&lt;-0.005,"Advance",IF(Units!D17="","Vacant","Paid up"))))</f>
        <v/>
      </c>
      <c r="J18" s="26" t="str">
        <f>IF($A18="","",N(Units!G17))</f>
        <v/>
      </c>
      <c r="K18" s="29" t="str">
        <f>IF(OR($A18="",Units!J17=""),"",Units!J17)</f>
        <v/>
      </c>
      <c r="L18" s="30" t="str">
        <f>IF(K18="","",K18-Settings!$B$6)</f>
        <v/>
      </c>
      <c r="M18" s="31" t="str">
        <f>IF($A18="","",SUMIFS(Payments!$D:$D,Payments!$B:$B,$A18,Payments!$C:$C,"&gt;="&amp;M$4,Payments!$C:$C,"&lt;"&amp;EDATE(M$4,1)))</f>
        <v/>
      </c>
      <c r="N18" s="31" t="str">
        <f>IF($A18="","",SUMIFS(Payments!$D:$D,Payments!$B:$B,$A18,Payments!$C:$C,"&gt;="&amp;N$4,Payments!$C:$C,"&lt;"&amp;EDATE(N$4,1)))</f>
        <v/>
      </c>
      <c r="O18" s="31" t="str">
        <f>IF($A18="","",SUMIFS(Payments!$D:$D,Payments!$B:$B,$A18,Payments!$C:$C,"&gt;="&amp;O$4,Payments!$C:$C,"&lt;"&amp;EDATE(O$4,1)))</f>
        <v/>
      </c>
      <c r="P18" s="31" t="str">
        <f>IF($A18="","",SUMIFS(Payments!$D:$D,Payments!$B:$B,$A18,Payments!$C:$C,"&gt;="&amp;P$4,Payments!$C:$C,"&lt;"&amp;EDATE(P$4,1)))</f>
        <v/>
      </c>
      <c r="Q18" s="31" t="str">
        <f>IF($A18="","",SUMIFS(Payments!$D:$D,Payments!$B:$B,$A18,Payments!$C:$C,"&gt;="&amp;Q$4,Payments!$C:$C,"&lt;"&amp;EDATE(Q$4,1)))</f>
        <v/>
      </c>
      <c r="R18" s="31" t="str">
        <f>IF($A18="","",SUMIFS(Payments!$D:$D,Payments!$B:$B,$A18,Payments!$C:$C,"&gt;="&amp;R$4,Payments!$C:$C,"&lt;"&amp;EDATE(R$4,1)))</f>
        <v/>
      </c>
      <c r="S18" s="31" t="str">
        <f>IF($A18="","",SUMIFS(Payments!$D:$D,Payments!$B:$B,$A18,Payments!$C:$C,"&gt;="&amp;S$4,Payments!$C:$C,"&lt;"&amp;EDATE(S$4,1)))</f>
        <v/>
      </c>
      <c r="T18" s="31" t="str">
        <f>IF($A18="","",SUMIFS(Payments!$D:$D,Payments!$B:$B,$A18,Payments!$C:$C,"&gt;="&amp;T$4,Payments!$C:$C,"&lt;"&amp;EDATE(T$4,1)))</f>
        <v/>
      </c>
      <c r="U18" s="31" t="str">
        <f>IF($A18="","",SUMIFS(Payments!$D:$D,Payments!$B:$B,$A18,Payments!$C:$C,"&gt;="&amp;U$4,Payments!$C:$C,"&lt;"&amp;EDATE(U$4,1)))</f>
        <v/>
      </c>
      <c r="V18" s="31" t="str">
        <f>IF($A18="","",SUMIFS(Payments!$D:$D,Payments!$B:$B,$A18,Payments!$C:$C,"&gt;="&amp;V$4,Payments!$C:$C,"&lt;"&amp;EDATE(V$4,1)))</f>
        <v/>
      </c>
      <c r="W18" s="31" t="str">
        <f>IF($A18="","",SUMIFS(Payments!$D:$D,Payments!$B:$B,$A18,Payments!$C:$C,"&gt;="&amp;W$4,Payments!$C:$C,"&lt;"&amp;EDATE(W$4,1)))</f>
        <v/>
      </c>
      <c r="X18" s="31" t="str">
        <f>IF($A18="","",SUMIFS(Payments!$D:$D,Payments!$B:$B,$A18,Payments!$C:$C,"&gt;="&amp;X$4,Payments!$C:$C,"&lt;"&amp;EDATE(X$4,1)))</f>
        <v/>
      </c>
      <c r="Y18" s="32" t="str">
        <f>IF(OR($A18="",N(H18)&lt;=0.005,Units!D17=""),"","Dear "&amp;C18&amp;", rent of "&amp;Settings!$B$4&amp;" "&amp;TEXT(H18,"#,##0")&amp;" is pending for "&amp;Units!C17&amp;", "&amp;B18&amp;" as on "&amp;TEXT(Settings!$B$6,"dd-mmm-yyyy")&amp;". Kindly pay at the earliest. Thank you. "&amp;Settings!$B$3)</f>
        <v/>
      </c>
      <c r="Z18" s="33" t="str">
        <f>IF($A18="","",IF(Units!$I17="",Settings!$B$9,MAX(Settings!$B$9,DATE(YEAR(Units!$I17),MONTH(Units!$I17),1))))</f>
        <v/>
      </c>
      <c r="AA18" s="33" t="str">
        <f>IF($A18="","",MIN(IF(DAY(Settings!$B$6)&gt;=MAX(1,N(Units!$H17)),DATE(YEAR(Settings!$B$6),MONTH(Settings!$B$6),1),EDATE(DATE(YEAR(Settings!$B$6),MONTH(Settings!$B$6),1),-1)),Settings!$B$10,IF(Units!$J17="",2958465,DATE(YEAR(Units!$J17),MONTH(Units!$J17),1))))</f>
        <v/>
      </c>
    </row>
    <row r="19" spans="1:27" x14ac:dyDescent="0.3">
      <c r="A19" s="25" t="str">
        <f>IF(Units!A18="","",Units!A18)</f>
        <v/>
      </c>
      <c r="B19" s="25" t="str">
        <f>IF($A19="","",Units!B18&amp;"")</f>
        <v/>
      </c>
      <c r="C19" s="25" t="str">
        <f>IF($A19="","",IF(Units!D18="","(vacant)",Units!D18&amp;""))</f>
        <v/>
      </c>
      <c r="D19" s="26" t="str">
        <f>IF($A19="","",N(Units!F18))</f>
        <v/>
      </c>
      <c r="E19" s="27" t="str">
        <f>IF($A19="","",IF(OR(Units!$D18="",$AA19&lt;$Z19),0,(YEAR($AA19)-YEAR($Z19))*12+MONTH($AA19)-MONTH($Z19)+1))</f>
        <v/>
      </c>
      <c r="F19" s="26" t="str">
        <f>IF($A19="","",N(Units!K18)+E19*D19)</f>
        <v/>
      </c>
      <c r="G19" s="26" t="str">
        <f>IF($A19="","",SUMIFS(Payments!$D:$D,Payments!$B:$B,$A19,Payments!$C:$C,"&lt;"&amp;EDATE(Settings!$B$10,1)))</f>
        <v/>
      </c>
      <c r="H19" s="28" t="str">
        <f t="shared" si="0"/>
        <v/>
      </c>
      <c r="I19" s="27" t="str">
        <f>IF($A19="","",IF(H19&gt;0.005,"Arrears",IF(H19&lt;-0.005,"Advance",IF(Units!D18="","Vacant","Paid up"))))</f>
        <v/>
      </c>
      <c r="J19" s="26" t="str">
        <f>IF($A19="","",N(Units!G18))</f>
        <v/>
      </c>
      <c r="K19" s="29" t="str">
        <f>IF(OR($A19="",Units!J18=""),"",Units!J18)</f>
        <v/>
      </c>
      <c r="L19" s="30" t="str">
        <f>IF(K19="","",K19-Settings!$B$6)</f>
        <v/>
      </c>
      <c r="M19" s="31" t="str">
        <f>IF($A19="","",SUMIFS(Payments!$D:$D,Payments!$B:$B,$A19,Payments!$C:$C,"&gt;="&amp;M$4,Payments!$C:$C,"&lt;"&amp;EDATE(M$4,1)))</f>
        <v/>
      </c>
      <c r="N19" s="31" t="str">
        <f>IF($A19="","",SUMIFS(Payments!$D:$D,Payments!$B:$B,$A19,Payments!$C:$C,"&gt;="&amp;N$4,Payments!$C:$C,"&lt;"&amp;EDATE(N$4,1)))</f>
        <v/>
      </c>
      <c r="O19" s="31" t="str">
        <f>IF($A19="","",SUMIFS(Payments!$D:$D,Payments!$B:$B,$A19,Payments!$C:$C,"&gt;="&amp;O$4,Payments!$C:$C,"&lt;"&amp;EDATE(O$4,1)))</f>
        <v/>
      </c>
      <c r="P19" s="31" t="str">
        <f>IF($A19="","",SUMIFS(Payments!$D:$D,Payments!$B:$B,$A19,Payments!$C:$C,"&gt;="&amp;P$4,Payments!$C:$C,"&lt;"&amp;EDATE(P$4,1)))</f>
        <v/>
      </c>
      <c r="Q19" s="31" t="str">
        <f>IF($A19="","",SUMIFS(Payments!$D:$D,Payments!$B:$B,$A19,Payments!$C:$C,"&gt;="&amp;Q$4,Payments!$C:$C,"&lt;"&amp;EDATE(Q$4,1)))</f>
        <v/>
      </c>
      <c r="R19" s="31" t="str">
        <f>IF($A19="","",SUMIFS(Payments!$D:$D,Payments!$B:$B,$A19,Payments!$C:$C,"&gt;="&amp;R$4,Payments!$C:$C,"&lt;"&amp;EDATE(R$4,1)))</f>
        <v/>
      </c>
      <c r="S19" s="31" t="str">
        <f>IF($A19="","",SUMIFS(Payments!$D:$D,Payments!$B:$B,$A19,Payments!$C:$C,"&gt;="&amp;S$4,Payments!$C:$C,"&lt;"&amp;EDATE(S$4,1)))</f>
        <v/>
      </c>
      <c r="T19" s="31" t="str">
        <f>IF($A19="","",SUMIFS(Payments!$D:$D,Payments!$B:$B,$A19,Payments!$C:$C,"&gt;="&amp;T$4,Payments!$C:$C,"&lt;"&amp;EDATE(T$4,1)))</f>
        <v/>
      </c>
      <c r="U19" s="31" t="str">
        <f>IF($A19="","",SUMIFS(Payments!$D:$D,Payments!$B:$B,$A19,Payments!$C:$C,"&gt;="&amp;U$4,Payments!$C:$C,"&lt;"&amp;EDATE(U$4,1)))</f>
        <v/>
      </c>
      <c r="V19" s="31" t="str">
        <f>IF($A19="","",SUMIFS(Payments!$D:$D,Payments!$B:$B,$A19,Payments!$C:$C,"&gt;="&amp;V$4,Payments!$C:$C,"&lt;"&amp;EDATE(V$4,1)))</f>
        <v/>
      </c>
      <c r="W19" s="31" t="str">
        <f>IF($A19="","",SUMIFS(Payments!$D:$D,Payments!$B:$B,$A19,Payments!$C:$C,"&gt;="&amp;W$4,Payments!$C:$C,"&lt;"&amp;EDATE(W$4,1)))</f>
        <v/>
      </c>
      <c r="X19" s="31" t="str">
        <f>IF($A19="","",SUMIFS(Payments!$D:$D,Payments!$B:$B,$A19,Payments!$C:$C,"&gt;="&amp;X$4,Payments!$C:$C,"&lt;"&amp;EDATE(X$4,1)))</f>
        <v/>
      </c>
      <c r="Y19" s="32" t="str">
        <f>IF(OR($A19="",N(H19)&lt;=0.005,Units!D18=""),"","Dear "&amp;C19&amp;", rent of "&amp;Settings!$B$4&amp;" "&amp;TEXT(H19,"#,##0")&amp;" is pending for "&amp;Units!C18&amp;", "&amp;B19&amp;" as on "&amp;TEXT(Settings!$B$6,"dd-mmm-yyyy")&amp;". Kindly pay at the earliest. Thank you. "&amp;Settings!$B$3)</f>
        <v/>
      </c>
      <c r="Z19" s="33" t="str">
        <f>IF($A19="","",IF(Units!$I18="",Settings!$B$9,MAX(Settings!$B$9,DATE(YEAR(Units!$I18),MONTH(Units!$I18),1))))</f>
        <v/>
      </c>
      <c r="AA19" s="33" t="str">
        <f>IF($A19="","",MIN(IF(DAY(Settings!$B$6)&gt;=MAX(1,N(Units!$H18)),DATE(YEAR(Settings!$B$6),MONTH(Settings!$B$6),1),EDATE(DATE(YEAR(Settings!$B$6),MONTH(Settings!$B$6),1),-1)),Settings!$B$10,IF(Units!$J18="",2958465,DATE(YEAR(Units!$J18),MONTH(Units!$J18),1))))</f>
        <v/>
      </c>
    </row>
    <row r="20" spans="1:27" x14ac:dyDescent="0.3">
      <c r="A20" s="25" t="str">
        <f>IF(Units!A19="","",Units!A19)</f>
        <v/>
      </c>
      <c r="B20" s="25" t="str">
        <f>IF($A20="","",Units!B19&amp;"")</f>
        <v/>
      </c>
      <c r="C20" s="25" t="str">
        <f>IF($A20="","",IF(Units!D19="","(vacant)",Units!D19&amp;""))</f>
        <v/>
      </c>
      <c r="D20" s="26" t="str">
        <f>IF($A20="","",N(Units!F19))</f>
        <v/>
      </c>
      <c r="E20" s="27" t="str">
        <f>IF($A20="","",IF(OR(Units!$D19="",$AA20&lt;$Z20),0,(YEAR($AA20)-YEAR($Z20))*12+MONTH($AA20)-MONTH($Z20)+1))</f>
        <v/>
      </c>
      <c r="F20" s="26" t="str">
        <f>IF($A20="","",N(Units!K19)+E20*D20)</f>
        <v/>
      </c>
      <c r="G20" s="26" t="str">
        <f>IF($A20="","",SUMIFS(Payments!$D:$D,Payments!$B:$B,$A20,Payments!$C:$C,"&lt;"&amp;EDATE(Settings!$B$10,1)))</f>
        <v/>
      </c>
      <c r="H20" s="28" t="str">
        <f t="shared" si="0"/>
        <v/>
      </c>
      <c r="I20" s="27" t="str">
        <f>IF($A20="","",IF(H20&gt;0.005,"Arrears",IF(H20&lt;-0.005,"Advance",IF(Units!D19="","Vacant","Paid up"))))</f>
        <v/>
      </c>
      <c r="J20" s="26" t="str">
        <f>IF($A20="","",N(Units!G19))</f>
        <v/>
      </c>
      <c r="K20" s="29" t="str">
        <f>IF(OR($A20="",Units!J19=""),"",Units!J19)</f>
        <v/>
      </c>
      <c r="L20" s="30" t="str">
        <f>IF(K20="","",K20-Settings!$B$6)</f>
        <v/>
      </c>
      <c r="M20" s="31" t="str">
        <f>IF($A20="","",SUMIFS(Payments!$D:$D,Payments!$B:$B,$A20,Payments!$C:$C,"&gt;="&amp;M$4,Payments!$C:$C,"&lt;"&amp;EDATE(M$4,1)))</f>
        <v/>
      </c>
      <c r="N20" s="31" t="str">
        <f>IF($A20="","",SUMIFS(Payments!$D:$D,Payments!$B:$B,$A20,Payments!$C:$C,"&gt;="&amp;N$4,Payments!$C:$C,"&lt;"&amp;EDATE(N$4,1)))</f>
        <v/>
      </c>
      <c r="O20" s="31" t="str">
        <f>IF($A20="","",SUMIFS(Payments!$D:$D,Payments!$B:$B,$A20,Payments!$C:$C,"&gt;="&amp;O$4,Payments!$C:$C,"&lt;"&amp;EDATE(O$4,1)))</f>
        <v/>
      </c>
      <c r="P20" s="31" t="str">
        <f>IF($A20="","",SUMIFS(Payments!$D:$D,Payments!$B:$B,$A20,Payments!$C:$C,"&gt;="&amp;P$4,Payments!$C:$C,"&lt;"&amp;EDATE(P$4,1)))</f>
        <v/>
      </c>
      <c r="Q20" s="31" t="str">
        <f>IF($A20="","",SUMIFS(Payments!$D:$D,Payments!$B:$B,$A20,Payments!$C:$C,"&gt;="&amp;Q$4,Payments!$C:$C,"&lt;"&amp;EDATE(Q$4,1)))</f>
        <v/>
      </c>
      <c r="R20" s="31" t="str">
        <f>IF($A20="","",SUMIFS(Payments!$D:$D,Payments!$B:$B,$A20,Payments!$C:$C,"&gt;="&amp;R$4,Payments!$C:$C,"&lt;"&amp;EDATE(R$4,1)))</f>
        <v/>
      </c>
      <c r="S20" s="31" t="str">
        <f>IF($A20="","",SUMIFS(Payments!$D:$D,Payments!$B:$B,$A20,Payments!$C:$C,"&gt;="&amp;S$4,Payments!$C:$C,"&lt;"&amp;EDATE(S$4,1)))</f>
        <v/>
      </c>
      <c r="T20" s="31" t="str">
        <f>IF($A20="","",SUMIFS(Payments!$D:$D,Payments!$B:$B,$A20,Payments!$C:$C,"&gt;="&amp;T$4,Payments!$C:$C,"&lt;"&amp;EDATE(T$4,1)))</f>
        <v/>
      </c>
      <c r="U20" s="31" t="str">
        <f>IF($A20="","",SUMIFS(Payments!$D:$D,Payments!$B:$B,$A20,Payments!$C:$C,"&gt;="&amp;U$4,Payments!$C:$C,"&lt;"&amp;EDATE(U$4,1)))</f>
        <v/>
      </c>
      <c r="V20" s="31" t="str">
        <f>IF($A20="","",SUMIFS(Payments!$D:$D,Payments!$B:$B,$A20,Payments!$C:$C,"&gt;="&amp;V$4,Payments!$C:$C,"&lt;"&amp;EDATE(V$4,1)))</f>
        <v/>
      </c>
      <c r="W20" s="31" t="str">
        <f>IF($A20="","",SUMIFS(Payments!$D:$D,Payments!$B:$B,$A20,Payments!$C:$C,"&gt;="&amp;W$4,Payments!$C:$C,"&lt;"&amp;EDATE(W$4,1)))</f>
        <v/>
      </c>
      <c r="X20" s="31" t="str">
        <f>IF($A20="","",SUMIFS(Payments!$D:$D,Payments!$B:$B,$A20,Payments!$C:$C,"&gt;="&amp;X$4,Payments!$C:$C,"&lt;"&amp;EDATE(X$4,1)))</f>
        <v/>
      </c>
      <c r="Y20" s="32" t="str">
        <f>IF(OR($A20="",N(H20)&lt;=0.005,Units!D19=""),"","Dear "&amp;C20&amp;", rent of "&amp;Settings!$B$4&amp;" "&amp;TEXT(H20,"#,##0")&amp;" is pending for "&amp;Units!C19&amp;", "&amp;B20&amp;" as on "&amp;TEXT(Settings!$B$6,"dd-mmm-yyyy")&amp;". Kindly pay at the earliest. Thank you. "&amp;Settings!$B$3)</f>
        <v/>
      </c>
      <c r="Z20" s="33" t="str">
        <f>IF($A20="","",IF(Units!$I19="",Settings!$B$9,MAX(Settings!$B$9,DATE(YEAR(Units!$I19),MONTH(Units!$I19),1))))</f>
        <v/>
      </c>
      <c r="AA20" s="33" t="str">
        <f>IF($A20="","",MIN(IF(DAY(Settings!$B$6)&gt;=MAX(1,N(Units!$H19)),DATE(YEAR(Settings!$B$6),MONTH(Settings!$B$6),1),EDATE(DATE(YEAR(Settings!$B$6),MONTH(Settings!$B$6),1),-1)),Settings!$B$10,IF(Units!$J19="",2958465,DATE(YEAR(Units!$J19),MONTH(Units!$J19),1))))</f>
        <v/>
      </c>
    </row>
    <row r="21" spans="1:27" x14ac:dyDescent="0.3">
      <c r="A21" s="25" t="str">
        <f>IF(Units!A20="","",Units!A20)</f>
        <v/>
      </c>
      <c r="B21" s="25" t="str">
        <f>IF($A21="","",Units!B20&amp;"")</f>
        <v/>
      </c>
      <c r="C21" s="25" t="str">
        <f>IF($A21="","",IF(Units!D20="","(vacant)",Units!D20&amp;""))</f>
        <v/>
      </c>
      <c r="D21" s="26" t="str">
        <f>IF($A21="","",N(Units!F20))</f>
        <v/>
      </c>
      <c r="E21" s="27" t="str">
        <f>IF($A21="","",IF(OR(Units!$D20="",$AA21&lt;$Z21),0,(YEAR($AA21)-YEAR($Z21))*12+MONTH($AA21)-MONTH($Z21)+1))</f>
        <v/>
      </c>
      <c r="F21" s="26" t="str">
        <f>IF($A21="","",N(Units!K20)+E21*D21)</f>
        <v/>
      </c>
      <c r="G21" s="26" t="str">
        <f>IF($A21="","",SUMIFS(Payments!$D:$D,Payments!$B:$B,$A21,Payments!$C:$C,"&lt;"&amp;EDATE(Settings!$B$10,1)))</f>
        <v/>
      </c>
      <c r="H21" s="28" t="str">
        <f t="shared" si="0"/>
        <v/>
      </c>
      <c r="I21" s="27" t="str">
        <f>IF($A21="","",IF(H21&gt;0.005,"Arrears",IF(H21&lt;-0.005,"Advance",IF(Units!D20="","Vacant","Paid up"))))</f>
        <v/>
      </c>
      <c r="J21" s="26" t="str">
        <f>IF($A21="","",N(Units!G20))</f>
        <v/>
      </c>
      <c r="K21" s="29" t="str">
        <f>IF(OR($A21="",Units!J20=""),"",Units!J20)</f>
        <v/>
      </c>
      <c r="L21" s="30" t="str">
        <f>IF(K21="","",K21-Settings!$B$6)</f>
        <v/>
      </c>
      <c r="M21" s="31" t="str">
        <f>IF($A21="","",SUMIFS(Payments!$D:$D,Payments!$B:$B,$A21,Payments!$C:$C,"&gt;="&amp;M$4,Payments!$C:$C,"&lt;"&amp;EDATE(M$4,1)))</f>
        <v/>
      </c>
      <c r="N21" s="31" t="str">
        <f>IF($A21="","",SUMIFS(Payments!$D:$D,Payments!$B:$B,$A21,Payments!$C:$C,"&gt;="&amp;N$4,Payments!$C:$C,"&lt;"&amp;EDATE(N$4,1)))</f>
        <v/>
      </c>
      <c r="O21" s="31" t="str">
        <f>IF($A21="","",SUMIFS(Payments!$D:$D,Payments!$B:$B,$A21,Payments!$C:$C,"&gt;="&amp;O$4,Payments!$C:$C,"&lt;"&amp;EDATE(O$4,1)))</f>
        <v/>
      </c>
      <c r="P21" s="31" t="str">
        <f>IF($A21="","",SUMIFS(Payments!$D:$D,Payments!$B:$B,$A21,Payments!$C:$C,"&gt;="&amp;P$4,Payments!$C:$C,"&lt;"&amp;EDATE(P$4,1)))</f>
        <v/>
      </c>
      <c r="Q21" s="31" t="str">
        <f>IF($A21="","",SUMIFS(Payments!$D:$D,Payments!$B:$B,$A21,Payments!$C:$C,"&gt;="&amp;Q$4,Payments!$C:$C,"&lt;"&amp;EDATE(Q$4,1)))</f>
        <v/>
      </c>
      <c r="R21" s="31" t="str">
        <f>IF($A21="","",SUMIFS(Payments!$D:$D,Payments!$B:$B,$A21,Payments!$C:$C,"&gt;="&amp;R$4,Payments!$C:$C,"&lt;"&amp;EDATE(R$4,1)))</f>
        <v/>
      </c>
      <c r="S21" s="31" t="str">
        <f>IF($A21="","",SUMIFS(Payments!$D:$D,Payments!$B:$B,$A21,Payments!$C:$C,"&gt;="&amp;S$4,Payments!$C:$C,"&lt;"&amp;EDATE(S$4,1)))</f>
        <v/>
      </c>
      <c r="T21" s="31" t="str">
        <f>IF($A21="","",SUMIFS(Payments!$D:$D,Payments!$B:$B,$A21,Payments!$C:$C,"&gt;="&amp;T$4,Payments!$C:$C,"&lt;"&amp;EDATE(T$4,1)))</f>
        <v/>
      </c>
      <c r="U21" s="31" t="str">
        <f>IF($A21="","",SUMIFS(Payments!$D:$D,Payments!$B:$B,$A21,Payments!$C:$C,"&gt;="&amp;U$4,Payments!$C:$C,"&lt;"&amp;EDATE(U$4,1)))</f>
        <v/>
      </c>
      <c r="V21" s="31" t="str">
        <f>IF($A21="","",SUMIFS(Payments!$D:$D,Payments!$B:$B,$A21,Payments!$C:$C,"&gt;="&amp;V$4,Payments!$C:$C,"&lt;"&amp;EDATE(V$4,1)))</f>
        <v/>
      </c>
      <c r="W21" s="31" t="str">
        <f>IF($A21="","",SUMIFS(Payments!$D:$D,Payments!$B:$B,$A21,Payments!$C:$C,"&gt;="&amp;W$4,Payments!$C:$C,"&lt;"&amp;EDATE(W$4,1)))</f>
        <v/>
      </c>
      <c r="X21" s="31" t="str">
        <f>IF($A21="","",SUMIFS(Payments!$D:$D,Payments!$B:$B,$A21,Payments!$C:$C,"&gt;="&amp;X$4,Payments!$C:$C,"&lt;"&amp;EDATE(X$4,1)))</f>
        <v/>
      </c>
      <c r="Y21" s="32" t="str">
        <f>IF(OR($A21="",N(H21)&lt;=0.005,Units!D20=""),"","Dear "&amp;C21&amp;", rent of "&amp;Settings!$B$4&amp;" "&amp;TEXT(H21,"#,##0")&amp;" is pending for "&amp;Units!C20&amp;", "&amp;B21&amp;" as on "&amp;TEXT(Settings!$B$6,"dd-mmm-yyyy")&amp;". Kindly pay at the earliest. Thank you. "&amp;Settings!$B$3)</f>
        <v/>
      </c>
      <c r="Z21" s="33" t="str">
        <f>IF($A21="","",IF(Units!$I20="",Settings!$B$9,MAX(Settings!$B$9,DATE(YEAR(Units!$I20),MONTH(Units!$I20),1))))</f>
        <v/>
      </c>
      <c r="AA21" s="33" t="str">
        <f>IF($A21="","",MIN(IF(DAY(Settings!$B$6)&gt;=MAX(1,N(Units!$H20)),DATE(YEAR(Settings!$B$6),MONTH(Settings!$B$6),1),EDATE(DATE(YEAR(Settings!$B$6),MONTH(Settings!$B$6),1),-1)),Settings!$B$10,IF(Units!$J20="",2958465,DATE(YEAR(Units!$J20),MONTH(Units!$J20),1))))</f>
        <v/>
      </c>
    </row>
    <row r="22" spans="1:27" x14ac:dyDescent="0.3">
      <c r="A22" s="25" t="str">
        <f>IF(Units!A21="","",Units!A21)</f>
        <v/>
      </c>
      <c r="B22" s="25" t="str">
        <f>IF($A22="","",Units!B21&amp;"")</f>
        <v/>
      </c>
      <c r="C22" s="25" t="str">
        <f>IF($A22="","",IF(Units!D21="","(vacant)",Units!D21&amp;""))</f>
        <v/>
      </c>
      <c r="D22" s="26" t="str">
        <f>IF($A22="","",N(Units!F21))</f>
        <v/>
      </c>
      <c r="E22" s="27" t="str">
        <f>IF($A22="","",IF(OR(Units!$D21="",$AA22&lt;$Z22),0,(YEAR($AA22)-YEAR($Z22))*12+MONTH($AA22)-MONTH($Z22)+1))</f>
        <v/>
      </c>
      <c r="F22" s="26" t="str">
        <f>IF($A22="","",N(Units!K21)+E22*D22)</f>
        <v/>
      </c>
      <c r="G22" s="26" t="str">
        <f>IF($A22="","",SUMIFS(Payments!$D:$D,Payments!$B:$B,$A22,Payments!$C:$C,"&lt;"&amp;EDATE(Settings!$B$10,1)))</f>
        <v/>
      </c>
      <c r="H22" s="28" t="str">
        <f t="shared" si="0"/>
        <v/>
      </c>
      <c r="I22" s="27" t="str">
        <f>IF($A22="","",IF(H22&gt;0.005,"Arrears",IF(H22&lt;-0.005,"Advance",IF(Units!D21="","Vacant","Paid up"))))</f>
        <v/>
      </c>
      <c r="J22" s="26" t="str">
        <f>IF($A22="","",N(Units!G21))</f>
        <v/>
      </c>
      <c r="K22" s="29" t="str">
        <f>IF(OR($A22="",Units!J21=""),"",Units!J21)</f>
        <v/>
      </c>
      <c r="L22" s="30" t="str">
        <f>IF(K22="","",K22-Settings!$B$6)</f>
        <v/>
      </c>
      <c r="M22" s="31" t="str">
        <f>IF($A22="","",SUMIFS(Payments!$D:$D,Payments!$B:$B,$A22,Payments!$C:$C,"&gt;="&amp;M$4,Payments!$C:$C,"&lt;"&amp;EDATE(M$4,1)))</f>
        <v/>
      </c>
      <c r="N22" s="31" t="str">
        <f>IF($A22="","",SUMIFS(Payments!$D:$D,Payments!$B:$B,$A22,Payments!$C:$C,"&gt;="&amp;N$4,Payments!$C:$C,"&lt;"&amp;EDATE(N$4,1)))</f>
        <v/>
      </c>
      <c r="O22" s="31" t="str">
        <f>IF($A22="","",SUMIFS(Payments!$D:$D,Payments!$B:$B,$A22,Payments!$C:$C,"&gt;="&amp;O$4,Payments!$C:$C,"&lt;"&amp;EDATE(O$4,1)))</f>
        <v/>
      </c>
      <c r="P22" s="31" t="str">
        <f>IF($A22="","",SUMIFS(Payments!$D:$D,Payments!$B:$B,$A22,Payments!$C:$C,"&gt;="&amp;P$4,Payments!$C:$C,"&lt;"&amp;EDATE(P$4,1)))</f>
        <v/>
      </c>
      <c r="Q22" s="31" t="str">
        <f>IF($A22="","",SUMIFS(Payments!$D:$D,Payments!$B:$B,$A22,Payments!$C:$C,"&gt;="&amp;Q$4,Payments!$C:$C,"&lt;"&amp;EDATE(Q$4,1)))</f>
        <v/>
      </c>
      <c r="R22" s="31" t="str">
        <f>IF($A22="","",SUMIFS(Payments!$D:$D,Payments!$B:$B,$A22,Payments!$C:$C,"&gt;="&amp;R$4,Payments!$C:$C,"&lt;"&amp;EDATE(R$4,1)))</f>
        <v/>
      </c>
      <c r="S22" s="31" t="str">
        <f>IF($A22="","",SUMIFS(Payments!$D:$D,Payments!$B:$B,$A22,Payments!$C:$C,"&gt;="&amp;S$4,Payments!$C:$C,"&lt;"&amp;EDATE(S$4,1)))</f>
        <v/>
      </c>
      <c r="T22" s="31" t="str">
        <f>IF($A22="","",SUMIFS(Payments!$D:$D,Payments!$B:$B,$A22,Payments!$C:$C,"&gt;="&amp;T$4,Payments!$C:$C,"&lt;"&amp;EDATE(T$4,1)))</f>
        <v/>
      </c>
      <c r="U22" s="31" t="str">
        <f>IF($A22="","",SUMIFS(Payments!$D:$D,Payments!$B:$B,$A22,Payments!$C:$C,"&gt;="&amp;U$4,Payments!$C:$C,"&lt;"&amp;EDATE(U$4,1)))</f>
        <v/>
      </c>
      <c r="V22" s="31" t="str">
        <f>IF($A22="","",SUMIFS(Payments!$D:$D,Payments!$B:$B,$A22,Payments!$C:$C,"&gt;="&amp;V$4,Payments!$C:$C,"&lt;"&amp;EDATE(V$4,1)))</f>
        <v/>
      </c>
      <c r="W22" s="31" t="str">
        <f>IF($A22="","",SUMIFS(Payments!$D:$D,Payments!$B:$B,$A22,Payments!$C:$C,"&gt;="&amp;W$4,Payments!$C:$C,"&lt;"&amp;EDATE(W$4,1)))</f>
        <v/>
      </c>
      <c r="X22" s="31" t="str">
        <f>IF($A22="","",SUMIFS(Payments!$D:$D,Payments!$B:$B,$A22,Payments!$C:$C,"&gt;="&amp;X$4,Payments!$C:$C,"&lt;"&amp;EDATE(X$4,1)))</f>
        <v/>
      </c>
      <c r="Y22" s="32" t="str">
        <f>IF(OR($A22="",N(H22)&lt;=0.005,Units!D21=""),"","Dear "&amp;C22&amp;", rent of "&amp;Settings!$B$4&amp;" "&amp;TEXT(H22,"#,##0")&amp;" is pending for "&amp;Units!C21&amp;", "&amp;B22&amp;" as on "&amp;TEXT(Settings!$B$6,"dd-mmm-yyyy")&amp;". Kindly pay at the earliest. Thank you. "&amp;Settings!$B$3)</f>
        <v/>
      </c>
      <c r="Z22" s="33" t="str">
        <f>IF($A22="","",IF(Units!$I21="",Settings!$B$9,MAX(Settings!$B$9,DATE(YEAR(Units!$I21),MONTH(Units!$I21),1))))</f>
        <v/>
      </c>
      <c r="AA22" s="33" t="str">
        <f>IF($A22="","",MIN(IF(DAY(Settings!$B$6)&gt;=MAX(1,N(Units!$H21)),DATE(YEAR(Settings!$B$6),MONTH(Settings!$B$6),1),EDATE(DATE(YEAR(Settings!$B$6),MONTH(Settings!$B$6),1),-1)),Settings!$B$10,IF(Units!$J21="",2958465,DATE(YEAR(Units!$J21),MONTH(Units!$J21),1))))</f>
        <v/>
      </c>
    </row>
    <row r="23" spans="1:27" x14ac:dyDescent="0.3">
      <c r="A23" s="25" t="str">
        <f>IF(Units!A22="","",Units!A22)</f>
        <v/>
      </c>
      <c r="B23" s="25" t="str">
        <f>IF($A23="","",Units!B22&amp;"")</f>
        <v/>
      </c>
      <c r="C23" s="25" t="str">
        <f>IF($A23="","",IF(Units!D22="","(vacant)",Units!D22&amp;""))</f>
        <v/>
      </c>
      <c r="D23" s="26" t="str">
        <f>IF($A23="","",N(Units!F22))</f>
        <v/>
      </c>
      <c r="E23" s="27" t="str">
        <f>IF($A23="","",IF(OR(Units!$D22="",$AA23&lt;$Z23),0,(YEAR($AA23)-YEAR($Z23))*12+MONTH($AA23)-MONTH($Z23)+1))</f>
        <v/>
      </c>
      <c r="F23" s="26" t="str">
        <f>IF($A23="","",N(Units!K22)+E23*D23)</f>
        <v/>
      </c>
      <c r="G23" s="26" t="str">
        <f>IF($A23="","",SUMIFS(Payments!$D:$D,Payments!$B:$B,$A23,Payments!$C:$C,"&lt;"&amp;EDATE(Settings!$B$10,1)))</f>
        <v/>
      </c>
      <c r="H23" s="28" t="str">
        <f t="shared" si="0"/>
        <v/>
      </c>
      <c r="I23" s="27" t="str">
        <f>IF($A23="","",IF(H23&gt;0.005,"Arrears",IF(H23&lt;-0.005,"Advance",IF(Units!D22="","Vacant","Paid up"))))</f>
        <v/>
      </c>
      <c r="J23" s="26" t="str">
        <f>IF($A23="","",N(Units!G22))</f>
        <v/>
      </c>
      <c r="K23" s="29" t="str">
        <f>IF(OR($A23="",Units!J22=""),"",Units!J22)</f>
        <v/>
      </c>
      <c r="L23" s="30" t="str">
        <f>IF(K23="","",K23-Settings!$B$6)</f>
        <v/>
      </c>
      <c r="M23" s="31" t="str">
        <f>IF($A23="","",SUMIFS(Payments!$D:$D,Payments!$B:$B,$A23,Payments!$C:$C,"&gt;="&amp;M$4,Payments!$C:$C,"&lt;"&amp;EDATE(M$4,1)))</f>
        <v/>
      </c>
      <c r="N23" s="31" t="str">
        <f>IF($A23="","",SUMIFS(Payments!$D:$D,Payments!$B:$B,$A23,Payments!$C:$C,"&gt;="&amp;N$4,Payments!$C:$C,"&lt;"&amp;EDATE(N$4,1)))</f>
        <v/>
      </c>
      <c r="O23" s="31" t="str">
        <f>IF($A23="","",SUMIFS(Payments!$D:$D,Payments!$B:$B,$A23,Payments!$C:$C,"&gt;="&amp;O$4,Payments!$C:$C,"&lt;"&amp;EDATE(O$4,1)))</f>
        <v/>
      </c>
      <c r="P23" s="31" t="str">
        <f>IF($A23="","",SUMIFS(Payments!$D:$D,Payments!$B:$B,$A23,Payments!$C:$C,"&gt;="&amp;P$4,Payments!$C:$C,"&lt;"&amp;EDATE(P$4,1)))</f>
        <v/>
      </c>
      <c r="Q23" s="31" t="str">
        <f>IF($A23="","",SUMIFS(Payments!$D:$D,Payments!$B:$B,$A23,Payments!$C:$C,"&gt;="&amp;Q$4,Payments!$C:$C,"&lt;"&amp;EDATE(Q$4,1)))</f>
        <v/>
      </c>
      <c r="R23" s="31" t="str">
        <f>IF($A23="","",SUMIFS(Payments!$D:$D,Payments!$B:$B,$A23,Payments!$C:$C,"&gt;="&amp;R$4,Payments!$C:$C,"&lt;"&amp;EDATE(R$4,1)))</f>
        <v/>
      </c>
      <c r="S23" s="31" t="str">
        <f>IF($A23="","",SUMIFS(Payments!$D:$D,Payments!$B:$B,$A23,Payments!$C:$C,"&gt;="&amp;S$4,Payments!$C:$C,"&lt;"&amp;EDATE(S$4,1)))</f>
        <v/>
      </c>
      <c r="T23" s="31" t="str">
        <f>IF($A23="","",SUMIFS(Payments!$D:$D,Payments!$B:$B,$A23,Payments!$C:$C,"&gt;="&amp;T$4,Payments!$C:$C,"&lt;"&amp;EDATE(T$4,1)))</f>
        <v/>
      </c>
      <c r="U23" s="31" t="str">
        <f>IF($A23="","",SUMIFS(Payments!$D:$D,Payments!$B:$B,$A23,Payments!$C:$C,"&gt;="&amp;U$4,Payments!$C:$C,"&lt;"&amp;EDATE(U$4,1)))</f>
        <v/>
      </c>
      <c r="V23" s="31" t="str">
        <f>IF($A23="","",SUMIFS(Payments!$D:$D,Payments!$B:$B,$A23,Payments!$C:$C,"&gt;="&amp;V$4,Payments!$C:$C,"&lt;"&amp;EDATE(V$4,1)))</f>
        <v/>
      </c>
      <c r="W23" s="31" t="str">
        <f>IF($A23="","",SUMIFS(Payments!$D:$D,Payments!$B:$B,$A23,Payments!$C:$C,"&gt;="&amp;W$4,Payments!$C:$C,"&lt;"&amp;EDATE(W$4,1)))</f>
        <v/>
      </c>
      <c r="X23" s="31" t="str">
        <f>IF($A23="","",SUMIFS(Payments!$D:$D,Payments!$B:$B,$A23,Payments!$C:$C,"&gt;="&amp;X$4,Payments!$C:$C,"&lt;"&amp;EDATE(X$4,1)))</f>
        <v/>
      </c>
      <c r="Y23" s="32" t="str">
        <f>IF(OR($A23="",N(H23)&lt;=0.005,Units!D22=""),"","Dear "&amp;C23&amp;", rent of "&amp;Settings!$B$4&amp;" "&amp;TEXT(H23,"#,##0")&amp;" is pending for "&amp;Units!C22&amp;", "&amp;B23&amp;" as on "&amp;TEXT(Settings!$B$6,"dd-mmm-yyyy")&amp;". Kindly pay at the earliest. Thank you. "&amp;Settings!$B$3)</f>
        <v/>
      </c>
      <c r="Z23" s="33" t="str">
        <f>IF($A23="","",IF(Units!$I22="",Settings!$B$9,MAX(Settings!$B$9,DATE(YEAR(Units!$I22),MONTH(Units!$I22),1))))</f>
        <v/>
      </c>
      <c r="AA23" s="33" t="str">
        <f>IF($A23="","",MIN(IF(DAY(Settings!$B$6)&gt;=MAX(1,N(Units!$H22)),DATE(YEAR(Settings!$B$6),MONTH(Settings!$B$6),1),EDATE(DATE(YEAR(Settings!$B$6),MONTH(Settings!$B$6),1),-1)),Settings!$B$10,IF(Units!$J22="",2958465,DATE(YEAR(Units!$J22),MONTH(Units!$J22),1))))</f>
        <v/>
      </c>
    </row>
    <row r="24" spans="1:27" x14ac:dyDescent="0.3">
      <c r="A24" s="25" t="str">
        <f>IF(Units!A23="","",Units!A23)</f>
        <v/>
      </c>
      <c r="B24" s="25" t="str">
        <f>IF($A24="","",Units!B23&amp;"")</f>
        <v/>
      </c>
      <c r="C24" s="25" t="str">
        <f>IF($A24="","",IF(Units!D23="","(vacant)",Units!D23&amp;""))</f>
        <v/>
      </c>
      <c r="D24" s="26" t="str">
        <f>IF($A24="","",N(Units!F23))</f>
        <v/>
      </c>
      <c r="E24" s="27" t="str">
        <f>IF($A24="","",IF(OR(Units!$D23="",$AA24&lt;$Z24),0,(YEAR($AA24)-YEAR($Z24))*12+MONTH($AA24)-MONTH($Z24)+1))</f>
        <v/>
      </c>
      <c r="F24" s="26" t="str">
        <f>IF($A24="","",N(Units!K23)+E24*D24)</f>
        <v/>
      </c>
      <c r="G24" s="26" t="str">
        <f>IF($A24="","",SUMIFS(Payments!$D:$D,Payments!$B:$B,$A24,Payments!$C:$C,"&lt;"&amp;EDATE(Settings!$B$10,1)))</f>
        <v/>
      </c>
      <c r="H24" s="28" t="str">
        <f t="shared" si="0"/>
        <v/>
      </c>
      <c r="I24" s="27" t="str">
        <f>IF($A24="","",IF(H24&gt;0.005,"Arrears",IF(H24&lt;-0.005,"Advance",IF(Units!D23="","Vacant","Paid up"))))</f>
        <v/>
      </c>
      <c r="J24" s="26" t="str">
        <f>IF($A24="","",N(Units!G23))</f>
        <v/>
      </c>
      <c r="K24" s="29" t="str">
        <f>IF(OR($A24="",Units!J23=""),"",Units!J23)</f>
        <v/>
      </c>
      <c r="L24" s="30" t="str">
        <f>IF(K24="","",K24-Settings!$B$6)</f>
        <v/>
      </c>
      <c r="M24" s="31" t="str">
        <f>IF($A24="","",SUMIFS(Payments!$D:$D,Payments!$B:$B,$A24,Payments!$C:$C,"&gt;="&amp;M$4,Payments!$C:$C,"&lt;"&amp;EDATE(M$4,1)))</f>
        <v/>
      </c>
      <c r="N24" s="31" t="str">
        <f>IF($A24="","",SUMIFS(Payments!$D:$D,Payments!$B:$B,$A24,Payments!$C:$C,"&gt;="&amp;N$4,Payments!$C:$C,"&lt;"&amp;EDATE(N$4,1)))</f>
        <v/>
      </c>
      <c r="O24" s="31" t="str">
        <f>IF($A24="","",SUMIFS(Payments!$D:$D,Payments!$B:$B,$A24,Payments!$C:$C,"&gt;="&amp;O$4,Payments!$C:$C,"&lt;"&amp;EDATE(O$4,1)))</f>
        <v/>
      </c>
      <c r="P24" s="31" t="str">
        <f>IF($A24="","",SUMIFS(Payments!$D:$D,Payments!$B:$B,$A24,Payments!$C:$C,"&gt;="&amp;P$4,Payments!$C:$C,"&lt;"&amp;EDATE(P$4,1)))</f>
        <v/>
      </c>
      <c r="Q24" s="31" t="str">
        <f>IF($A24="","",SUMIFS(Payments!$D:$D,Payments!$B:$B,$A24,Payments!$C:$C,"&gt;="&amp;Q$4,Payments!$C:$C,"&lt;"&amp;EDATE(Q$4,1)))</f>
        <v/>
      </c>
      <c r="R24" s="31" t="str">
        <f>IF($A24="","",SUMIFS(Payments!$D:$D,Payments!$B:$B,$A24,Payments!$C:$C,"&gt;="&amp;R$4,Payments!$C:$C,"&lt;"&amp;EDATE(R$4,1)))</f>
        <v/>
      </c>
      <c r="S24" s="31" t="str">
        <f>IF($A24="","",SUMIFS(Payments!$D:$D,Payments!$B:$B,$A24,Payments!$C:$C,"&gt;="&amp;S$4,Payments!$C:$C,"&lt;"&amp;EDATE(S$4,1)))</f>
        <v/>
      </c>
      <c r="T24" s="31" t="str">
        <f>IF($A24="","",SUMIFS(Payments!$D:$D,Payments!$B:$B,$A24,Payments!$C:$C,"&gt;="&amp;T$4,Payments!$C:$C,"&lt;"&amp;EDATE(T$4,1)))</f>
        <v/>
      </c>
      <c r="U24" s="31" t="str">
        <f>IF($A24="","",SUMIFS(Payments!$D:$D,Payments!$B:$B,$A24,Payments!$C:$C,"&gt;="&amp;U$4,Payments!$C:$C,"&lt;"&amp;EDATE(U$4,1)))</f>
        <v/>
      </c>
      <c r="V24" s="31" t="str">
        <f>IF($A24="","",SUMIFS(Payments!$D:$D,Payments!$B:$B,$A24,Payments!$C:$C,"&gt;="&amp;V$4,Payments!$C:$C,"&lt;"&amp;EDATE(V$4,1)))</f>
        <v/>
      </c>
      <c r="W24" s="31" t="str">
        <f>IF($A24="","",SUMIFS(Payments!$D:$D,Payments!$B:$B,$A24,Payments!$C:$C,"&gt;="&amp;W$4,Payments!$C:$C,"&lt;"&amp;EDATE(W$4,1)))</f>
        <v/>
      </c>
      <c r="X24" s="31" t="str">
        <f>IF($A24="","",SUMIFS(Payments!$D:$D,Payments!$B:$B,$A24,Payments!$C:$C,"&gt;="&amp;X$4,Payments!$C:$C,"&lt;"&amp;EDATE(X$4,1)))</f>
        <v/>
      </c>
      <c r="Y24" s="32" t="str">
        <f>IF(OR($A24="",N(H24)&lt;=0.005,Units!D23=""),"","Dear "&amp;C24&amp;", rent of "&amp;Settings!$B$4&amp;" "&amp;TEXT(H24,"#,##0")&amp;" is pending for "&amp;Units!C23&amp;", "&amp;B24&amp;" as on "&amp;TEXT(Settings!$B$6,"dd-mmm-yyyy")&amp;". Kindly pay at the earliest. Thank you. "&amp;Settings!$B$3)</f>
        <v/>
      </c>
      <c r="Z24" s="33" t="str">
        <f>IF($A24="","",IF(Units!$I23="",Settings!$B$9,MAX(Settings!$B$9,DATE(YEAR(Units!$I23),MONTH(Units!$I23),1))))</f>
        <v/>
      </c>
      <c r="AA24" s="33" t="str">
        <f>IF($A24="","",MIN(IF(DAY(Settings!$B$6)&gt;=MAX(1,N(Units!$H23)),DATE(YEAR(Settings!$B$6),MONTH(Settings!$B$6),1),EDATE(DATE(YEAR(Settings!$B$6),MONTH(Settings!$B$6),1),-1)),Settings!$B$10,IF(Units!$J23="",2958465,DATE(YEAR(Units!$J23),MONTH(Units!$J23),1))))</f>
        <v/>
      </c>
    </row>
    <row r="25" spans="1:27" x14ac:dyDescent="0.3">
      <c r="A25" s="25" t="str">
        <f>IF(Units!A24="","",Units!A24)</f>
        <v/>
      </c>
      <c r="B25" s="25" t="str">
        <f>IF($A25="","",Units!B24&amp;"")</f>
        <v/>
      </c>
      <c r="C25" s="25" t="str">
        <f>IF($A25="","",IF(Units!D24="","(vacant)",Units!D24&amp;""))</f>
        <v/>
      </c>
      <c r="D25" s="26" t="str">
        <f>IF($A25="","",N(Units!F24))</f>
        <v/>
      </c>
      <c r="E25" s="27" t="str">
        <f>IF($A25="","",IF(OR(Units!$D24="",$AA25&lt;$Z25),0,(YEAR($AA25)-YEAR($Z25))*12+MONTH($AA25)-MONTH($Z25)+1))</f>
        <v/>
      </c>
      <c r="F25" s="26" t="str">
        <f>IF($A25="","",N(Units!K24)+E25*D25)</f>
        <v/>
      </c>
      <c r="G25" s="26" t="str">
        <f>IF($A25="","",SUMIFS(Payments!$D:$D,Payments!$B:$B,$A25,Payments!$C:$C,"&lt;"&amp;EDATE(Settings!$B$10,1)))</f>
        <v/>
      </c>
      <c r="H25" s="28" t="str">
        <f t="shared" si="0"/>
        <v/>
      </c>
      <c r="I25" s="27" t="str">
        <f>IF($A25="","",IF(H25&gt;0.005,"Arrears",IF(H25&lt;-0.005,"Advance",IF(Units!D24="","Vacant","Paid up"))))</f>
        <v/>
      </c>
      <c r="J25" s="26" t="str">
        <f>IF($A25="","",N(Units!G24))</f>
        <v/>
      </c>
      <c r="K25" s="29" t="str">
        <f>IF(OR($A25="",Units!J24=""),"",Units!J24)</f>
        <v/>
      </c>
      <c r="L25" s="30" t="str">
        <f>IF(K25="","",K25-Settings!$B$6)</f>
        <v/>
      </c>
      <c r="M25" s="31" t="str">
        <f>IF($A25="","",SUMIFS(Payments!$D:$D,Payments!$B:$B,$A25,Payments!$C:$C,"&gt;="&amp;M$4,Payments!$C:$C,"&lt;"&amp;EDATE(M$4,1)))</f>
        <v/>
      </c>
      <c r="N25" s="31" t="str">
        <f>IF($A25="","",SUMIFS(Payments!$D:$D,Payments!$B:$B,$A25,Payments!$C:$C,"&gt;="&amp;N$4,Payments!$C:$C,"&lt;"&amp;EDATE(N$4,1)))</f>
        <v/>
      </c>
      <c r="O25" s="31" t="str">
        <f>IF($A25="","",SUMIFS(Payments!$D:$D,Payments!$B:$B,$A25,Payments!$C:$C,"&gt;="&amp;O$4,Payments!$C:$C,"&lt;"&amp;EDATE(O$4,1)))</f>
        <v/>
      </c>
      <c r="P25" s="31" t="str">
        <f>IF($A25="","",SUMIFS(Payments!$D:$D,Payments!$B:$B,$A25,Payments!$C:$C,"&gt;="&amp;P$4,Payments!$C:$C,"&lt;"&amp;EDATE(P$4,1)))</f>
        <v/>
      </c>
      <c r="Q25" s="31" t="str">
        <f>IF($A25="","",SUMIFS(Payments!$D:$D,Payments!$B:$B,$A25,Payments!$C:$C,"&gt;="&amp;Q$4,Payments!$C:$C,"&lt;"&amp;EDATE(Q$4,1)))</f>
        <v/>
      </c>
      <c r="R25" s="31" t="str">
        <f>IF($A25="","",SUMIFS(Payments!$D:$D,Payments!$B:$B,$A25,Payments!$C:$C,"&gt;="&amp;R$4,Payments!$C:$C,"&lt;"&amp;EDATE(R$4,1)))</f>
        <v/>
      </c>
      <c r="S25" s="31" t="str">
        <f>IF($A25="","",SUMIFS(Payments!$D:$D,Payments!$B:$B,$A25,Payments!$C:$C,"&gt;="&amp;S$4,Payments!$C:$C,"&lt;"&amp;EDATE(S$4,1)))</f>
        <v/>
      </c>
      <c r="T25" s="31" t="str">
        <f>IF($A25="","",SUMIFS(Payments!$D:$D,Payments!$B:$B,$A25,Payments!$C:$C,"&gt;="&amp;T$4,Payments!$C:$C,"&lt;"&amp;EDATE(T$4,1)))</f>
        <v/>
      </c>
      <c r="U25" s="31" t="str">
        <f>IF($A25="","",SUMIFS(Payments!$D:$D,Payments!$B:$B,$A25,Payments!$C:$C,"&gt;="&amp;U$4,Payments!$C:$C,"&lt;"&amp;EDATE(U$4,1)))</f>
        <v/>
      </c>
      <c r="V25" s="31" t="str">
        <f>IF($A25="","",SUMIFS(Payments!$D:$D,Payments!$B:$B,$A25,Payments!$C:$C,"&gt;="&amp;V$4,Payments!$C:$C,"&lt;"&amp;EDATE(V$4,1)))</f>
        <v/>
      </c>
      <c r="W25" s="31" t="str">
        <f>IF($A25="","",SUMIFS(Payments!$D:$D,Payments!$B:$B,$A25,Payments!$C:$C,"&gt;="&amp;W$4,Payments!$C:$C,"&lt;"&amp;EDATE(W$4,1)))</f>
        <v/>
      </c>
      <c r="X25" s="31" t="str">
        <f>IF($A25="","",SUMIFS(Payments!$D:$D,Payments!$B:$B,$A25,Payments!$C:$C,"&gt;="&amp;X$4,Payments!$C:$C,"&lt;"&amp;EDATE(X$4,1)))</f>
        <v/>
      </c>
      <c r="Y25" s="32" t="str">
        <f>IF(OR($A25="",N(H25)&lt;=0.005,Units!D24=""),"","Dear "&amp;C25&amp;", rent of "&amp;Settings!$B$4&amp;" "&amp;TEXT(H25,"#,##0")&amp;" is pending for "&amp;Units!C24&amp;", "&amp;B25&amp;" as on "&amp;TEXT(Settings!$B$6,"dd-mmm-yyyy")&amp;". Kindly pay at the earliest. Thank you. "&amp;Settings!$B$3)</f>
        <v/>
      </c>
      <c r="Z25" s="33" t="str">
        <f>IF($A25="","",IF(Units!$I24="",Settings!$B$9,MAX(Settings!$B$9,DATE(YEAR(Units!$I24),MONTH(Units!$I24),1))))</f>
        <v/>
      </c>
      <c r="AA25" s="33" t="str">
        <f>IF($A25="","",MIN(IF(DAY(Settings!$B$6)&gt;=MAX(1,N(Units!$H24)),DATE(YEAR(Settings!$B$6),MONTH(Settings!$B$6),1),EDATE(DATE(YEAR(Settings!$B$6),MONTH(Settings!$B$6),1),-1)),Settings!$B$10,IF(Units!$J24="",2958465,DATE(YEAR(Units!$J24),MONTH(Units!$J24),1))))</f>
        <v/>
      </c>
    </row>
    <row r="26" spans="1:27" x14ac:dyDescent="0.3">
      <c r="A26" s="25" t="str">
        <f>IF(Units!A25="","",Units!A25)</f>
        <v/>
      </c>
      <c r="B26" s="25" t="str">
        <f>IF($A26="","",Units!B25&amp;"")</f>
        <v/>
      </c>
      <c r="C26" s="25" t="str">
        <f>IF($A26="","",IF(Units!D25="","(vacant)",Units!D25&amp;""))</f>
        <v/>
      </c>
      <c r="D26" s="26" t="str">
        <f>IF($A26="","",N(Units!F25))</f>
        <v/>
      </c>
      <c r="E26" s="27" t="str">
        <f>IF($A26="","",IF(OR(Units!$D25="",$AA26&lt;$Z26),0,(YEAR($AA26)-YEAR($Z26))*12+MONTH($AA26)-MONTH($Z26)+1))</f>
        <v/>
      </c>
      <c r="F26" s="26" t="str">
        <f>IF($A26="","",N(Units!K25)+E26*D26)</f>
        <v/>
      </c>
      <c r="G26" s="26" t="str">
        <f>IF($A26="","",SUMIFS(Payments!$D:$D,Payments!$B:$B,$A26,Payments!$C:$C,"&lt;"&amp;EDATE(Settings!$B$10,1)))</f>
        <v/>
      </c>
      <c r="H26" s="28" t="str">
        <f t="shared" si="0"/>
        <v/>
      </c>
      <c r="I26" s="27" t="str">
        <f>IF($A26="","",IF(H26&gt;0.005,"Arrears",IF(H26&lt;-0.005,"Advance",IF(Units!D25="","Vacant","Paid up"))))</f>
        <v/>
      </c>
      <c r="J26" s="26" t="str">
        <f>IF($A26="","",N(Units!G25))</f>
        <v/>
      </c>
      <c r="K26" s="29" t="str">
        <f>IF(OR($A26="",Units!J25=""),"",Units!J25)</f>
        <v/>
      </c>
      <c r="L26" s="30" t="str">
        <f>IF(K26="","",K26-Settings!$B$6)</f>
        <v/>
      </c>
      <c r="M26" s="31" t="str">
        <f>IF($A26="","",SUMIFS(Payments!$D:$D,Payments!$B:$B,$A26,Payments!$C:$C,"&gt;="&amp;M$4,Payments!$C:$C,"&lt;"&amp;EDATE(M$4,1)))</f>
        <v/>
      </c>
      <c r="N26" s="31" t="str">
        <f>IF($A26="","",SUMIFS(Payments!$D:$D,Payments!$B:$B,$A26,Payments!$C:$C,"&gt;="&amp;N$4,Payments!$C:$C,"&lt;"&amp;EDATE(N$4,1)))</f>
        <v/>
      </c>
      <c r="O26" s="31" t="str">
        <f>IF($A26="","",SUMIFS(Payments!$D:$D,Payments!$B:$B,$A26,Payments!$C:$C,"&gt;="&amp;O$4,Payments!$C:$C,"&lt;"&amp;EDATE(O$4,1)))</f>
        <v/>
      </c>
      <c r="P26" s="31" t="str">
        <f>IF($A26="","",SUMIFS(Payments!$D:$D,Payments!$B:$B,$A26,Payments!$C:$C,"&gt;="&amp;P$4,Payments!$C:$C,"&lt;"&amp;EDATE(P$4,1)))</f>
        <v/>
      </c>
      <c r="Q26" s="31" t="str">
        <f>IF($A26="","",SUMIFS(Payments!$D:$D,Payments!$B:$B,$A26,Payments!$C:$C,"&gt;="&amp;Q$4,Payments!$C:$C,"&lt;"&amp;EDATE(Q$4,1)))</f>
        <v/>
      </c>
      <c r="R26" s="31" t="str">
        <f>IF($A26="","",SUMIFS(Payments!$D:$D,Payments!$B:$B,$A26,Payments!$C:$C,"&gt;="&amp;R$4,Payments!$C:$C,"&lt;"&amp;EDATE(R$4,1)))</f>
        <v/>
      </c>
      <c r="S26" s="31" t="str">
        <f>IF($A26="","",SUMIFS(Payments!$D:$D,Payments!$B:$B,$A26,Payments!$C:$C,"&gt;="&amp;S$4,Payments!$C:$C,"&lt;"&amp;EDATE(S$4,1)))</f>
        <v/>
      </c>
      <c r="T26" s="31" t="str">
        <f>IF($A26="","",SUMIFS(Payments!$D:$D,Payments!$B:$B,$A26,Payments!$C:$C,"&gt;="&amp;T$4,Payments!$C:$C,"&lt;"&amp;EDATE(T$4,1)))</f>
        <v/>
      </c>
      <c r="U26" s="31" t="str">
        <f>IF($A26="","",SUMIFS(Payments!$D:$D,Payments!$B:$B,$A26,Payments!$C:$C,"&gt;="&amp;U$4,Payments!$C:$C,"&lt;"&amp;EDATE(U$4,1)))</f>
        <v/>
      </c>
      <c r="V26" s="31" t="str">
        <f>IF($A26="","",SUMIFS(Payments!$D:$D,Payments!$B:$B,$A26,Payments!$C:$C,"&gt;="&amp;V$4,Payments!$C:$C,"&lt;"&amp;EDATE(V$4,1)))</f>
        <v/>
      </c>
      <c r="W26" s="31" t="str">
        <f>IF($A26="","",SUMIFS(Payments!$D:$D,Payments!$B:$B,$A26,Payments!$C:$C,"&gt;="&amp;W$4,Payments!$C:$C,"&lt;"&amp;EDATE(W$4,1)))</f>
        <v/>
      </c>
      <c r="X26" s="31" t="str">
        <f>IF($A26="","",SUMIFS(Payments!$D:$D,Payments!$B:$B,$A26,Payments!$C:$C,"&gt;="&amp;X$4,Payments!$C:$C,"&lt;"&amp;EDATE(X$4,1)))</f>
        <v/>
      </c>
      <c r="Y26" s="32" t="str">
        <f>IF(OR($A26="",N(H26)&lt;=0.005,Units!D25=""),"","Dear "&amp;C26&amp;", rent of "&amp;Settings!$B$4&amp;" "&amp;TEXT(H26,"#,##0")&amp;" is pending for "&amp;Units!C25&amp;", "&amp;B26&amp;" as on "&amp;TEXT(Settings!$B$6,"dd-mmm-yyyy")&amp;". Kindly pay at the earliest. Thank you. "&amp;Settings!$B$3)</f>
        <v/>
      </c>
      <c r="Z26" s="33" t="str">
        <f>IF($A26="","",IF(Units!$I25="",Settings!$B$9,MAX(Settings!$B$9,DATE(YEAR(Units!$I25),MONTH(Units!$I25),1))))</f>
        <v/>
      </c>
      <c r="AA26" s="33" t="str">
        <f>IF($A26="","",MIN(IF(DAY(Settings!$B$6)&gt;=MAX(1,N(Units!$H25)),DATE(YEAR(Settings!$B$6),MONTH(Settings!$B$6),1),EDATE(DATE(YEAR(Settings!$B$6),MONTH(Settings!$B$6),1),-1)),Settings!$B$10,IF(Units!$J25="",2958465,DATE(YEAR(Units!$J25),MONTH(Units!$J25),1))))</f>
        <v/>
      </c>
    </row>
    <row r="27" spans="1:27" x14ac:dyDescent="0.3">
      <c r="A27" s="25" t="str">
        <f>IF(Units!A26="","",Units!A26)</f>
        <v/>
      </c>
      <c r="B27" s="25" t="str">
        <f>IF($A27="","",Units!B26&amp;"")</f>
        <v/>
      </c>
      <c r="C27" s="25" t="str">
        <f>IF($A27="","",IF(Units!D26="","(vacant)",Units!D26&amp;""))</f>
        <v/>
      </c>
      <c r="D27" s="26" t="str">
        <f>IF($A27="","",N(Units!F26))</f>
        <v/>
      </c>
      <c r="E27" s="27" t="str">
        <f>IF($A27="","",IF(OR(Units!$D26="",$AA27&lt;$Z27),0,(YEAR($AA27)-YEAR($Z27))*12+MONTH($AA27)-MONTH($Z27)+1))</f>
        <v/>
      </c>
      <c r="F27" s="26" t="str">
        <f>IF($A27="","",N(Units!K26)+E27*D27)</f>
        <v/>
      </c>
      <c r="G27" s="26" t="str">
        <f>IF($A27="","",SUMIFS(Payments!$D:$D,Payments!$B:$B,$A27,Payments!$C:$C,"&lt;"&amp;EDATE(Settings!$B$10,1)))</f>
        <v/>
      </c>
      <c r="H27" s="28" t="str">
        <f t="shared" si="0"/>
        <v/>
      </c>
      <c r="I27" s="27" t="str">
        <f>IF($A27="","",IF(H27&gt;0.005,"Arrears",IF(H27&lt;-0.005,"Advance",IF(Units!D26="","Vacant","Paid up"))))</f>
        <v/>
      </c>
      <c r="J27" s="26" t="str">
        <f>IF($A27="","",N(Units!G26))</f>
        <v/>
      </c>
      <c r="K27" s="29" t="str">
        <f>IF(OR($A27="",Units!J26=""),"",Units!J26)</f>
        <v/>
      </c>
      <c r="L27" s="30" t="str">
        <f>IF(K27="","",K27-Settings!$B$6)</f>
        <v/>
      </c>
      <c r="M27" s="31" t="str">
        <f>IF($A27="","",SUMIFS(Payments!$D:$D,Payments!$B:$B,$A27,Payments!$C:$C,"&gt;="&amp;M$4,Payments!$C:$C,"&lt;"&amp;EDATE(M$4,1)))</f>
        <v/>
      </c>
      <c r="N27" s="31" t="str">
        <f>IF($A27="","",SUMIFS(Payments!$D:$D,Payments!$B:$B,$A27,Payments!$C:$C,"&gt;="&amp;N$4,Payments!$C:$C,"&lt;"&amp;EDATE(N$4,1)))</f>
        <v/>
      </c>
      <c r="O27" s="31" t="str">
        <f>IF($A27="","",SUMIFS(Payments!$D:$D,Payments!$B:$B,$A27,Payments!$C:$C,"&gt;="&amp;O$4,Payments!$C:$C,"&lt;"&amp;EDATE(O$4,1)))</f>
        <v/>
      </c>
      <c r="P27" s="31" t="str">
        <f>IF($A27="","",SUMIFS(Payments!$D:$D,Payments!$B:$B,$A27,Payments!$C:$C,"&gt;="&amp;P$4,Payments!$C:$C,"&lt;"&amp;EDATE(P$4,1)))</f>
        <v/>
      </c>
      <c r="Q27" s="31" t="str">
        <f>IF($A27="","",SUMIFS(Payments!$D:$D,Payments!$B:$B,$A27,Payments!$C:$C,"&gt;="&amp;Q$4,Payments!$C:$C,"&lt;"&amp;EDATE(Q$4,1)))</f>
        <v/>
      </c>
      <c r="R27" s="31" t="str">
        <f>IF($A27="","",SUMIFS(Payments!$D:$D,Payments!$B:$B,$A27,Payments!$C:$C,"&gt;="&amp;R$4,Payments!$C:$C,"&lt;"&amp;EDATE(R$4,1)))</f>
        <v/>
      </c>
      <c r="S27" s="31" t="str">
        <f>IF($A27="","",SUMIFS(Payments!$D:$D,Payments!$B:$B,$A27,Payments!$C:$C,"&gt;="&amp;S$4,Payments!$C:$C,"&lt;"&amp;EDATE(S$4,1)))</f>
        <v/>
      </c>
      <c r="T27" s="31" t="str">
        <f>IF($A27="","",SUMIFS(Payments!$D:$D,Payments!$B:$B,$A27,Payments!$C:$C,"&gt;="&amp;T$4,Payments!$C:$C,"&lt;"&amp;EDATE(T$4,1)))</f>
        <v/>
      </c>
      <c r="U27" s="31" t="str">
        <f>IF($A27="","",SUMIFS(Payments!$D:$D,Payments!$B:$B,$A27,Payments!$C:$C,"&gt;="&amp;U$4,Payments!$C:$C,"&lt;"&amp;EDATE(U$4,1)))</f>
        <v/>
      </c>
      <c r="V27" s="31" t="str">
        <f>IF($A27="","",SUMIFS(Payments!$D:$D,Payments!$B:$B,$A27,Payments!$C:$C,"&gt;="&amp;V$4,Payments!$C:$C,"&lt;"&amp;EDATE(V$4,1)))</f>
        <v/>
      </c>
      <c r="W27" s="31" t="str">
        <f>IF($A27="","",SUMIFS(Payments!$D:$D,Payments!$B:$B,$A27,Payments!$C:$C,"&gt;="&amp;W$4,Payments!$C:$C,"&lt;"&amp;EDATE(W$4,1)))</f>
        <v/>
      </c>
      <c r="X27" s="31" t="str">
        <f>IF($A27="","",SUMIFS(Payments!$D:$D,Payments!$B:$B,$A27,Payments!$C:$C,"&gt;="&amp;X$4,Payments!$C:$C,"&lt;"&amp;EDATE(X$4,1)))</f>
        <v/>
      </c>
      <c r="Y27" s="32" t="str">
        <f>IF(OR($A27="",N(H27)&lt;=0.005,Units!D26=""),"","Dear "&amp;C27&amp;", rent of "&amp;Settings!$B$4&amp;" "&amp;TEXT(H27,"#,##0")&amp;" is pending for "&amp;Units!C26&amp;", "&amp;B27&amp;" as on "&amp;TEXT(Settings!$B$6,"dd-mmm-yyyy")&amp;". Kindly pay at the earliest. Thank you. "&amp;Settings!$B$3)</f>
        <v/>
      </c>
      <c r="Z27" s="33" t="str">
        <f>IF($A27="","",IF(Units!$I26="",Settings!$B$9,MAX(Settings!$B$9,DATE(YEAR(Units!$I26),MONTH(Units!$I26),1))))</f>
        <v/>
      </c>
      <c r="AA27" s="33" t="str">
        <f>IF($A27="","",MIN(IF(DAY(Settings!$B$6)&gt;=MAX(1,N(Units!$H26)),DATE(YEAR(Settings!$B$6),MONTH(Settings!$B$6),1),EDATE(DATE(YEAR(Settings!$B$6),MONTH(Settings!$B$6),1),-1)),Settings!$B$10,IF(Units!$J26="",2958465,DATE(YEAR(Units!$J26),MONTH(Units!$J26),1))))</f>
        <v/>
      </c>
    </row>
    <row r="28" spans="1:27" x14ac:dyDescent="0.3">
      <c r="A28" s="25" t="str">
        <f>IF(Units!A27="","",Units!A27)</f>
        <v/>
      </c>
      <c r="B28" s="25" t="str">
        <f>IF($A28="","",Units!B27&amp;"")</f>
        <v/>
      </c>
      <c r="C28" s="25" t="str">
        <f>IF($A28="","",IF(Units!D27="","(vacant)",Units!D27&amp;""))</f>
        <v/>
      </c>
      <c r="D28" s="26" t="str">
        <f>IF($A28="","",N(Units!F27))</f>
        <v/>
      </c>
      <c r="E28" s="27" t="str">
        <f>IF($A28="","",IF(OR(Units!$D27="",$AA28&lt;$Z28),0,(YEAR($AA28)-YEAR($Z28))*12+MONTH($AA28)-MONTH($Z28)+1))</f>
        <v/>
      </c>
      <c r="F28" s="26" t="str">
        <f>IF($A28="","",N(Units!K27)+E28*D28)</f>
        <v/>
      </c>
      <c r="G28" s="26" t="str">
        <f>IF($A28="","",SUMIFS(Payments!$D:$D,Payments!$B:$B,$A28,Payments!$C:$C,"&lt;"&amp;EDATE(Settings!$B$10,1)))</f>
        <v/>
      </c>
      <c r="H28" s="28" t="str">
        <f t="shared" si="0"/>
        <v/>
      </c>
      <c r="I28" s="27" t="str">
        <f>IF($A28="","",IF(H28&gt;0.005,"Arrears",IF(H28&lt;-0.005,"Advance",IF(Units!D27="","Vacant","Paid up"))))</f>
        <v/>
      </c>
      <c r="J28" s="26" t="str">
        <f>IF($A28="","",N(Units!G27))</f>
        <v/>
      </c>
      <c r="K28" s="29" t="str">
        <f>IF(OR($A28="",Units!J27=""),"",Units!J27)</f>
        <v/>
      </c>
      <c r="L28" s="30" t="str">
        <f>IF(K28="","",K28-Settings!$B$6)</f>
        <v/>
      </c>
      <c r="M28" s="31" t="str">
        <f>IF($A28="","",SUMIFS(Payments!$D:$D,Payments!$B:$B,$A28,Payments!$C:$C,"&gt;="&amp;M$4,Payments!$C:$C,"&lt;"&amp;EDATE(M$4,1)))</f>
        <v/>
      </c>
      <c r="N28" s="31" t="str">
        <f>IF($A28="","",SUMIFS(Payments!$D:$D,Payments!$B:$B,$A28,Payments!$C:$C,"&gt;="&amp;N$4,Payments!$C:$C,"&lt;"&amp;EDATE(N$4,1)))</f>
        <v/>
      </c>
      <c r="O28" s="31" t="str">
        <f>IF($A28="","",SUMIFS(Payments!$D:$D,Payments!$B:$B,$A28,Payments!$C:$C,"&gt;="&amp;O$4,Payments!$C:$C,"&lt;"&amp;EDATE(O$4,1)))</f>
        <v/>
      </c>
      <c r="P28" s="31" t="str">
        <f>IF($A28="","",SUMIFS(Payments!$D:$D,Payments!$B:$B,$A28,Payments!$C:$C,"&gt;="&amp;P$4,Payments!$C:$C,"&lt;"&amp;EDATE(P$4,1)))</f>
        <v/>
      </c>
      <c r="Q28" s="31" t="str">
        <f>IF($A28="","",SUMIFS(Payments!$D:$D,Payments!$B:$B,$A28,Payments!$C:$C,"&gt;="&amp;Q$4,Payments!$C:$C,"&lt;"&amp;EDATE(Q$4,1)))</f>
        <v/>
      </c>
      <c r="R28" s="31" t="str">
        <f>IF($A28="","",SUMIFS(Payments!$D:$D,Payments!$B:$B,$A28,Payments!$C:$C,"&gt;="&amp;R$4,Payments!$C:$C,"&lt;"&amp;EDATE(R$4,1)))</f>
        <v/>
      </c>
      <c r="S28" s="31" t="str">
        <f>IF($A28="","",SUMIFS(Payments!$D:$D,Payments!$B:$B,$A28,Payments!$C:$C,"&gt;="&amp;S$4,Payments!$C:$C,"&lt;"&amp;EDATE(S$4,1)))</f>
        <v/>
      </c>
      <c r="T28" s="31" t="str">
        <f>IF($A28="","",SUMIFS(Payments!$D:$D,Payments!$B:$B,$A28,Payments!$C:$C,"&gt;="&amp;T$4,Payments!$C:$C,"&lt;"&amp;EDATE(T$4,1)))</f>
        <v/>
      </c>
      <c r="U28" s="31" t="str">
        <f>IF($A28="","",SUMIFS(Payments!$D:$D,Payments!$B:$B,$A28,Payments!$C:$C,"&gt;="&amp;U$4,Payments!$C:$C,"&lt;"&amp;EDATE(U$4,1)))</f>
        <v/>
      </c>
      <c r="V28" s="31" t="str">
        <f>IF($A28="","",SUMIFS(Payments!$D:$D,Payments!$B:$B,$A28,Payments!$C:$C,"&gt;="&amp;V$4,Payments!$C:$C,"&lt;"&amp;EDATE(V$4,1)))</f>
        <v/>
      </c>
      <c r="W28" s="31" t="str">
        <f>IF($A28="","",SUMIFS(Payments!$D:$D,Payments!$B:$B,$A28,Payments!$C:$C,"&gt;="&amp;W$4,Payments!$C:$C,"&lt;"&amp;EDATE(W$4,1)))</f>
        <v/>
      </c>
      <c r="X28" s="31" t="str">
        <f>IF($A28="","",SUMIFS(Payments!$D:$D,Payments!$B:$B,$A28,Payments!$C:$C,"&gt;="&amp;X$4,Payments!$C:$C,"&lt;"&amp;EDATE(X$4,1)))</f>
        <v/>
      </c>
      <c r="Y28" s="32" t="str">
        <f>IF(OR($A28="",N(H28)&lt;=0.005,Units!D27=""),"","Dear "&amp;C28&amp;", rent of "&amp;Settings!$B$4&amp;" "&amp;TEXT(H28,"#,##0")&amp;" is pending for "&amp;Units!C27&amp;", "&amp;B28&amp;" as on "&amp;TEXT(Settings!$B$6,"dd-mmm-yyyy")&amp;". Kindly pay at the earliest. Thank you. "&amp;Settings!$B$3)</f>
        <v/>
      </c>
      <c r="Z28" s="33" t="str">
        <f>IF($A28="","",IF(Units!$I27="",Settings!$B$9,MAX(Settings!$B$9,DATE(YEAR(Units!$I27),MONTH(Units!$I27),1))))</f>
        <v/>
      </c>
      <c r="AA28" s="33" t="str">
        <f>IF($A28="","",MIN(IF(DAY(Settings!$B$6)&gt;=MAX(1,N(Units!$H27)),DATE(YEAR(Settings!$B$6),MONTH(Settings!$B$6),1),EDATE(DATE(YEAR(Settings!$B$6),MONTH(Settings!$B$6),1),-1)),Settings!$B$10,IF(Units!$J27="",2958465,DATE(YEAR(Units!$J27),MONTH(Units!$J27),1))))</f>
        <v/>
      </c>
    </row>
    <row r="29" spans="1:27" x14ac:dyDescent="0.3">
      <c r="A29" s="25" t="str">
        <f>IF(Units!A28="","",Units!A28)</f>
        <v/>
      </c>
      <c r="B29" s="25" t="str">
        <f>IF($A29="","",Units!B28&amp;"")</f>
        <v/>
      </c>
      <c r="C29" s="25" t="str">
        <f>IF($A29="","",IF(Units!D28="","(vacant)",Units!D28&amp;""))</f>
        <v/>
      </c>
      <c r="D29" s="26" t="str">
        <f>IF($A29="","",N(Units!F28))</f>
        <v/>
      </c>
      <c r="E29" s="27" t="str">
        <f>IF($A29="","",IF(OR(Units!$D28="",$AA29&lt;$Z29),0,(YEAR($AA29)-YEAR($Z29))*12+MONTH($AA29)-MONTH($Z29)+1))</f>
        <v/>
      </c>
      <c r="F29" s="26" t="str">
        <f>IF($A29="","",N(Units!K28)+E29*D29)</f>
        <v/>
      </c>
      <c r="G29" s="26" t="str">
        <f>IF($A29="","",SUMIFS(Payments!$D:$D,Payments!$B:$B,$A29,Payments!$C:$C,"&lt;"&amp;EDATE(Settings!$B$10,1)))</f>
        <v/>
      </c>
      <c r="H29" s="28" t="str">
        <f t="shared" si="0"/>
        <v/>
      </c>
      <c r="I29" s="27" t="str">
        <f>IF($A29="","",IF(H29&gt;0.005,"Arrears",IF(H29&lt;-0.005,"Advance",IF(Units!D28="","Vacant","Paid up"))))</f>
        <v/>
      </c>
      <c r="J29" s="26" t="str">
        <f>IF($A29="","",N(Units!G28))</f>
        <v/>
      </c>
      <c r="K29" s="29" t="str">
        <f>IF(OR($A29="",Units!J28=""),"",Units!J28)</f>
        <v/>
      </c>
      <c r="L29" s="30" t="str">
        <f>IF(K29="","",K29-Settings!$B$6)</f>
        <v/>
      </c>
      <c r="M29" s="31" t="str">
        <f>IF($A29="","",SUMIFS(Payments!$D:$D,Payments!$B:$B,$A29,Payments!$C:$C,"&gt;="&amp;M$4,Payments!$C:$C,"&lt;"&amp;EDATE(M$4,1)))</f>
        <v/>
      </c>
      <c r="N29" s="31" t="str">
        <f>IF($A29="","",SUMIFS(Payments!$D:$D,Payments!$B:$B,$A29,Payments!$C:$C,"&gt;="&amp;N$4,Payments!$C:$C,"&lt;"&amp;EDATE(N$4,1)))</f>
        <v/>
      </c>
      <c r="O29" s="31" t="str">
        <f>IF($A29="","",SUMIFS(Payments!$D:$D,Payments!$B:$B,$A29,Payments!$C:$C,"&gt;="&amp;O$4,Payments!$C:$C,"&lt;"&amp;EDATE(O$4,1)))</f>
        <v/>
      </c>
      <c r="P29" s="31" t="str">
        <f>IF($A29="","",SUMIFS(Payments!$D:$D,Payments!$B:$B,$A29,Payments!$C:$C,"&gt;="&amp;P$4,Payments!$C:$C,"&lt;"&amp;EDATE(P$4,1)))</f>
        <v/>
      </c>
      <c r="Q29" s="31" t="str">
        <f>IF($A29="","",SUMIFS(Payments!$D:$D,Payments!$B:$B,$A29,Payments!$C:$C,"&gt;="&amp;Q$4,Payments!$C:$C,"&lt;"&amp;EDATE(Q$4,1)))</f>
        <v/>
      </c>
      <c r="R29" s="31" t="str">
        <f>IF($A29="","",SUMIFS(Payments!$D:$D,Payments!$B:$B,$A29,Payments!$C:$C,"&gt;="&amp;R$4,Payments!$C:$C,"&lt;"&amp;EDATE(R$4,1)))</f>
        <v/>
      </c>
      <c r="S29" s="31" t="str">
        <f>IF($A29="","",SUMIFS(Payments!$D:$D,Payments!$B:$B,$A29,Payments!$C:$C,"&gt;="&amp;S$4,Payments!$C:$C,"&lt;"&amp;EDATE(S$4,1)))</f>
        <v/>
      </c>
      <c r="T29" s="31" t="str">
        <f>IF($A29="","",SUMIFS(Payments!$D:$D,Payments!$B:$B,$A29,Payments!$C:$C,"&gt;="&amp;T$4,Payments!$C:$C,"&lt;"&amp;EDATE(T$4,1)))</f>
        <v/>
      </c>
      <c r="U29" s="31" t="str">
        <f>IF($A29="","",SUMIFS(Payments!$D:$D,Payments!$B:$B,$A29,Payments!$C:$C,"&gt;="&amp;U$4,Payments!$C:$C,"&lt;"&amp;EDATE(U$4,1)))</f>
        <v/>
      </c>
      <c r="V29" s="31" t="str">
        <f>IF($A29="","",SUMIFS(Payments!$D:$D,Payments!$B:$B,$A29,Payments!$C:$C,"&gt;="&amp;V$4,Payments!$C:$C,"&lt;"&amp;EDATE(V$4,1)))</f>
        <v/>
      </c>
      <c r="W29" s="31" t="str">
        <f>IF($A29="","",SUMIFS(Payments!$D:$D,Payments!$B:$B,$A29,Payments!$C:$C,"&gt;="&amp;W$4,Payments!$C:$C,"&lt;"&amp;EDATE(W$4,1)))</f>
        <v/>
      </c>
      <c r="X29" s="31" t="str">
        <f>IF($A29="","",SUMIFS(Payments!$D:$D,Payments!$B:$B,$A29,Payments!$C:$C,"&gt;="&amp;X$4,Payments!$C:$C,"&lt;"&amp;EDATE(X$4,1)))</f>
        <v/>
      </c>
      <c r="Y29" s="32" t="str">
        <f>IF(OR($A29="",N(H29)&lt;=0.005,Units!D28=""),"","Dear "&amp;C29&amp;", rent of "&amp;Settings!$B$4&amp;" "&amp;TEXT(H29,"#,##0")&amp;" is pending for "&amp;Units!C28&amp;", "&amp;B29&amp;" as on "&amp;TEXT(Settings!$B$6,"dd-mmm-yyyy")&amp;". Kindly pay at the earliest. Thank you. "&amp;Settings!$B$3)</f>
        <v/>
      </c>
      <c r="Z29" s="33" t="str">
        <f>IF($A29="","",IF(Units!$I28="",Settings!$B$9,MAX(Settings!$B$9,DATE(YEAR(Units!$I28),MONTH(Units!$I28),1))))</f>
        <v/>
      </c>
      <c r="AA29" s="33" t="str">
        <f>IF($A29="","",MIN(IF(DAY(Settings!$B$6)&gt;=MAX(1,N(Units!$H28)),DATE(YEAR(Settings!$B$6),MONTH(Settings!$B$6),1),EDATE(DATE(YEAR(Settings!$B$6),MONTH(Settings!$B$6),1),-1)),Settings!$B$10,IF(Units!$J28="",2958465,DATE(YEAR(Units!$J28),MONTH(Units!$J28),1))))</f>
        <v/>
      </c>
    </row>
    <row r="30" spans="1:27" x14ac:dyDescent="0.3">
      <c r="A30" s="25" t="str">
        <f>IF(Units!A29="","",Units!A29)</f>
        <v/>
      </c>
      <c r="B30" s="25" t="str">
        <f>IF($A30="","",Units!B29&amp;"")</f>
        <v/>
      </c>
      <c r="C30" s="25" t="str">
        <f>IF($A30="","",IF(Units!D29="","(vacant)",Units!D29&amp;""))</f>
        <v/>
      </c>
      <c r="D30" s="26" t="str">
        <f>IF($A30="","",N(Units!F29))</f>
        <v/>
      </c>
      <c r="E30" s="27" t="str">
        <f>IF($A30="","",IF(OR(Units!$D29="",$AA30&lt;$Z30),0,(YEAR($AA30)-YEAR($Z30))*12+MONTH($AA30)-MONTH($Z30)+1))</f>
        <v/>
      </c>
      <c r="F30" s="26" t="str">
        <f>IF($A30="","",N(Units!K29)+E30*D30)</f>
        <v/>
      </c>
      <c r="G30" s="26" t="str">
        <f>IF($A30="","",SUMIFS(Payments!$D:$D,Payments!$B:$B,$A30,Payments!$C:$C,"&lt;"&amp;EDATE(Settings!$B$10,1)))</f>
        <v/>
      </c>
      <c r="H30" s="28" t="str">
        <f t="shared" si="0"/>
        <v/>
      </c>
      <c r="I30" s="27" t="str">
        <f>IF($A30="","",IF(H30&gt;0.005,"Arrears",IF(H30&lt;-0.005,"Advance",IF(Units!D29="","Vacant","Paid up"))))</f>
        <v/>
      </c>
      <c r="J30" s="26" t="str">
        <f>IF($A30="","",N(Units!G29))</f>
        <v/>
      </c>
      <c r="K30" s="29" t="str">
        <f>IF(OR($A30="",Units!J29=""),"",Units!J29)</f>
        <v/>
      </c>
      <c r="L30" s="30" t="str">
        <f>IF(K30="","",K30-Settings!$B$6)</f>
        <v/>
      </c>
      <c r="M30" s="31" t="str">
        <f>IF($A30="","",SUMIFS(Payments!$D:$D,Payments!$B:$B,$A30,Payments!$C:$C,"&gt;="&amp;M$4,Payments!$C:$C,"&lt;"&amp;EDATE(M$4,1)))</f>
        <v/>
      </c>
      <c r="N30" s="31" t="str">
        <f>IF($A30="","",SUMIFS(Payments!$D:$D,Payments!$B:$B,$A30,Payments!$C:$C,"&gt;="&amp;N$4,Payments!$C:$C,"&lt;"&amp;EDATE(N$4,1)))</f>
        <v/>
      </c>
      <c r="O30" s="31" t="str">
        <f>IF($A30="","",SUMIFS(Payments!$D:$D,Payments!$B:$B,$A30,Payments!$C:$C,"&gt;="&amp;O$4,Payments!$C:$C,"&lt;"&amp;EDATE(O$4,1)))</f>
        <v/>
      </c>
      <c r="P30" s="31" t="str">
        <f>IF($A30="","",SUMIFS(Payments!$D:$D,Payments!$B:$B,$A30,Payments!$C:$C,"&gt;="&amp;P$4,Payments!$C:$C,"&lt;"&amp;EDATE(P$4,1)))</f>
        <v/>
      </c>
      <c r="Q30" s="31" t="str">
        <f>IF($A30="","",SUMIFS(Payments!$D:$D,Payments!$B:$B,$A30,Payments!$C:$C,"&gt;="&amp;Q$4,Payments!$C:$C,"&lt;"&amp;EDATE(Q$4,1)))</f>
        <v/>
      </c>
      <c r="R30" s="31" t="str">
        <f>IF($A30="","",SUMIFS(Payments!$D:$D,Payments!$B:$B,$A30,Payments!$C:$C,"&gt;="&amp;R$4,Payments!$C:$C,"&lt;"&amp;EDATE(R$4,1)))</f>
        <v/>
      </c>
      <c r="S30" s="31" t="str">
        <f>IF($A30="","",SUMIFS(Payments!$D:$D,Payments!$B:$B,$A30,Payments!$C:$C,"&gt;="&amp;S$4,Payments!$C:$C,"&lt;"&amp;EDATE(S$4,1)))</f>
        <v/>
      </c>
      <c r="T30" s="31" t="str">
        <f>IF($A30="","",SUMIFS(Payments!$D:$D,Payments!$B:$B,$A30,Payments!$C:$C,"&gt;="&amp;T$4,Payments!$C:$C,"&lt;"&amp;EDATE(T$4,1)))</f>
        <v/>
      </c>
      <c r="U30" s="31" t="str">
        <f>IF($A30="","",SUMIFS(Payments!$D:$D,Payments!$B:$B,$A30,Payments!$C:$C,"&gt;="&amp;U$4,Payments!$C:$C,"&lt;"&amp;EDATE(U$4,1)))</f>
        <v/>
      </c>
      <c r="V30" s="31" t="str">
        <f>IF($A30="","",SUMIFS(Payments!$D:$D,Payments!$B:$B,$A30,Payments!$C:$C,"&gt;="&amp;V$4,Payments!$C:$C,"&lt;"&amp;EDATE(V$4,1)))</f>
        <v/>
      </c>
      <c r="W30" s="31" t="str">
        <f>IF($A30="","",SUMIFS(Payments!$D:$D,Payments!$B:$B,$A30,Payments!$C:$C,"&gt;="&amp;W$4,Payments!$C:$C,"&lt;"&amp;EDATE(W$4,1)))</f>
        <v/>
      </c>
      <c r="X30" s="31" t="str">
        <f>IF($A30="","",SUMIFS(Payments!$D:$D,Payments!$B:$B,$A30,Payments!$C:$C,"&gt;="&amp;X$4,Payments!$C:$C,"&lt;"&amp;EDATE(X$4,1)))</f>
        <v/>
      </c>
      <c r="Y30" s="32" t="str">
        <f>IF(OR($A30="",N(H30)&lt;=0.005,Units!D29=""),"","Dear "&amp;C30&amp;", rent of "&amp;Settings!$B$4&amp;" "&amp;TEXT(H30,"#,##0")&amp;" is pending for "&amp;Units!C29&amp;", "&amp;B30&amp;" as on "&amp;TEXT(Settings!$B$6,"dd-mmm-yyyy")&amp;". Kindly pay at the earliest. Thank you. "&amp;Settings!$B$3)</f>
        <v/>
      </c>
      <c r="Z30" s="33" t="str">
        <f>IF($A30="","",IF(Units!$I29="",Settings!$B$9,MAX(Settings!$B$9,DATE(YEAR(Units!$I29),MONTH(Units!$I29),1))))</f>
        <v/>
      </c>
      <c r="AA30" s="33" t="str">
        <f>IF($A30="","",MIN(IF(DAY(Settings!$B$6)&gt;=MAX(1,N(Units!$H29)),DATE(YEAR(Settings!$B$6),MONTH(Settings!$B$6),1),EDATE(DATE(YEAR(Settings!$B$6),MONTH(Settings!$B$6),1),-1)),Settings!$B$10,IF(Units!$J29="",2958465,DATE(YEAR(Units!$J29),MONTH(Units!$J29),1))))</f>
        <v/>
      </c>
    </row>
    <row r="31" spans="1:27" x14ac:dyDescent="0.3">
      <c r="A31" s="25" t="str">
        <f>IF(Units!A30="","",Units!A30)</f>
        <v/>
      </c>
      <c r="B31" s="25" t="str">
        <f>IF($A31="","",Units!B30&amp;"")</f>
        <v/>
      </c>
      <c r="C31" s="25" t="str">
        <f>IF($A31="","",IF(Units!D30="","(vacant)",Units!D30&amp;""))</f>
        <v/>
      </c>
      <c r="D31" s="26" t="str">
        <f>IF($A31="","",N(Units!F30))</f>
        <v/>
      </c>
      <c r="E31" s="27" t="str">
        <f>IF($A31="","",IF(OR(Units!$D30="",$AA31&lt;$Z31),0,(YEAR($AA31)-YEAR($Z31))*12+MONTH($AA31)-MONTH($Z31)+1))</f>
        <v/>
      </c>
      <c r="F31" s="26" t="str">
        <f>IF($A31="","",N(Units!K30)+E31*D31)</f>
        <v/>
      </c>
      <c r="G31" s="26" t="str">
        <f>IF($A31="","",SUMIFS(Payments!$D:$D,Payments!$B:$B,$A31,Payments!$C:$C,"&lt;"&amp;EDATE(Settings!$B$10,1)))</f>
        <v/>
      </c>
      <c r="H31" s="28" t="str">
        <f t="shared" si="0"/>
        <v/>
      </c>
      <c r="I31" s="27" t="str">
        <f>IF($A31="","",IF(H31&gt;0.005,"Arrears",IF(H31&lt;-0.005,"Advance",IF(Units!D30="","Vacant","Paid up"))))</f>
        <v/>
      </c>
      <c r="J31" s="26" t="str">
        <f>IF($A31="","",N(Units!G30))</f>
        <v/>
      </c>
      <c r="K31" s="29" t="str">
        <f>IF(OR($A31="",Units!J30=""),"",Units!J30)</f>
        <v/>
      </c>
      <c r="L31" s="30" t="str">
        <f>IF(K31="","",K31-Settings!$B$6)</f>
        <v/>
      </c>
      <c r="M31" s="31" t="str">
        <f>IF($A31="","",SUMIFS(Payments!$D:$D,Payments!$B:$B,$A31,Payments!$C:$C,"&gt;="&amp;M$4,Payments!$C:$C,"&lt;"&amp;EDATE(M$4,1)))</f>
        <v/>
      </c>
      <c r="N31" s="31" t="str">
        <f>IF($A31="","",SUMIFS(Payments!$D:$D,Payments!$B:$B,$A31,Payments!$C:$C,"&gt;="&amp;N$4,Payments!$C:$C,"&lt;"&amp;EDATE(N$4,1)))</f>
        <v/>
      </c>
      <c r="O31" s="31" t="str">
        <f>IF($A31="","",SUMIFS(Payments!$D:$D,Payments!$B:$B,$A31,Payments!$C:$C,"&gt;="&amp;O$4,Payments!$C:$C,"&lt;"&amp;EDATE(O$4,1)))</f>
        <v/>
      </c>
      <c r="P31" s="31" t="str">
        <f>IF($A31="","",SUMIFS(Payments!$D:$D,Payments!$B:$B,$A31,Payments!$C:$C,"&gt;="&amp;P$4,Payments!$C:$C,"&lt;"&amp;EDATE(P$4,1)))</f>
        <v/>
      </c>
      <c r="Q31" s="31" t="str">
        <f>IF($A31="","",SUMIFS(Payments!$D:$D,Payments!$B:$B,$A31,Payments!$C:$C,"&gt;="&amp;Q$4,Payments!$C:$C,"&lt;"&amp;EDATE(Q$4,1)))</f>
        <v/>
      </c>
      <c r="R31" s="31" t="str">
        <f>IF($A31="","",SUMIFS(Payments!$D:$D,Payments!$B:$B,$A31,Payments!$C:$C,"&gt;="&amp;R$4,Payments!$C:$C,"&lt;"&amp;EDATE(R$4,1)))</f>
        <v/>
      </c>
      <c r="S31" s="31" t="str">
        <f>IF($A31="","",SUMIFS(Payments!$D:$D,Payments!$B:$B,$A31,Payments!$C:$C,"&gt;="&amp;S$4,Payments!$C:$C,"&lt;"&amp;EDATE(S$4,1)))</f>
        <v/>
      </c>
      <c r="T31" s="31" t="str">
        <f>IF($A31="","",SUMIFS(Payments!$D:$D,Payments!$B:$B,$A31,Payments!$C:$C,"&gt;="&amp;T$4,Payments!$C:$C,"&lt;"&amp;EDATE(T$4,1)))</f>
        <v/>
      </c>
      <c r="U31" s="31" t="str">
        <f>IF($A31="","",SUMIFS(Payments!$D:$D,Payments!$B:$B,$A31,Payments!$C:$C,"&gt;="&amp;U$4,Payments!$C:$C,"&lt;"&amp;EDATE(U$4,1)))</f>
        <v/>
      </c>
      <c r="V31" s="31" t="str">
        <f>IF($A31="","",SUMIFS(Payments!$D:$D,Payments!$B:$B,$A31,Payments!$C:$C,"&gt;="&amp;V$4,Payments!$C:$C,"&lt;"&amp;EDATE(V$4,1)))</f>
        <v/>
      </c>
      <c r="W31" s="31" t="str">
        <f>IF($A31="","",SUMIFS(Payments!$D:$D,Payments!$B:$B,$A31,Payments!$C:$C,"&gt;="&amp;W$4,Payments!$C:$C,"&lt;"&amp;EDATE(W$4,1)))</f>
        <v/>
      </c>
      <c r="X31" s="31" t="str">
        <f>IF($A31="","",SUMIFS(Payments!$D:$D,Payments!$B:$B,$A31,Payments!$C:$C,"&gt;="&amp;X$4,Payments!$C:$C,"&lt;"&amp;EDATE(X$4,1)))</f>
        <v/>
      </c>
      <c r="Y31" s="32" t="str">
        <f>IF(OR($A31="",N(H31)&lt;=0.005,Units!D30=""),"","Dear "&amp;C31&amp;", rent of "&amp;Settings!$B$4&amp;" "&amp;TEXT(H31,"#,##0")&amp;" is pending for "&amp;Units!C30&amp;", "&amp;B31&amp;" as on "&amp;TEXT(Settings!$B$6,"dd-mmm-yyyy")&amp;". Kindly pay at the earliest. Thank you. "&amp;Settings!$B$3)</f>
        <v/>
      </c>
      <c r="Z31" s="33" t="str">
        <f>IF($A31="","",IF(Units!$I30="",Settings!$B$9,MAX(Settings!$B$9,DATE(YEAR(Units!$I30),MONTH(Units!$I30),1))))</f>
        <v/>
      </c>
      <c r="AA31" s="33" t="str">
        <f>IF($A31="","",MIN(IF(DAY(Settings!$B$6)&gt;=MAX(1,N(Units!$H30)),DATE(YEAR(Settings!$B$6),MONTH(Settings!$B$6),1),EDATE(DATE(YEAR(Settings!$B$6),MONTH(Settings!$B$6),1),-1)),Settings!$B$10,IF(Units!$J30="",2958465,DATE(YEAR(Units!$J30),MONTH(Units!$J30),1))))</f>
        <v/>
      </c>
    </row>
    <row r="32" spans="1:27" x14ac:dyDescent="0.3">
      <c r="A32" s="25" t="str">
        <f>IF(Units!A31="","",Units!A31)</f>
        <v/>
      </c>
      <c r="B32" s="25" t="str">
        <f>IF($A32="","",Units!B31&amp;"")</f>
        <v/>
      </c>
      <c r="C32" s="25" t="str">
        <f>IF($A32="","",IF(Units!D31="","(vacant)",Units!D31&amp;""))</f>
        <v/>
      </c>
      <c r="D32" s="26" t="str">
        <f>IF($A32="","",N(Units!F31))</f>
        <v/>
      </c>
      <c r="E32" s="27" t="str">
        <f>IF($A32="","",IF(OR(Units!$D31="",$AA32&lt;$Z32),0,(YEAR($AA32)-YEAR($Z32))*12+MONTH($AA32)-MONTH($Z32)+1))</f>
        <v/>
      </c>
      <c r="F32" s="26" t="str">
        <f>IF($A32="","",N(Units!K31)+E32*D32)</f>
        <v/>
      </c>
      <c r="G32" s="26" t="str">
        <f>IF($A32="","",SUMIFS(Payments!$D:$D,Payments!$B:$B,$A32,Payments!$C:$C,"&lt;"&amp;EDATE(Settings!$B$10,1)))</f>
        <v/>
      </c>
      <c r="H32" s="28" t="str">
        <f t="shared" si="0"/>
        <v/>
      </c>
      <c r="I32" s="27" t="str">
        <f>IF($A32="","",IF(H32&gt;0.005,"Arrears",IF(H32&lt;-0.005,"Advance",IF(Units!D31="","Vacant","Paid up"))))</f>
        <v/>
      </c>
      <c r="J32" s="26" t="str">
        <f>IF($A32="","",N(Units!G31))</f>
        <v/>
      </c>
      <c r="K32" s="29" t="str">
        <f>IF(OR($A32="",Units!J31=""),"",Units!J31)</f>
        <v/>
      </c>
      <c r="L32" s="30" t="str">
        <f>IF(K32="","",K32-Settings!$B$6)</f>
        <v/>
      </c>
      <c r="M32" s="31" t="str">
        <f>IF($A32="","",SUMIFS(Payments!$D:$D,Payments!$B:$B,$A32,Payments!$C:$C,"&gt;="&amp;M$4,Payments!$C:$C,"&lt;"&amp;EDATE(M$4,1)))</f>
        <v/>
      </c>
      <c r="N32" s="31" t="str">
        <f>IF($A32="","",SUMIFS(Payments!$D:$D,Payments!$B:$B,$A32,Payments!$C:$C,"&gt;="&amp;N$4,Payments!$C:$C,"&lt;"&amp;EDATE(N$4,1)))</f>
        <v/>
      </c>
      <c r="O32" s="31" t="str">
        <f>IF($A32="","",SUMIFS(Payments!$D:$D,Payments!$B:$B,$A32,Payments!$C:$C,"&gt;="&amp;O$4,Payments!$C:$C,"&lt;"&amp;EDATE(O$4,1)))</f>
        <v/>
      </c>
      <c r="P32" s="31" t="str">
        <f>IF($A32="","",SUMIFS(Payments!$D:$D,Payments!$B:$B,$A32,Payments!$C:$C,"&gt;="&amp;P$4,Payments!$C:$C,"&lt;"&amp;EDATE(P$4,1)))</f>
        <v/>
      </c>
      <c r="Q32" s="31" t="str">
        <f>IF($A32="","",SUMIFS(Payments!$D:$D,Payments!$B:$B,$A32,Payments!$C:$C,"&gt;="&amp;Q$4,Payments!$C:$C,"&lt;"&amp;EDATE(Q$4,1)))</f>
        <v/>
      </c>
      <c r="R32" s="31" t="str">
        <f>IF($A32="","",SUMIFS(Payments!$D:$D,Payments!$B:$B,$A32,Payments!$C:$C,"&gt;="&amp;R$4,Payments!$C:$C,"&lt;"&amp;EDATE(R$4,1)))</f>
        <v/>
      </c>
      <c r="S32" s="31" t="str">
        <f>IF($A32="","",SUMIFS(Payments!$D:$D,Payments!$B:$B,$A32,Payments!$C:$C,"&gt;="&amp;S$4,Payments!$C:$C,"&lt;"&amp;EDATE(S$4,1)))</f>
        <v/>
      </c>
      <c r="T32" s="31" t="str">
        <f>IF($A32="","",SUMIFS(Payments!$D:$D,Payments!$B:$B,$A32,Payments!$C:$C,"&gt;="&amp;T$4,Payments!$C:$C,"&lt;"&amp;EDATE(T$4,1)))</f>
        <v/>
      </c>
      <c r="U32" s="31" t="str">
        <f>IF($A32="","",SUMIFS(Payments!$D:$D,Payments!$B:$B,$A32,Payments!$C:$C,"&gt;="&amp;U$4,Payments!$C:$C,"&lt;"&amp;EDATE(U$4,1)))</f>
        <v/>
      </c>
      <c r="V32" s="31" t="str">
        <f>IF($A32="","",SUMIFS(Payments!$D:$D,Payments!$B:$B,$A32,Payments!$C:$C,"&gt;="&amp;V$4,Payments!$C:$C,"&lt;"&amp;EDATE(V$4,1)))</f>
        <v/>
      </c>
      <c r="W32" s="31" t="str">
        <f>IF($A32="","",SUMIFS(Payments!$D:$D,Payments!$B:$B,$A32,Payments!$C:$C,"&gt;="&amp;W$4,Payments!$C:$C,"&lt;"&amp;EDATE(W$4,1)))</f>
        <v/>
      </c>
      <c r="X32" s="31" t="str">
        <f>IF($A32="","",SUMIFS(Payments!$D:$D,Payments!$B:$B,$A32,Payments!$C:$C,"&gt;="&amp;X$4,Payments!$C:$C,"&lt;"&amp;EDATE(X$4,1)))</f>
        <v/>
      </c>
      <c r="Y32" s="32" t="str">
        <f>IF(OR($A32="",N(H32)&lt;=0.005,Units!D31=""),"","Dear "&amp;C32&amp;", rent of "&amp;Settings!$B$4&amp;" "&amp;TEXT(H32,"#,##0")&amp;" is pending for "&amp;Units!C31&amp;", "&amp;B32&amp;" as on "&amp;TEXT(Settings!$B$6,"dd-mmm-yyyy")&amp;". Kindly pay at the earliest. Thank you. "&amp;Settings!$B$3)</f>
        <v/>
      </c>
      <c r="Z32" s="33" t="str">
        <f>IF($A32="","",IF(Units!$I31="",Settings!$B$9,MAX(Settings!$B$9,DATE(YEAR(Units!$I31),MONTH(Units!$I31),1))))</f>
        <v/>
      </c>
      <c r="AA32" s="33" t="str">
        <f>IF($A32="","",MIN(IF(DAY(Settings!$B$6)&gt;=MAX(1,N(Units!$H31)),DATE(YEAR(Settings!$B$6),MONTH(Settings!$B$6),1),EDATE(DATE(YEAR(Settings!$B$6),MONTH(Settings!$B$6),1),-1)),Settings!$B$10,IF(Units!$J31="",2958465,DATE(YEAR(Units!$J31),MONTH(Units!$J31),1))))</f>
        <v/>
      </c>
    </row>
    <row r="33" spans="1:27" x14ac:dyDescent="0.3">
      <c r="A33" s="25" t="str">
        <f>IF(Units!A32="","",Units!A32)</f>
        <v/>
      </c>
      <c r="B33" s="25" t="str">
        <f>IF($A33="","",Units!B32&amp;"")</f>
        <v/>
      </c>
      <c r="C33" s="25" t="str">
        <f>IF($A33="","",IF(Units!D32="","(vacant)",Units!D32&amp;""))</f>
        <v/>
      </c>
      <c r="D33" s="26" t="str">
        <f>IF($A33="","",N(Units!F32))</f>
        <v/>
      </c>
      <c r="E33" s="27" t="str">
        <f>IF($A33="","",IF(OR(Units!$D32="",$AA33&lt;$Z33),0,(YEAR($AA33)-YEAR($Z33))*12+MONTH($AA33)-MONTH($Z33)+1))</f>
        <v/>
      </c>
      <c r="F33" s="26" t="str">
        <f>IF($A33="","",N(Units!K32)+E33*D33)</f>
        <v/>
      </c>
      <c r="G33" s="26" t="str">
        <f>IF($A33="","",SUMIFS(Payments!$D:$D,Payments!$B:$B,$A33,Payments!$C:$C,"&lt;"&amp;EDATE(Settings!$B$10,1)))</f>
        <v/>
      </c>
      <c r="H33" s="28" t="str">
        <f t="shared" si="0"/>
        <v/>
      </c>
      <c r="I33" s="27" t="str">
        <f>IF($A33="","",IF(H33&gt;0.005,"Arrears",IF(H33&lt;-0.005,"Advance",IF(Units!D32="","Vacant","Paid up"))))</f>
        <v/>
      </c>
      <c r="J33" s="26" t="str">
        <f>IF($A33="","",N(Units!G32))</f>
        <v/>
      </c>
      <c r="K33" s="29" t="str">
        <f>IF(OR($A33="",Units!J32=""),"",Units!J32)</f>
        <v/>
      </c>
      <c r="L33" s="30" t="str">
        <f>IF(K33="","",K33-Settings!$B$6)</f>
        <v/>
      </c>
      <c r="M33" s="31" t="str">
        <f>IF($A33="","",SUMIFS(Payments!$D:$D,Payments!$B:$B,$A33,Payments!$C:$C,"&gt;="&amp;M$4,Payments!$C:$C,"&lt;"&amp;EDATE(M$4,1)))</f>
        <v/>
      </c>
      <c r="N33" s="31" t="str">
        <f>IF($A33="","",SUMIFS(Payments!$D:$D,Payments!$B:$B,$A33,Payments!$C:$C,"&gt;="&amp;N$4,Payments!$C:$C,"&lt;"&amp;EDATE(N$4,1)))</f>
        <v/>
      </c>
      <c r="O33" s="31" t="str">
        <f>IF($A33="","",SUMIFS(Payments!$D:$D,Payments!$B:$B,$A33,Payments!$C:$C,"&gt;="&amp;O$4,Payments!$C:$C,"&lt;"&amp;EDATE(O$4,1)))</f>
        <v/>
      </c>
      <c r="P33" s="31" t="str">
        <f>IF($A33="","",SUMIFS(Payments!$D:$D,Payments!$B:$B,$A33,Payments!$C:$C,"&gt;="&amp;P$4,Payments!$C:$C,"&lt;"&amp;EDATE(P$4,1)))</f>
        <v/>
      </c>
      <c r="Q33" s="31" t="str">
        <f>IF($A33="","",SUMIFS(Payments!$D:$D,Payments!$B:$B,$A33,Payments!$C:$C,"&gt;="&amp;Q$4,Payments!$C:$C,"&lt;"&amp;EDATE(Q$4,1)))</f>
        <v/>
      </c>
      <c r="R33" s="31" t="str">
        <f>IF($A33="","",SUMIFS(Payments!$D:$D,Payments!$B:$B,$A33,Payments!$C:$C,"&gt;="&amp;R$4,Payments!$C:$C,"&lt;"&amp;EDATE(R$4,1)))</f>
        <v/>
      </c>
      <c r="S33" s="31" t="str">
        <f>IF($A33="","",SUMIFS(Payments!$D:$D,Payments!$B:$B,$A33,Payments!$C:$C,"&gt;="&amp;S$4,Payments!$C:$C,"&lt;"&amp;EDATE(S$4,1)))</f>
        <v/>
      </c>
      <c r="T33" s="31" t="str">
        <f>IF($A33="","",SUMIFS(Payments!$D:$D,Payments!$B:$B,$A33,Payments!$C:$C,"&gt;="&amp;T$4,Payments!$C:$C,"&lt;"&amp;EDATE(T$4,1)))</f>
        <v/>
      </c>
      <c r="U33" s="31" t="str">
        <f>IF($A33="","",SUMIFS(Payments!$D:$D,Payments!$B:$B,$A33,Payments!$C:$C,"&gt;="&amp;U$4,Payments!$C:$C,"&lt;"&amp;EDATE(U$4,1)))</f>
        <v/>
      </c>
      <c r="V33" s="31" t="str">
        <f>IF($A33="","",SUMIFS(Payments!$D:$D,Payments!$B:$B,$A33,Payments!$C:$C,"&gt;="&amp;V$4,Payments!$C:$C,"&lt;"&amp;EDATE(V$4,1)))</f>
        <v/>
      </c>
      <c r="W33" s="31" t="str">
        <f>IF($A33="","",SUMIFS(Payments!$D:$D,Payments!$B:$B,$A33,Payments!$C:$C,"&gt;="&amp;W$4,Payments!$C:$C,"&lt;"&amp;EDATE(W$4,1)))</f>
        <v/>
      </c>
      <c r="X33" s="31" t="str">
        <f>IF($A33="","",SUMIFS(Payments!$D:$D,Payments!$B:$B,$A33,Payments!$C:$C,"&gt;="&amp;X$4,Payments!$C:$C,"&lt;"&amp;EDATE(X$4,1)))</f>
        <v/>
      </c>
      <c r="Y33" s="32" t="str">
        <f>IF(OR($A33="",N(H33)&lt;=0.005,Units!D32=""),"","Dear "&amp;C33&amp;", rent of "&amp;Settings!$B$4&amp;" "&amp;TEXT(H33,"#,##0")&amp;" is pending for "&amp;Units!C32&amp;", "&amp;B33&amp;" as on "&amp;TEXT(Settings!$B$6,"dd-mmm-yyyy")&amp;". Kindly pay at the earliest. Thank you. "&amp;Settings!$B$3)</f>
        <v/>
      </c>
      <c r="Z33" s="33" t="str">
        <f>IF($A33="","",IF(Units!$I32="",Settings!$B$9,MAX(Settings!$B$9,DATE(YEAR(Units!$I32),MONTH(Units!$I32),1))))</f>
        <v/>
      </c>
      <c r="AA33" s="33" t="str">
        <f>IF($A33="","",MIN(IF(DAY(Settings!$B$6)&gt;=MAX(1,N(Units!$H32)),DATE(YEAR(Settings!$B$6),MONTH(Settings!$B$6),1),EDATE(DATE(YEAR(Settings!$B$6),MONTH(Settings!$B$6),1),-1)),Settings!$B$10,IF(Units!$J32="",2958465,DATE(YEAR(Units!$J32),MONTH(Units!$J32),1))))</f>
        <v/>
      </c>
    </row>
    <row r="34" spans="1:27" x14ac:dyDescent="0.3">
      <c r="A34" s="25" t="str">
        <f>IF(Units!A33="","",Units!A33)</f>
        <v/>
      </c>
      <c r="B34" s="25" t="str">
        <f>IF($A34="","",Units!B33&amp;"")</f>
        <v/>
      </c>
      <c r="C34" s="25" t="str">
        <f>IF($A34="","",IF(Units!D33="","(vacant)",Units!D33&amp;""))</f>
        <v/>
      </c>
      <c r="D34" s="26" t="str">
        <f>IF($A34="","",N(Units!F33))</f>
        <v/>
      </c>
      <c r="E34" s="27" t="str">
        <f>IF($A34="","",IF(OR(Units!$D33="",$AA34&lt;$Z34),0,(YEAR($AA34)-YEAR($Z34))*12+MONTH($AA34)-MONTH($Z34)+1))</f>
        <v/>
      </c>
      <c r="F34" s="26" t="str">
        <f>IF($A34="","",N(Units!K33)+E34*D34)</f>
        <v/>
      </c>
      <c r="G34" s="26" t="str">
        <f>IF($A34="","",SUMIFS(Payments!$D:$D,Payments!$B:$B,$A34,Payments!$C:$C,"&lt;"&amp;EDATE(Settings!$B$10,1)))</f>
        <v/>
      </c>
      <c r="H34" s="28" t="str">
        <f t="shared" si="0"/>
        <v/>
      </c>
      <c r="I34" s="27" t="str">
        <f>IF($A34="","",IF(H34&gt;0.005,"Arrears",IF(H34&lt;-0.005,"Advance",IF(Units!D33="","Vacant","Paid up"))))</f>
        <v/>
      </c>
      <c r="J34" s="26" t="str">
        <f>IF($A34="","",N(Units!G33))</f>
        <v/>
      </c>
      <c r="K34" s="29" t="str">
        <f>IF(OR($A34="",Units!J33=""),"",Units!J33)</f>
        <v/>
      </c>
      <c r="L34" s="30" t="str">
        <f>IF(K34="","",K34-Settings!$B$6)</f>
        <v/>
      </c>
      <c r="M34" s="31" t="str">
        <f>IF($A34="","",SUMIFS(Payments!$D:$D,Payments!$B:$B,$A34,Payments!$C:$C,"&gt;="&amp;M$4,Payments!$C:$C,"&lt;"&amp;EDATE(M$4,1)))</f>
        <v/>
      </c>
      <c r="N34" s="31" t="str">
        <f>IF($A34="","",SUMIFS(Payments!$D:$D,Payments!$B:$B,$A34,Payments!$C:$C,"&gt;="&amp;N$4,Payments!$C:$C,"&lt;"&amp;EDATE(N$4,1)))</f>
        <v/>
      </c>
      <c r="O34" s="31" t="str">
        <f>IF($A34="","",SUMIFS(Payments!$D:$D,Payments!$B:$B,$A34,Payments!$C:$C,"&gt;="&amp;O$4,Payments!$C:$C,"&lt;"&amp;EDATE(O$4,1)))</f>
        <v/>
      </c>
      <c r="P34" s="31" t="str">
        <f>IF($A34="","",SUMIFS(Payments!$D:$D,Payments!$B:$B,$A34,Payments!$C:$C,"&gt;="&amp;P$4,Payments!$C:$C,"&lt;"&amp;EDATE(P$4,1)))</f>
        <v/>
      </c>
      <c r="Q34" s="31" t="str">
        <f>IF($A34="","",SUMIFS(Payments!$D:$D,Payments!$B:$B,$A34,Payments!$C:$C,"&gt;="&amp;Q$4,Payments!$C:$C,"&lt;"&amp;EDATE(Q$4,1)))</f>
        <v/>
      </c>
      <c r="R34" s="31" t="str">
        <f>IF($A34="","",SUMIFS(Payments!$D:$D,Payments!$B:$B,$A34,Payments!$C:$C,"&gt;="&amp;R$4,Payments!$C:$C,"&lt;"&amp;EDATE(R$4,1)))</f>
        <v/>
      </c>
      <c r="S34" s="31" t="str">
        <f>IF($A34="","",SUMIFS(Payments!$D:$D,Payments!$B:$B,$A34,Payments!$C:$C,"&gt;="&amp;S$4,Payments!$C:$C,"&lt;"&amp;EDATE(S$4,1)))</f>
        <v/>
      </c>
      <c r="T34" s="31" t="str">
        <f>IF($A34="","",SUMIFS(Payments!$D:$D,Payments!$B:$B,$A34,Payments!$C:$C,"&gt;="&amp;T$4,Payments!$C:$C,"&lt;"&amp;EDATE(T$4,1)))</f>
        <v/>
      </c>
      <c r="U34" s="31" t="str">
        <f>IF($A34="","",SUMIFS(Payments!$D:$D,Payments!$B:$B,$A34,Payments!$C:$C,"&gt;="&amp;U$4,Payments!$C:$C,"&lt;"&amp;EDATE(U$4,1)))</f>
        <v/>
      </c>
      <c r="V34" s="31" t="str">
        <f>IF($A34="","",SUMIFS(Payments!$D:$D,Payments!$B:$B,$A34,Payments!$C:$C,"&gt;="&amp;V$4,Payments!$C:$C,"&lt;"&amp;EDATE(V$4,1)))</f>
        <v/>
      </c>
      <c r="W34" s="31" t="str">
        <f>IF($A34="","",SUMIFS(Payments!$D:$D,Payments!$B:$B,$A34,Payments!$C:$C,"&gt;="&amp;W$4,Payments!$C:$C,"&lt;"&amp;EDATE(W$4,1)))</f>
        <v/>
      </c>
      <c r="X34" s="31" t="str">
        <f>IF($A34="","",SUMIFS(Payments!$D:$D,Payments!$B:$B,$A34,Payments!$C:$C,"&gt;="&amp;X$4,Payments!$C:$C,"&lt;"&amp;EDATE(X$4,1)))</f>
        <v/>
      </c>
      <c r="Y34" s="32" t="str">
        <f>IF(OR($A34="",N(H34)&lt;=0.005,Units!D33=""),"","Dear "&amp;C34&amp;", rent of "&amp;Settings!$B$4&amp;" "&amp;TEXT(H34,"#,##0")&amp;" is pending for "&amp;Units!C33&amp;", "&amp;B34&amp;" as on "&amp;TEXT(Settings!$B$6,"dd-mmm-yyyy")&amp;". Kindly pay at the earliest. Thank you. "&amp;Settings!$B$3)</f>
        <v/>
      </c>
      <c r="Z34" s="33" t="str">
        <f>IF($A34="","",IF(Units!$I33="",Settings!$B$9,MAX(Settings!$B$9,DATE(YEAR(Units!$I33),MONTH(Units!$I33),1))))</f>
        <v/>
      </c>
      <c r="AA34" s="33" t="str">
        <f>IF($A34="","",MIN(IF(DAY(Settings!$B$6)&gt;=MAX(1,N(Units!$H33)),DATE(YEAR(Settings!$B$6),MONTH(Settings!$B$6),1),EDATE(DATE(YEAR(Settings!$B$6),MONTH(Settings!$B$6),1),-1)),Settings!$B$10,IF(Units!$J33="",2958465,DATE(YEAR(Units!$J33),MONTH(Units!$J33),1))))</f>
        <v/>
      </c>
    </row>
    <row r="35" spans="1:27" x14ac:dyDescent="0.3">
      <c r="A35" s="25" t="str">
        <f>IF(Units!A34="","",Units!A34)</f>
        <v/>
      </c>
      <c r="B35" s="25" t="str">
        <f>IF($A35="","",Units!B34&amp;"")</f>
        <v/>
      </c>
      <c r="C35" s="25" t="str">
        <f>IF($A35="","",IF(Units!D34="","(vacant)",Units!D34&amp;""))</f>
        <v/>
      </c>
      <c r="D35" s="26" t="str">
        <f>IF($A35="","",N(Units!F34))</f>
        <v/>
      </c>
      <c r="E35" s="27" t="str">
        <f>IF($A35="","",IF(OR(Units!$D34="",$AA35&lt;$Z35),0,(YEAR($AA35)-YEAR($Z35))*12+MONTH($AA35)-MONTH($Z35)+1))</f>
        <v/>
      </c>
      <c r="F35" s="26" t="str">
        <f>IF($A35="","",N(Units!K34)+E35*D35)</f>
        <v/>
      </c>
      <c r="G35" s="26" t="str">
        <f>IF($A35="","",SUMIFS(Payments!$D:$D,Payments!$B:$B,$A35,Payments!$C:$C,"&lt;"&amp;EDATE(Settings!$B$10,1)))</f>
        <v/>
      </c>
      <c r="H35" s="28" t="str">
        <f t="shared" si="0"/>
        <v/>
      </c>
      <c r="I35" s="27" t="str">
        <f>IF($A35="","",IF(H35&gt;0.005,"Arrears",IF(H35&lt;-0.005,"Advance",IF(Units!D34="","Vacant","Paid up"))))</f>
        <v/>
      </c>
      <c r="J35" s="26" t="str">
        <f>IF($A35="","",N(Units!G34))</f>
        <v/>
      </c>
      <c r="K35" s="29" t="str">
        <f>IF(OR($A35="",Units!J34=""),"",Units!J34)</f>
        <v/>
      </c>
      <c r="L35" s="30" t="str">
        <f>IF(K35="","",K35-Settings!$B$6)</f>
        <v/>
      </c>
      <c r="M35" s="31" t="str">
        <f>IF($A35="","",SUMIFS(Payments!$D:$D,Payments!$B:$B,$A35,Payments!$C:$C,"&gt;="&amp;M$4,Payments!$C:$C,"&lt;"&amp;EDATE(M$4,1)))</f>
        <v/>
      </c>
      <c r="N35" s="31" t="str">
        <f>IF($A35="","",SUMIFS(Payments!$D:$D,Payments!$B:$B,$A35,Payments!$C:$C,"&gt;="&amp;N$4,Payments!$C:$C,"&lt;"&amp;EDATE(N$4,1)))</f>
        <v/>
      </c>
      <c r="O35" s="31" t="str">
        <f>IF($A35="","",SUMIFS(Payments!$D:$D,Payments!$B:$B,$A35,Payments!$C:$C,"&gt;="&amp;O$4,Payments!$C:$C,"&lt;"&amp;EDATE(O$4,1)))</f>
        <v/>
      </c>
      <c r="P35" s="31" t="str">
        <f>IF($A35="","",SUMIFS(Payments!$D:$D,Payments!$B:$B,$A35,Payments!$C:$C,"&gt;="&amp;P$4,Payments!$C:$C,"&lt;"&amp;EDATE(P$4,1)))</f>
        <v/>
      </c>
      <c r="Q35" s="31" t="str">
        <f>IF($A35="","",SUMIFS(Payments!$D:$D,Payments!$B:$B,$A35,Payments!$C:$C,"&gt;="&amp;Q$4,Payments!$C:$C,"&lt;"&amp;EDATE(Q$4,1)))</f>
        <v/>
      </c>
      <c r="R35" s="31" t="str">
        <f>IF($A35="","",SUMIFS(Payments!$D:$D,Payments!$B:$B,$A35,Payments!$C:$C,"&gt;="&amp;R$4,Payments!$C:$C,"&lt;"&amp;EDATE(R$4,1)))</f>
        <v/>
      </c>
      <c r="S35" s="31" t="str">
        <f>IF($A35="","",SUMIFS(Payments!$D:$D,Payments!$B:$B,$A35,Payments!$C:$C,"&gt;="&amp;S$4,Payments!$C:$C,"&lt;"&amp;EDATE(S$4,1)))</f>
        <v/>
      </c>
      <c r="T35" s="31" t="str">
        <f>IF($A35="","",SUMIFS(Payments!$D:$D,Payments!$B:$B,$A35,Payments!$C:$C,"&gt;="&amp;T$4,Payments!$C:$C,"&lt;"&amp;EDATE(T$4,1)))</f>
        <v/>
      </c>
      <c r="U35" s="31" t="str">
        <f>IF($A35="","",SUMIFS(Payments!$D:$D,Payments!$B:$B,$A35,Payments!$C:$C,"&gt;="&amp;U$4,Payments!$C:$C,"&lt;"&amp;EDATE(U$4,1)))</f>
        <v/>
      </c>
      <c r="V35" s="31" t="str">
        <f>IF($A35="","",SUMIFS(Payments!$D:$D,Payments!$B:$B,$A35,Payments!$C:$C,"&gt;="&amp;V$4,Payments!$C:$C,"&lt;"&amp;EDATE(V$4,1)))</f>
        <v/>
      </c>
      <c r="W35" s="31" t="str">
        <f>IF($A35="","",SUMIFS(Payments!$D:$D,Payments!$B:$B,$A35,Payments!$C:$C,"&gt;="&amp;W$4,Payments!$C:$C,"&lt;"&amp;EDATE(W$4,1)))</f>
        <v/>
      </c>
      <c r="X35" s="31" t="str">
        <f>IF($A35="","",SUMIFS(Payments!$D:$D,Payments!$B:$B,$A35,Payments!$C:$C,"&gt;="&amp;X$4,Payments!$C:$C,"&lt;"&amp;EDATE(X$4,1)))</f>
        <v/>
      </c>
      <c r="Y35" s="32" t="str">
        <f>IF(OR($A35="",N(H35)&lt;=0.005,Units!D34=""),"","Dear "&amp;C35&amp;", rent of "&amp;Settings!$B$4&amp;" "&amp;TEXT(H35,"#,##0")&amp;" is pending for "&amp;Units!C34&amp;", "&amp;B35&amp;" as on "&amp;TEXT(Settings!$B$6,"dd-mmm-yyyy")&amp;". Kindly pay at the earliest. Thank you. "&amp;Settings!$B$3)</f>
        <v/>
      </c>
      <c r="Z35" s="33" t="str">
        <f>IF($A35="","",IF(Units!$I34="",Settings!$B$9,MAX(Settings!$B$9,DATE(YEAR(Units!$I34),MONTH(Units!$I34),1))))</f>
        <v/>
      </c>
      <c r="AA35" s="33" t="str">
        <f>IF($A35="","",MIN(IF(DAY(Settings!$B$6)&gt;=MAX(1,N(Units!$H34)),DATE(YEAR(Settings!$B$6),MONTH(Settings!$B$6),1),EDATE(DATE(YEAR(Settings!$B$6),MONTH(Settings!$B$6),1),-1)),Settings!$B$10,IF(Units!$J34="",2958465,DATE(YEAR(Units!$J34),MONTH(Units!$J34),1))))</f>
        <v/>
      </c>
    </row>
    <row r="36" spans="1:27" x14ac:dyDescent="0.3">
      <c r="A36" s="25" t="str">
        <f>IF(Units!A35="","",Units!A35)</f>
        <v/>
      </c>
      <c r="B36" s="25" t="str">
        <f>IF($A36="","",Units!B35&amp;"")</f>
        <v/>
      </c>
      <c r="C36" s="25" t="str">
        <f>IF($A36="","",IF(Units!D35="","(vacant)",Units!D35&amp;""))</f>
        <v/>
      </c>
      <c r="D36" s="26" t="str">
        <f>IF($A36="","",N(Units!F35))</f>
        <v/>
      </c>
      <c r="E36" s="27" t="str">
        <f>IF($A36="","",IF(OR(Units!$D35="",$AA36&lt;$Z36),0,(YEAR($AA36)-YEAR($Z36))*12+MONTH($AA36)-MONTH($Z36)+1))</f>
        <v/>
      </c>
      <c r="F36" s="26" t="str">
        <f>IF($A36="","",N(Units!K35)+E36*D36)</f>
        <v/>
      </c>
      <c r="G36" s="26" t="str">
        <f>IF($A36="","",SUMIFS(Payments!$D:$D,Payments!$B:$B,$A36,Payments!$C:$C,"&lt;"&amp;EDATE(Settings!$B$10,1)))</f>
        <v/>
      </c>
      <c r="H36" s="28" t="str">
        <f t="shared" si="0"/>
        <v/>
      </c>
      <c r="I36" s="27" t="str">
        <f>IF($A36="","",IF(H36&gt;0.005,"Arrears",IF(H36&lt;-0.005,"Advance",IF(Units!D35="","Vacant","Paid up"))))</f>
        <v/>
      </c>
      <c r="J36" s="26" t="str">
        <f>IF($A36="","",N(Units!G35))</f>
        <v/>
      </c>
      <c r="K36" s="29" t="str">
        <f>IF(OR($A36="",Units!J35=""),"",Units!J35)</f>
        <v/>
      </c>
      <c r="L36" s="30" t="str">
        <f>IF(K36="","",K36-Settings!$B$6)</f>
        <v/>
      </c>
      <c r="M36" s="31" t="str">
        <f>IF($A36="","",SUMIFS(Payments!$D:$D,Payments!$B:$B,$A36,Payments!$C:$C,"&gt;="&amp;M$4,Payments!$C:$C,"&lt;"&amp;EDATE(M$4,1)))</f>
        <v/>
      </c>
      <c r="N36" s="31" t="str">
        <f>IF($A36="","",SUMIFS(Payments!$D:$D,Payments!$B:$B,$A36,Payments!$C:$C,"&gt;="&amp;N$4,Payments!$C:$C,"&lt;"&amp;EDATE(N$4,1)))</f>
        <v/>
      </c>
      <c r="O36" s="31" t="str">
        <f>IF($A36="","",SUMIFS(Payments!$D:$D,Payments!$B:$B,$A36,Payments!$C:$C,"&gt;="&amp;O$4,Payments!$C:$C,"&lt;"&amp;EDATE(O$4,1)))</f>
        <v/>
      </c>
      <c r="P36" s="31" t="str">
        <f>IF($A36="","",SUMIFS(Payments!$D:$D,Payments!$B:$B,$A36,Payments!$C:$C,"&gt;="&amp;P$4,Payments!$C:$C,"&lt;"&amp;EDATE(P$4,1)))</f>
        <v/>
      </c>
      <c r="Q36" s="31" t="str">
        <f>IF($A36="","",SUMIFS(Payments!$D:$D,Payments!$B:$B,$A36,Payments!$C:$C,"&gt;="&amp;Q$4,Payments!$C:$C,"&lt;"&amp;EDATE(Q$4,1)))</f>
        <v/>
      </c>
      <c r="R36" s="31" t="str">
        <f>IF($A36="","",SUMIFS(Payments!$D:$D,Payments!$B:$B,$A36,Payments!$C:$C,"&gt;="&amp;R$4,Payments!$C:$C,"&lt;"&amp;EDATE(R$4,1)))</f>
        <v/>
      </c>
      <c r="S36" s="31" t="str">
        <f>IF($A36="","",SUMIFS(Payments!$D:$D,Payments!$B:$B,$A36,Payments!$C:$C,"&gt;="&amp;S$4,Payments!$C:$C,"&lt;"&amp;EDATE(S$4,1)))</f>
        <v/>
      </c>
      <c r="T36" s="31" t="str">
        <f>IF($A36="","",SUMIFS(Payments!$D:$D,Payments!$B:$B,$A36,Payments!$C:$C,"&gt;="&amp;T$4,Payments!$C:$C,"&lt;"&amp;EDATE(T$4,1)))</f>
        <v/>
      </c>
      <c r="U36" s="31" t="str">
        <f>IF($A36="","",SUMIFS(Payments!$D:$D,Payments!$B:$B,$A36,Payments!$C:$C,"&gt;="&amp;U$4,Payments!$C:$C,"&lt;"&amp;EDATE(U$4,1)))</f>
        <v/>
      </c>
      <c r="V36" s="31" t="str">
        <f>IF($A36="","",SUMIFS(Payments!$D:$D,Payments!$B:$B,$A36,Payments!$C:$C,"&gt;="&amp;V$4,Payments!$C:$C,"&lt;"&amp;EDATE(V$4,1)))</f>
        <v/>
      </c>
      <c r="W36" s="31" t="str">
        <f>IF($A36="","",SUMIFS(Payments!$D:$D,Payments!$B:$B,$A36,Payments!$C:$C,"&gt;="&amp;W$4,Payments!$C:$C,"&lt;"&amp;EDATE(W$4,1)))</f>
        <v/>
      </c>
      <c r="X36" s="31" t="str">
        <f>IF($A36="","",SUMIFS(Payments!$D:$D,Payments!$B:$B,$A36,Payments!$C:$C,"&gt;="&amp;X$4,Payments!$C:$C,"&lt;"&amp;EDATE(X$4,1)))</f>
        <v/>
      </c>
      <c r="Y36" s="32" t="str">
        <f>IF(OR($A36="",N(H36)&lt;=0.005,Units!D35=""),"","Dear "&amp;C36&amp;", rent of "&amp;Settings!$B$4&amp;" "&amp;TEXT(H36,"#,##0")&amp;" is pending for "&amp;Units!C35&amp;", "&amp;B36&amp;" as on "&amp;TEXT(Settings!$B$6,"dd-mmm-yyyy")&amp;". Kindly pay at the earliest. Thank you. "&amp;Settings!$B$3)</f>
        <v/>
      </c>
      <c r="Z36" s="33" t="str">
        <f>IF($A36="","",IF(Units!$I35="",Settings!$B$9,MAX(Settings!$B$9,DATE(YEAR(Units!$I35),MONTH(Units!$I35),1))))</f>
        <v/>
      </c>
      <c r="AA36" s="33" t="str">
        <f>IF($A36="","",MIN(IF(DAY(Settings!$B$6)&gt;=MAX(1,N(Units!$H35)),DATE(YEAR(Settings!$B$6),MONTH(Settings!$B$6),1),EDATE(DATE(YEAR(Settings!$B$6),MONTH(Settings!$B$6),1),-1)),Settings!$B$10,IF(Units!$J35="",2958465,DATE(YEAR(Units!$J35),MONTH(Units!$J35),1))))</f>
        <v/>
      </c>
    </row>
    <row r="37" spans="1:27" x14ac:dyDescent="0.3">
      <c r="A37" s="25" t="str">
        <f>IF(Units!A36="","",Units!A36)</f>
        <v/>
      </c>
      <c r="B37" s="25" t="str">
        <f>IF($A37="","",Units!B36&amp;"")</f>
        <v/>
      </c>
      <c r="C37" s="25" t="str">
        <f>IF($A37="","",IF(Units!D36="","(vacant)",Units!D36&amp;""))</f>
        <v/>
      </c>
      <c r="D37" s="26" t="str">
        <f>IF($A37="","",N(Units!F36))</f>
        <v/>
      </c>
      <c r="E37" s="27" t="str">
        <f>IF($A37="","",IF(OR(Units!$D36="",$AA37&lt;$Z37),0,(YEAR($AA37)-YEAR($Z37))*12+MONTH($AA37)-MONTH($Z37)+1))</f>
        <v/>
      </c>
      <c r="F37" s="26" t="str">
        <f>IF($A37="","",N(Units!K36)+E37*D37)</f>
        <v/>
      </c>
      <c r="G37" s="26" t="str">
        <f>IF($A37="","",SUMIFS(Payments!$D:$D,Payments!$B:$B,$A37,Payments!$C:$C,"&lt;"&amp;EDATE(Settings!$B$10,1)))</f>
        <v/>
      </c>
      <c r="H37" s="28" t="str">
        <f t="shared" ref="H37:H68" si="1">IF($A37="","",F37-G37)</f>
        <v/>
      </c>
      <c r="I37" s="27" t="str">
        <f>IF($A37="","",IF(H37&gt;0.005,"Arrears",IF(H37&lt;-0.005,"Advance",IF(Units!D36="","Vacant","Paid up"))))</f>
        <v/>
      </c>
      <c r="J37" s="26" t="str">
        <f>IF($A37="","",N(Units!G36))</f>
        <v/>
      </c>
      <c r="K37" s="29" t="str">
        <f>IF(OR($A37="",Units!J36=""),"",Units!J36)</f>
        <v/>
      </c>
      <c r="L37" s="30" t="str">
        <f>IF(K37="","",K37-Settings!$B$6)</f>
        <v/>
      </c>
      <c r="M37" s="31" t="str">
        <f>IF($A37="","",SUMIFS(Payments!$D:$D,Payments!$B:$B,$A37,Payments!$C:$C,"&gt;="&amp;M$4,Payments!$C:$C,"&lt;"&amp;EDATE(M$4,1)))</f>
        <v/>
      </c>
      <c r="N37" s="31" t="str">
        <f>IF($A37="","",SUMIFS(Payments!$D:$D,Payments!$B:$B,$A37,Payments!$C:$C,"&gt;="&amp;N$4,Payments!$C:$C,"&lt;"&amp;EDATE(N$4,1)))</f>
        <v/>
      </c>
      <c r="O37" s="31" t="str">
        <f>IF($A37="","",SUMIFS(Payments!$D:$D,Payments!$B:$B,$A37,Payments!$C:$C,"&gt;="&amp;O$4,Payments!$C:$C,"&lt;"&amp;EDATE(O$4,1)))</f>
        <v/>
      </c>
      <c r="P37" s="31" t="str">
        <f>IF($A37="","",SUMIFS(Payments!$D:$D,Payments!$B:$B,$A37,Payments!$C:$C,"&gt;="&amp;P$4,Payments!$C:$C,"&lt;"&amp;EDATE(P$4,1)))</f>
        <v/>
      </c>
      <c r="Q37" s="31" t="str">
        <f>IF($A37="","",SUMIFS(Payments!$D:$D,Payments!$B:$B,$A37,Payments!$C:$C,"&gt;="&amp;Q$4,Payments!$C:$C,"&lt;"&amp;EDATE(Q$4,1)))</f>
        <v/>
      </c>
      <c r="R37" s="31" t="str">
        <f>IF($A37="","",SUMIFS(Payments!$D:$D,Payments!$B:$B,$A37,Payments!$C:$C,"&gt;="&amp;R$4,Payments!$C:$C,"&lt;"&amp;EDATE(R$4,1)))</f>
        <v/>
      </c>
      <c r="S37" s="31" t="str">
        <f>IF($A37="","",SUMIFS(Payments!$D:$D,Payments!$B:$B,$A37,Payments!$C:$C,"&gt;="&amp;S$4,Payments!$C:$C,"&lt;"&amp;EDATE(S$4,1)))</f>
        <v/>
      </c>
      <c r="T37" s="31" t="str">
        <f>IF($A37="","",SUMIFS(Payments!$D:$D,Payments!$B:$B,$A37,Payments!$C:$C,"&gt;="&amp;T$4,Payments!$C:$C,"&lt;"&amp;EDATE(T$4,1)))</f>
        <v/>
      </c>
      <c r="U37" s="31" t="str">
        <f>IF($A37="","",SUMIFS(Payments!$D:$D,Payments!$B:$B,$A37,Payments!$C:$C,"&gt;="&amp;U$4,Payments!$C:$C,"&lt;"&amp;EDATE(U$4,1)))</f>
        <v/>
      </c>
      <c r="V37" s="31" t="str">
        <f>IF($A37="","",SUMIFS(Payments!$D:$D,Payments!$B:$B,$A37,Payments!$C:$C,"&gt;="&amp;V$4,Payments!$C:$C,"&lt;"&amp;EDATE(V$4,1)))</f>
        <v/>
      </c>
      <c r="W37" s="31" t="str">
        <f>IF($A37="","",SUMIFS(Payments!$D:$D,Payments!$B:$B,$A37,Payments!$C:$C,"&gt;="&amp;W$4,Payments!$C:$C,"&lt;"&amp;EDATE(W$4,1)))</f>
        <v/>
      </c>
      <c r="X37" s="31" t="str">
        <f>IF($A37="","",SUMIFS(Payments!$D:$D,Payments!$B:$B,$A37,Payments!$C:$C,"&gt;="&amp;X$4,Payments!$C:$C,"&lt;"&amp;EDATE(X$4,1)))</f>
        <v/>
      </c>
      <c r="Y37" s="32" t="str">
        <f>IF(OR($A37="",N(H37)&lt;=0.005,Units!D36=""),"","Dear "&amp;C37&amp;", rent of "&amp;Settings!$B$4&amp;" "&amp;TEXT(H37,"#,##0")&amp;" is pending for "&amp;Units!C36&amp;", "&amp;B37&amp;" as on "&amp;TEXT(Settings!$B$6,"dd-mmm-yyyy")&amp;". Kindly pay at the earliest. Thank you. "&amp;Settings!$B$3)</f>
        <v/>
      </c>
      <c r="Z37" s="33" t="str">
        <f>IF($A37="","",IF(Units!$I36="",Settings!$B$9,MAX(Settings!$B$9,DATE(YEAR(Units!$I36),MONTH(Units!$I36),1))))</f>
        <v/>
      </c>
      <c r="AA37" s="33" t="str">
        <f>IF($A37="","",MIN(IF(DAY(Settings!$B$6)&gt;=MAX(1,N(Units!$H36)),DATE(YEAR(Settings!$B$6),MONTH(Settings!$B$6),1),EDATE(DATE(YEAR(Settings!$B$6),MONTH(Settings!$B$6),1),-1)),Settings!$B$10,IF(Units!$J36="",2958465,DATE(YEAR(Units!$J36),MONTH(Units!$J36),1))))</f>
        <v/>
      </c>
    </row>
    <row r="38" spans="1:27" x14ac:dyDescent="0.3">
      <c r="A38" s="25" t="str">
        <f>IF(Units!A37="","",Units!A37)</f>
        <v/>
      </c>
      <c r="B38" s="25" t="str">
        <f>IF($A38="","",Units!B37&amp;"")</f>
        <v/>
      </c>
      <c r="C38" s="25" t="str">
        <f>IF($A38="","",IF(Units!D37="","(vacant)",Units!D37&amp;""))</f>
        <v/>
      </c>
      <c r="D38" s="26" t="str">
        <f>IF($A38="","",N(Units!F37))</f>
        <v/>
      </c>
      <c r="E38" s="27" t="str">
        <f>IF($A38="","",IF(OR(Units!$D37="",$AA38&lt;$Z38),0,(YEAR($AA38)-YEAR($Z38))*12+MONTH($AA38)-MONTH($Z38)+1))</f>
        <v/>
      </c>
      <c r="F38" s="26" t="str">
        <f>IF($A38="","",N(Units!K37)+E38*D38)</f>
        <v/>
      </c>
      <c r="G38" s="26" t="str">
        <f>IF($A38="","",SUMIFS(Payments!$D:$D,Payments!$B:$B,$A38,Payments!$C:$C,"&lt;"&amp;EDATE(Settings!$B$10,1)))</f>
        <v/>
      </c>
      <c r="H38" s="28" t="str">
        <f t="shared" si="1"/>
        <v/>
      </c>
      <c r="I38" s="27" t="str">
        <f>IF($A38="","",IF(H38&gt;0.005,"Arrears",IF(H38&lt;-0.005,"Advance",IF(Units!D37="","Vacant","Paid up"))))</f>
        <v/>
      </c>
      <c r="J38" s="26" t="str">
        <f>IF($A38="","",N(Units!G37))</f>
        <v/>
      </c>
      <c r="K38" s="29" t="str">
        <f>IF(OR($A38="",Units!J37=""),"",Units!J37)</f>
        <v/>
      </c>
      <c r="L38" s="30" t="str">
        <f>IF(K38="","",K38-Settings!$B$6)</f>
        <v/>
      </c>
      <c r="M38" s="31" t="str">
        <f>IF($A38="","",SUMIFS(Payments!$D:$D,Payments!$B:$B,$A38,Payments!$C:$C,"&gt;="&amp;M$4,Payments!$C:$C,"&lt;"&amp;EDATE(M$4,1)))</f>
        <v/>
      </c>
      <c r="N38" s="31" t="str">
        <f>IF($A38="","",SUMIFS(Payments!$D:$D,Payments!$B:$B,$A38,Payments!$C:$C,"&gt;="&amp;N$4,Payments!$C:$C,"&lt;"&amp;EDATE(N$4,1)))</f>
        <v/>
      </c>
      <c r="O38" s="31" t="str">
        <f>IF($A38="","",SUMIFS(Payments!$D:$D,Payments!$B:$B,$A38,Payments!$C:$C,"&gt;="&amp;O$4,Payments!$C:$C,"&lt;"&amp;EDATE(O$4,1)))</f>
        <v/>
      </c>
      <c r="P38" s="31" t="str">
        <f>IF($A38="","",SUMIFS(Payments!$D:$D,Payments!$B:$B,$A38,Payments!$C:$C,"&gt;="&amp;P$4,Payments!$C:$C,"&lt;"&amp;EDATE(P$4,1)))</f>
        <v/>
      </c>
      <c r="Q38" s="31" t="str">
        <f>IF($A38="","",SUMIFS(Payments!$D:$D,Payments!$B:$B,$A38,Payments!$C:$C,"&gt;="&amp;Q$4,Payments!$C:$C,"&lt;"&amp;EDATE(Q$4,1)))</f>
        <v/>
      </c>
      <c r="R38" s="31" t="str">
        <f>IF($A38="","",SUMIFS(Payments!$D:$D,Payments!$B:$B,$A38,Payments!$C:$C,"&gt;="&amp;R$4,Payments!$C:$C,"&lt;"&amp;EDATE(R$4,1)))</f>
        <v/>
      </c>
      <c r="S38" s="31" t="str">
        <f>IF($A38="","",SUMIFS(Payments!$D:$D,Payments!$B:$B,$A38,Payments!$C:$C,"&gt;="&amp;S$4,Payments!$C:$C,"&lt;"&amp;EDATE(S$4,1)))</f>
        <v/>
      </c>
      <c r="T38" s="31" t="str">
        <f>IF($A38="","",SUMIFS(Payments!$D:$D,Payments!$B:$B,$A38,Payments!$C:$C,"&gt;="&amp;T$4,Payments!$C:$C,"&lt;"&amp;EDATE(T$4,1)))</f>
        <v/>
      </c>
      <c r="U38" s="31" t="str">
        <f>IF($A38="","",SUMIFS(Payments!$D:$D,Payments!$B:$B,$A38,Payments!$C:$C,"&gt;="&amp;U$4,Payments!$C:$C,"&lt;"&amp;EDATE(U$4,1)))</f>
        <v/>
      </c>
      <c r="V38" s="31" t="str">
        <f>IF($A38="","",SUMIFS(Payments!$D:$D,Payments!$B:$B,$A38,Payments!$C:$C,"&gt;="&amp;V$4,Payments!$C:$C,"&lt;"&amp;EDATE(V$4,1)))</f>
        <v/>
      </c>
      <c r="W38" s="31" t="str">
        <f>IF($A38="","",SUMIFS(Payments!$D:$D,Payments!$B:$B,$A38,Payments!$C:$C,"&gt;="&amp;W$4,Payments!$C:$C,"&lt;"&amp;EDATE(W$4,1)))</f>
        <v/>
      </c>
      <c r="X38" s="31" t="str">
        <f>IF($A38="","",SUMIFS(Payments!$D:$D,Payments!$B:$B,$A38,Payments!$C:$C,"&gt;="&amp;X$4,Payments!$C:$C,"&lt;"&amp;EDATE(X$4,1)))</f>
        <v/>
      </c>
      <c r="Y38" s="32" t="str">
        <f>IF(OR($A38="",N(H38)&lt;=0.005,Units!D37=""),"","Dear "&amp;C38&amp;", rent of "&amp;Settings!$B$4&amp;" "&amp;TEXT(H38,"#,##0")&amp;" is pending for "&amp;Units!C37&amp;", "&amp;B38&amp;" as on "&amp;TEXT(Settings!$B$6,"dd-mmm-yyyy")&amp;". Kindly pay at the earliest. Thank you. "&amp;Settings!$B$3)</f>
        <v/>
      </c>
      <c r="Z38" s="33" t="str">
        <f>IF($A38="","",IF(Units!$I37="",Settings!$B$9,MAX(Settings!$B$9,DATE(YEAR(Units!$I37),MONTH(Units!$I37),1))))</f>
        <v/>
      </c>
      <c r="AA38" s="33" t="str">
        <f>IF($A38="","",MIN(IF(DAY(Settings!$B$6)&gt;=MAX(1,N(Units!$H37)),DATE(YEAR(Settings!$B$6),MONTH(Settings!$B$6),1),EDATE(DATE(YEAR(Settings!$B$6),MONTH(Settings!$B$6),1),-1)),Settings!$B$10,IF(Units!$J37="",2958465,DATE(YEAR(Units!$J37),MONTH(Units!$J37),1))))</f>
        <v/>
      </c>
    </row>
    <row r="39" spans="1:27" x14ac:dyDescent="0.3">
      <c r="A39" s="25" t="str">
        <f>IF(Units!A38="","",Units!A38)</f>
        <v/>
      </c>
      <c r="B39" s="25" t="str">
        <f>IF($A39="","",Units!B38&amp;"")</f>
        <v/>
      </c>
      <c r="C39" s="25" t="str">
        <f>IF($A39="","",IF(Units!D38="","(vacant)",Units!D38&amp;""))</f>
        <v/>
      </c>
      <c r="D39" s="26" t="str">
        <f>IF($A39="","",N(Units!F38))</f>
        <v/>
      </c>
      <c r="E39" s="27" t="str">
        <f>IF($A39="","",IF(OR(Units!$D38="",$AA39&lt;$Z39),0,(YEAR($AA39)-YEAR($Z39))*12+MONTH($AA39)-MONTH($Z39)+1))</f>
        <v/>
      </c>
      <c r="F39" s="26" t="str">
        <f>IF($A39="","",N(Units!K38)+E39*D39)</f>
        <v/>
      </c>
      <c r="G39" s="26" t="str">
        <f>IF($A39="","",SUMIFS(Payments!$D:$D,Payments!$B:$B,$A39,Payments!$C:$C,"&lt;"&amp;EDATE(Settings!$B$10,1)))</f>
        <v/>
      </c>
      <c r="H39" s="28" t="str">
        <f t="shared" si="1"/>
        <v/>
      </c>
      <c r="I39" s="27" t="str">
        <f>IF($A39="","",IF(H39&gt;0.005,"Arrears",IF(H39&lt;-0.005,"Advance",IF(Units!D38="","Vacant","Paid up"))))</f>
        <v/>
      </c>
      <c r="J39" s="26" t="str">
        <f>IF($A39="","",N(Units!G38))</f>
        <v/>
      </c>
      <c r="K39" s="29" t="str">
        <f>IF(OR($A39="",Units!J38=""),"",Units!J38)</f>
        <v/>
      </c>
      <c r="L39" s="30" t="str">
        <f>IF(K39="","",K39-Settings!$B$6)</f>
        <v/>
      </c>
      <c r="M39" s="31" t="str">
        <f>IF($A39="","",SUMIFS(Payments!$D:$D,Payments!$B:$B,$A39,Payments!$C:$C,"&gt;="&amp;M$4,Payments!$C:$C,"&lt;"&amp;EDATE(M$4,1)))</f>
        <v/>
      </c>
      <c r="N39" s="31" t="str">
        <f>IF($A39="","",SUMIFS(Payments!$D:$D,Payments!$B:$B,$A39,Payments!$C:$C,"&gt;="&amp;N$4,Payments!$C:$C,"&lt;"&amp;EDATE(N$4,1)))</f>
        <v/>
      </c>
      <c r="O39" s="31" t="str">
        <f>IF($A39="","",SUMIFS(Payments!$D:$D,Payments!$B:$B,$A39,Payments!$C:$C,"&gt;="&amp;O$4,Payments!$C:$C,"&lt;"&amp;EDATE(O$4,1)))</f>
        <v/>
      </c>
      <c r="P39" s="31" t="str">
        <f>IF($A39="","",SUMIFS(Payments!$D:$D,Payments!$B:$B,$A39,Payments!$C:$C,"&gt;="&amp;P$4,Payments!$C:$C,"&lt;"&amp;EDATE(P$4,1)))</f>
        <v/>
      </c>
      <c r="Q39" s="31" t="str">
        <f>IF($A39="","",SUMIFS(Payments!$D:$D,Payments!$B:$B,$A39,Payments!$C:$C,"&gt;="&amp;Q$4,Payments!$C:$C,"&lt;"&amp;EDATE(Q$4,1)))</f>
        <v/>
      </c>
      <c r="R39" s="31" t="str">
        <f>IF($A39="","",SUMIFS(Payments!$D:$D,Payments!$B:$B,$A39,Payments!$C:$C,"&gt;="&amp;R$4,Payments!$C:$C,"&lt;"&amp;EDATE(R$4,1)))</f>
        <v/>
      </c>
      <c r="S39" s="31" t="str">
        <f>IF($A39="","",SUMIFS(Payments!$D:$D,Payments!$B:$B,$A39,Payments!$C:$C,"&gt;="&amp;S$4,Payments!$C:$C,"&lt;"&amp;EDATE(S$4,1)))</f>
        <v/>
      </c>
      <c r="T39" s="31" t="str">
        <f>IF($A39="","",SUMIFS(Payments!$D:$D,Payments!$B:$B,$A39,Payments!$C:$C,"&gt;="&amp;T$4,Payments!$C:$C,"&lt;"&amp;EDATE(T$4,1)))</f>
        <v/>
      </c>
      <c r="U39" s="31" t="str">
        <f>IF($A39="","",SUMIFS(Payments!$D:$D,Payments!$B:$B,$A39,Payments!$C:$C,"&gt;="&amp;U$4,Payments!$C:$C,"&lt;"&amp;EDATE(U$4,1)))</f>
        <v/>
      </c>
      <c r="V39" s="31" t="str">
        <f>IF($A39="","",SUMIFS(Payments!$D:$D,Payments!$B:$B,$A39,Payments!$C:$C,"&gt;="&amp;V$4,Payments!$C:$C,"&lt;"&amp;EDATE(V$4,1)))</f>
        <v/>
      </c>
      <c r="W39" s="31" t="str">
        <f>IF($A39="","",SUMIFS(Payments!$D:$D,Payments!$B:$B,$A39,Payments!$C:$C,"&gt;="&amp;W$4,Payments!$C:$C,"&lt;"&amp;EDATE(W$4,1)))</f>
        <v/>
      </c>
      <c r="X39" s="31" t="str">
        <f>IF($A39="","",SUMIFS(Payments!$D:$D,Payments!$B:$B,$A39,Payments!$C:$C,"&gt;="&amp;X$4,Payments!$C:$C,"&lt;"&amp;EDATE(X$4,1)))</f>
        <v/>
      </c>
      <c r="Y39" s="32" t="str">
        <f>IF(OR($A39="",N(H39)&lt;=0.005,Units!D38=""),"","Dear "&amp;C39&amp;", rent of "&amp;Settings!$B$4&amp;" "&amp;TEXT(H39,"#,##0")&amp;" is pending for "&amp;Units!C38&amp;", "&amp;B39&amp;" as on "&amp;TEXT(Settings!$B$6,"dd-mmm-yyyy")&amp;". Kindly pay at the earliest. Thank you. "&amp;Settings!$B$3)</f>
        <v/>
      </c>
      <c r="Z39" s="33" t="str">
        <f>IF($A39="","",IF(Units!$I38="",Settings!$B$9,MAX(Settings!$B$9,DATE(YEAR(Units!$I38),MONTH(Units!$I38),1))))</f>
        <v/>
      </c>
      <c r="AA39" s="33" t="str">
        <f>IF($A39="","",MIN(IF(DAY(Settings!$B$6)&gt;=MAX(1,N(Units!$H38)),DATE(YEAR(Settings!$B$6),MONTH(Settings!$B$6),1),EDATE(DATE(YEAR(Settings!$B$6),MONTH(Settings!$B$6),1),-1)),Settings!$B$10,IF(Units!$J38="",2958465,DATE(YEAR(Units!$J38),MONTH(Units!$J38),1))))</f>
        <v/>
      </c>
    </row>
    <row r="40" spans="1:27" x14ac:dyDescent="0.3">
      <c r="A40" s="25" t="str">
        <f>IF(Units!A39="","",Units!A39)</f>
        <v/>
      </c>
      <c r="B40" s="25" t="str">
        <f>IF($A40="","",Units!B39&amp;"")</f>
        <v/>
      </c>
      <c r="C40" s="25" t="str">
        <f>IF($A40="","",IF(Units!D39="","(vacant)",Units!D39&amp;""))</f>
        <v/>
      </c>
      <c r="D40" s="26" t="str">
        <f>IF($A40="","",N(Units!F39))</f>
        <v/>
      </c>
      <c r="E40" s="27" t="str">
        <f>IF($A40="","",IF(OR(Units!$D39="",$AA40&lt;$Z40),0,(YEAR($AA40)-YEAR($Z40))*12+MONTH($AA40)-MONTH($Z40)+1))</f>
        <v/>
      </c>
      <c r="F40" s="26" t="str">
        <f>IF($A40="","",N(Units!K39)+E40*D40)</f>
        <v/>
      </c>
      <c r="G40" s="26" t="str">
        <f>IF($A40="","",SUMIFS(Payments!$D:$D,Payments!$B:$B,$A40,Payments!$C:$C,"&lt;"&amp;EDATE(Settings!$B$10,1)))</f>
        <v/>
      </c>
      <c r="H40" s="28" t="str">
        <f t="shared" si="1"/>
        <v/>
      </c>
      <c r="I40" s="27" t="str">
        <f>IF($A40="","",IF(H40&gt;0.005,"Arrears",IF(H40&lt;-0.005,"Advance",IF(Units!D39="","Vacant","Paid up"))))</f>
        <v/>
      </c>
      <c r="J40" s="26" t="str">
        <f>IF($A40="","",N(Units!G39))</f>
        <v/>
      </c>
      <c r="K40" s="29" t="str">
        <f>IF(OR($A40="",Units!J39=""),"",Units!J39)</f>
        <v/>
      </c>
      <c r="L40" s="30" t="str">
        <f>IF(K40="","",K40-Settings!$B$6)</f>
        <v/>
      </c>
      <c r="M40" s="31" t="str">
        <f>IF($A40="","",SUMIFS(Payments!$D:$D,Payments!$B:$B,$A40,Payments!$C:$C,"&gt;="&amp;M$4,Payments!$C:$C,"&lt;"&amp;EDATE(M$4,1)))</f>
        <v/>
      </c>
      <c r="N40" s="31" t="str">
        <f>IF($A40="","",SUMIFS(Payments!$D:$D,Payments!$B:$B,$A40,Payments!$C:$C,"&gt;="&amp;N$4,Payments!$C:$C,"&lt;"&amp;EDATE(N$4,1)))</f>
        <v/>
      </c>
      <c r="O40" s="31" t="str">
        <f>IF($A40="","",SUMIFS(Payments!$D:$D,Payments!$B:$B,$A40,Payments!$C:$C,"&gt;="&amp;O$4,Payments!$C:$C,"&lt;"&amp;EDATE(O$4,1)))</f>
        <v/>
      </c>
      <c r="P40" s="31" t="str">
        <f>IF($A40="","",SUMIFS(Payments!$D:$D,Payments!$B:$B,$A40,Payments!$C:$C,"&gt;="&amp;P$4,Payments!$C:$C,"&lt;"&amp;EDATE(P$4,1)))</f>
        <v/>
      </c>
      <c r="Q40" s="31" t="str">
        <f>IF($A40="","",SUMIFS(Payments!$D:$D,Payments!$B:$B,$A40,Payments!$C:$C,"&gt;="&amp;Q$4,Payments!$C:$C,"&lt;"&amp;EDATE(Q$4,1)))</f>
        <v/>
      </c>
      <c r="R40" s="31" t="str">
        <f>IF($A40="","",SUMIFS(Payments!$D:$D,Payments!$B:$B,$A40,Payments!$C:$C,"&gt;="&amp;R$4,Payments!$C:$C,"&lt;"&amp;EDATE(R$4,1)))</f>
        <v/>
      </c>
      <c r="S40" s="31" t="str">
        <f>IF($A40="","",SUMIFS(Payments!$D:$D,Payments!$B:$B,$A40,Payments!$C:$C,"&gt;="&amp;S$4,Payments!$C:$C,"&lt;"&amp;EDATE(S$4,1)))</f>
        <v/>
      </c>
      <c r="T40" s="31" t="str">
        <f>IF($A40="","",SUMIFS(Payments!$D:$D,Payments!$B:$B,$A40,Payments!$C:$C,"&gt;="&amp;T$4,Payments!$C:$C,"&lt;"&amp;EDATE(T$4,1)))</f>
        <v/>
      </c>
      <c r="U40" s="31" t="str">
        <f>IF($A40="","",SUMIFS(Payments!$D:$D,Payments!$B:$B,$A40,Payments!$C:$C,"&gt;="&amp;U$4,Payments!$C:$C,"&lt;"&amp;EDATE(U$4,1)))</f>
        <v/>
      </c>
      <c r="V40" s="31" t="str">
        <f>IF($A40="","",SUMIFS(Payments!$D:$D,Payments!$B:$B,$A40,Payments!$C:$C,"&gt;="&amp;V$4,Payments!$C:$C,"&lt;"&amp;EDATE(V$4,1)))</f>
        <v/>
      </c>
      <c r="W40" s="31" t="str">
        <f>IF($A40="","",SUMIFS(Payments!$D:$D,Payments!$B:$B,$A40,Payments!$C:$C,"&gt;="&amp;W$4,Payments!$C:$C,"&lt;"&amp;EDATE(W$4,1)))</f>
        <v/>
      </c>
      <c r="X40" s="31" t="str">
        <f>IF($A40="","",SUMIFS(Payments!$D:$D,Payments!$B:$B,$A40,Payments!$C:$C,"&gt;="&amp;X$4,Payments!$C:$C,"&lt;"&amp;EDATE(X$4,1)))</f>
        <v/>
      </c>
      <c r="Y40" s="32" t="str">
        <f>IF(OR($A40="",N(H40)&lt;=0.005,Units!D39=""),"","Dear "&amp;C40&amp;", rent of "&amp;Settings!$B$4&amp;" "&amp;TEXT(H40,"#,##0")&amp;" is pending for "&amp;Units!C39&amp;", "&amp;B40&amp;" as on "&amp;TEXT(Settings!$B$6,"dd-mmm-yyyy")&amp;". Kindly pay at the earliest. Thank you. "&amp;Settings!$B$3)</f>
        <v/>
      </c>
      <c r="Z40" s="33" t="str">
        <f>IF($A40="","",IF(Units!$I39="",Settings!$B$9,MAX(Settings!$B$9,DATE(YEAR(Units!$I39),MONTH(Units!$I39),1))))</f>
        <v/>
      </c>
      <c r="AA40" s="33" t="str">
        <f>IF($A40="","",MIN(IF(DAY(Settings!$B$6)&gt;=MAX(1,N(Units!$H39)),DATE(YEAR(Settings!$B$6),MONTH(Settings!$B$6),1),EDATE(DATE(YEAR(Settings!$B$6),MONTH(Settings!$B$6),1),-1)),Settings!$B$10,IF(Units!$J39="",2958465,DATE(YEAR(Units!$J39),MONTH(Units!$J39),1))))</f>
        <v/>
      </c>
    </row>
    <row r="41" spans="1:27" x14ac:dyDescent="0.3">
      <c r="A41" s="25" t="str">
        <f>IF(Units!A40="","",Units!A40)</f>
        <v/>
      </c>
      <c r="B41" s="25" t="str">
        <f>IF($A41="","",Units!B40&amp;"")</f>
        <v/>
      </c>
      <c r="C41" s="25" t="str">
        <f>IF($A41="","",IF(Units!D40="","(vacant)",Units!D40&amp;""))</f>
        <v/>
      </c>
      <c r="D41" s="26" t="str">
        <f>IF($A41="","",N(Units!F40))</f>
        <v/>
      </c>
      <c r="E41" s="27" t="str">
        <f>IF($A41="","",IF(OR(Units!$D40="",$AA41&lt;$Z41),0,(YEAR($AA41)-YEAR($Z41))*12+MONTH($AA41)-MONTH($Z41)+1))</f>
        <v/>
      </c>
      <c r="F41" s="26" t="str">
        <f>IF($A41="","",N(Units!K40)+E41*D41)</f>
        <v/>
      </c>
      <c r="G41" s="26" t="str">
        <f>IF($A41="","",SUMIFS(Payments!$D:$D,Payments!$B:$B,$A41,Payments!$C:$C,"&lt;"&amp;EDATE(Settings!$B$10,1)))</f>
        <v/>
      </c>
      <c r="H41" s="28" t="str">
        <f t="shared" si="1"/>
        <v/>
      </c>
      <c r="I41" s="27" t="str">
        <f>IF($A41="","",IF(H41&gt;0.005,"Arrears",IF(H41&lt;-0.005,"Advance",IF(Units!D40="","Vacant","Paid up"))))</f>
        <v/>
      </c>
      <c r="J41" s="26" t="str">
        <f>IF($A41="","",N(Units!G40))</f>
        <v/>
      </c>
      <c r="K41" s="29" t="str">
        <f>IF(OR($A41="",Units!J40=""),"",Units!J40)</f>
        <v/>
      </c>
      <c r="L41" s="30" t="str">
        <f>IF(K41="","",K41-Settings!$B$6)</f>
        <v/>
      </c>
      <c r="M41" s="31" t="str">
        <f>IF($A41="","",SUMIFS(Payments!$D:$D,Payments!$B:$B,$A41,Payments!$C:$C,"&gt;="&amp;M$4,Payments!$C:$C,"&lt;"&amp;EDATE(M$4,1)))</f>
        <v/>
      </c>
      <c r="N41" s="31" t="str">
        <f>IF($A41="","",SUMIFS(Payments!$D:$D,Payments!$B:$B,$A41,Payments!$C:$C,"&gt;="&amp;N$4,Payments!$C:$C,"&lt;"&amp;EDATE(N$4,1)))</f>
        <v/>
      </c>
      <c r="O41" s="31" t="str">
        <f>IF($A41="","",SUMIFS(Payments!$D:$D,Payments!$B:$B,$A41,Payments!$C:$C,"&gt;="&amp;O$4,Payments!$C:$C,"&lt;"&amp;EDATE(O$4,1)))</f>
        <v/>
      </c>
      <c r="P41" s="31" t="str">
        <f>IF($A41="","",SUMIFS(Payments!$D:$D,Payments!$B:$B,$A41,Payments!$C:$C,"&gt;="&amp;P$4,Payments!$C:$C,"&lt;"&amp;EDATE(P$4,1)))</f>
        <v/>
      </c>
      <c r="Q41" s="31" t="str">
        <f>IF($A41="","",SUMIFS(Payments!$D:$D,Payments!$B:$B,$A41,Payments!$C:$C,"&gt;="&amp;Q$4,Payments!$C:$C,"&lt;"&amp;EDATE(Q$4,1)))</f>
        <v/>
      </c>
      <c r="R41" s="31" t="str">
        <f>IF($A41="","",SUMIFS(Payments!$D:$D,Payments!$B:$B,$A41,Payments!$C:$C,"&gt;="&amp;R$4,Payments!$C:$C,"&lt;"&amp;EDATE(R$4,1)))</f>
        <v/>
      </c>
      <c r="S41" s="31" t="str">
        <f>IF($A41="","",SUMIFS(Payments!$D:$D,Payments!$B:$B,$A41,Payments!$C:$C,"&gt;="&amp;S$4,Payments!$C:$C,"&lt;"&amp;EDATE(S$4,1)))</f>
        <v/>
      </c>
      <c r="T41" s="31" t="str">
        <f>IF($A41="","",SUMIFS(Payments!$D:$D,Payments!$B:$B,$A41,Payments!$C:$C,"&gt;="&amp;T$4,Payments!$C:$C,"&lt;"&amp;EDATE(T$4,1)))</f>
        <v/>
      </c>
      <c r="U41" s="31" t="str">
        <f>IF($A41="","",SUMIFS(Payments!$D:$D,Payments!$B:$B,$A41,Payments!$C:$C,"&gt;="&amp;U$4,Payments!$C:$C,"&lt;"&amp;EDATE(U$4,1)))</f>
        <v/>
      </c>
      <c r="V41" s="31" t="str">
        <f>IF($A41="","",SUMIFS(Payments!$D:$D,Payments!$B:$B,$A41,Payments!$C:$C,"&gt;="&amp;V$4,Payments!$C:$C,"&lt;"&amp;EDATE(V$4,1)))</f>
        <v/>
      </c>
      <c r="W41" s="31" t="str">
        <f>IF($A41="","",SUMIFS(Payments!$D:$D,Payments!$B:$B,$A41,Payments!$C:$C,"&gt;="&amp;W$4,Payments!$C:$C,"&lt;"&amp;EDATE(W$4,1)))</f>
        <v/>
      </c>
      <c r="X41" s="31" t="str">
        <f>IF($A41="","",SUMIFS(Payments!$D:$D,Payments!$B:$B,$A41,Payments!$C:$C,"&gt;="&amp;X$4,Payments!$C:$C,"&lt;"&amp;EDATE(X$4,1)))</f>
        <v/>
      </c>
      <c r="Y41" s="32" t="str">
        <f>IF(OR($A41="",N(H41)&lt;=0.005,Units!D40=""),"","Dear "&amp;C41&amp;", rent of "&amp;Settings!$B$4&amp;" "&amp;TEXT(H41,"#,##0")&amp;" is pending for "&amp;Units!C40&amp;", "&amp;B41&amp;" as on "&amp;TEXT(Settings!$B$6,"dd-mmm-yyyy")&amp;". Kindly pay at the earliest. Thank you. "&amp;Settings!$B$3)</f>
        <v/>
      </c>
      <c r="Z41" s="33" t="str">
        <f>IF($A41="","",IF(Units!$I40="",Settings!$B$9,MAX(Settings!$B$9,DATE(YEAR(Units!$I40),MONTH(Units!$I40),1))))</f>
        <v/>
      </c>
      <c r="AA41" s="33" t="str">
        <f>IF($A41="","",MIN(IF(DAY(Settings!$B$6)&gt;=MAX(1,N(Units!$H40)),DATE(YEAR(Settings!$B$6),MONTH(Settings!$B$6),1),EDATE(DATE(YEAR(Settings!$B$6),MONTH(Settings!$B$6),1),-1)),Settings!$B$10,IF(Units!$J40="",2958465,DATE(YEAR(Units!$J40),MONTH(Units!$J40),1))))</f>
        <v/>
      </c>
    </row>
    <row r="42" spans="1:27" x14ac:dyDescent="0.3">
      <c r="A42" s="25" t="str">
        <f>IF(Units!A41="","",Units!A41)</f>
        <v/>
      </c>
      <c r="B42" s="25" t="str">
        <f>IF($A42="","",Units!B41&amp;"")</f>
        <v/>
      </c>
      <c r="C42" s="25" t="str">
        <f>IF($A42="","",IF(Units!D41="","(vacant)",Units!D41&amp;""))</f>
        <v/>
      </c>
      <c r="D42" s="26" t="str">
        <f>IF($A42="","",N(Units!F41))</f>
        <v/>
      </c>
      <c r="E42" s="27" t="str">
        <f>IF($A42="","",IF(OR(Units!$D41="",$AA42&lt;$Z42),0,(YEAR($AA42)-YEAR($Z42))*12+MONTH($AA42)-MONTH($Z42)+1))</f>
        <v/>
      </c>
      <c r="F42" s="26" t="str">
        <f>IF($A42="","",N(Units!K41)+E42*D42)</f>
        <v/>
      </c>
      <c r="G42" s="26" t="str">
        <f>IF($A42="","",SUMIFS(Payments!$D:$D,Payments!$B:$B,$A42,Payments!$C:$C,"&lt;"&amp;EDATE(Settings!$B$10,1)))</f>
        <v/>
      </c>
      <c r="H42" s="28" t="str">
        <f t="shared" si="1"/>
        <v/>
      </c>
      <c r="I42" s="27" t="str">
        <f>IF($A42="","",IF(H42&gt;0.005,"Arrears",IF(H42&lt;-0.005,"Advance",IF(Units!D41="","Vacant","Paid up"))))</f>
        <v/>
      </c>
      <c r="J42" s="26" t="str">
        <f>IF($A42="","",N(Units!G41))</f>
        <v/>
      </c>
      <c r="K42" s="29" t="str">
        <f>IF(OR($A42="",Units!J41=""),"",Units!J41)</f>
        <v/>
      </c>
      <c r="L42" s="30" t="str">
        <f>IF(K42="","",K42-Settings!$B$6)</f>
        <v/>
      </c>
      <c r="M42" s="31" t="str">
        <f>IF($A42="","",SUMIFS(Payments!$D:$D,Payments!$B:$B,$A42,Payments!$C:$C,"&gt;="&amp;M$4,Payments!$C:$C,"&lt;"&amp;EDATE(M$4,1)))</f>
        <v/>
      </c>
      <c r="N42" s="31" t="str">
        <f>IF($A42="","",SUMIFS(Payments!$D:$D,Payments!$B:$B,$A42,Payments!$C:$C,"&gt;="&amp;N$4,Payments!$C:$C,"&lt;"&amp;EDATE(N$4,1)))</f>
        <v/>
      </c>
      <c r="O42" s="31" t="str">
        <f>IF($A42="","",SUMIFS(Payments!$D:$D,Payments!$B:$B,$A42,Payments!$C:$C,"&gt;="&amp;O$4,Payments!$C:$C,"&lt;"&amp;EDATE(O$4,1)))</f>
        <v/>
      </c>
      <c r="P42" s="31" t="str">
        <f>IF($A42="","",SUMIFS(Payments!$D:$D,Payments!$B:$B,$A42,Payments!$C:$C,"&gt;="&amp;P$4,Payments!$C:$C,"&lt;"&amp;EDATE(P$4,1)))</f>
        <v/>
      </c>
      <c r="Q42" s="31" t="str">
        <f>IF($A42="","",SUMIFS(Payments!$D:$D,Payments!$B:$B,$A42,Payments!$C:$C,"&gt;="&amp;Q$4,Payments!$C:$C,"&lt;"&amp;EDATE(Q$4,1)))</f>
        <v/>
      </c>
      <c r="R42" s="31" t="str">
        <f>IF($A42="","",SUMIFS(Payments!$D:$D,Payments!$B:$B,$A42,Payments!$C:$C,"&gt;="&amp;R$4,Payments!$C:$C,"&lt;"&amp;EDATE(R$4,1)))</f>
        <v/>
      </c>
      <c r="S42" s="31" t="str">
        <f>IF($A42="","",SUMIFS(Payments!$D:$D,Payments!$B:$B,$A42,Payments!$C:$C,"&gt;="&amp;S$4,Payments!$C:$C,"&lt;"&amp;EDATE(S$4,1)))</f>
        <v/>
      </c>
      <c r="T42" s="31" t="str">
        <f>IF($A42="","",SUMIFS(Payments!$D:$D,Payments!$B:$B,$A42,Payments!$C:$C,"&gt;="&amp;T$4,Payments!$C:$C,"&lt;"&amp;EDATE(T$4,1)))</f>
        <v/>
      </c>
      <c r="U42" s="31" t="str">
        <f>IF($A42="","",SUMIFS(Payments!$D:$D,Payments!$B:$B,$A42,Payments!$C:$C,"&gt;="&amp;U$4,Payments!$C:$C,"&lt;"&amp;EDATE(U$4,1)))</f>
        <v/>
      </c>
      <c r="V42" s="31" t="str">
        <f>IF($A42="","",SUMIFS(Payments!$D:$D,Payments!$B:$B,$A42,Payments!$C:$C,"&gt;="&amp;V$4,Payments!$C:$C,"&lt;"&amp;EDATE(V$4,1)))</f>
        <v/>
      </c>
      <c r="W42" s="31" t="str">
        <f>IF($A42="","",SUMIFS(Payments!$D:$D,Payments!$B:$B,$A42,Payments!$C:$C,"&gt;="&amp;W$4,Payments!$C:$C,"&lt;"&amp;EDATE(W$4,1)))</f>
        <v/>
      </c>
      <c r="X42" s="31" t="str">
        <f>IF($A42="","",SUMIFS(Payments!$D:$D,Payments!$B:$B,$A42,Payments!$C:$C,"&gt;="&amp;X$4,Payments!$C:$C,"&lt;"&amp;EDATE(X$4,1)))</f>
        <v/>
      </c>
      <c r="Y42" s="32" t="str">
        <f>IF(OR($A42="",N(H42)&lt;=0.005,Units!D41=""),"","Dear "&amp;C42&amp;", rent of "&amp;Settings!$B$4&amp;" "&amp;TEXT(H42,"#,##0")&amp;" is pending for "&amp;Units!C41&amp;", "&amp;B42&amp;" as on "&amp;TEXT(Settings!$B$6,"dd-mmm-yyyy")&amp;". Kindly pay at the earliest. Thank you. "&amp;Settings!$B$3)</f>
        <v/>
      </c>
      <c r="Z42" s="33" t="str">
        <f>IF($A42="","",IF(Units!$I41="",Settings!$B$9,MAX(Settings!$B$9,DATE(YEAR(Units!$I41),MONTH(Units!$I41),1))))</f>
        <v/>
      </c>
      <c r="AA42" s="33" t="str">
        <f>IF($A42="","",MIN(IF(DAY(Settings!$B$6)&gt;=MAX(1,N(Units!$H41)),DATE(YEAR(Settings!$B$6),MONTH(Settings!$B$6),1),EDATE(DATE(YEAR(Settings!$B$6),MONTH(Settings!$B$6),1),-1)),Settings!$B$10,IF(Units!$J41="",2958465,DATE(YEAR(Units!$J41),MONTH(Units!$J41),1))))</f>
        <v/>
      </c>
    </row>
    <row r="43" spans="1:27" x14ac:dyDescent="0.3">
      <c r="A43" s="25" t="str">
        <f>IF(Units!A42="","",Units!A42)</f>
        <v/>
      </c>
      <c r="B43" s="25" t="str">
        <f>IF($A43="","",Units!B42&amp;"")</f>
        <v/>
      </c>
      <c r="C43" s="25" t="str">
        <f>IF($A43="","",IF(Units!D42="","(vacant)",Units!D42&amp;""))</f>
        <v/>
      </c>
      <c r="D43" s="26" t="str">
        <f>IF($A43="","",N(Units!F42))</f>
        <v/>
      </c>
      <c r="E43" s="27" t="str">
        <f>IF($A43="","",IF(OR(Units!$D42="",$AA43&lt;$Z43),0,(YEAR($AA43)-YEAR($Z43))*12+MONTH($AA43)-MONTH($Z43)+1))</f>
        <v/>
      </c>
      <c r="F43" s="26" t="str">
        <f>IF($A43="","",N(Units!K42)+E43*D43)</f>
        <v/>
      </c>
      <c r="G43" s="26" t="str">
        <f>IF($A43="","",SUMIFS(Payments!$D:$D,Payments!$B:$B,$A43,Payments!$C:$C,"&lt;"&amp;EDATE(Settings!$B$10,1)))</f>
        <v/>
      </c>
      <c r="H43" s="28" t="str">
        <f t="shared" si="1"/>
        <v/>
      </c>
      <c r="I43" s="27" t="str">
        <f>IF($A43="","",IF(H43&gt;0.005,"Arrears",IF(H43&lt;-0.005,"Advance",IF(Units!D42="","Vacant","Paid up"))))</f>
        <v/>
      </c>
      <c r="J43" s="26" t="str">
        <f>IF($A43="","",N(Units!G42))</f>
        <v/>
      </c>
      <c r="K43" s="29" t="str">
        <f>IF(OR($A43="",Units!J42=""),"",Units!J42)</f>
        <v/>
      </c>
      <c r="L43" s="30" t="str">
        <f>IF(K43="","",K43-Settings!$B$6)</f>
        <v/>
      </c>
      <c r="M43" s="31" t="str">
        <f>IF($A43="","",SUMIFS(Payments!$D:$D,Payments!$B:$B,$A43,Payments!$C:$C,"&gt;="&amp;M$4,Payments!$C:$C,"&lt;"&amp;EDATE(M$4,1)))</f>
        <v/>
      </c>
      <c r="N43" s="31" t="str">
        <f>IF($A43="","",SUMIFS(Payments!$D:$D,Payments!$B:$B,$A43,Payments!$C:$C,"&gt;="&amp;N$4,Payments!$C:$C,"&lt;"&amp;EDATE(N$4,1)))</f>
        <v/>
      </c>
      <c r="O43" s="31" t="str">
        <f>IF($A43="","",SUMIFS(Payments!$D:$D,Payments!$B:$B,$A43,Payments!$C:$C,"&gt;="&amp;O$4,Payments!$C:$C,"&lt;"&amp;EDATE(O$4,1)))</f>
        <v/>
      </c>
      <c r="P43" s="31" t="str">
        <f>IF($A43="","",SUMIFS(Payments!$D:$D,Payments!$B:$B,$A43,Payments!$C:$C,"&gt;="&amp;P$4,Payments!$C:$C,"&lt;"&amp;EDATE(P$4,1)))</f>
        <v/>
      </c>
      <c r="Q43" s="31" t="str">
        <f>IF($A43="","",SUMIFS(Payments!$D:$D,Payments!$B:$B,$A43,Payments!$C:$C,"&gt;="&amp;Q$4,Payments!$C:$C,"&lt;"&amp;EDATE(Q$4,1)))</f>
        <v/>
      </c>
      <c r="R43" s="31" t="str">
        <f>IF($A43="","",SUMIFS(Payments!$D:$D,Payments!$B:$B,$A43,Payments!$C:$C,"&gt;="&amp;R$4,Payments!$C:$C,"&lt;"&amp;EDATE(R$4,1)))</f>
        <v/>
      </c>
      <c r="S43" s="31" t="str">
        <f>IF($A43="","",SUMIFS(Payments!$D:$D,Payments!$B:$B,$A43,Payments!$C:$C,"&gt;="&amp;S$4,Payments!$C:$C,"&lt;"&amp;EDATE(S$4,1)))</f>
        <v/>
      </c>
      <c r="T43" s="31" t="str">
        <f>IF($A43="","",SUMIFS(Payments!$D:$D,Payments!$B:$B,$A43,Payments!$C:$C,"&gt;="&amp;T$4,Payments!$C:$C,"&lt;"&amp;EDATE(T$4,1)))</f>
        <v/>
      </c>
      <c r="U43" s="31" t="str">
        <f>IF($A43="","",SUMIFS(Payments!$D:$D,Payments!$B:$B,$A43,Payments!$C:$C,"&gt;="&amp;U$4,Payments!$C:$C,"&lt;"&amp;EDATE(U$4,1)))</f>
        <v/>
      </c>
      <c r="V43" s="31" t="str">
        <f>IF($A43="","",SUMIFS(Payments!$D:$D,Payments!$B:$B,$A43,Payments!$C:$C,"&gt;="&amp;V$4,Payments!$C:$C,"&lt;"&amp;EDATE(V$4,1)))</f>
        <v/>
      </c>
      <c r="W43" s="31" t="str">
        <f>IF($A43="","",SUMIFS(Payments!$D:$D,Payments!$B:$B,$A43,Payments!$C:$C,"&gt;="&amp;W$4,Payments!$C:$C,"&lt;"&amp;EDATE(W$4,1)))</f>
        <v/>
      </c>
      <c r="X43" s="31" t="str">
        <f>IF($A43="","",SUMIFS(Payments!$D:$D,Payments!$B:$B,$A43,Payments!$C:$C,"&gt;="&amp;X$4,Payments!$C:$C,"&lt;"&amp;EDATE(X$4,1)))</f>
        <v/>
      </c>
      <c r="Y43" s="32" t="str">
        <f>IF(OR($A43="",N(H43)&lt;=0.005,Units!D42=""),"","Dear "&amp;C43&amp;", rent of "&amp;Settings!$B$4&amp;" "&amp;TEXT(H43,"#,##0")&amp;" is pending for "&amp;Units!C42&amp;", "&amp;B43&amp;" as on "&amp;TEXT(Settings!$B$6,"dd-mmm-yyyy")&amp;". Kindly pay at the earliest. Thank you. "&amp;Settings!$B$3)</f>
        <v/>
      </c>
      <c r="Z43" s="33" t="str">
        <f>IF($A43="","",IF(Units!$I42="",Settings!$B$9,MAX(Settings!$B$9,DATE(YEAR(Units!$I42),MONTH(Units!$I42),1))))</f>
        <v/>
      </c>
      <c r="AA43" s="33" t="str">
        <f>IF($A43="","",MIN(IF(DAY(Settings!$B$6)&gt;=MAX(1,N(Units!$H42)),DATE(YEAR(Settings!$B$6),MONTH(Settings!$B$6),1),EDATE(DATE(YEAR(Settings!$B$6),MONTH(Settings!$B$6),1),-1)),Settings!$B$10,IF(Units!$J42="",2958465,DATE(YEAR(Units!$J42),MONTH(Units!$J42),1))))</f>
        <v/>
      </c>
    </row>
    <row r="44" spans="1:27" x14ac:dyDescent="0.3">
      <c r="A44" s="25" t="str">
        <f>IF(Units!A43="","",Units!A43)</f>
        <v/>
      </c>
      <c r="B44" s="25" t="str">
        <f>IF($A44="","",Units!B43&amp;"")</f>
        <v/>
      </c>
      <c r="C44" s="25" t="str">
        <f>IF($A44="","",IF(Units!D43="","(vacant)",Units!D43&amp;""))</f>
        <v/>
      </c>
      <c r="D44" s="26" t="str">
        <f>IF($A44="","",N(Units!F43))</f>
        <v/>
      </c>
      <c r="E44" s="27" t="str">
        <f>IF($A44="","",IF(OR(Units!$D43="",$AA44&lt;$Z44),0,(YEAR($AA44)-YEAR($Z44))*12+MONTH($AA44)-MONTH($Z44)+1))</f>
        <v/>
      </c>
      <c r="F44" s="26" t="str">
        <f>IF($A44="","",N(Units!K43)+E44*D44)</f>
        <v/>
      </c>
      <c r="G44" s="26" t="str">
        <f>IF($A44="","",SUMIFS(Payments!$D:$D,Payments!$B:$B,$A44,Payments!$C:$C,"&lt;"&amp;EDATE(Settings!$B$10,1)))</f>
        <v/>
      </c>
      <c r="H44" s="28" t="str">
        <f t="shared" si="1"/>
        <v/>
      </c>
      <c r="I44" s="27" t="str">
        <f>IF($A44="","",IF(H44&gt;0.005,"Arrears",IF(H44&lt;-0.005,"Advance",IF(Units!D43="","Vacant","Paid up"))))</f>
        <v/>
      </c>
      <c r="J44" s="26" t="str">
        <f>IF($A44="","",N(Units!G43))</f>
        <v/>
      </c>
      <c r="K44" s="29" t="str">
        <f>IF(OR($A44="",Units!J43=""),"",Units!J43)</f>
        <v/>
      </c>
      <c r="L44" s="30" t="str">
        <f>IF(K44="","",K44-Settings!$B$6)</f>
        <v/>
      </c>
      <c r="M44" s="31" t="str">
        <f>IF($A44="","",SUMIFS(Payments!$D:$D,Payments!$B:$B,$A44,Payments!$C:$C,"&gt;="&amp;M$4,Payments!$C:$C,"&lt;"&amp;EDATE(M$4,1)))</f>
        <v/>
      </c>
      <c r="N44" s="31" t="str">
        <f>IF($A44="","",SUMIFS(Payments!$D:$D,Payments!$B:$B,$A44,Payments!$C:$C,"&gt;="&amp;N$4,Payments!$C:$C,"&lt;"&amp;EDATE(N$4,1)))</f>
        <v/>
      </c>
      <c r="O44" s="31" t="str">
        <f>IF($A44="","",SUMIFS(Payments!$D:$D,Payments!$B:$B,$A44,Payments!$C:$C,"&gt;="&amp;O$4,Payments!$C:$C,"&lt;"&amp;EDATE(O$4,1)))</f>
        <v/>
      </c>
      <c r="P44" s="31" t="str">
        <f>IF($A44="","",SUMIFS(Payments!$D:$D,Payments!$B:$B,$A44,Payments!$C:$C,"&gt;="&amp;P$4,Payments!$C:$C,"&lt;"&amp;EDATE(P$4,1)))</f>
        <v/>
      </c>
      <c r="Q44" s="31" t="str">
        <f>IF($A44="","",SUMIFS(Payments!$D:$D,Payments!$B:$B,$A44,Payments!$C:$C,"&gt;="&amp;Q$4,Payments!$C:$C,"&lt;"&amp;EDATE(Q$4,1)))</f>
        <v/>
      </c>
      <c r="R44" s="31" t="str">
        <f>IF($A44="","",SUMIFS(Payments!$D:$D,Payments!$B:$B,$A44,Payments!$C:$C,"&gt;="&amp;R$4,Payments!$C:$C,"&lt;"&amp;EDATE(R$4,1)))</f>
        <v/>
      </c>
      <c r="S44" s="31" t="str">
        <f>IF($A44="","",SUMIFS(Payments!$D:$D,Payments!$B:$B,$A44,Payments!$C:$C,"&gt;="&amp;S$4,Payments!$C:$C,"&lt;"&amp;EDATE(S$4,1)))</f>
        <v/>
      </c>
      <c r="T44" s="31" t="str">
        <f>IF($A44="","",SUMIFS(Payments!$D:$D,Payments!$B:$B,$A44,Payments!$C:$C,"&gt;="&amp;T$4,Payments!$C:$C,"&lt;"&amp;EDATE(T$4,1)))</f>
        <v/>
      </c>
      <c r="U44" s="31" t="str">
        <f>IF($A44="","",SUMIFS(Payments!$D:$D,Payments!$B:$B,$A44,Payments!$C:$C,"&gt;="&amp;U$4,Payments!$C:$C,"&lt;"&amp;EDATE(U$4,1)))</f>
        <v/>
      </c>
      <c r="V44" s="31" t="str">
        <f>IF($A44="","",SUMIFS(Payments!$D:$D,Payments!$B:$B,$A44,Payments!$C:$C,"&gt;="&amp;V$4,Payments!$C:$C,"&lt;"&amp;EDATE(V$4,1)))</f>
        <v/>
      </c>
      <c r="W44" s="31" t="str">
        <f>IF($A44="","",SUMIFS(Payments!$D:$D,Payments!$B:$B,$A44,Payments!$C:$C,"&gt;="&amp;W$4,Payments!$C:$C,"&lt;"&amp;EDATE(W$4,1)))</f>
        <v/>
      </c>
      <c r="X44" s="31" t="str">
        <f>IF($A44="","",SUMIFS(Payments!$D:$D,Payments!$B:$B,$A44,Payments!$C:$C,"&gt;="&amp;X$4,Payments!$C:$C,"&lt;"&amp;EDATE(X$4,1)))</f>
        <v/>
      </c>
      <c r="Y44" s="32" t="str">
        <f>IF(OR($A44="",N(H44)&lt;=0.005,Units!D43=""),"","Dear "&amp;C44&amp;", rent of "&amp;Settings!$B$4&amp;" "&amp;TEXT(H44,"#,##0")&amp;" is pending for "&amp;Units!C43&amp;", "&amp;B44&amp;" as on "&amp;TEXT(Settings!$B$6,"dd-mmm-yyyy")&amp;". Kindly pay at the earliest. Thank you. "&amp;Settings!$B$3)</f>
        <v/>
      </c>
      <c r="Z44" s="33" t="str">
        <f>IF($A44="","",IF(Units!$I43="",Settings!$B$9,MAX(Settings!$B$9,DATE(YEAR(Units!$I43),MONTH(Units!$I43),1))))</f>
        <v/>
      </c>
      <c r="AA44" s="33" t="str">
        <f>IF($A44="","",MIN(IF(DAY(Settings!$B$6)&gt;=MAX(1,N(Units!$H43)),DATE(YEAR(Settings!$B$6),MONTH(Settings!$B$6),1),EDATE(DATE(YEAR(Settings!$B$6),MONTH(Settings!$B$6),1),-1)),Settings!$B$10,IF(Units!$J43="",2958465,DATE(YEAR(Units!$J43),MONTH(Units!$J43),1))))</f>
        <v/>
      </c>
    </row>
    <row r="45" spans="1:27" x14ac:dyDescent="0.3">
      <c r="A45" s="25" t="str">
        <f>IF(Units!A44="","",Units!A44)</f>
        <v/>
      </c>
      <c r="B45" s="25" t="str">
        <f>IF($A45="","",Units!B44&amp;"")</f>
        <v/>
      </c>
      <c r="C45" s="25" t="str">
        <f>IF($A45="","",IF(Units!D44="","(vacant)",Units!D44&amp;""))</f>
        <v/>
      </c>
      <c r="D45" s="26" t="str">
        <f>IF($A45="","",N(Units!F44))</f>
        <v/>
      </c>
      <c r="E45" s="27" t="str">
        <f>IF($A45="","",IF(OR(Units!$D44="",$AA45&lt;$Z45),0,(YEAR($AA45)-YEAR($Z45))*12+MONTH($AA45)-MONTH($Z45)+1))</f>
        <v/>
      </c>
      <c r="F45" s="26" t="str">
        <f>IF($A45="","",N(Units!K44)+E45*D45)</f>
        <v/>
      </c>
      <c r="G45" s="26" t="str">
        <f>IF($A45="","",SUMIFS(Payments!$D:$D,Payments!$B:$B,$A45,Payments!$C:$C,"&lt;"&amp;EDATE(Settings!$B$10,1)))</f>
        <v/>
      </c>
      <c r="H45" s="28" t="str">
        <f t="shared" si="1"/>
        <v/>
      </c>
      <c r="I45" s="27" t="str">
        <f>IF($A45="","",IF(H45&gt;0.005,"Arrears",IF(H45&lt;-0.005,"Advance",IF(Units!D44="","Vacant","Paid up"))))</f>
        <v/>
      </c>
      <c r="J45" s="26" t="str">
        <f>IF($A45="","",N(Units!G44))</f>
        <v/>
      </c>
      <c r="K45" s="29" t="str">
        <f>IF(OR($A45="",Units!J44=""),"",Units!J44)</f>
        <v/>
      </c>
      <c r="L45" s="30" t="str">
        <f>IF(K45="","",K45-Settings!$B$6)</f>
        <v/>
      </c>
      <c r="M45" s="31" t="str">
        <f>IF($A45="","",SUMIFS(Payments!$D:$D,Payments!$B:$B,$A45,Payments!$C:$C,"&gt;="&amp;M$4,Payments!$C:$C,"&lt;"&amp;EDATE(M$4,1)))</f>
        <v/>
      </c>
      <c r="N45" s="31" t="str">
        <f>IF($A45="","",SUMIFS(Payments!$D:$D,Payments!$B:$B,$A45,Payments!$C:$C,"&gt;="&amp;N$4,Payments!$C:$C,"&lt;"&amp;EDATE(N$4,1)))</f>
        <v/>
      </c>
      <c r="O45" s="31" t="str">
        <f>IF($A45="","",SUMIFS(Payments!$D:$D,Payments!$B:$B,$A45,Payments!$C:$C,"&gt;="&amp;O$4,Payments!$C:$C,"&lt;"&amp;EDATE(O$4,1)))</f>
        <v/>
      </c>
      <c r="P45" s="31" t="str">
        <f>IF($A45="","",SUMIFS(Payments!$D:$D,Payments!$B:$B,$A45,Payments!$C:$C,"&gt;="&amp;P$4,Payments!$C:$C,"&lt;"&amp;EDATE(P$4,1)))</f>
        <v/>
      </c>
      <c r="Q45" s="31" t="str">
        <f>IF($A45="","",SUMIFS(Payments!$D:$D,Payments!$B:$B,$A45,Payments!$C:$C,"&gt;="&amp;Q$4,Payments!$C:$C,"&lt;"&amp;EDATE(Q$4,1)))</f>
        <v/>
      </c>
      <c r="R45" s="31" t="str">
        <f>IF($A45="","",SUMIFS(Payments!$D:$D,Payments!$B:$B,$A45,Payments!$C:$C,"&gt;="&amp;R$4,Payments!$C:$C,"&lt;"&amp;EDATE(R$4,1)))</f>
        <v/>
      </c>
      <c r="S45" s="31" t="str">
        <f>IF($A45="","",SUMIFS(Payments!$D:$D,Payments!$B:$B,$A45,Payments!$C:$C,"&gt;="&amp;S$4,Payments!$C:$C,"&lt;"&amp;EDATE(S$4,1)))</f>
        <v/>
      </c>
      <c r="T45" s="31" t="str">
        <f>IF($A45="","",SUMIFS(Payments!$D:$D,Payments!$B:$B,$A45,Payments!$C:$C,"&gt;="&amp;T$4,Payments!$C:$C,"&lt;"&amp;EDATE(T$4,1)))</f>
        <v/>
      </c>
      <c r="U45" s="31" t="str">
        <f>IF($A45="","",SUMIFS(Payments!$D:$D,Payments!$B:$B,$A45,Payments!$C:$C,"&gt;="&amp;U$4,Payments!$C:$C,"&lt;"&amp;EDATE(U$4,1)))</f>
        <v/>
      </c>
      <c r="V45" s="31" t="str">
        <f>IF($A45="","",SUMIFS(Payments!$D:$D,Payments!$B:$B,$A45,Payments!$C:$C,"&gt;="&amp;V$4,Payments!$C:$C,"&lt;"&amp;EDATE(V$4,1)))</f>
        <v/>
      </c>
      <c r="W45" s="31" t="str">
        <f>IF($A45="","",SUMIFS(Payments!$D:$D,Payments!$B:$B,$A45,Payments!$C:$C,"&gt;="&amp;W$4,Payments!$C:$C,"&lt;"&amp;EDATE(W$4,1)))</f>
        <v/>
      </c>
      <c r="X45" s="31" t="str">
        <f>IF($A45="","",SUMIFS(Payments!$D:$D,Payments!$B:$B,$A45,Payments!$C:$C,"&gt;="&amp;X$4,Payments!$C:$C,"&lt;"&amp;EDATE(X$4,1)))</f>
        <v/>
      </c>
      <c r="Y45" s="32" t="str">
        <f>IF(OR($A45="",N(H45)&lt;=0.005,Units!D44=""),"","Dear "&amp;C45&amp;", rent of "&amp;Settings!$B$4&amp;" "&amp;TEXT(H45,"#,##0")&amp;" is pending for "&amp;Units!C44&amp;", "&amp;B45&amp;" as on "&amp;TEXT(Settings!$B$6,"dd-mmm-yyyy")&amp;". Kindly pay at the earliest. Thank you. "&amp;Settings!$B$3)</f>
        <v/>
      </c>
      <c r="Z45" s="33" t="str">
        <f>IF($A45="","",IF(Units!$I44="",Settings!$B$9,MAX(Settings!$B$9,DATE(YEAR(Units!$I44),MONTH(Units!$I44),1))))</f>
        <v/>
      </c>
      <c r="AA45" s="33" t="str">
        <f>IF($A45="","",MIN(IF(DAY(Settings!$B$6)&gt;=MAX(1,N(Units!$H44)),DATE(YEAR(Settings!$B$6),MONTH(Settings!$B$6),1),EDATE(DATE(YEAR(Settings!$B$6),MONTH(Settings!$B$6),1),-1)),Settings!$B$10,IF(Units!$J44="",2958465,DATE(YEAR(Units!$J44),MONTH(Units!$J44),1))))</f>
        <v/>
      </c>
    </row>
    <row r="46" spans="1:27" x14ac:dyDescent="0.3">
      <c r="A46" s="25" t="str">
        <f>IF(Units!A45="","",Units!A45)</f>
        <v/>
      </c>
      <c r="B46" s="25" t="str">
        <f>IF($A46="","",Units!B45&amp;"")</f>
        <v/>
      </c>
      <c r="C46" s="25" t="str">
        <f>IF($A46="","",IF(Units!D45="","(vacant)",Units!D45&amp;""))</f>
        <v/>
      </c>
      <c r="D46" s="26" t="str">
        <f>IF($A46="","",N(Units!F45))</f>
        <v/>
      </c>
      <c r="E46" s="27" t="str">
        <f>IF($A46="","",IF(OR(Units!$D45="",$AA46&lt;$Z46),0,(YEAR($AA46)-YEAR($Z46))*12+MONTH($AA46)-MONTH($Z46)+1))</f>
        <v/>
      </c>
      <c r="F46" s="26" t="str">
        <f>IF($A46="","",N(Units!K45)+E46*D46)</f>
        <v/>
      </c>
      <c r="G46" s="26" t="str">
        <f>IF($A46="","",SUMIFS(Payments!$D:$D,Payments!$B:$B,$A46,Payments!$C:$C,"&lt;"&amp;EDATE(Settings!$B$10,1)))</f>
        <v/>
      </c>
      <c r="H46" s="28" t="str">
        <f t="shared" si="1"/>
        <v/>
      </c>
      <c r="I46" s="27" t="str">
        <f>IF($A46="","",IF(H46&gt;0.005,"Arrears",IF(H46&lt;-0.005,"Advance",IF(Units!D45="","Vacant","Paid up"))))</f>
        <v/>
      </c>
      <c r="J46" s="26" t="str">
        <f>IF($A46="","",N(Units!G45))</f>
        <v/>
      </c>
      <c r="K46" s="29" t="str">
        <f>IF(OR($A46="",Units!J45=""),"",Units!J45)</f>
        <v/>
      </c>
      <c r="L46" s="30" t="str">
        <f>IF(K46="","",K46-Settings!$B$6)</f>
        <v/>
      </c>
      <c r="M46" s="31" t="str">
        <f>IF($A46="","",SUMIFS(Payments!$D:$D,Payments!$B:$B,$A46,Payments!$C:$C,"&gt;="&amp;M$4,Payments!$C:$C,"&lt;"&amp;EDATE(M$4,1)))</f>
        <v/>
      </c>
      <c r="N46" s="31" t="str">
        <f>IF($A46="","",SUMIFS(Payments!$D:$D,Payments!$B:$B,$A46,Payments!$C:$C,"&gt;="&amp;N$4,Payments!$C:$C,"&lt;"&amp;EDATE(N$4,1)))</f>
        <v/>
      </c>
      <c r="O46" s="31" t="str">
        <f>IF($A46="","",SUMIFS(Payments!$D:$D,Payments!$B:$B,$A46,Payments!$C:$C,"&gt;="&amp;O$4,Payments!$C:$C,"&lt;"&amp;EDATE(O$4,1)))</f>
        <v/>
      </c>
      <c r="P46" s="31" t="str">
        <f>IF($A46="","",SUMIFS(Payments!$D:$D,Payments!$B:$B,$A46,Payments!$C:$C,"&gt;="&amp;P$4,Payments!$C:$C,"&lt;"&amp;EDATE(P$4,1)))</f>
        <v/>
      </c>
      <c r="Q46" s="31" t="str">
        <f>IF($A46="","",SUMIFS(Payments!$D:$D,Payments!$B:$B,$A46,Payments!$C:$C,"&gt;="&amp;Q$4,Payments!$C:$C,"&lt;"&amp;EDATE(Q$4,1)))</f>
        <v/>
      </c>
      <c r="R46" s="31" t="str">
        <f>IF($A46="","",SUMIFS(Payments!$D:$D,Payments!$B:$B,$A46,Payments!$C:$C,"&gt;="&amp;R$4,Payments!$C:$C,"&lt;"&amp;EDATE(R$4,1)))</f>
        <v/>
      </c>
      <c r="S46" s="31" t="str">
        <f>IF($A46="","",SUMIFS(Payments!$D:$D,Payments!$B:$B,$A46,Payments!$C:$C,"&gt;="&amp;S$4,Payments!$C:$C,"&lt;"&amp;EDATE(S$4,1)))</f>
        <v/>
      </c>
      <c r="T46" s="31" t="str">
        <f>IF($A46="","",SUMIFS(Payments!$D:$D,Payments!$B:$B,$A46,Payments!$C:$C,"&gt;="&amp;T$4,Payments!$C:$C,"&lt;"&amp;EDATE(T$4,1)))</f>
        <v/>
      </c>
      <c r="U46" s="31" t="str">
        <f>IF($A46="","",SUMIFS(Payments!$D:$D,Payments!$B:$B,$A46,Payments!$C:$C,"&gt;="&amp;U$4,Payments!$C:$C,"&lt;"&amp;EDATE(U$4,1)))</f>
        <v/>
      </c>
      <c r="V46" s="31" t="str">
        <f>IF($A46="","",SUMIFS(Payments!$D:$D,Payments!$B:$B,$A46,Payments!$C:$C,"&gt;="&amp;V$4,Payments!$C:$C,"&lt;"&amp;EDATE(V$4,1)))</f>
        <v/>
      </c>
      <c r="W46" s="31" t="str">
        <f>IF($A46="","",SUMIFS(Payments!$D:$D,Payments!$B:$B,$A46,Payments!$C:$C,"&gt;="&amp;W$4,Payments!$C:$C,"&lt;"&amp;EDATE(W$4,1)))</f>
        <v/>
      </c>
      <c r="X46" s="31" t="str">
        <f>IF($A46="","",SUMIFS(Payments!$D:$D,Payments!$B:$B,$A46,Payments!$C:$C,"&gt;="&amp;X$4,Payments!$C:$C,"&lt;"&amp;EDATE(X$4,1)))</f>
        <v/>
      </c>
      <c r="Y46" s="32" t="str">
        <f>IF(OR($A46="",N(H46)&lt;=0.005,Units!D45=""),"","Dear "&amp;C46&amp;", rent of "&amp;Settings!$B$4&amp;" "&amp;TEXT(H46,"#,##0")&amp;" is pending for "&amp;Units!C45&amp;", "&amp;B46&amp;" as on "&amp;TEXT(Settings!$B$6,"dd-mmm-yyyy")&amp;". Kindly pay at the earliest. Thank you. "&amp;Settings!$B$3)</f>
        <v/>
      </c>
      <c r="Z46" s="33" t="str">
        <f>IF($A46="","",IF(Units!$I45="",Settings!$B$9,MAX(Settings!$B$9,DATE(YEAR(Units!$I45),MONTH(Units!$I45),1))))</f>
        <v/>
      </c>
      <c r="AA46" s="33" t="str">
        <f>IF($A46="","",MIN(IF(DAY(Settings!$B$6)&gt;=MAX(1,N(Units!$H45)),DATE(YEAR(Settings!$B$6),MONTH(Settings!$B$6),1),EDATE(DATE(YEAR(Settings!$B$6),MONTH(Settings!$B$6),1),-1)),Settings!$B$10,IF(Units!$J45="",2958465,DATE(YEAR(Units!$J45),MONTH(Units!$J45),1))))</f>
        <v/>
      </c>
    </row>
    <row r="47" spans="1:27" x14ac:dyDescent="0.3">
      <c r="A47" s="25" t="str">
        <f>IF(Units!A46="","",Units!A46)</f>
        <v/>
      </c>
      <c r="B47" s="25" t="str">
        <f>IF($A47="","",Units!B46&amp;"")</f>
        <v/>
      </c>
      <c r="C47" s="25" t="str">
        <f>IF($A47="","",IF(Units!D46="","(vacant)",Units!D46&amp;""))</f>
        <v/>
      </c>
      <c r="D47" s="26" t="str">
        <f>IF($A47="","",N(Units!F46))</f>
        <v/>
      </c>
      <c r="E47" s="27" t="str">
        <f>IF($A47="","",IF(OR(Units!$D46="",$AA47&lt;$Z47),0,(YEAR($AA47)-YEAR($Z47))*12+MONTH($AA47)-MONTH($Z47)+1))</f>
        <v/>
      </c>
      <c r="F47" s="26" t="str">
        <f>IF($A47="","",N(Units!K46)+E47*D47)</f>
        <v/>
      </c>
      <c r="G47" s="26" t="str">
        <f>IF($A47="","",SUMIFS(Payments!$D:$D,Payments!$B:$B,$A47,Payments!$C:$C,"&lt;"&amp;EDATE(Settings!$B$10,1)))</f>
        <v/>
      </c>
      <c r="H47" s="28" t="str">
        <f t="shared" si="1"/>
        <v/>
      </c>
      <c r="I47" s="27" t="str">
        <f>IF($A47="","",IF(H47&gt;0.005,"Arrears",IF(H47&lt;-0.005,"Advance",IF(Units!D46="","Vacant","Paid up"))))</f>
        <v/>
      </c>
      <c r="J47" s="26" t="str">
        <f>IF($A47="","",N(Units!G46))</f>
        <v/>
      </c>
      <c r="K47" s="29" t="str">
        <f>IF(OR($A47="",Units!J46=""),"",Units!J46)</f>
        <v/>
      </c>
      <c r="L47" s="30" t="str">
        <f>IF(K47="","",K47-Settings!$B$6)</f>
        <v/>
      </c>
      <c r="M47" s="31" t="str">
        <f>IF($A47="","",SUMIFS(Payments!$D:$D,Payments!$B:$B,$A47,Payments!$C:$C,"&gt;="&amp;M$4,Payments!$C:$C,"&lt;"&amp;EDATE(M$4,1)))</f>
        <v/>
      </c>
      <c r="N47" s="31" t="str">
        <f>IF($A47="","",SUMIFS(Payments!$D:$D,Payments!$B:$B,$A47,Payments!$C:$C,"&gt;="&amp;N$4,Payments!$C:$C,"&lt;"&amp;EDATE(N$4,1)))</f>
        <v/>
      </c>
      <c r="O47" s="31" t="str">
        <f>IF($A47="","",SUMIFS(Payments!$D:$D,Payments!$B:$B,$A47,Payments!$C:$C,"&gt;="&amp;O$4,Payments!$C:$C,"&lt;"&amp;EDATE(O$4,1)))</f>
        <v/>
      </c>
      <c r="P47" s="31" t="str">
        <f>IF($A47="","",SUMIFS(Payments!$D:$D,Payments!$B:$B,$A47,Payments!$C:$C,"&gt;="&amp;P$4,Payments!$C:$C,"&lt;"&amp;EDATE(P$4,1)))</f>
        <v/>
      </c>
      <c r="Q47" s="31" t="str">
        <f>IF($A47="","",SUMIFS(Payments!$D:$D,Payments!$B:$B,$A47,Payments!$C:$C,"&gt;="&amp;Q$4,Payments!$C:$C,"&lt;"&amp;EDATE(Q$4,1)))</f>
        <v/>
      </c>
      <c r="R47" s="31" t="str">
        <f>IF($A47="","",SUMIFS(Payments!$D:$D,Payments!$B:$B,$A47,Payments!$C:$C,"&gt;="&amp;R$4,Payments!$C:$C,"&lt;"&amp;EDATE(R$4,1)))</f>
        <v/>
      </c>
      <c r="S47" s="31" t="str">
        <f>IF($A47="","",SUMIFS(Payments!$D:$D,Payments!$B:$B,$A47,Payments!$C:$C,"&gt;="&amp;S$4,Payments!$C:$C,"&lt;"&amp;EDATE(S$4,1)))</f>
        <v/>
      </c>
      <c r="T47" s="31" t="str">
        <f>IF($A47="","",SUMIFS(Payments!$D:$D,Payments!$B:$B,$A47,Payments!$C:$C,"&gt;="&amp;T$4,Payments!$C:$C,"&lt;"&amp;EDATE(T$4,1)))</f>
        <v/>
      </c>
      <c r="U47" s="31" t="str">
        <f>IF($A47="","",SUMIFS(Payments!$D:$D,Payments!$B:$B,$A47,Payments!$C:$C,"&gt;="&amp;U$4,Payments!$C:$C,"&lt;"&amp;EDATE(U$4,1)))</f>
        <v/>
      </c>
      <c r="V47" s="31" t="str">
        <f>IF($A47="","",SUMIFS(Payments!$D:$D,Payments!$B:$B,$A47,Payments!$C:$C,"&gt;="&amp;V$4,Payments!$C:$C,"&lt;"&amp;EDATE(V$4,1)))</f>
        <v/>
      </c>
      <c r="W47" s="31" t="str">
        <f>IF($A47="","",SUMIFS(Payments!$D:$D,Payments!$B:$B,$A47,Payments!$C:$C,"&gt;="&amp;W$4,Payments!$C:$C,"&lt;"&amp;EDATE(W$4,1)))</f>
        <v/>
      </c>
      <c r="X47" s="31" t="str">
        <f>IF($A47="","",SUMIFS(Payments!$D:$D,Payments!$B:$B,$A47,Payments!$C:$C,"&gt;="&amp;X$4,Payments!$C:$C,"&lt;"&amp;EDATE(X$4,1)))</f>
        <v/>
      </c>
      <c r="Y47" s="32" t="str">
        <f>IF(OR($A47="",N(H47)&lt;=0.005,Units!D46=""),"","Dear "&amp;C47&amp;", rent of "&amp;Settings!$B$4&amp;" "&amp;TEXT(H47,"#,##0")&amp;" is pending for "&amp;Units!C46&amp;", "&amp;B47&amp;" as on "&amp;TEXT(Settings!$B$6,"dd-mmm-yyyy")&amp;". Kindly pay at the earliest. Thank you. "&amp;Settings!$B$3)</f>
        <v/>
      </c>
      <c r="Z47" s="33" t="str">
        <f>IF($A47="","",IF(Units!$I46="",Settings!$B$9,MAX(Settings!$B$9,DATE(YEAR(Units!$I46),MONTH(Units!$I46),1))))</f>
        <v/>
      </c>
      <c r="AA47" s="33" t="str">
        <f>IF($A47="","",MIN(IF(DAY(Settings!$B$6)&gt;=MAX(1,N(Units!$H46)),DATE(YEAR(Settings!$B$6),MONTH(Settings!$B$6),1),EDATE(DATE(YEAR(Settings!$B$6),MONTH(Settings!$B$6),1),-1)),Settings!$B$10,IF(Units!$J46="",2958465,DATE(YEAR(Units!$J46),MONTH(Units!$J46),1))))</f>
        <v/>
      </c>
    </row>
    <row r="48" spans="1:27" x14ac:dyDescent="0.3">
      <c r="A48" s="25" t="str">
        <f>IF(Units!A47="","",Units!A47)</f>
        <v/>
      </c>
      <c r="B48" s="25" t="str">
        <f>IF($A48="","",Units!B47&amp;"")</f>
        <v/>
      </c>
      <c r="C48" s="25" t="str">
        <f>IF($A48="","",IF(Units!D47="","(vacant)",Units!D47&amp;""))</f>
        <v/>
      </c>
      <c r="D48" s="26" t="str">
        <f>IF($A48="","",N(Units!F47))</f>
        <v/>
      </c>
      <c r="E48" s="27" t="str">
        <f>IF($A48="","",IF(OR(Units!$D47="",$AA48&lt;$Z48),0,(YEAR($AA48)-YEAR($Z48))*12+MONTH($AA48)-MONTH($Z48)+1))</f>
        <v/>
      </c>
      <c r="F48" s="26" t="str">
        <f>IF($A48="","",N(Units!K47)+E48*D48)</f>
        <v/>
      </c>
      <c r="G48" s="26" t="str">
        <f>IF($A48="","",SUMIFS(Payments!$D:$D,Payments!$B:$B,$A48,Payments!$C:$C,"&lt;"&amp;EDATE(Settings!$B$10,1)))</f>
        <v/>
      </c>
      <c r="H48" s="28" t="str">
        <f t="shared" si="1"/>
        <v/>
      </c>
      <c r="I48" s="27" t="str">
        <f>IF($A48="","",IF(H48&gt;0.005,"Arrears",IF(H48&lt;-0.005,"Advance",IF(Units!D47="","Vacant","Paid up"))))</f>
        <v/>
      </c>
      <c r="J48" s="26" t="str">
        <f>IF($A48="","",N(Units!G47))</f>
        <v/>
      </c>
      <c r="K48" s="29" t="str">
        <f>IF(OR($A48="",Units!J47=""),"",Units!J47)</f>
        <v/>
      </c>
      <c r="L48" s="30" t="str">
        <f>IF(K48="","",K48-Settings!$B$6)</f>
        <v/>
      </c>
      <c r="M48" s="31" t="str">
        <f>IF($A48="","",SUMIFS(Payments!$D:$D,Payments!$B:$B,$A48,Payments!$C:$C,"&gt;="&amp;M$4,Payments!$C:$C,"&lt;"&amp;EDATE(M$4,1)))</f>
        <v/>
      </c>
      <c r="N48" s="31" t="str">
        <f>IF($A48="","",SUMIFS(Payments!$D:$D,Payments!$B:$B,$A48,Payments!$C:$C,"&gt;="&amp;N$4,Payments!$C:$C,"&lt;"&amp;EDATE(N$4,1)))</f>
        <v/>
      </c>
      <c r="O48" s="31" t="str">
        <f>IF($A48="","",SUMIFS(Payments!$D:$D,Payments!$B:$B,$A48,Payments!$C:$C,"&gt;="&amp;O$4,Payments!$C:$C,"&lt;"&amp;EDATE(O$4,1)))</f>
        <v/>
      </c>
      <c r="P48" s="31" t="str">
        <f>IF($A48="","",SUMIFS(Payments!$D:$D,Payments!$B:$B,$A48,Payments!$C:$C,"&gt;="&amp;P$4,Payments!$C:$C,"&lt;"&amp;EDATE(P$4,1)))</f>
        <v/>
      </c>
      <c r="Q48" s="31" t="str">
        <f>IF($A48="","",SUMIFS(Payments!$D:$D,Payments!$B:$B,$A48,Payments!$C:$C,"&gt;="&amp;Q$4,Payments!$C:$C,"&lt;"&amp;EDATE(Q$4,1)))</f>
        <v/>
      </c>
      <c r="R48" s="31" t="str">
        <f>IF($A48="","",SUMIFS(Payments!$D:$D,Payments!$B:$B,$A48,Payments!$C:$C,"&gt;="&amp;R$4,Payments!$C:$C,"&lt;"&amp;EDATE(R$4,1)))</f>
        <v/>
      </c>
      <c r="S48" s="31" t="str">
        <f>IF($A48="","",SUMIFS(Payments!$D:$D,Payments!$B:$B,$A48,Payments!$C:$C,"&gt;="&amp;S$4,Payments!$C:$C,"&lt;"&amp;EDATE(S$4,1)))</f>
        <v/>
      </c>
      <c r="T48" s="31" t="str">
        <f>IF($A48="","",SUMIFS(Payments!$D:$D,Payments!$B:$B,$A48,Payments!$C:$C,"&gt;="&amp;T$4,Payments!$C:$C,"&lt;"&amp;EDATE(T$4,1)))</f>
        <v/>
      </c>
      <c r="U48" s="31" t="str">
        <f>IF($A48="","",SUMIFS(Payments!$D:$D,Payments!$B:$B,$A48,Payments!$C:$C,"&gt;="&amp;U$4,Payments!$C:$C,"&lt;"&amp;EDATE(U$4,1)))</f>
        <v/>
      </c>
      <c r="V48" s="31" t="str">
        <f>IF($A48="","",SUMIFS(Payments!$D:$D,Payments!$B:$B,$A48,Payments!$C:$C,"&gt;="&amp;V$4,Payments!$C:$C,"&lt;"&amp;EDATE(V$4,1)))</f>
        <v/>
      </c>
      <c r="W48" s="31" t="str">
        <f>IF($A48="","",SUMIFS(Payments!$D:$D,Payments!$B:$B,$A48,Payments!$C:$C,"&gt;="&amp;W$4,Payments!$C:$C,"&lt;"&amp;EDATE(W$4,1)))</f>
        <v/>
      </c>
      <c r="X48" s="31" t="str">
        <f>IF($A48="","",SUMIFS(Payments!$D:$D,Payments!$B:$B,$A48,Payments!$C:$C,"&gt;="&amp;X$4,Payments!$C:$C,"&lt;"&amp;EDATE(X$4,1)))</f>
        <v/>
      </c>
      <c r="Y48" s="32" t="str">
        <f>IF(OR($A48="",N(H48)&lt;=0.005,Units!D47=""),"","Dear "&amp;C48&amp;", rent of "&amp;Settings!$B$4&amp;" "&amp;TEXT(H48,"#,##0")&amp;" is pending for "&amp;Units!C47&amp;", "&amp;B48&amp;" as on "&amp;TEXT(Settings!$B$6,"dd-mmm-yyyy")&amp;". Kindly pay at the earliest. Thank you. "&amp;Settings!$B$3)</f>
        <v/>
      </c>
      <c r="Z48" s="33" t="str">
        <f>IF($A48="","",IF(Units!$I47="",Settings!$B$9,MAX(Settings!$B$9,DATE(YEAR(Units!$I47),MONTH(Units!$I47),1))))</f>
        <v/>
      </c>
      <c r="AA48" s="33" t="str">
        <f>IF($A48="","",MIN(IF(DAY(Settings!$B$6)&gt;=MAX(1,N(Units!$H47)),DATE(YEAR(Settings!$B$6),MONTH(Settings!$B$6),1),EDATE(DATE(YEAR(Settings!$B$6),MONTH(Settings!$B$6),1),-1)),Settings!$B$10,IF(Units!$J47="",2958465,DATE(YEAR(Units!$J47),MONTH(Units!$J47),1))))</f>
        <v/>
      </c>
    </row>
    <row r="49" spans="1:27" x14ac:dyDescent="0.3">
      <c r="A49" s="25" t="str">
        <f>IF(Units!A48="","",Units!A48)</f>
        <v/>
      </c>
      <c r="B49" s="25" t="str">
        <f>IF($A49="","",Units!B48&amp;"")</f>
        <v/>
      </c>
      <c r="C49" s="25" t="str">
        <f>IF($A49="","",IF(Units!D48="","(vacant)",Units!D48&amp;""))</f>
        <v/>
      </c>
      <c r="D49" s="26" t="str">
        <f>IF($A49="","",N(Units!F48))</f>
        <v/>
      </c>
      <c r="E49" s="27" t="str">
        <f>IF($A49="","",IF(OR(Units!$D48="",$AA49&lt;$Z49),0,(YEAR($AA49)-YEAR($Z49))*12+MONTH($AA49)-MONTH($Z49)+1))</f>
        <v/>
      </c>
      <c r="F49" s="26" t="str">
        <f>IF($A49="","",N(Units!K48)+E49*D49)</f>
        <v/>
      </c>
      <c r="G49" s="26" t="str">
        <f>IF($A49="","",SUMIFS(Payments!$D:$D,Payments!$B:$B,$A49,Payments!$C:$C,"&lt;"&amp;EDATE(Settings!$B$10,1)))</f>
        <v/>
      </c>
      <c r="H49" s="28" t="str">
        <f t="shared" si="1"/>
        <v/>
      </c>
      <c r="I49" s="27" t="str">
        <f>IF($A49="","",IF(H49&gt;0.005,"Arrears",IF(H49&lt;-0.005,"Advance",IF(Units!D48="","Vacant","Paid up"))))</f>
        <v/>
      </c>
      <c r="J49" s="26" t="str">
        <f>IF($A49="","",N(Units!G48))</f>
        <v/>
      </c>
      <c r="K49" s="29" t="str">
        <f>IF(OR($A49="",Units!J48=""),"",Units!J48)</f>
        <v/>
      </c>
      <c r="L49" s="30" t="str">
        <f>IF(K49="","",K49-Settings!$B$6)</f>
        <v/>
      </c>
      <c r="M49" s="31" t="str">
        <f>IF($A49="","",SUMIFS(Payments!$D:$D,Payments!$B:$B,$A49,Payments!$C:$C,"&gt;="&amp;M$4,Payments!$C:$C,"&lt;"&amp;EDATE(M$4,1)))</f>
        <v/>
      </c>
      <c r="N49" s="31" t="str">
        <f>IF($A49="","",SUMIFS(Payments!$D:$D,Payments!$B:$B,$A49,Payments!$C:$C,"&gt;="&amp;N$4,Payments!$C:$C,"&lt;"&amp;EDATE(N$4,1)))</f>
        <v/>
      </c>
      <c r="O49" s="31" t="str">
        <f>IF($A49="","",SUMIFS(Payments!$D:$D,Payments!$B:$B,$A49,Payments!$C:$C,"&gt;="&amp;O$4,Payments!$C:$C,"&lt;"&amp;EDATE(O$4,1)))</f>
        <v/>
      </c>
      <c r="P49" s="31" t="str">
        <f>IF($A49="","",SUMIFS(Payments!$D:$D,Payments!$B:$B,$A49,Payments!$C:$C,"&gt;="&amp;P$4,Payments!$C:$C,"&lt;"&amp;EDATE(P$4,1)))</f>
        <v/>
      </c>
      <c r="Q49" s="31" t="str">
        <f>IF($A49="","",SUMIFS(Payments!$D:$D,Payments!$B:$B,$A49,Payments!$C:$C,"&gt;="&amp;Q$4,Payments!$C:$C,"&lt;"&amp;EDATE(Q$4,1)))</f>
        <v/>
      </c>
      <c r="R49" s="31" t="str">
        <f>IF($A49="","",SUMIFS(Payments!$D:$D,Payments!$B:$B,$A49,Payments!$C:$C,"&gt;="&amp;R$4,Payments!$C:$C,"&lt;"&amp;EDATE(R$4,1)))</f>
        <v/>
      </c>
      <c r="S49" s="31" t="str">
        <f>IF($A49="","",SUMIFS(Payments!$D:$D,Payments!$B:$B,$A49,Payments!$C:$C,"&gt;="&amp;S$4,Payments!$C:$C,"&lt;"&amp;EDATE(S$4,1)))</f>
        <v/>
      </c>
      <c r="T49" s="31" t="str">
        <f>IF($A49="","",SUMIFS(Payments!$D:$D,Payments!$B:$B,$A49,Payments!$C:$C,"&gt;="&amp;T$4,Payments!$C:$C,"&lt;"&amp;EDATE(T$4,1)))</f>
        <v/>
      </c>
      <c r="U49" s="31" t="str">
        <f>IF($A49="","",SUMIFS(Payments!$D:$D,Payments!$B:$B,$A49,Payments!$C:$C,"&gt;="&amp;U$4,Payments!$C:$C,"&lt;"&amp;EDATE(U$4,1)))</f>
        <v/>
      </c>
      <c r="V49" s="31" t="str">
        <f>IF($A49="","",SUMIFS(Payments!$D:$D,Payments!$B:$B,$A49,Payments!$C:$C,"&gt;="&amp;V$4,Payments!$C:$C,"&lt;"&amp;EDATE(V$4,1)))</f>
        <v/>
      </c>
      <c r="W49" s="31" t="str">
        <f>IF($A49="","",SUMIFS(Payments!$D:$D,Payments!$B:$B,$A49,Payments!$C:$C,"&gt;="&amp;W$4,Payments!$C:$C,"&lt;"&amp;EDATE(W$4,1)))</f>
        <v/>
      </c>
      <c r="X49" s="31" t="str">
        <f>IF($A49="","",SUMIFS(Payments!$D:$D,Payments!$B:$B,$A49,Payments!$C:$C,"&gt;="&amp;X$4,Payments!$C:$C,"&lt;"&amp;EDATE(X$4,1)))</f>
        <v/>
      </c>
      <c r="Y49" s="32" t="str">
        <f>IF(OR($A49="",N(H49)&lt;=0.005,Units!D48=""),"","Dear "&amp;C49&amp;", rent of "&amp;Settings!$B$4&amp;" "&amp;TEXT(H49,"#,##0")&amp;" is pending for "&amp;Units!C48&amp;", "&amp;B49&amp;" as on "&amp;TEXT(Settings!$B$6,"dd-mmm-yyyy")&amp;". Kindly pay at the earliest. Thank you. "&amp;Settings!$B$3)</f>
        <v/>
      </c>
      <c r="Z49" s="33" t="str">
        <f>IF($A49="","",IF(Units!$I48="",Settings!$B$9,MAX(Settings!$B$9,DATE(YEAR(Units!$I48),MONTH(Units!$I48),1))))</f>
        <v/>
      </c>
      <c r="AA49" s="33" t="str">
        <f>IF($A49="","",MIN(IF(DAY(Settings!$B$6)&gt;=MAX(1,N(Units!$H48)),DATE(YEAR(Settings!$B$6),MONTH(Settings!$B$6),1),EDATE(DATE(YEAR(Settings!$B$6),MONTH(Settings!$B$6),1),-1)),Settings!$B$10,IF(Units!$J48="",2958465,DATE(YEAR(Units!$J48),MONTH(Units!$J48),1))))</f>
        <v/>
      </c>
    </row>
    <row r="50" spans="1:27" x14ac:dyDescent="0.3">
      <c r="A50" s="25" t="str">
        <f>IF(Units!A49="","",Units!A49)</f>
        <v/>
      </c>
      <c r="B50" s="25" t="str">
        <f>IF($A50="","",Units!B49&amp;"")</f>
        <v/>
      </c>
      <c r="C50" s="25" t="str">
        <f>IF($A50="","",IF(Units!D49="","(vacant)",Units!D49&amp;""))</f>
        <v/>
      </c>
      <c r="D50" s="26" t="str">
        <f>IF($A50="","",N(Units!F49))</f>
        <v/>
      </c>
      <c r="E50" s="27" t="str">
        <f>IF($A50="","",IF(OR(Units!$D49="",$AA50&lt;$Z50),0,(YEAR($AA50)-YEAR($Z50))*12+MONTH($AA50)-MONTH($Z50)+1))</f>
        <v/>
      </c>
      <c r="F50" s="26" t="str">
        <f>IF($A50="","",N(Units!K49)+E50*D50)</f>
        <v/>
      </c>
      <c r="G50" s="26" t="str">
        <f>IF($A50="","",SUMIFS(Payments!$D:$D,Payments!$B:$B,$A50,Payments!$C:$C,"&lt;"&amp;EDATE(Settings!$B$10,1)))</f>
        <v/>
      </c>
      <c r="H50" s="28" t="str">
        <f t="shared" si="1"/>
        <v/>
      </c>
      <c r="I50" s="27" t="str">
        <f>IF($A50="","",IF(H50&gt;0.005,"Arrears",IF(H50&lt;-0.005,"Advance",IF(Units!D49="","Vacant","Paid up"))))</f>
        <v/>
      </c>
      <c r="J50" s="26" t="str">
        <f>IF($A50="","",N(Units!G49))</f>
        <v/>
      </c>
      <c r="K50" s="29" t="str">
        <f>IF(OR($A50="",Units!J49=""),"",Units!J49)</f>
        <v/>
      </c>
      <c r="L50" s="30" t="str">
        <f>IF(K50="","",K50-Settings!$B$6)</f>
        <v/>
      </c>
      <c r="M50" s="31" t="str">
        <f>IF($A50="","",SUMIFS(Payments!$D:$D,Payments!$B:$B,$A50,Payments!$C:$C,"&gt;="&amp;M$4,Payments!$C:$C,"&lt;"&amp;EDATE(M$4,1)))</f>
        <v/>
      </c>
      <c r="N50" s="31" t="str">
        <f>IF($A50="","",SUMIFS(Payments!$D:$D,Payments!$B:$B,$A50,Payments!$C:$C,"&gt;="&amp;N$4,Payments!$C:$C,"&lt;"&amp;EDATE(N$4,1)))</f>
        <v/>
      </c>
      <c r="O50" s="31" t="str">
        <f>IF($A50="","",SUMIFS(Payments!$D:$D,Payments!$B:$B,$A50,Payments!$C:$C,"&gt;="&amp;O$4,Payments!$C:$C,"&lt;"&amp;EDATE(O$4,1)))</f>
        <v/>
      </c>
      <c r="P50" s="31" t="str">
        <f>IF($A50="","",SUMIFS(Payments!$D:$D,Payments!$B:$B,$A50,Payments!$C:$C,"&gt;="&amp;P$4,Payments!$C:$C,"&lt;"&amp;EDATE(P$4,1)))</f>
        <v/>
      </c>
      <c r="Q50" s="31" t="str">
        <f>IF($A50="","",SUMIFS(Payments!$D:$D,Payments!$B:$B,$A50,Payments!$C:$C,"&gt;="&amp;Q$4,Payments!$C:$C,"&lt;"&amp;EDATE(Q$4,1)))</f>
        <v/>
      </c>
      <c r="R50" s="31" t="str">
        <f>IF($A50="","",SUMIFS(Payments!$D:$D,Payments!$B:$B,$A50,Payments!$C:$C,"&gt;="&amp;R$4,Payments!$C:$C,"&lt;"&amp;EDATE(R$4,1)))</f>
        <v/>
      </c>
      <c r="S50" s="31" t="str">
        <f>IF($A50="","",SUMIFS(Payments!$D:$D,Payments!$B:$B,$A50,Payments!$C:$C,"&gt;="&amp;S$4,Payments!$C:$C,"&lt;"&amp;EDATE(S$4,1)))</f>
        <v/>
      </c>
      <c r="T50" s="31" t="str">
        <f>IF($A50="","",SUMIFS(Payments!$D:$D,Payments!$B:$B,$A50,Payments!$C:$C,"&gt;="&amp;T$4,Payments!$C:$C,"&lt;"&amp;EDATE(T$4,1)))</f>
        <v/>
      </c>
      <c r="U50" s="31" t="str">
        <f>IF($A50="","",SUMIFS(Payments!$D:$D,Payments!$B:$B,$A50,Payments!$C:$C,"&gt;="&amp;U$4,Payments!$C:$C,"&lt;"&amp;EDATE(U$4,1)))</f>
        <v/>
      </c>
      <c r="V50" s="31" t="str">
        <f>IF($A50="","",SUMIFS(Payments!$D:$D,Payments!$B:$B,$A50,Payments!$C:$C,"&gt;="&amp;V$4,Payments!$C:$C,"&lt;"&amp;EDATE(V$4,1)))</f>
        <v/>
      </c>
      <c r="W50" s="31" t="str">
        <f>IF($A50="","",SUMIFS(Payments!$D:$D,Payments!$B:$B,$A50,Payments!$C:$C,"&gt;="&amp;W$4,Payments!$C:$C,"&lt;"&amp;EDATE(W$4,1)))</f>
        <v/>
      </c>
      <c r="X50" s="31" t="str">
        <f>IF($A50="","",SUMIFS(Payments!$D:$D,Payments!$B:$B,$A50,Payments!$C:$C,"&gt;="&amp;X$4,Payments!$C:$C,"&lt;"&amp;EDATE(X$4,1)))</f>
        <v/>
      </c>
      <c r="Y50" s="32" t="str">
        <f>IF(OR($A50="",N(H50)&lt;=0.005,Units!D49=""),"","Dear "&amp;C50&amp;", rent of "&amp;Settings!$B$4&amp;" "&amp;TEXT(H50,"#,##0")&amp;" is pending for "&amp;Units!C49&amp;", "&amp;B50&amp;" as on "&amp;TEXT(Settings!$B$6,"dd-mmm-yyyy")&amp;". Kindly pay at the earliest. Thank you. "&amp;Settings!$B$3)</f>
        <v/>
      </c>
      <c r="Z50" s="33" t="str">
        <f>IF($A50="","",IF(Units!$I49="",Settings!$B$9,MAX(Settings!$B$9,DATE(YEAR(Units!$I49),MONTH(Units!$I49),1))))</f>
        <v/>
      </c>
      <c r="AA50" s="33" t="str">
        <f>IF($A50="","",MIN(IF(DAY(Settings!$B$6)&gt;=MAX(1,N(Units!$H49)),DATE(YEAR(Settings!$B$6),MONTH(Settings!$B$6),1),EDATE(DATE(YEAR(Settings!$B$6),MONTH(Settings!$B$6),1),-1)),Settings!$B$10,IF(Units!$J49="",2958465,DATE(YEAR(Units!$J49),MONTH(Units!$J49),1))))</f>
        <v/>
      </c>
    </row>
    <row r="51" spans="1:27" x14ac:dyDescent="0.3">
      <c r="A51" s="25" t="str">
        <f>IF(Units!A50="","",Units!A50)</f>
        <v/>
      </c>
      <c r="B51" s="25" t="str">
        <f>IF($A51="","",Units!B50&amp;"")</f>
        <v/>
      </c>
      <c r="C51" s="25" t="str">
        <f>IF($A51="","",IF(Units!D50="","(vacant)",Units!D50&amp;""))</f>
        <v/>
      </c>
      <c r="D51" s="26" t="str">
        <f>IF($A51="","",N(Units!F50))</f>
        <v/>
      </c>
      <c r="E51" s="27" t="str">
        <f>IF($A51="","",IF(OR(Units!$D50="",$AA51&lt;$Z51),0,(YEAR($AA51)-YEAR($Z51))*12+MONTH($AA51)-MONTH($Z51)+1))</f>
        <v/>
      </c>
      <c r="F51" s="26" t="str">
        <f>IF($A51="","",N(Units!K50)+E51*D51)</f>
        <v/>
      </c>
      <c r="G51" s="26" t="str">
        <f>IF($A51="","",SUMIFS(Payments!$D:$D,Payments!$B:$B,$A51,Payments!$C:$C,"&lt;"&amp;EDATE(Settings!$B$10,1)))</f>
        <v/>
      </c>
      <c r="H51" s="28" t="str">
        <f t="shared" si="1"/>
        <v/>
      </c>
      <c r="I51" s="27" t="str">
        <f>IF($A51="","",IF(H51&gt;0.005,"Arrears",IF(H51&lt;-0.005,"Advance",IF(Units!D50="","Vacant","Paid up"))))</f>
        <v/>
      </c>
      <c r="J51" s="26" t="str">
        <f>IF($A51="","",N(Units!G50))</f>
        <v/>
      </c>
      <c r="K51" s="29" t="str">
        <f>IF(OR($A51="",Units!J50=""),"",Units!J50)</f>
        <v/>
      </c>
      <c r="L51" s="30" t="str">
        <f>IF(K51="","",K51-Settings!$B$6)</f>
        <v/>
      </c>
      <c r="M51" s="31" t="str">
        <f>IF($A51="","",SUMIFS(Payments!$D:$D,Payments!$B:$B,$A51,Payments!$C:$C,"&gt;="&amp;M$4,Payments!$C:$C,"&lt;"&amp;EDATE(M$4,1)))</f>
        <v/>
      </c>
      <c r="N51" s="31" t="str">
        <f>IF($A51="","",SUMIFS(Payments!$D:$D,Payments!$B:$B,$A51,Payments!$C:$C,"&gt;="&amp;N$4,Payments!$C:$C,"&lt;"&amp;EDATE(N$4,1)))</f>
        <v/>
      </c>
      <c r="O51" s="31" t="str">
        <f>IF($A51="","",SUMIFS(Payments!$D:$D,Payments!$B:$B,$A51,Payments!$C:$C,"&gt;="&amp;O$4,Payments!$C:$C,"&lt;"&amp;EDATE(O$4,1)))</f>
        <v/>
      </c>
      <c r="P51" s="31" t="str">
        <f>IF($A51="","",SUMIFS(Payments!$D:$D,Payments!$B:$B,$A51,Payments!$C:$C,"&gt;="&amp;P$4,Payments!$C:$C,"&lt;"&amp;EDATE(P$4,1)))</f>
        <v/>
      </c>
      <c r="Q51" s="31" t="str">
        <f>IF($A51="","",SUMIFS(Payments!$D:$D,Payments!$B:$B,$A51,Payments!$C:$C,"&gt;="&amp;Q$4,Payments!$C:$C,"&lt;"&amp;EDATE(Q$4,1)))</f>
        <v/>
      </c>
      <c r="R51" s="31" t="str">
        <f>IF($A51="","",SUMIFS(Payments!$D:$D,Payments!$B:$B,$A51,Payments!$C:$C,"&gt;="&amp;R$4,Payments!$C:$C,"&lt;"&amp;EDATE(R$4,1)))</f>
        <v/>
      </c>
      <c r="S51" s="31" t="str">
        <f>IF($A51="","",SUMIFS(Payments!$D:$D,Payments!$B:$B,$A51,Payments!$C:$C,"&gt;="&amp;S$4,Payments!$C:$C,"&lt;"&amp;EDATE(S$4,1)))</f>
        <v/>
      </c>
      <c r="T51" s="31" t="str">
        <f>IF($A51="","",SUMIFS(Payments!$D:$D,Payments!$B:$B,$A51,Payments!$C:$C,"&gt;="&amp;T$4,Payments!$C:$C,"&lt;"&amp;EDATE(T$4,1)))</f>
        <v/>
      </c>
      <c r="U51" s="31" t="str">
        <f>IF($A51="","",SUMIFS(Payments!$D:$D,Payments!$B:$B,$A51,Payments!$C:$C,"&gt;="&amp;U$4,Payments!$C:$C,"&lt;"&amp;EDATE(U$4,1)))</f>
        <v/>
      </c>
      <c r="V51" s="31" t="str">
        <f>IF($A51="","",SUMIFS(Payments!$D:$D,Payments!$B:$B,$A51,Payments!$C:$C,"&gt;="&amp;V$4,Payments!$C:$C,"&lt;"&amp;EDATE(V$4,1)))</f>
        <v/>
      </c>
      <c r="W51" s="31" t="str">
        <f>IF($A51="","",SUMIFS(Payments!$D:$D,Payments!$B:$B,$A51,Payments!$C:$C,"&gt;="&amp;W$4,Payments!$C:$C,"&lt;"&amp;EDATE(W$4,1)))</f>
        <v/>
      </c>
      <c r="X51" s="31" t="str">
        <f>IF($A51="","",SUMIFS(Payments!$D:$D,Payments!$B:$B,$A51,Payments!$C:$C,"&gt;="&amp;X$4,Payments!$C:$C,"&lt;"&amp;EDATE(X$4,1)))</f>
        <v/>
      </c>
      <c r="Y51" s="32" t="str">
        <f>IF(OR($A51="",N(H51)&lt;=0.005,Units!D50=""),"","Dear "&amp;C51&amp;", rent of "&amp;Settings!$B$4&amp;" "&amp;TEXT(H51,"#,##0")&amp;" is pending for "&amp;Units!C50&amp;", "&amp;B51&amp;" as on "&amp;TEXT(Settings!$B$6,"dd-mmm-yyyy")&amp;". Kindly pay at the earliest. Thank you. "&amp;Settings!$B$3)</f>
        <v/>
      </c>
      <c r="Z51" s="33" t="str">
        <f>IF($A51="","",IF(Units!$I50="",Settings!$B$9,MAX(Settings!$B$9,DATE(YEAR(Units!$I50),MONTH(Units!$I50),1))))</f>
        <v/>
      </c>
      <c r="AA51" s="33" t="str">
        <f>IF($A51="","",MIN(IF(DAY(Settings!$B$6)&gt;=MAX(1,N(Units!$H50)),DATE(YEAR(Settings!$B$6),MONTH(Settings!$B$6),1),EDATE(DATE(YEAR(Settings!$B$6),MONTH(Settings!$B$6),1),-1)),Settings!$B$10,IF(Units!$J50="",2958465,DATE(YEAR(Units!$J50),MONTH(Units!$J50),1))))</f>
        <v/>
      </c>
    </row>
    <row r="52" spans="1:27" x14ac:dyDescent="0.3">
      <c r="A52" s="25" t="str">
        <f>IF(Units!A51="","",Units!A51)</f>
        <v/>
      </c>
      <c r="B52" s="25" t="str">
        <f>IF($A52="","",Units!B51&amp;"")</f>
        <v/>
      </c>
      <c r="C52" s="25" t="str">
        <f>IF($A52="","",IF(Units!D51="","(vacant)",Units!D51&amp;""))</f>
        <v/>
      </c>
      <c r="D52" s="26" t="str">
        <f>IF($A52="","",N(Units!F51))</f>
        <v/>
      </c>
      <c r="E52" s="27" t="str">
        <f>IF($A52="","",IF(OR(Units!$D51="",$AA52&lt;$Z52),0,(YEAR($AA52)-YEAR($Z52))*12+MONTH($AA52)-MONTH($Z52)+1))</f>
        <v/>
      </c>
      <c r="F52" s="26" t="str">
        <f>IF($A52="","",N(Units!K51)+E52*D52)</f>
        <v/>
      </c>
      <c r="G52" s="26" t="str">
        <f>IF($A52="","",SUMIFS(Payments!$D:$D,Payments!$B:$B,$A52,Payments!$C:$C,"&lt;"&amp;EDATE(Settings!$B$10,1)))</f>
        <v/>
      </c>
      <c r="H52" s="28" t="str">
        <f t="shared" si="1"/>
        <v/>
      </c>
      <c r="I52" s="27" t="str">
        <f>IF($A52="","",IF(H52&gt;0.005,"Arrears",IF(H52&lt;-0.005,"Advance",IF(Units!D51="","Vacant","Paid up"))))</f>
        <v/>
      </c>
      <c r="J52" s="26" t="str">
        <f>IF($A52="","",N(Units!G51))</f>
        <v/>
      </c>
      <c r="K52" s="29" t="str">
        <f>IF(OR($A52="",Units!J51=""),"",Units!J51)</f>
        <v/>
      </c>
      <c r="L52" s="30" t="str">
        <f>IF(K52="","",K52-Settings!$B$6)</f>
        <v/>
      </c>
      <c r="M52" s="31" t="str">
        <f>IF($A52="","",SUMIFS(Payments!$D:$D,Payments!$B:$B,$A52,Payments!$C:$C,"&gt;="&amp;M$4,Payments!$C:$C,"&lt;"&amp;EDATE(M$4,1)))</f>
        <v/>
      </c>
      <c r="N52" s="31" t="str">
        <f>IF($A52="","",SUMIFS(Payments!$D:$D,Payments!$B:$B,$A52,Payments!$C:$C,"&gt;="&amp;N$4,Payments!$C:$C,"&lt;"&amp;EDATE(N$4,1)))</f>
        <v/>
      </c>
      <c r="O52" s="31" t="str">
        <f>IF($A52="","",SUMIFS(Payments!$D:$D,Payments!$B:$B,$A52,Payments!$C:$C,"&gt;="&amp;O$4,Payments!$C:$C,"&lt;"&amp;EDATE(O$4,1)))</f>
        <v/>
      </c>
      <c r="P52" s="31" t="str">
        <f>IF($A52="","",SUMIFS(Payments!$D:$D,Payments!$B:$B,$A52,Payments!$C:$C,"&gt;="&amp;P$4,Payments!$C:$C,"&lt;"&amp;EDATE(P$4,1)))</f>
        <v/>
      </c>
      <c r="Q52" s="31" t="str">
        <f>IF($A52="","",SUMIFS(Payments!$D:$D,Payments!$B:$B,$A52,Payments!$C:$C,"&gt;="&amp;Q$4,Payments!$C:$C,"&lt;"&amp;EDATE(Q$4,1)))</f>
        <v/>
      </c>
      <c r="R52" s="31" t="str">
        <f>IF($A52="","",SUMIFS(Payments!$D:$D,Payments!$B:$B,$A52,Payments!$C:$C,"&gt;="&amp;R$4,Payments!$C:$C,"&lt;"&amp;EDATE(R$4,1)))</f>
        <v/>
      </c>
      <c r="S52" s="31" t="str">
        <f>IF($A52="","",SUMIFS(Payments!$D:$D,Payments!$B:$B,$A52,Payments!$C:$C,"&gt;="&amp;S$4,Payments!$C:$C,"&lt;"&amp;EDATE(S$4,1)))</f>
        <v/>
      </c>
      <c r="T52" s="31" t="str">
        <f>IF($A52="","",SUMIFS(Payments!$D:$D,Payments!$B:$B,$A52,Payments!$C:$C,"&gt;="&amp;T$4,Payments!$C:$C,"&lt;"&amp;EDATE(T$4,1)))</f>
        <v/>
      </c>
      <c r="U52" s="31" t="str">
        <f>IF($A52="","",SUMIFS(Payments!$D:$D,Payments!$B:$B,$A52,Payments!$C:$C,"&gt;="&amp;U$4,Payments!$C:$C,"&lt;"&amp;EDATE(U$4,1)))</f>
        <v/>
      </c>
      <c r="V52" s="31" t="str">
        <f>IF($A52="","",SUMIFS(Payments!$D:$D,Payments!$B:$B,$A52,Payments!$C:$C,"&gt;="&amp;V$4,Payments!$C:$C,"&lt;"&amp;EDATE(V$4,1)))</f>
        <v/>
      </c>
      <c r="W52" s="31" t="str">
        <f>IF($A52="","",SUMIFS(Payments!$D:$D,Payments!$B:$B,$A52,Payments!$C:$C,"&gt;="&amp;W$4,Payments!$C:$C,"&lt;"&amp;EDATE(W$4,1)))</f>
        <v/>
      </c>
      <c r="X52" s="31" t="str">
        <f>IF($A52="","",SUMIFS(Payments!$D:$D,Payments!$B:$B,$A52,Payments!$C:$C,"&gt;="&amp;X$4,Payments!$C:$C,"&lt;"&amp;EDATE(X$4,1)))</f>
        <v/>
      </c>
      <c r="Y52" s="32" t="str">
        <f>IF(OR($A52="",N(H52)&lt;=0.005,Units!D51=""),"","Dear "&amp;C52&amp;", rent of "&amp;Settings!$B$4&amp;" "&amp;TEXT(H52,"#,##0")&amp;" is pending for "&amp;Units!C51&amp;", "&amp;B52&amp;" as on "&amp;TEXT(Settings!$B$6,"dd-mmm-yyyy")&amp;". Kindly pay at the earliest. Thank you. "&amp;Settings!$B$3)</f>
        <v/>
      </c>
      <c r="Z52" s="33" t="str">
        <f>IF($A52="","",IF(Units!$I51="",Settings!$B$9,MAX(Settings!$B$9,DATE(YEAR(Units!$I51),MONTH(Units!$I51),1))))</f>
        <v/>
      </c>
      <c r="AA52" s="33" t="str">
        <f>IF($A52="","",MIN(IF(DAY(Settings!$B$6)&gt;=MAX(1,N(Units!$H51)),DATE(YEAR(Settings!$B$6),MONTH(Settings!$B$6),1),EDATE(DATE(YEAR(Settings!$B$6),MONTH(Settings!$B$6),1),-1)),Settings!$B$10,IF(Units!$J51="",2958465,DATE(YEAR(Units!$J51),MONTH(Units!$J51),1))))</f>
        <v/>
      </c>
    </row>
    <row r="53" spans="1:27" x14ac:dyDescent="0.3">
      <c r="A53" s="25" t="str">
        <f>IF(Units!A52="","",Units!A52)</f>
        <v/>
      </c>
      <c r="B53" s="25" t="str">
        <f>IF($A53="","",Units!B52&amp;"")</f>
        <v/>
      </c>
      <c r="C53" s="25" t="str">
        <f>IF($A53="","",IF(Units!D52="","(vacant)",Units!D52&amp;""))</f>
        <v/>
      </c>
      <c r="D53" s="26" t="str">
        <f>IF($A53="","",N(Units!F52))</f>
        <v/>
      </c>
      <c r="E53" s="27" t="str">
        <f>IF($A53="","",IF(OR(Units!$D52="",$AA53&lt;$Z53),0,(YEAR($AA53)-YEAR($Z53))*12+MONTH($AA53)-MONTH($Z53)+1))</f>
        <v/>
      </c>
      <c r="F53" s="26" t="str">
        <f>IF($A53="","",N(Units!K52)+E53*D53)</f>
        <v/>
      </c>
      <c r="G53" s="26" t="str">
        <f>IF($A53="","",SUMIFS(Payments!$D:$D,Payments!$B:$B,$A53,Payments!$C:$C,"&lt;"&amp;EDATE(Settings!$B$10,1)))</f>
        <v/>
      </c>
      <c r="H53" s="28" t="str">
        <f t="shared" si="1"/>
        <v/>
      </c>
      <c r="I53" s="27" t="str">
        <f>IF($A53="","",IF(H53&gt;0.005,"Arrears",IF(H53&lt;-0.005,"Advance",IF(Units!D52="","Vacant","Paid up"))))</f>
        <v/>
      </c>
      <c r="J53" s="26" t="str">
        <f>IF($A53="","",N(Units!G52))</f>
        <v/>
      </c>
      <c r="K53" s="29" t="str">
        <f>IF(OR($A53="",Units!J52=""),"",Units!J52)</f>
        <v/>
      </c>
      <c r="L53" s="30" t="str">
        <f>IF(K53="","",K53-Settings!$B$6)</f>
        <v/>
      </c>
      <c r="M53" s="31" t="str">
        <f>IF($A53="","",SUMIFS(Payments!$D:$D,Payments!$B:$B,$A53,Payments!$C:$C,"&gt;="&amp;M$4,Payments!$C:$C,"&lt;"&amp;EDATE(M$4,1)))</f>
        <v/>
      </c>
      <c r="N53" s="31" t="str">
        <f>IF($A53="","",SUMIFS(Payments!$D:$D,Payments!$B:$B,$A53,Payments!$C:$C,"&gt;="&amp;N$4,Payments!$C:$C,"&lt;"&amp;EDATE(N$4,1)))</f>
        <v/>
      </c>
      <c r="O53" s="31" t="str">
        <f>IF($A53="","",SUMIFS(Payments!$D:$D,Payments!$B:$B,$A53,Payments!$C:$C,"&gt;="&amp;O$4,Payments!$C:$C,"&lt;"&amp;EDATE(O$4,1)))</f>
        <v/>
      </c>
      <c r="P53" s="31" t="str">
        <f>IF($A53="","",SUMIFS(Payments!$D:$D,Payments!$B:$B,$A53,Payments!$C:$C,"&gt;="&amp;P$4,Payments!$C:$C,"&lt;"&amp;EDATE(P$4,1)))</f>
        <v/>
      </c>
      <c r="Q53" s="31" t="str">
        <f>IF($A53="","",SUMIFS(Payments!$D:$D,Payments!$B:$B,$A53,Payments!$C:$C,"&gt;="&amp;Q$4,Payments!$C:$C,"&lt;"&amp;EDATE(Q$4,1)))</f>
        <v/>
      </c>
      <c r="R53" s="31" t="str">
        <f>IF($A53="","",SUMIFS(Payments!$D:$D,Payments!$B:$B,$A53,Payments!$C:$C,"&gt;="&amp;R$4,Payments!$C:$C,"&lt;"&amp;EDATE(R$4,1)))</f>
        <v/>
      </c>
      <c r="S53" s="31" t="str">
        <f>IF($A53="","",SUMIFS(Payments!$D:$D,Payments!$B:$B,$A53,Payments!$C:$C,"&gt;="&amp;S$4,Payments!$C:$C,"&lt;"&amp;EDATE(S$4,1)))</f>
        <v/>
      </c>
      <c r="T53" s="31" t="str">
        <f>IF($A53="","",SUMIFS(Payments!$D:$D,Payments!$B:$B,$A53,Payments!$C:$C,"&gt;="&amp;T$4,Payments!$C:$C,"&lt;"&amp;EDATE(T$4,1)))</f>
        <v/>
      </c>
      <c r="U53" s="31" t="str">
        <f>IF($A53="","",SUMIFS(Payments!$D:$D,Payments!$B:$B,$A53,Payments!$C:$C,"&gt;="&amp;U$4,Payments!$C:$C,"&lt;"&amp;EDATE(U$4,1)))</f>
        <v/>
      </c>
      <c r="V53" s="31" t="str">
        <f>IF($A53="","",SUMIFS(Payments!$D:$D,Payments!$B:$B,$A53,Payments!$C:$C,"&gt;="&amp;V$4,Payments!$C:$C,"&lt;"&amp;EDATE(V$4,1)))</f>
        <v/>
      </c>
      <c r="W53" s="31" t="str">
        <f>IF($A53="","",SUMIFS(Payments!$D:$D,Payments!$B:$B,$A53,Payments!$C:$C,"&gt;="&amp;W$4,Payments!$C:$C,"&lt;"&amp;EDATE(W$4,1)))</f>
        <v/>
      </c>
      <c r="X53" s="31" t="str">
        <f>IF($A53="","",SUMIFS(Payments!$D:$D,Payments!$B:$B,$A53,Payments!$C:$C,"&gt;="&amp;X$4,Payments!$C:$C,"&lt;"&amp;EDATE(X$4,1)))</f>
        <v/>
      </c>
      <c r="Y53" s="32" t="str">
        <f>IF(OR($A53="",N(H53)&lt;=0.005,Units!D52=""),"","Dear "&amp;C53&amp;", rent of "&amp;Settings!$B$4&amp;" "&amp;TEXT(H53,"#,##0")&amp;" is pending for "&amp;Units!C52&amp;", "&amp;B53&amp;" as on "&amp;TEXT(Settings!$B$6,"dd-mmm-yyyy")&amp;". Kindly pay at the earliest. Thank you. "&amp;Settings!$B$3)</f>
        <v/>
      </c>
      <c r="Z53" s="33" t="str">
        <f>IF($A53="","",IF(Units!$I52="",Settings!$B$9,MAX(Settings!$B$9,DATE(YEAR(Units!$I52),MONTH(Units!$I52),1))))</f>
        <v/>
      </c>
      <c r="AA53" s="33" t="str">
        <f>IF($A53="","",MIN(IF(DAY(Settings!$B$6)&gt;=MAX(1,N(Units!$H52)),DATE(YEAR(Settings!$B$6),MONTH(Settings!$B$6),1),EDATE(DATE(YEAR(Settings!$B$6),MONTH(Settings!$B$6),1),-1)),Settings!$B$10,IF(Units!$J52="",2958465,DATE(YEAR(Units!$J52),MONTH(Units!$J52),1))))</f>
        <v/>
      </c>
    </row>
    <row r="54" spans="1:27" x14ac:dyDescent="0.3">
      <c r="A54" s="25" t="str">
        <f>IF(Units!A53="","",Units!A53)</f>
        <v/>
      </c>
      <c r="B54" s="25" t="str">
        <f>IF($A54="","",Units!B53&amp;"")</f>
        <v/>
      </c>
      <c r="C54" s="25" t="str">
        <f>IF($A54="","",IF(Units!D53="","(vacant)",Units!D53&amp;""))</f>
        <v/>
      </c>
      <c r="D54" s="26" t="str">
        <f>IF($A54="","",N(Units!F53))</f>
        <v/>
      </c>
      <c r="E54" s="27" t="str">
        <f>IF($A54="","",IF(OR(Units!$D53="",$AA54&lt;$Z54),0,(YEAR($AA54)-YEAR($Z54))*12+MONTH($AA54)-MONTH($Z54)+1))</f>
        <v/>
      </c>
      <c r="F54" s="26" t="str">
        <f>IF($A54="","",N(Units!K53)+E54*D54)</f>
        <v/>
      </c>
      <c r="G54" s="26" t="str">
        <f>IF($A54="","",SUMIFS(Payments!$D:$D,Payments!$B:$B,$A54,Payments!$C:$C,"&lt;"&amp;EDATE(Settings!$B$10,1)))</f>
        <v/>
      </c>
      <c r="H54" s="28" t="str">
        <f t="shared" si="1"/>
        <v/>
      </c>
      <c r="I54" s="27" t="str">
        <f>IF($A54="","",IF(H54&gt;0.005,"Arrears",IF(H54&lt;-0.005,"Advance",IF(Units!D53="","Vacant","Paid up"))))</f>
        <v/>
      </c>
      <c r="J54" s="26" t="str">
        <f>IF($A54="","",N(Units!G53))</f>
        <v/>
      </c>
      <c r="K54" s="29" t="str">
        <f>IF(OR($A54="",Units!J53=""),"",Units!J53)</f>
        <v/>
      </c>
      <c r="L54" s="30" t="str">
        <f>IF(K54="","",K54-Settings!$B$6)</f>
        <v/>
      </c>
      <c r="M54" s="31" t="str">
        <f>IF($A54="","",SUMIFS(Payments!$D:$D,Payments!$B:$B,$A54,Payments!$C:$C,"&gt;="&amp;M$4,Payments!$C:$C,"&lt;"&amp;EDATE(M$4,1)))</f>
        <v/>
      </c>
      <c r="N54" s="31" t="str">
        <f>IF($A54="","",SUMIFS(Payments!$D:$D,Payments!$B:$B,$A54,Payments!$C:$C,"&gt;="&amp;N$4,Payments!$C:$C,"&lt;"&amp;EDATE(N$4,1)))</f>
        <v/>
      </c>
      <c r="O54" s="31" t="str">
        <f>IF($A54="","",SUMIFS(Payments!$D:$D,Payments!$B:$B,$A54,Payments!$C:$C,"&gt;="&amp;O$4,Payments!$C:$C,"&lt;"&amp;EDATE(O$4,1)))</f>
        <v/>
      </c>
      <c r="P54" s="31" t="str">
        <f>IF($A54="","",SUMIFS(Payments!$D:$D,Payments!$B:$B,$A54,Payments!$C:$C,"&gt;="&amp;P$4,Payments!$C:$C,"&lt;"&amp;EDATE(P$4,1)))</f>
        <v/>
      </c>
      <c r="Q54" s="31" t="str">
        <f>IF($A54="","",SUMIFS(Payments!$D:$D,Payments!$B:$B,$A54,Payments!$C:$C,"&gt;="&amp;Q$4,Payments!$C:$C,"&lt;"&amp;EDATE(Q$4,1)))</f>
        <v/>
      </c>
      <c r="R54" s="31" t="str">
        <f>IF($A54="","",SUMIFS(Payments!$D:$D,Payments!$B:$B,$A54,Payments!$C:$C,"&gt;="&amp;R$4,Payments!$C:$C,"&lt;"&amp;EDATE(R$4,1)))</f>
        <v/>
      </c>
      <c r="S54" s="31" t="str">
        <f>IF($A54="","",SUMIFS(Payments!$D:$D,Payments!$B:$B,$A54,Payments!$C:$C,"&gt;="&amp;S$4,Payments!$C:$C,"&lt;"&amp;EDATE(S$4,1)))</f>
        <v/>
      </c>
      <c r="T54" s="31" t="str">
        <f>IF($A54="","",SUMIFS(Payments!$D:$D,Payments!$B:$B,$A54,Payments!$C:$C,"&gt;="&amp;T$4,Payments!$C:$C,"&lt;"&amp;EDATE(T$4,1)))</f>
        <v/>
      </c>
      <c r="U54" s="31" t="str">
        <f>IF($A54="","",SUMIFS(Payments!$D:$D,Payments!$B:$B,$A54,Payments!$C:$C,"&gt;="&amp;U$4,Payments!$C:$C,"&lt;"&amp;EDATE(U$4,1)))</f>
        <v/>
      </c>
      <c r="V54" s="31" t="str">
        <f>IF($A54="","",SUMIFS(Payments!$D:$D,Payments!$B:$B,$A54,Payments!$C:$C,"&gt;="&amp;V$4,Payments!$C:$C,"&lt;"&amp;EDATE(V$4,1)))</f>
        <v/>
      </c>
      <c r="W54" s="31" t="str">
        <f>IF($A54="","",SUMIFS(Payments!$D:$D,Payments!$B:$B,$A54,Payments!$C:$C,"&gt;="&amp;W$4,Payments!$C:$C,"&lt;"&amp;EDATE(W$4,1)))</f>
        <v/>
      </c>
      <c r="X54" s="31" t="str">
        <f>IF($A54="","",SUMIFS(Payments!$D:$D,Payments!$B:$B,$A54,Payments!$C:$C,"&gt;="&amp;X$4,Payments!$C:$C,"&lt;"&amp;EDATE(X$4,1)))</f>
        <v/>
      </c>
      <c r="Y54" s="32" t="str">
        <f>IF(OR($A54="",N(H54)&lt;=0.005,Units!D53=""),"","Dear "&amp;C54&amp;", rent of "&amp;Settings!$B$4&amp;" "&amp;TEXT(H54,"#,##0")&amp;" is pending for "&amp;Units!C53&amp;", "&amp;B54&amp;" as on "&amp;TEXT(Settings!$B$6,"dd-mmm-yyyy")&amp;". Kindly pay at the earliest. Thank you. "&amp;Settings!$B$3)</f>
        <v/>
      </c>
      <c r="Z54" s="33" t="str">
        <f>IF($A54="","",IF(Units!$I53="",Settings!$B$9,MAX(Settings!$B$9,DATE(YEAR(Units!$I53),MONTH(Units!$I53),1))))</f>
        <v/>
      </c>
      <c r="AA54" s="33" t="str">
        <f>IF($A54="","",MIN(IF(DAY(Settings!$B$6)&gt;=MAX(1,N(Units!$H53)),DATE(YEAR(Settings!$B$6),MONTH(Settings!$B$6),1),EDATE(DATE(YEAR(Settings!$B$6),MONTH(Settings!$B$6),1),-1)),Settings!$B$10,IF(Units!$J53="",2958465,DATE(YEAR(Units!$J53),MONTH(Units!$J53),1))))</f>
        <v/>
      </c>
    </row>
    <row r="55" spans="1:27" x14ac:dyDescent="0.3">
      <c r="A55" s="25" t="str">
        <f>IF(Units!A54="","",Units!A54)</f>
        <v/>
      </c>
      <c r="B55" s="25" t="str">
        <f>IF($A55="","",Units!B54&amp;"")</f>
        <v/>
      </c>
      <c r="C55" s="25" t="str">
        <f>IF($A55="","",IF(Units!D54="","(vacant)",Units!D54&amp;""))</f>
        <v/>
      </c>
      <c r="D55" s="26" t="str">
        <f>IF($A55="","",N(Units!F54))</f>
        <v/>
      </c>
      <c r="E55" s="27" t="str">
        <f>IF($A55="","",IF(OR(Units!$D54="",$AA55&lt;$Z55),0,(YEAR($AA55)-YEAR($Z55))*12+MONTH($AA55)-MONTH($Z55)+1))</f>
        <v/>
      </c>
      <c r="F55" s="26" t="str">
        <f>IF($A55="","",N(Units!K54)+E55*D55)</f>
        <v/>
      </c>
      <c r="G55" s="26" t="str">
        <f>IF($A55="","",SUMIFS(Payments!$D:$D,Payments!$B:$B,$A55,Payments!$C:$C,"&lt;"&amp;EDATE(Settings!$B$10,1)))</f>
        <v/>
      </c>
      <c r="H55" s="28" t="str">
        <f t="shared" si="1"/>
        <v/>
      </c>
      <c r="I55" s="27" t="str">
        <f>IF($A55="","",IF(H55&gt;0.005,"Arrears",IF(H55&lt;-0.005,"Advance",IF(Units!D54="","Vacant","Paid up"))))</f>
        <v/>
      </c>
      <c r="J55" s="26" t="str">
        <f>IF($A55="","",N(Units!G54))</f>
        <v/>
      </c>
      <c r="K55" s="29" t="str">
        <f>IF(OR($A55="",Units!J54=""),"",Units!J54)</f>
        <v/>
      </c>
      <c r="L55" s="30" t="str">
        <f>IF(K55="","",K55-Settings!$B$6)</f>
        <v/>
      </c>
      <c r="M55" s="31" t="str">
        <f>IF($A55="","",SUMIFS(Payments!$D:$D,Payments!$B:$B,$A55,Payments!$C:$C,"&gt;="&amp;M$4,Payments!$C:$C,"&lt;"&amp;EDATE(M$4,1)))</f>
        <v/>
      </c>
      <c r="N55" s="31" t="str">
        <f>IF($A55="","",SUMIFS(Payments!$D:$D,Payments!$B:$B,$A55,Payments!$C:$C,"&gt;="&amp;N$4,Payments!$C:$C,"&lt;"&amp;EDATE(N$4,1)))</f>
        <v/>
      </c>
      <c r="O55" s="31" t="str">
        <f>IF($A55="","",SUMIFS(Payments!$D:$D,Payments!$B:$B,$A55,Payments!$C:$C,"&gt;="&amp;O$4,Payments!$C:$C,"&lt;"&amp;EDATE(O$4,1)))</f>
        <v/>
      </c>
      <c r="P55" s="31" t="str">
        <f>IF($A55="","",SUMIFS(Payments!$D:$D,Payments!$B:$B,$A55,Payments!$C:$C,"&gt;="&amp;P$4,Payments!$C:$C,"&lt;"&amp;EDATE(P$4,1)))</f>
        <v/>
      </c>
      <c r="Q55" s="31" t="str">
        <f>IF($A55="","",SUMIFS(Payments!$D:$D,Payments!$B:$B,$A55,Payments!$C:$C,"&gt;="&amp;Q$4,Payments!$C:$C,"&lt;"&amp;EDATE(Q$4,1)))</f>
        <v/>
      </c>
      <c r="R55" s="31" t="str">
        <f>IF($A55="","",SUMIFS(Payments!$D:$D,Payments!$B:$B,$A55,Payments!$C:$C,"&gt;="&amp;R$4,Payments!$C:$C,"&lt;"&amp;EDATE(R$4,1)))</f>
        <v/>
      </c>
      <c r="S55" s="31" t="str">
        <f>IF($A55="","",SUMIFS(Payments!$D:$D,Payments!$B:$B,$A55,Payments!$C:$C,"&gt;="&amp;S$4,Payments!$C:$C,"&lt;"&amp;EDATE(S$4,1)))</f>
        <v/>
      </c>
      <c r="T55" s="31" t="str">
        <f>IF($A55="","",SUMIFS(Payments!$D:$D,Payments!$B:$B,$A55,Payments!$C:$C,"&gt;="&amp;T$4,Payments!$C:$C,"&lt;"&amp;EDATE(T$4,1)))</f>
        <v/>
      </c>
      <c r="U55" s="31" t="str">
        <f>IF($A55="","",SUMIFS(Payments!$D:$D,Payments!$B:$B,$A55,Payments!$C:$C,"&gt;="&amp;U$4,Payments!$C:$C,"&lt;"&amp;EDATE(U$4,1)))</f>
        <v/>
      </c>
      <c r="V55" s="31" t="str">
        <f>IF($A55="","",SUMIFS(Payments!$D:$D,Payments!$B:$B,$A55,Payments!$C:$C,"&gt;="&amp;V$4,Payments!$C:$C,"&lt;"&amp;EDATE(V$4,1)))</f>
        <v/>
      </c>
      <c r="W55" s="31" t="str">
        <f>IF($A55="","",SUMIFS(Payments!$D:$D,Payments!$B:$B,$A55,Payments!$C:$C,"&gt;="&amp;W$4,Payments!$C:$C,"&lt;"&amp;EDATE(W$4,1)))</f>
        <v/>
      </c>
      <c r="X55" s="31" t="str">
        <f>IF($A55="","",SUMIFS(Payments!$D:$D,Payments!$B:$B,$A55,Payments!$C:$C,"&gt;="&amp;X$4,Payments!$C:$C,"&lt;"&amp;EDATE(X$4,1)))</f>
        <v/>
      </c>
      <c r="Y55" s="32" t="str">
        <f>IF(OR($A55="",N(H55)&lt;=0.005,Units!D54=""),"","Dear "&amp;C55&amp;", rent of "&amp;Settings!$B$4&amp;" "&amp;TEXT(H55,"#,##0")&amp;" is pending for "&amp;Units!C54&amp;", "&amp;B55&amp;" as on "&amp;TEXT(Settings!$B$6,"dd-mmm-yyyy")&amp;". Kindly pay at the earliest. Thank you. "&amp;Settings!$B$3)</f>
        <v/>
      </c>
      <c r="Z55" s="33" t="str">
        <f>IF($A55="","",IF(Units!$I54="",Settings!$B$9,MAX(Settings!$B$9,DATE(YEAR(Units!$I54),MONTH(Units!$I54),1))))</f>
        <v/>
      </c>
      <c r="AA55" s="33" t="str">
        <f>IF($A55="","",MIN(IF(DAY(Settings!$B$6)&gt;=MAX(1,N(Units!$H54)),DATE(YEAR(Settings!$B$6),MONTH(Settings!$B$6),1),EDATE(DATE(YEAR(Settings!$B$6),MONTH(Settings!$B$6),1),-1)),Settings!$B$10,IF(Units!$J54="",2958465,DATE(YEAR(Units!$J54),MONTH(Units!$J54),1))))</f>
        <v/>
      </c>
    </row>
    <row r="56" spans="1:27" x14ac:dyDescent="0.3">
      <c r="A56" s="25" t="str">
        <f>IF(Units!A55="","",Units!A55)</f>
        <v/>
      </c>
      <c r="B56" s="25" t="str">
        <f>IF($A56="","",Units!B55&amp;"")</f>
        <v/>
      </c>
      <c r="C56" s="25" t="str">
        <f>IF($A56="","",IF(Units!D55="","(vacant)",Units!D55&amp;""))</f>
        <v/>
      </c>
      <c r="D56" s="26" t="str">
        <f>IF($A56="","",N(Units!F55))</f>
        <v/>
      </c>
      <c r="E56" s="27" t="str">
        <f>IF($A56="","",IF(OR(Units!$D55="",$AA56&lt;$Z56),0,(YEAR($AA56)-YEAR($Z56))*12+MONTH($AA56)-MONTH($Z56)+1))</f>
        <v/>
      </c>
      <c r="F56" s="26" t="str">
        <f>IF($A56="","",N(Units!K55)+E56*D56)</f>
        <v/>
      </c>
      <c r="G56" s="26" t="str">
        <f>IF($A56="","",SUMIFS(Payments!$D:$D,Payments!$B:$B,$A56,Payments!$C:$C,"&lt;"&amp;EDATE(Settings!$B$10,1)))</f>
        <v/>
      </c>
      <c r="H56" s="28" t="str">
        <f t="shared" si="1"/>
        <v/>
      </c>
      <c r="I56" s="27" t="str">
        <f>IF($A56="","",IF(H56&gt;0.005,"Arrears",IF(H56&lt;-0.005,"Advance",IF(Units!D55="","Vacant","Paid up"))))</f>
        <v/>
      </c>
      <c r="J56" s="26" t="str">
        <f>IF($A56="","",N(Units!G55))</f>
        <v/>
      </c>
      <c r="K56" s="29" t="str">
        <f>IF(OR($A56="",Units!J55=""),"",Units!J55)</f>
        <v/>
      </c>
      <c r="L56" s="30" t="str">
        <f>IF(K56="","",K56-Settings!$B$6)</f>
        <v/>
      </c>
      <c r="M56" s="31" t="str">
        <f>IF($A56="","",SUMIFS(Payments!$D:$D,Payments!$B:$B,$A56,Payments!$C:$C,"&gt;="&amp;M$4,Payments!$C:$C,"&lt;"&amp;EDATE(M$4,1)))</f>
        <v/>
      </c>
      <c r="N56" s="31" t="str">
        <f>IF($A56="","",SUMIFS(Payments!$D:$D,Payments!$B:$B,$A56,Payments!$C:$C,"&gt;="&amp;N$4,Payments!$C:$C,"&lt;"&amp;EDATE(N$4,1)))</f>
        <v/>
      </c>
      <c r="O56" s="31" t="str">
        <f>IF($A56="","",SUMIFS(Payments!$D:$D,Payments!$B:$B,$A56,Payments!$C:$C,"&gt;="&amp;O$4,Payments!$C:$C,"&lt;"&amp;EDATE(O$4,1)))</f>
        <v/>
      </c>
      <c r="P56" s="31" t="str">
        <f>IF($A56="","",SUMIFS(Payments!$D:$D,Payments!$B:$B,$A56,Payments!$C:$C,"&gt;="&amp;P$4,Payments!$C:$C,"&lt;"&amp;EDATE(P$4,1)))</f>
        <v/>
      </c>
      <c r="Q56" s="31" t="str">
        <f>IF($A56="","",SUMIFS(Payments!$D:$D,Payments!$B:$B,$A56,Payments!$C:$C,"&gt;="&amp;Q$4,Payments!$C:$C,"&lt;"&amp;EDATE(Q$4,1)))</f>
        <v/>
      </c>
      <c r="R56" s="31" t="str">
        <f>IF($A56="","",SUMIFS(Payments!$D:$D,Payments!$B:$B,$A56,Payments!$C:$C,"&gt;="&amp;R$4,Payments!$C:$C,"&lt;"&amp;EDATE(R$4,1)))</f>
        <v/>
      </c>
      <c r="S56" s="31" t="str">
        <f>IF($A56="","",SUMIFS(Payments!$D:$D,Payments!$B:$B,$A56,Payments!$C:$C,"&gt;="&amp;S$4,Payments!$C:$C,"&lt;"&amp;EDATE(S$4,1)))</f>
        <v/>
      </c>
      <c r="T56" s="31" t="str">
        <f>IF($A56="","",SUMIFS(Payments!$D:$D,Payments!$B:$B,$A56,Payments!$C:$C,"&gt;="&amp;T$4,Payments!$C:$C,"&lt;"&amp;EDATE(T$4,1)))</f>
        <v/>
      </c>
      <c r="U56" s="31" t="str">
        <f>IF($A56="","",SUMIFS(Payments!$D:$D,Payments!$B:$B,$A56,Payments!$C:$C,"&gt;="&amp;U$4,Payments!$C:$C,"&lt;"&amp;EDATE(U$4,1)))</f>
        <v/>
      </c>
      <c r="V56" s="31" t="str">
        <f>IF($A56="","",SUMIFS(Payments!$D:$D,Payments!$B:$B,$A56,Payments!$C:$C,"&gt;="&amp;V$4,Payments!$C:$C,"&lt;"&amp;EDATE(V$4,1)))</f>
        <v/>
      </c>
      <c r="W56" s="31" t="str">
        <f>IF($A56="","",SUMIFS(Payments!$D:$D,Payments!$B:$B,$A56,Payments!$C:$C,"&gt;="&amp;W$4,Payments!$C:$C,"&lt;"&amp;EDATE(W$4,1)))</f>
        <v/>
      </c>
      <c r="X56" s="31" t="str">
        <f>IF($A56="","",SUMIFS(Payments!$D:$D,Payments!$B:$B,$A56,Payments!$C:$C,"&gt;="&amp;X$4,Payments!$C:$C,"&lt;"&amp;EDATE(X$4,1)))</f>
        <v/>
      </c>
      <c r="Y56" s="32" t="str">
        <f>IF(OR($A56="",N(H56)&lt;=0.005,Units!D55=""),"","Dear "&amp;C56&amp;", rent of "&amp;Settings!$B$4&amp;" "&amp;TEXT(H56,"#,##0")&amp;" is pending for "&amp;Units!C55&amp;", "&amp;B56&amp;" as on "&amp;TEXT(Settings!$B$6,"dd-mmm-yyyy")&amp;". Kindly pay at the earliest. Thank you. "&amp;Settings!$B$3)</f>
        <v/>
      </c>
      <c r="Z56" s="33" t="str">
        <f>IF($A56="","",IF(Units!$I55="",Settings!$B$9,MAX(Settings!$B$9,DATE(YEAR(Units!$I55),MONTH(Units!$I55),1))))</f>
        <v/>
      </c>
      <c r="AA56" s="33" t="str">
        <f>IF($A56="","",MIN(IF(DAY(Settings!$B$6)&gt;=MAX(1,N(Units!$H55)),DATE(YEAR(Settings!$B$6),MONTH(Settings!$B$6),1),EDATE(DATE(YEAR(Settings!$B$6),MONTH(Settings!$B$6),1),-1)),Settings!$B$10,IF(Units!$J55="",2958465,DATE(YEAR(Units!$J55),MONTH(Units!$J55),1))))</f>
        <v/>
      </c>
    </row>
    <row r="57" spans="1:27" x14ac:dyDescent="0.3">
      <c r="A57" s="25" t="str">
        <f>IF(Units!A56="","",Units!A56)</f>
        <v/>
      </c>
      <c r="B57" s="25" t="str">
        <f>IF($A57="","",Units!B56&amp;"")</f>
        <v/>
      </c>
      <c r="C57" s="25" t="str">
        <f>IF($A57="","",IF(Units!D56="","(vacant)",Units!D56&amp;""))</f>
        <v/>
      </c>
      <c r="D57" s="26" t="str">
        <f>IF($A57="","",N(Units!F56))</f>
        <v/>
      </c>
      <c r="E57" s="27" t="str">
        <f>IF($A57="","",IF(OR(Units!$D56="",$AA57&lt;$Z57),0,(YEAR($AA57)-YEAR($Z57))*12+MONTH($AA57)-MONTH($Z57)+1))</f>
        <v/>
      </c>
      <c r="F57" s="26" t="str">
        <f>IF($A57="","",N(Units!K56)+E57*D57)</f>
        <v/>
      </c>
      <c r="G57" s="26" t="str">
        <f>IF($A57="","",SUMIFS(Payments!$D:$D,Payments!$B:$B,$A57,Payments!$C:$C,"&lt;"&amp;EDATE(Settings!$B$10,1)))</f>
        <v/>
      </c>
      <c r="H57" s="28" t="str">
        <f t="shared" si="1"/>
        <v/>
      </c>
      <c r="I57" s="27" t="str">
        <f>IF($A57="","",IF(H57&gt;0.005,"Arrears",IF(H57&lt;-0.005,"Advance",IF(Units!D56="","Vacant","Paid up"))))</f>
        <v/>
      </c>
      <c r="J57" s="26" t="str">
        <f>IF($A57="","",N(Units!G56))</f>
        <v/>
      </c>
      <c r="K57" s="29" t="str">
        <f>IF(OR($A57="",Units!J56=""),"",Units!J56)</f>
        <v/>
      </c>
      <c r="L57" s="30" t="str">
        <f>IF(K57="","",K57-Settings!$B$6)</f>
        <v/>
      </c>
      <c r="M57" s="31" t="str">
        <f>IF($A57="","",SUMIFS(Payments!$D:$D,Payments!$B:$B,$A57,Payments!$C:$C,"&gt;="&amp;M$4,Payments!$C:$C,"&lt;"&amp;EDATE(M$4,1)))</f>
        <v/>
      </c>
      <c r="N57" s="31" t="str">
        <f>IF($A57="","",SUMIFS(Payments!$D:$D,Payments!$B:$B,$A57,Payments!$C:$C,"&gt;="&amp;N$4,Payments!$C:$C,"&lt;"&amp;EDATE(N$4,1)))</f>
        <v/>
      </c>
      <c r="O57" s="31" t="str">
        <f>IF($A57="","",SUMIFS(Payments!$D:$D,Payments!$B:$B,$A57,Payments!$C:$C,"&gt;="&amp;O$4,Payments!$C:$C,"&lt;"&amp;EDATE(O$4,1)))</f>
        <v/>
      </c>
      <c r="P57" s="31" t="str">
        <f>IF($A57="","",SUMIFS(Payments!$D:$D,Payments!$B:$B,$A57,Payments!$C:$C,"&gt;="&amp;P$4,Payments!$C:$C,"&lt;"&amp;EDATE(P$4,1)))</f>
        <v/>
      </c>
      <c r="Q57" s="31" t="str">
        <f>IF($A57="","",SUMIFS(Payments!$D:$D,Payments!$B:$B,$A57,Payments!$C:$C,"&gt;="&amp;Q$4,Payments!$C:$C,"&lt;"&amp;EDATE(Q$4,1)))</f>
        <v/>
      </c>
      <c r="R57" s="31" t="str">
        <f>IF($A57="","",SUMIFS(Payments!$D:$D,Payments!$B:$B,$A57,Payments!$C:$C,"&gt;="&amp;R$4,Payments!$C:$C,"&lt;"&amp;EDATE(R$4,1)))</f>
        <v/>
      </c>
      <c r="S57" s="31" t="str">
        <f>IF($A57="","",SUMIFS(Payments!$D:$D,Payments!$B:$B,$A57,Payments!$C:$C,"&gt;="&amp;S$4,Payments!$C:$C,"&lt;"&amp;EDATE(S$4,1)))</f>
        <v/>
      </c>
      <c r="T57" s="31" t="str">
        <f>IF($A57="","",SUMIFS(Payments!$D:$D,Payments!$B:$B,$A57,Payments!$C:$C,"&gt;="&amp;T$4,Payments!$C:$C,"&lt;"&amp;EDATE(T$4,1)))</f>
        <v/>
      </c>
      <c r="U57" s="31" t="str">
        <f>IF($A57="","",SUMIFS(Payments!$D:$D,Payments!$B:$B,$A57,Payments!$C:$C,"&gt;="&amp;U$4,Payments!$C:$C,"&lt;"&amp;EDATE(U$4,1)))</f>
        <v/>
      </c>
      <c r="V57" s="31" t="str">
        <f>IF($A57="","",SUMIFS(Payments!$D:$D,Payments!$B:$B,$A57,Payments!$C:$C,"&gt;="&amp;V$4,Payments!$C:$C,"&lt;"&amp;EDATE(V$4,1)))</f>
        <v/>
      </c>
      <c r="W57" s="31" t="str">
        <f>IF($A57="","",SUMIFS(Payments!$D:$D,Payments!$B:$B,$A57,Payments!$C:$C,"&gt;="&amp;W$4,Payments!$C:$C,"&lt;"&amp;EDATE(W$4,1)))</f>
        <v/>
      </c>
      <c r="X57" s="31" t="str">
        <f>IF($A57="","",SUMIFS(Payments!$D:$D,Payments!$B:$B,$A57,Payments!$C:$C,"&gt;="&amp;X$4,Payments!$C:$C,"&lt;"&amp;EDATE(X$4,1)))</f>
        <v/>
      </c>
      <c r="Y57" s="32" t="str">
        <f>IF(OR($A57="",N(H57)&lt;=0.005,Units!D56=""),"","Dear "&amp;C57&amp;", rent of "&amp;Settings!$B$4&amp;" "&amp;TEXT(H57,"#,##0")&amp;" is pending for "&amp;Units!C56&amp;", "&amp;B57&amp;" as on "&amp;TEXT(Settings!$B$6,"dd-mmm-yyyy")&amp;". Kindly pay at the earliest. Thank you. "&amp;Settings!$B$3)</f>
        <v/>
      </c>
      <c r="Z57" s="33" t="str">
        <f>IF($A57="","",IF(Units!$I56="",Settings!$B$9,MAX(Settings!$B$9,DATE(YEAR(Units!$I56),MONTH(Units!$I56),1))))</f>
        <v/>
      </c>
      <c r="AA57" s="33" t="str">
        <f>IF($A57="","",MIN(IF(DAY(Settings!$B$6)&gt;=MAX(1,N(Units!$H56)),DATE(YEAR(Settings!$B$6),MONTH(Settings!$B$6),1),EDATE(DATE(YEAR(Settings!$B$6),MONTH(Settings!$B$6),1),-1)),Settings!$B$10,IF(Units!$J56="",2958465,DATE(YEAR(Units!$J56),MONTH(Units!$J56),1))))</f>
        <v/>
      </c>
    </row>
    <row r="58" spans="1:27" x14ac:dyDescent="0.3">
      <c r="A58" s="25" t="str">
        <f>IF(Units!A57="","",Units!A57)</f>
        <v/>
      </c>
      <c r="B58" s="25" t="str">
        <f>IF($A58="","",Units!B57&amp;"")</f>
        <v/>
      </c>
      <c r="C58" s="25" t="str">
        <f>IF($A58="","",IF(Units!D57="","(vacant)",Units!D57&amp;""))</f>
        <v/>
      </c>
      <c r="D58" s="26" t="str">
        <f>IF($A58="","",N(Units!F57))</f>
        <v/>
      </c>
      <c r="E58" s="27" t="str">
        <f>IF($A58="","",IF(OR(Units!$D57="",$AA58&lt;$Z58),0,(YEAR($AA58)-YEAR($Z58))*12+MONTH($AA58)-MONTH($Z58)+1))</f>
        <v/>
      </c>
      <c r="F58" s="26" t="str">
        <f>IF($A58="","",N(Units!K57)+E58*D58)</f>
        <v/>
      </c>
      <c r="G58" s="26" t="str">
        <f>IF($A58="","",SUMIFS(Payments!$D:$D,Payments!$B:$B,$A58,Payments!$C:$C,"&lt;"&amp;EDATE(Settings!$B$10,1)))</f>
        <v/>
      </c>
      <c r="H58" s="28" t="str">
        <f t="shared" si="1"/>
        <v/>
      </c>
      <c r="I58" s="27" t="str">
        <f>IF($A58="","",IF(H58&gt;0.005,"Arrears",IF(H58&lt;-0.005,"Advance",IF(Units!D57="","Vacant","Paid up"))))</f>
        <v/>
      </c>
      <c r="J58" s="26" t="str">
        <f>IF($A58="","",N(Units!G57))</f>
        <v/>
      </c>
      <c r="K58" s="29" t="str">
        <f>IF(OR($A58="",Units!J57=""),"",Units!J57)</f>
        <v/>
      </c>
      <c r="L58" s="30" t="str">
        <f>IF(K58="","",K58-Settings!$B$6)</f>
        <v/>
      </c>
      <c r="M58" s="31" t="str">
        <f>IF($A58="","",SUMIFS(Payments!$D:$D,Payments!$B:$B,$A58,Payments!$C:$C,"&gt;="&amp;M$4,Payments!$C:$C,"&lt;"&amp;EDATE(M$4,1)))</f>
        <v/>
      </c>
      <c r="N58" s="31" t="str">
        <f>IF($A58="","",SUMIFS(Payments!$D:$D,Payments!$B:$B,$A58,Payments!$C:$C,"&gt;="&amp;N$4,Payments!$C:$C,"&lt;"&amp;EDATE(N$4,1)))</f>
        <v/>
      </c>
      <c r="O58" s="31" t="str">
        <f>IF($A58="","",SUMIFS(Payments!$D:$D,Payments!$B:$B,$A58,Payments!$C:$C,"&gt;="&amp;O$4,Payments!$C:$C,"&lt;"&amp;EDATE(O$4,1)))</f>
        <v/>
      </c>
      <c r="P58" s="31" t="str">
        <f>IF($A58="","",SUMIFS(Payments!$D:$D,Payments!$B:$B,$A58,Payments!$C:$C,"&gt;="&amp;P$4,Payments!$C:$C,"&lt;"&amp;EDATE(P$4,1)))</f>
        <v/>
      </c>
      <c r="Q58" s="31" t="str">
        <f>IF($A58="","",SUMIFS(Payments!$D:$D,Payments!$B:$B,$A58,Payments!$C:$C,"&gt;="&amp;Q$4,Payments!$C:$C,"&lt;"&amp;EDATE(Q$4,1)))</f>
        <v/>
      </c>
      <c r="R58" s="31" t="str">
        <f>IF($A58="","",SUMIFS(Payments!$D:$D,Payments!$B:$B,$A58,Payments!$C:$C,"&gt;="&amp;R$4,Payments!$C:$C,"&lt;"&amp;EDATE(R$4,1)))</f>
        <v/>
      </c>
      <c r="S58" s="31" t="str">
        <f>IF($A58="","",SUMIFS(Payments!$D:$D,Payments!$B:$B,$A58,Payments!$C:$C,"&gt;="&amp;S$4,Payments!$C:$C,"&lt;"&amp;EDATE(S$4,1)))</f>
        <v/>
      </c>
      <c r="T58" s="31" t="str">
        <f>IF($A58="","",SUMIFS(Payments!$D:$D,Payments!$B:$B,$A58,Payments!$C:$C,"&gt;="&amp;T$4,Payments!$C:$C,"&lt;"&amp;EDATE(T$4,1)))</f>
        <v/>
      </c>
      <c r="U58" s="31" t="str">
        <f>IF($A58="","",SUMIFS(Payments!$D:$D,Payments!$B:$B,$A58,Payments!$C:$C,"&gt;="&amp;U$4,Payments!$C:$C,"&lt;"&amp;EDATE(U$4,1)))</f>
        <v/>
      </c>
      <c r="V58" s="31" t="str">
        <f>IF($A58="","",SUMIFS(Payments!$D:$D,Payments!$B:$B,$A58,Payments!$C:$C,"&gt;="&amp;V$4,Payments!$C:$C,"&lt;"&amp;EDATE(V$4,1)))</f>
        <v/>
      </c>
      <c r="W58" s="31" t="str">
        <f>IF($A58="","",SUMIFS(Payments!$D:$D,Payments!$B:$B,$A58,Payments!$C:$C,"&gt;="&amp;W$4,Payments!$C:$C,"&lt;"&amp;EDATE(W$4,1)))</f>
        <v/>
      </c>
      <c r="X58" s="31" t="str">
        <f>IF($A58="","",SUMIFS(Payments!$D:$D,Payments!$B:$B,$A58,Payments!$C:$C,"&gt;="&amp;X$4,Payments!$C:$C,"&lt;"&amp;EDATE(X$4,1)))</f>
        <v/>
      </c>
      <c r="Y58" s="32" t="str">
        <f>IF(OR($A58="",N(H58)&lt;=0.005,Units!D57=""),"","Dear "&amp;C58&amp;", rent of "&amp;Settings!$B$4&amp;" "&amp;TEXT(H58,"#,##0")&amp;" is pending for "&amp;Units!C57&amp;", "&amp;B58&amp;" as on "&amp;TEXT(Settings!$B$6,"dd-mmm-yyyy")&amp;". Kindly pay at the earliest. Thank you. "&amp;Settings!$B$3)</f>
        <v/>
      </c>
      <c r="Z58" s="33" t="str">
        <f>IF($A58="","",IF(Units!$I57="",Settings!$B$9,MAX(Settings!$B$9,DATE(YEAR(Units!$I57),MONTH(Units!$I57),1))))</f>
        <v/>
      </c>
      <c r="AA58" s="33" t="str">
        <f>IF($A58="","",MIN(IF(DAY(Settings!$B$6)&gt;=MAX(1,N(Units!$H57)),DATE(YEAR(Settings!$B$6),MONTH(Settings!$B$6),1),EDATE(DATE(YEAR(Settings!$B$6),MONTH(Settings!$B$6),1),-1)),Settings!$B$10,IF(Units!$J57="",2958465,DATE(YEAR(Units!$J57),MONTH(Units!$J57),1))))</f>
        <v/>
      </c>
    </row>
    <row r="59" spans="1:27" x14ac:dyDescent="0.3">
      <c r="A59" s="25" t="str">
        <f>IF(Units!A58="","",Units!A58)</f>
        <v/>
      </c>
      <c r="B59" s="25" t="str">
        <f>IF($A59="","",Units!B58&amp;"")</f>
        <v/>
      </c>
      <c r="C59" s="25" t="str">
        <f>IF($A59="","",IF(Units!D58="","(vacant)",Units!D58&amp;""))</f>
        <v/>
      </c>
      <c r="D59" s="26" t="str">
        <f>IF($A59="","",N(Units!F58))</f>
        <v/>
      </c>
      <c r="E59" s="27" t="str">
        <f>IF($A59="","",IF(OR(Units!$D58="",$AA59&lt;$Z59),0,(YEAR($AA59)-YEAR($Z59))*12+MONTH($AA59)-MONTH($Z59)+1))</f>
        <v/>
      </c>
      <c r="F59" s="26" t="str">
        <f>IF($A59="","",N(Units!K58)+E59*D59)</f>
        <v/>
      </c>
      <c r="G59" s="26" t="str">
        <f>IF($A59="","",SUMIFS(Payments!$D:$D,Payments!$B:$B,$A59,Payments!$C:$C,"&lt;"&amp;EDATE(Settings!$B$10,1)))</f>
        <v/>
      </c>
      <c r="H59" s="28" t="str">
        <f t="shared" si="1"/>
        <v/>
      </c>
      <c r="I59" s="27" t="str">
        <f>IF($A59="","",IF(H59&gt;0.005,"Arrears",IF(H59&lt;-0.005,"Advance",IF(Units!D58="","Vacant","Paid up"))))</f>
        <v/>
      </c>
      <c r="J59" s="26" t="str">
        <f>IF($A59="","",N(Units!G58))</f>
        <v/>
      </c>
      <c r="K59" s="29" t="str">
        <f>IF(OR($A59="",Units!J58=""),"",Units!J58)</f>
        <v/>
      </c>
      <c r="L59" s="30" t="str">
        <f>IF(K59="","",K59-Settings!$B$6)</f>
        <v/>
      </c>
      <c r="M59" s="31" t="str">
        <f>IF($A59="","",SUMIFS(Payments!$D:$D,Payments!$B:$B,$A59,Payments!$C:$C,"&gt;="&amp;M$4,Payments!$C:$C,"&lt;"&amp;EDATE(M$4,1)))</f>
        <v/>
      </c>
      <c r="N59" s="31" t="str">
        <f>IF($A59="","",SUMIFS(Payments!$D:$D,Payments!$B:$B,$A59,Payments!$C:$C,"&gt;="&amp;N$4,Payments!$C:$C,"&lt;"&amp;EDATE(N$4,1)))</f>
        <v/>
      </c>
      <c r="O59" s="31" t="str">
        <f>IF($A59="","",SUMIFS(Payments!$D:$D,Payments!$B:$B,$A59,Payments!$C:$C,"&gt;="&amp;O$4,Payments!$C:$C,"&lt;"&amp;EDATE(O$4,1)))</f>
        <v/>
      </c>
      <c r="P59" s="31" t="str">
        <f>IF($A59="","",SUMIFS(Payments!$D:$D,Payments!$B:$B,$A59,Payments!$C:$C,"&gt;="&amp;P$4,Payments!$C:$C,"&lt;"&amp;EDATE(P$4,1)))</f>
        <v/>
      </c>
      <c r="Q59" s="31" t="str">
        <f>IF($A59="","",SUMIFS(Payments!$D:$D,Payments!$B:$B,$A59,Payments!$C:$C,"&gt;="&amp;Q$4,Payments!$C:$C,"&lt;"&amp;EDATE(Q$4,1)))</f>
        <v/>
      </c>
      <c r="R59" s="31" t="str">
        <f>IF($A59="","",SUMIFS(Payments!$D:$D,Payments!$B:$B,$A59,Payments!$C:$C,"&gt;="&amp;R$4,Payments!$C:$C,"&lt;"&amp;EDATE(R$4,1)))</f>
        <v/>
      </c>
      <c r="S59" s="31" t="str">
        <f>IF($A59="","",SUMIFS(Payments!$D:$D,Payments!$B:$B,$A59,Payments!$C:$C,"&gt;="&amp;S$4,Payments!$C:$C,"&lt;"&amp;EDATE(S$4,1)))</f>
        <v/>
      </c>
      <c r="T59" s="31" t="str">
        <f>IF($A59="","",SUMIFS(Payments!$D:$D,Payments!$B:$B,$A59,Payments!$C:$C,"&gt;="&amp;T$4,Payments!$C:$C,"&lt;"&amp;EDATE(T$4,1)))</f>
        <v/>
      </c>
      <c r="U59" s="31" t="str">
        <f>IF($A59="","",SUMIFS(Payments!$D:$D,Payments!$B:$B,$A59,Payments!$C:$C,"&gt;="&amp;U$4,Payments!$C:$C,"&lt;"&amp;EDATE(U$4,1)))</f>
        <v/>
      </c>
      <c r="V59" s="31" t="str">
        <f>IF($A59="","",SUMIFS(Payments!$D:$D,Payments!$B:$B,$A59,Payments!$C:$C,"&gt;="&amp;V$4,Payments!$C:$C,"&lt;"&amp;EDATE(V$4,1)))</f>
        <v/>
      </c>
      <c r="W59" s="31" t="str">
        <f>IF($A59="","",SUMIFS(Payments!$D:$D,Payments!$B:$B,$A59,Payments!$C:$C,"&gt;="&amp;W$4,Payments!$C:$C,"&lt;"&amp;EDATE(W$4,1)))</f>
        <v/>
      </c>
      <c r="X59" s="31" t="str">
        <f>IF($A59="","",SUMIFS(Payments!$D:$D,Payments!$B:$B,$A59,Payments!$C:$C,"&gt;="&amp;X$4,Payments!$C:$C,"&lt;"&amp;EDATE(X$4,1)))</f>
        <v/>
      </c>
      <c r="Y59" s="32" t="str">
        <f>IF(OR($A59="",N(H59)&lt;=0.005,Units!D58=""),"","Dear "&amp;C59&amp;", rent of "&amp;Settings!$B$4&amp;" "&amp;TEXT(H59,"#,##0")&amp;" is pending for "&amp;Units!C58&amp;", "&amp;B59&amp;" as on "&amp;TEXT(Settings!$B$6,"dd-mmm-yyyy")&amp;". Kindly pay at the earliest. Thank you. "&amp;Settings!$B$3)</f>
        <v/>
      </c>
      <c r="Z59" s="33" t="str">
        <f>IF($A59="","",IF(Units!$I58="",Settings!$B$9,MAX(Settings!$B$9,DATE(YEAR(Units!$I58),MONTH(Units!$I58),1))))</f>
        <v/>
      </c>
      <c r="AA59" s="33" t="str">
        <f>IF($A59="","",MIN(IF(DAY(Settings!$B$6)&gt;=MAX(1,N(Units!$H58)),DATE(YEAR(Settings!$B$6),MONTH(Settings!$B$6),1),EDATE(DATE(YEAR(Settings!$B$6),MONTH(Settings!$B$6),1),-1)),Settings!$B$10,IF(Units!$J58="",2958465,DATE(YEAR(Units!$J58),MONTH(Units!$J58),1))))</f>
        <v/>
      </c>
    </row>
    <row r="60" spans="1:27" x14ac:dyDescent="0.3">
      <c r="A60" s="25" t="str">
        <f>IF(Units!A59="","",Units!A59)</f>
        <v/>
      </c>
      <c r="B60" s="25" t="str">
        <f>IF($A60="","",Units!B59&amp;"")</f>
        <v/>
      </c>
      <c r="C60" s="25" t="str">
        <f>IF($A60="","",IF(Units!D59="","(vacant)",Units!D59&amp;""))</f>
        <v/>
      </c>
      <c r="D60" s="26" t="str">
        <f>IF($A60="","",N(Units!F59))</f>
        <v/>
      </c>
      <c r="E60" s="27" t="str">
        <f>IF($A60="","",IF(OR(Units!$D59="",$AA60&lt;$Z60),0,(YEAR($AA60)-YEAR($Z60))*12+MONTH($AA60)-MONTH($Z60)+1))</f>
        <v/>
      </c>
      <c r="F60" s="26" t="str">
        <f>IF($A60="","",N(Units!K59)+E60*D60)</f>
        <v/>
      </c>
      <c r="G60" s="26" t="str">
        <f>IF($A60="","",SUMIFS(Payments!$D:$D,Payments!$B:$B,$A60,Payments!$C:$C,"&lt;"&amp;EDATE(Settings!$B$10,1)))</f>
        <v/>
      </c>
      <c r="H60" s="28" t="str">
        <f t="shared" si="1"/>
        <v/>
      </c>
      <c r="I60" s="27" t="str">
        <f>IF($A60="","",IF(H60&gt;0.005,"Arrears",IF(H60&lt;-0.005,"Advance",IF(Units!D59="","Vacant","Paid up"))))</f>
        <v/>
      </c>
      <c r="J60" s="26" t="str">
        <f>IF($A60="","",N(Units!G59))</f>
        <v/>
      </c>
      <c r="K60" s="29" t="str">
        <f>IF(OR($A60="",Units!J59=""),"",Units!J59)</f>
        <v/>
      </c>
      <c r="L60" s="30" t="str">
        <f>IF(K60="","",K60-Settings!$B$6)</f>
        <v/>
      </c>
      <c r="M60" s="31" t="str">
        <f>IF($A60="","",SUMIFS(Payments!$D:$D,Payments!$B:$B,$A60,Payments!$C:$C,"&gt;="&amp;M$4,Payments!$C:$C,"&lt;"&amp;EDATE(M$4,1)))</f>
        <v/>
      </c>
      <c r="N60" s="31" t="str">
        <f>IF($A60="","",SUMIFS(Payments!$D:$D,Payments!$B:$B,$A60,Payments!$C:$C,"&gt;="&amp;N$4,Payments!$C:$C,"&lt;"&amp;EDATE(N$4,1)))</f>
        <v/>
      </c>
      <c r="O60" s="31" t="str">
        <f>IF($A60="","",SUMIFS(Payments!$D:$D,Payments!$B:$B,$A60,Payments!$C:$C,"&gt;="&amp;O$4,Payments!$C:$C,"&lt;"&amp;EDATE(O$4,1)))</f>
        <v/>
      </c>
      <c r="P60" s="31" t="str">
        <f>IF($A60="","",SUMIFS(Payments!$D:$D,Payments!$B:$B,$A60,Payments!$C:$C,"&gt;="&amp;P$4,Payments!$C:$C,"&lt;"&amp;EDATE(P$4,1)))</f>
        <v/>
      </c>
      <c r="Q60" s="31" t="str">
        <f>IF($A60="","",SUMIFS(Payments!$D:$D,Payments!$B:$B,$A60,Payments!$C:$C,"&gt;="&amp;Q$4,Payments!$C:$C,"&lt;"&amp;EDATE(Q$4,1)))</f>
        <v/>
      </c>
      <c r="R60" s="31" t="str">
        <f>IF($A60="","",SUMIFS(Payments!$D:$D,Payments!$B:$B,$A60,Payments!$C:$C,"&gt;="&amp;R$4,Payments!$C:$C,"&lt;"&amp;EDATE(R$4,1)))</f>
        <v/>
      </c>
      <c r="S60" s="31" t="str">
        <f>IF($A60="","",SUMIFS(Payments!$D:$D,Payments!$B:$B,$A60,Payments!$C:$C,"&gt;="&amp;S$4,Payments!$C:$C,"&lt;"&amp;EDATE(S$4,1)))</f>
        <v/>
      </c>
      <c r="T60" s="31" t="str">
        <f>IF($A60="","",SUMIFS(Payments!$D:$D,Payments!$B:$B,$A60,Payments!$C:$C,"&gt;="&amp;T$4,Payments!$C:$C,"&lt;"&amp;EDATE(T$4,1)))</f>
        <v/>
      </c>
      <c r="U60" s="31" t="str">
        <f>IF($A60="","",SUMIFS(Payments!$D:$D,Payments!$B:$B,$A60,Payments!$C:$C,"&gt;="&amp;U$4,Payments!$C:$C,"&lt;"&amp;EDATE(U$4,1)))</f>
        <v/>
      </c>
      <c r="V60" s="31" t="str">
        <f>IF($A60="","",SUMIFS(Payments!$D:$D,Payments!$B:$B,$A60,Payments!$C:$C,"&gt;="&amp;V$4,Payments!$C:$C,"&lt;"&amp;EDATE(V$4,1)))</f>
        <v/>
      </c>
      <c r="W60" s="31" t="str">
        <f>IF($A60="","",SUMIFS(Payments!$D:$D,Payments!$B:$B,$A60,Payments!$C:$C,"&gt;="&amp;W$4,Payments!$C:$C,"&lt;"&amp;EDATE(W$4,1)))</f>
        <v/>
      </c>
      <c r="X60" s="31" t="str">
        <f>IF($A60="","",SUMIFS(Payments!$D:$D,Payments!$B:$B,$A60,Payments!$C:$C,"&gt;="&amp;X$4,Payments!$C:$C,"&lt;"&amp;EDATE(X$4,1)))</f>
        <v/>
      </c>
      <c r="Y60" s="32" t="str">
        <f>IF(OR($A60="",N(H60)&lt;=0.005,Units!D59=""),"","Dear "&amp;C60&amp;", rent of "&amp;Settings!$B$4&amp;" "&amp;TEXT(H60,"#,##0")&amp;" is pending for "&amp;Units!C59&amp;", "&amp;B60&amp;" as on "&amp;TEXT(Settings!$B$6,"dd-mmm-yyyy")&amp;". Kindly pay at the earliest. Thank you. "&amp;Settings!$B$3)</f>
        <v/>
      </c>
      <c r="Z60" s="33" t="str">
        <f>IF($A60="","",IF(Units!$I59="",Settings!$B$9,MAX(Settings!$B$9,DATE(YEAR(Units!$I59),MONTH(Units!$I59),1))))</f>
        <v/>
      </c>
      <c r="AA60" s="33" t="str">
        <f>IF($A60="","",MIN(IF(DAY(Settings!$B$6)&gt;=MAX(1,N(Units!$H59)),DATE(YEAR(Settings!$B$6),MONTH(Settings!$B$6),1),EDATE(DATE(YEAR(Settings!$B$6),MONTH(Settings!$B$6),1),-1)),Settings!$B$10,IF(Units!$J59="",2958465,DATE(YEAR(Units!$J59),MONTH(Units!$J59),1))))</f>
        <v/>
      </c>
    </row>
    <row r="61" spans="1:27" x14ac:dyDescent="0.3">
      <c r="A61" s="25" t="str">
        <f>IF(Units!A60="","",Units!A60)</f>
        <v/>
      </c>
      <c r="B61" s="25" t="str">
        <f>IF($A61="","",Units!B60&amp;"")</f>
        <v/>
      </c>
      <c r="C61" s="25" t="str">
        <f>IF($A61="","",IF(Units!D60="","(vacant)",Units!D60&amp;""))</f>
        <v/>
      </c>
      <c r="D61" s="26" t="str">
        <f>IF($A61="","",N(Units!F60))</f>
        <v/>
      </c>
      <c r="E61" s="27" t="str">
        <f>IF($A61="","",IF(OR(Units!$D60="",$AA61&lt;$Z61),0,(YEAR($AA61)-YEAR($Z61))*12+MONTH($AA61)-MONTH($Z61)+1))</f>
        <v/>
      </c>
      <c r="F61" s="26" t="str">
        <f>IF($A61="","",N(Units!K60)+E61*D61)</f>
        <v/>
      </c>
      <c r="G61" s="26" t="str">
        <f>IF($A61="","",SUMIFS(Payments!$D:$D,Payments!$B:$B,$A61,Payments!$C:$C,"&lt;"&amp;EDATE(Settings!$B$10,1)))</f>
        <v/>
      </c>
      <c r="H61" s="28" t="str">
        <f t="shared" si="1"/>
        <v/>
      </c>
      <c r="I61" s="27" t="str">
        <f>IF($A61="","",IF(H61&gt;0.005,"Arrears",IF(H61&lt;-0.005,"Advance",IF(Units!D60="","Vacant","Paid up"))))</f>
        <v/>
      </c>
      <c r="J61" s="26" t="str">
        <f>IF($A61="","",N(Units!G60))</f>
        <v/>
      </c>
      <c r="K61" s="29" t="str">
        <f>IF(OR($A61="",Units!J60=""),"",Units!J60)</f>
        <v/>
      </c>
      <c r="L61" s="30" t="str">
        <f>IF(K61="","",K61-Settings!$B$6)</f>
        <v/>
      </c>
      <c r="M61" s="31" t="str">
        <f>IF($A61="","",SUMIFS(Payments!$D:$D,Payments!$B:$B,$A61,Payments!$C:$C,"&gt;="&amp;M$4,Payments!$C:$C,"&lt;"&amp;EDATE(M$4,1)))</f>
        <v/>
      </c>
      <c r="N61" s="31" t="str">
        <f>IF($A61="","",SUMIFS(Payments!$D:$D,Payments!$B:$B,$A61,Payments!$C:$C,"&gt;="&amp;N$4,Payments!$C:$C,"&lt;"&amp;EDATE(N$4,1)))</f>
        <v/>
      </c>
      <c r="O61" s="31" t="str">
        <f>IF($A61="","",SUMIFS(Payments!$D:$D,Payments!$B:$B,$A61,Payments!$C:$C,"&gt;="&amp;O$4,Payments!$C:$C,"&lt;"&amp;EDATE(O$4,1)))</f>
        <v/>
      </c>
      <c r="P61" s="31" t="str">
        <f>IF($A61="","",SUMIFS(Payments!$D:$D,Payments!$B:$B,$A61,Payments!$C:$C,"&gt;="&amp;P$4,Payments!$C:$C,"&lt;"&amp;EDATE(P$4,1)))</f>
        <v/>
      </c>
      <c r="Q61" s="31" t="str">
        <f>IF($A61="","",SUMIFS(Payments!$D:$D,Payments!$B:$B,$A61,Payments!$C:$C,"&gt;="&amp;Q$4,Payments!$C:$C,"&lt;"&amp;EDATE(Q$4,1)))</f>
        <v/>
      </c>
      <c r="R61" s="31" t="str">
        <f>IF($A61="","",SUMIFS(Payments!$D:$D,Payments!$B:$B,$A61,Payments!$C:$C,"&gt;="&amp;R$4,Payments!$C:$C,"&lt;"&amp;EDATE(R$4,1)))</f>
        <v/>
      </c>
      <c r="S61" s="31" t="str">
        <f>IF($A61="","",SUMIFS(Payments!$D:$D,Payments!$B:$B,$A61,Payments!$C:$C,"&gt;="&amp;S$4,Payments!$C:$C,"&lt;"&amp;EDATE(S$4,1)))</f>
        <v/>
      </c>
      <c r="T61" s="31" t="str">
        <f>IF($A61="","",SUMIFS(Payments!$D:$D,Payments!$B:$B,$A61,Payments!$C:$C,"&gt;="&amp;T$4,Payments!$C:$C,"&lt;"&amp;EDATE(T$4,1)))</f>
        <v/>
      </c>
      <c r="U61" s="31" t="str">
        <f>IF($A61="","",SUMIFS(Payments!$D:$D,Payments!$B:$B,$A61,Payments!$C:$C,"&gt;="&amp;U$4,Payments!$C:$C,"&lt;"&amp;EDATE(U$4,1)))</f>
        <v/>
      </c>
      <c r="V61" s="31" t="str">
        <f>IF($A61="","",SUMIFS(Payments!$D:$D,Payments!$B:$B,$A61,Payments!$C:$C,"&gt;="&amp;V$4,Payments!$C:$C,"&lt;"&amp;EDATE(V$4,1)))</f>
        <v/>
      </c>
      <c r="W61" s="31" t="str">
        <f>IF($A61="","",SUMIFS(Payments!$D:$D,Payments!$B:$B,$A61,Payments!$C:$C,"&gt;="&amp;W$4,Payments!$C:$C,"&lt;"&amp;EDATE(W$4,1)))</f>
        <v/>
      </c>
      <c r="X61" s="31" t="str">
        <f>IF($A61="","",SUMIFS(Payments!$D:$D,Payments!$B:$B,$A61,Payments!$C:$C,"&gt;="&amp;X$4,Payments!$C:$C,"&lt;"&amp;EDATE(X$4,1)))</f>
        <v/>
      </c>
      <c r="Y61" s="32" t="str">
        <f>IF(OR($A61="",N(H61)&lt;=0.005,Units!D60=""),"","Dear "&amp;C61&amp;", rent of "&amp;Settings!$B$4&amp;" "&amp;TEXT(H61,"#,##0")&amp;" is pending for "&amp;Units!C60&amp;", "&amp;B61&amp;" as on "&amp;TEXT(Settings!$B$6,"dd-mmm-yyyy")&amp;". Kindly pay at the earliest. Thank you. "&amp;Settings!$B$3)</f>
        <v/>
      </c>
      <c r="Z61" s="33" t="str">
        <f>IF($A61="","",IF(Units!$I60="",Settings!$B$9,MAX(Settings!$B$9,DATE(YEAR(Units!$I60),MONTH(Units!$I60),1))))</f>
        <v/>
      </c>
      <c r="AA61" s="33" t="str">
        <f>IF($A61="","",MIN(IF(DAY(Settings!$B$6)&gt;=MAX(1,N(Units!$H60)),DATE(YEAR(Settings!$B$6),MONTH(Settings!$B$6),1),EDATE(DATE(YEAR(Settings!$B$6),MONTH(Settings!$B$6),1),-1)),Settings!$B$10,IF(Units!$J60="",2958465,DATE(YEAR(Units!$J60),MONTH(Units!$J60),1))))</f>
        <v/>
      </c>
    </row>
    <row r="62" spans="1:27" x14ac:dyDescent="0.3">
      <c r="A62" s="25" t="str">
        <f>IF(Units!A61="","",Units!A61)</f>
        <v/>
      </c>
      <c r="B62" s="25" t="str">
        <f>IF($A62="","",Units!B61&amp;"")</f>
        <v/>
      </c>
      <c r="C62" s="25" t="str">
        <f>IF($A62="","",IF(Units!D61="","(vacant)",Units!D61&amp;""))</f>
        <v/>
      </c>
      <c r="D62" s="26" t="str">
        <f>IF($A62="","",N(Units!F61))</f>
        <v/>
      </c>
      <c r="E62" s="27" t="str">
        <f>IF($A62="","",IF(OR(Units!$D61="",$AA62&lt;$Z62),0,(YEAR($AA62)-YEAR($Z62))*12+MONTH($AA62)-MONTH($Z62)+1))</f>
        <v/>
      </c>
      <c r="F62" s="26" t="str">
        <f>IF($A62="","",N(Units!K61)+E62*D62)</f>
        <v/>
      </c>
      <c r="G62" s="26" t="str">
        <f>IF($A62="","",SUMIFS(Payments!$D:$D,Payments!$B:$B,$A62,Payments!$C:$C,"&lt;"&amp;EDATE(Settings!$B$10,1)))</f>
        <v/>
      </c>
      <c r="H62" s="28" t="str">
        <f t="shared" si="1"/>
        <v/>
      </c>
      <c r="I62" s="27" t="str">
        <f>IF($A62="","",IF(H62&gt;0.005,"Arrears",IF(H62&lt;-0.005,"Advance",IF(Units!D61="","Vacant","Paid up"))))</f>
        <v/>
      </c>
      <c r="J62" s="26" t="str">
        <f>IF($A62="","",N(Units!G61))</f>
        <v/>
      </c>
      <c r="K62" s="29" t="str">
        <f>IF(OR($A62="",Units!J61=""),"",Units!J61)</f>
        <v/>
      </c>
      <c r="L62" s="30" t="str">
        <f>IF(K62="","",K62-Settings!$B$6)</f>
        <v/>
      </c>
      <c r="M62" s="31" t="str">
        <f>IF($A62="","",SUMIFS(Payments!$D:$D,Payments!$B:$B,$A62,Payments!$C:$C,"&gt;="&amp;M$4,Payments!$C:$C,"&lt;"&amp;EDATE(M$4,1)))</f>
        <v/>
      </c>
      <c r="N62" s="31" t="str">
        <f>IF($A62="","",SUMIFS(Payments!$D:$D,Payments!$B:$B,$A62,Payments!$C:$C,"&gt;="&amp;N$4,Payments!$C:$C,"&lt;"&amp;EDATE(N$4,1)))</f>
        <v/>
      </c>
      <c r="O62" s="31" t="str">
        <f>IF($A62="","",SUMIFS(Payments!$D:$D,Payments!$B:$B,$A62,Payments!$C:$C,"&gt;="&amp;O$4,Payments!$C:$C,"&lt;"&amp;EDATE(O$4,1)))</f>
        <v/>
      </c>
      <c r="P62" s="31" t="str">
        <f>IF($A62="","",SUMIFS(Payments!$D:$D,Payments!$B:$B,$A62,Payments!$C:$C,"&gt;="&amp;P$4,Payments!$C:$C,"&lt;"&amp;EDATE(P$4,1)))</f>
        <v/>
      </c>
      <c r="Q62" s="31" t="str">
        <f>IF($A62="","",SUMIFS(Payments!$D:$D,Payments!$B:$B,$A62,Payments!$C:$C,"&gt;="&amp;Q$4,Payments!$C:$C,"&lt;"&amp;EDATE(Q$4,1)))</f>
        <v/>
      </c>
      <c r="R62" s="31" t="str">
        <f>IF($A62="","",SUMIFS(Payments!$D:$D,Payments!$B:$B,$A62,Payments!$C:$C,"&gt;="&amp;R$4,Payments!$C:$C,"&lt;"&amp;EDATE(R$4,1)))</f>
        <v/>
      </c>
      <c r="S62" s="31" t="str">
        <f>IF($A62="","",SUMIFS(Payments!$D:$D,Payments!$B:$B,$A62,Payments!$C:$C,"&gt;="&amp;S$4,Payments!$C:$C,"&lt;"&amp;EDATE(S$4,1)))</f>
        <v/>
      </c>
      <c r="T62" s="31" t="str">
        <f>IF($A62="","",SUMIFS(Payments!$D:$D,Payments!$B:$B,$A62,Payments!$C:$C,"&gt;="&amp;T$4,Payments!$C:$C,"&lt;"&amp;EDATE(T$4,1)))</f>
        <v/>
      </c>
      <c r="U62" s="31" t="str">
        <f>IF($A62="","",SUMIFS(Payments!$D:$D,Payments!$B:$B,$A62,Payments!$C:$C,"&gt;="&amp;U$4,Payments!$C:$C,"&lt;"&amp;EDATE(U$4,1)))</f>
        <v/>
      </c>
      <c r="V62" s="31" t="str">
        <f>IF($A62="","",SUMIFS(Payments!$D:$D,Payments!$B:$B,$A62,Payments!$C:$C,"&gt;="&amp;V$4,Payments!$C:$C,"&lt;"&amp;EDATE(V$4,1)))</f>
        <v/>
      </c>
      <c r="W62" s="31" t="str">
        <f>IF($A62="","",SUMIFS(Payments!$D:$D,Payments!$B:$B,$A62,Payments!$C:$C,"&gt;="&amp;W$4,Payments!$C:$C,"&lt;"&amp;EDATE(W$4,1)))</f>
        <v/>
      </c>
      <c r="X62" s="31" t="str">
        <f>IF($A62="","",SUMIFS(Payments!$D:$D,Payments!$B:$B,$A62,Payments!$C:$C,"&gt;="&amp;X$4,Payments!$C:$C,"&lt;"&amp;EDATE(X$4,1)))</f>
        <v/>
      </c>
      <c r="Y62" s="32" t="str">
        <f>IF(OR($A62="",N(H62)&lt;=0.005,Units!D61=""),"","Dear "&amp;C62&amp;", rent of "&amp;Settings!$B$4&amp;" "&amp;TEXT(H62,"#,##0")&amp;" is pending for "&amp;Units!C61&amp;", "&amp;B62&amp;" as on "&amp;TEXT(Settings!$B$6,"dd-mmm-yyyy")&amp;". Kindly pay at the earliest. Thank you. "&amp;Settings!$B$3)</f>
        <v/>
      </c>
      <c r="Z62" s="33" t="str">
        <f>IF($A62="","",IF(Units!$I61="",Settings!$B$9,MAX(Settings!$B$9,DATE(YEAR(Units!$I61),MONTH(Units!$I61),1))))</f>
        <v/>
      </c>
      <c r="AA62" s="33" t="str">
        <f>IF($A62="","",MIN(IF(DAY(Settings!$B$6)&gt;=MAX(1,N(Units!$H61)),DATE(YEAR(Settings!$B$6),MONTH(Settings!$B$6),1),EDATE(DATE(YEAR(Settings!$B$6),MONTH(Settings!$B$6),1),-1)),Settings!$B$10,IF(Units!$J61="",2958465,DATE(YEAR(Units!$J61),MONTH(Units!$J61),1))))</f>
        <v/>
      </c>
    </row>
    <row r="63" spans="1:27" x14ac:dyDescent="0.3">
      <c r="A63" s="25" t="str">
        <f>IF(Units!A62="","",Units!A62)</f>
        <v/>
      </c>
      <c r="B63" s="25" t="str">
        <f>IF($A63="","",Units!B62&amp;"")</f>
        <v/>
      </c>
      <c r="C63" s="25" t="str">
        <f>IF($A63="","",IF(Units!D62="","(vacant)",Units!D62&amp;""))</f>
        <v/>
      </c>
      <c r="D63" s="26" t="str">
        <f>IF($A63="","",N(Units!F62))</f>
        <v/>
      </c>
      <c r="E63" s="27" t="str">
        <f>IF($A63="","",IF(OR(Units!$D62="",$AA63&lt;$Z63),0,(YEAR($AA63)-YEAR($Z63))*12+MONTH($AA63)-MONTH($Z63)+1))</f>
        <v/>
      </c>
      <c r="F63" s="26" t="str">
        <f>IF($A63="","",N(Units!K62)+E63*D63)</f>
        <v/>
      </c>
      <c r="G63" s="26" t="str">
        <f>IF($A63="","",SUMIFS(Payments!$D:$D,Payments!$B:$B,$A63,Payments!$C:$C,"&lt;"&amp;EDATE(Settings!$B$10,1)))</f>
        <v/>
      </c>
      <c r="H63" s="28" t="str">
        <f t="shared" si="1"/>
        <v/>
      </c>
      <c r="I63" s="27" t="str">
        <f>IF($A63="","",IF(H63&gt;0.005,"Arrears",IF(H63&lt;-0.005,"Advance",IF(Units!D62="","Vacant","Paid up"))))</f>
        <v/>
      </c>
      <c r="J63" s="26" t="str">
        <f>IF($A63="","",N(Units!G62))</f>
        <v/>
      </c>
      <c r="K63" s="29" t="str">
        <f>IF(OR($A63="",Units!J62=""),"",Units!J62)</f>
        <v/>
      </c>
      <c r="L63" s="30" t="str">
        <f>IF(K63="","",K63-Settings!$B$6)</f>
        <v/>
      </c>
      <c r="M63" s="31" t="str">
        <f>IF($A63="","",SUMIFS(Payments!$D:$D,Payments!$B:$B,$A63,Payments!$C:$C,"&gt;="&amp;M$4,Payments!$C:$C,"&lt;"&amp;EDATE(M$4,1)))</f>
        <v/>
      </c>
      <c r="N63" s="31" t="str">
        <f>IF($A63="","",SUMIFS(Payments!$D:$D,Payments!$B:$B,$A63,Payments!$C:$C,"&gt;="&amp;N$4,Payments!$C:$C,"&lt;"&amp;EDATE(N$4,1)))</f>
        <v/>
      </c>
      <c r="O63" s="31" t="str">
        <f>IF($A63="","",SUMIFS(Payments!$D:$D,Payments!$B:$B,$A63,Payments!$C:$C,"&gt;="&amp;O$4,Payments!$C:$C,"&lt;"&amp;EDATE(O$4,1)))</f>
        <v/>
      </c>
      <c r="P63" s="31" t="str">
        <f>IF($A63="","",SUMIFS(Payments!$D:$D,Payments!$B:$B,$A63,Payments!$C:$C,"&gt;="&amp;P$4,Payments!$C:$C,"&lt;"&amp;EDATE(P$4,1)))</f>
        <v/>
      </c>
      <c r="Q63" s="31" t="str">
        <f>IF($A63="","",SUMIFS(Payments!$D:$D,Payments!$B:$B,$A63,Payments!$C:$C,"&gt;="&amp;Q$4,Payments!$C:$C,"&lt;"&amp;EDATE(Q$4,1)))</f>
        <v/>
      </c>
      <c r="R63" s="31" t="str">
        <f>IF($A63="","",SUMIFS(Payments!$D:$D,Payments!$B:$B,$A63,Payments!$C:$C,"&gt;="&amp;R$4,Payments!$C:$C,"&lt;"&amp;EDATE(R$4,1)))</f>
        <v/>
      </c>
      <c r="S63" s="31" t="str">
        <f>IF($A63="","",SUMIFS(Payments!$D:$D,Payments!$B:$B,$A63,Payments!$C:$C,"&gt;="&amp;S$4,Payments!$C:$C,"&lt;"&amp;EDATE(S$4,1)))</f>
        <v/>
      </c>
      <c r="T63" s="31" t="str">
        <f>IF($A63="","",SUMIFS(Payments!$D:$D,Payments!$B:$B,$A63,Payments!$C:$C,"&gt;="&amp;T$4,Payments!$C:$C,"&lt;"&amp;EDATE(T$4,1)))</f>
        <v/>
      </c>
      <c r="U63" s="31" t="str">
        <f>IF($A63="","",SUMIFS(Payments!$D:$D,Payments!$B:$B,$A63,Payments!$C:$C,"&gt;="&amp;U$4,Payments!$C:$C,"&lt;"&amp;EDATE(U$4,1)))</f>
        <v/>
      </c>
      <c r="V63" s="31" t="str">
        <f>IF($A63="","",SUMIFS(Payments!$D:$D,Payments!$B:$B,$A63,Payments!$C:$C,"&gt;="&amp;V$4,Payments!$C:$C,"&lt;"&amp;EDATE(V$4,1)))</f>
        <v/>
      </c>
      <c r="W63" s="31" t="str">
        <f>IF($A63="","",SUMIFS(Payments!$D:$D,Payments!$B:$B,$A63,Payments!$C:$C,"&gt;="&amp;W$4,Payments!$C:$C,"&lt;"&amp;EDATE(W$4,1)))</f>
        <v/>
      </c>
      <c r="X63" s="31" t="str">
        <f>IF($A63="","",SUMIFS(Payments!$D:$D,Payments!$B:$B,$A63,Payments!$C:$C,"&gt;="&amp;X$4,Payments!$C:$C,"&lt;"&amp;EDATE(X$4,1)))</f>
        <v/>
      </c>
      <c r="Y63" s="32" t="str">
        <f>IF(OR($A63="",N(H63)&lt;=0.005,Units!D62=""),"","Dear "&amp;C63&amp;", rent of "&amp;Settings!$B$4&amp;" "&amp;TEXT(H63,"#,##0")&amp;" is pending for "&amp;Units!C62&amp;", "&amp;B63&amp;" as on "&amp;TEXT(Settings!$B$6,"dd-mmm-yyyy")&amp;". Kindly pay at the earliest. Thank you. "&amp;Settings!$B$3)</f>
        <v/>
      </c>
      <c r="Z63" s="33" t="str">
        <f>IF($A63="","",IF(Units!$I62="",Settings!$B$9,MAX(Settings!$B$9,DATE(YEAR(Units!$I62),MONTH(Units!$I62),1))))</f>
        <v/>
      </c>
      <c r="AA63" s="33" t="str">
        <f>IF($A63="","",MIN(IF(DAY(Settings!$B$6)&gt;=MAX(1,N(Units!$H62)),DATE(YEAR(Settings!$B$6),MONTH(Settings!$B$6),1),EDATE(DATE(YEAR(Settings!$B$6),MONTH(Settings!$B$6),1),-1)),Settings!$B$10,IF(Units!$J62="",2958465,DATE(YEAR(Units!$J62),MONTH(Units!$J62),1))))</f>
        <v/>
      </c>
    </row>
    <row r="64" spans="1:27" x14ac:dyDescent="0.3">
      <c r="A64" s="25" t="str">
        <f>IF(Units!A63="","",Units!A63)</f>
        <v/>
      </c>
      <c r="B64" s="25" t="str">
        <f>IF($A64="","",Units!B63&amp;"")</f>
        <v/>
      </c>
      <c r="C64" s="25" t="str">
        <f>IF($A64="","",IF(Units!D63="","(vacant)",Units!D63&amp;""))</f>
        <v/>
      </c>
      <c r="D64" s="26" t="str">
        <f>IF($A64="","",N(Units!F63))</f>
        <v/>
      </c>
      <c r="E64" s="27" t="str">
        <f>IF($A64="","",IF(OR(Units!$D63="",$AA64&lt;$Z64),0,(YEAR($AA64)-YEAR($Z64))*12+MONTH($AA64)-MONTH($Z64)+1))</f>
        <v/>
      </c>
      <c r="F64" s="26" t="str">
        <f>IF($A64="","",N(Units!K63)+E64*D64)</f>
        <v/>
      </c>
      <c r="G64" s="26" t="str">
        <f>IF($A64="","",SUMIFS(Payments!$D:$D,Payments!$B:$B,$A64,Payments!$C:$C,"&lt;"&amp;EDATE(Settings!$B$10,1)))</f>
        <v/>
      </c>
      <c r="H64" s="28" t="str">
        <f t="shared" si="1"/>
        <v/>
      </c>
      <c r="I64" s="27" t="str">
        <f>IF($A64="","",IF(H64&gt;0.005,"Arrears",IF(H64&lt;-0.005,"Advance",IF(Units!D63="","Vacant","Paid up"))))</f>
        <v/>
      </c>
      <c r="J64" s="26" t="str">
        <f>IF($A64="","",N(Units!G63))</f>
        <v/>
      </c>
      <c r="K64" s="29" t="str">
        <f>IF(OR($A64="",Units!J63=""),"",Units!J63)</f>
        <v/>
      </c>
      <c r="L64" s="30" t="str">
        <f>IF(K64="","",K64-Settings!$B$6)</f>
        <v/>
      </c>
      <c r="M64" s="31" t="str">
        <f>IF($A64="","",SUMIFS(Payments!$D:$D,Payments!$B:$B,$A64,Payments!$C:$C,"&gt;="&amp;M$4,Payments!$C:$C,"&lt;"&amp;EDATE(M$4,1)))</f>
        <v/>
      </c>
      <c r="N64" s="31" t="str">
        <f>IF($A64="","",SUMIFS(Payments!$D:$D,Payments!$B:$B,$A64,Payments!$C:$C,"&gt;="&amp;N$4,Payments!$C:$C,"&lt;"&amp;EDATE(N$4,1)))</f>
        <v/>
      </c>
      <c r="O64" s="31" t="str">
        <f>IF($A64="","",SUMIFS(Payments!$D:$D,Payments!$B:$B,$A64,Payments!$C:$C,"&gt;="&amp;O$4,Payments!$C:$C,"&lt;"&amp;EDATE(O$4,1)))</f>
        <v/>
      </c>
      <c r="P64" s="31" t="str">
        <f>IF($A64="","",SUMIFS(Payments!$D:$D,Payments!$B:$B,$A64,Payments!$C:$C,"&gt;="&amp;P$4,Payments!$C:$C,"&lt;"&amp;EDATE(P$4,1)))</f>
        <v/>
      </c>
      <c r="Q64" s="31" t="str">
        <f>IF($A64="","",SUMIFS(Payments!$D:$D,Payments!$B:$B,$A64,Payments!$C:$C,"&gt;="&amp;Q$4,Payments!$C:$C,"&lt;"&amp;EDATE(Q$4,1)))</f>
        <v/>
      </c>
      <c r="R64" s="31" t="str">
        <f>IF($A64="","",SUMIFS(Payments!$D:$D,Payments!$B:$B,$A64,Payments!$C:$C,"&gt;="&amp;R$4,Payments!$C:$C,"&lt;"&amp;EDATE(R$4,1)))</f>
        <v/>
      </c>
      <c r="S64" s="31" t="str">
        <f>IF($A64="","",SUMIFS(Payments!$D:$D,Payments!$B:$B,$A64,Payments!$C:$C,"&gt;="&amp;S$4,Payments!$C:$C,"&lt;"&amp;EDATE(S$4,1)))</f>
        <v/>
      </c>
      <c r="T64" s="31" t="str">
        <f>IF($A64="","",SUMIFS(Payments!$D:$D,Payments!$B:$B,$A64,Payments!$C:$C,"&gt;="&amp;T$4,Payments!$C:$C,"&lt;"&amp;EDATE(T$4,1)))</f>
        <v/>
      </c>
      <c r="U64" s="31" t="str">
        <f>IF($A64="","",SUMIFS(Payments!$D:$D,Payments!$B:$B,$A64,Payments!$C:$C,"&gt;="&amp;U$4,Payments!$C:$C,"&lt;"&amp;EDATE(U$4,1)))</f>
        <v/>
      </c>
      <c r="V64" s="31" t="str">
        <f>IF($A64="","",SUMIFS(Payments!$D:$D,Payments!$B:$B,$A64,Payments!$C:$C,"&gt;="&amp;V$4,Payments!$C:$C,"&lt;"&amp;EDATE(V$4,1)))</f>
        <v/>
      </c>
      <c r="W64" s="31" t="str">
        <f>IF($A64="","",SUMIFS(Payments!$D:$D,Payments!$B:$B,$A64,Payments!$C:$C,"&gt;="&amp;W$4,Payments!$C:$C,"&lt;"&amp;EDATE(W$4,1)))</f>
        <v/>
      </c>
      <c r="X64" s="31" t="str">
        <f>IF($A64="","",SUMIFS(Payments!$D:$D,Payments!$B:$B,$A64,Payments!$C:$C,"&gt;="&amp;X$4,Payments!$C:$C,"&lt;"&amp;EDATE(X$4,1)))</f>
        <v/>
      </c>
      <c r="Y64" s="32" t="str">
        <f>IF(OR($A64="",N(H64)&lt;=0.005,Units!D63=""),"","Dear "&amp;C64&amp;", rent of "&amp;Settings!$B$4&amp;" "&amp;TEXT(H64,"#,##0")&amp;" is pending for "&amp;Units!C63&amp;", "&amp;B64&amp;" as on "&amp;TEXT(Settings!$B$6,"dd-mmm-yyyy")&amp;". Kindly pay at the earliest. Thank you. "&amp;Settings!$B$3)</f>
        <v/>
      </c>
      <c r="Z64" s="33" t="str">
        <f>IF($A64="","",IF(Units!$I63="",Settings!$B$9,MAX(Settings!$B$9,DATE(YEAR(Units!$I63),MONTH(Units!$I63),1))))</f>
        <v/>
      </c>
      <c r="AA64" s="33" t="str">
        <f>IF($A64="","",MIN(IF(DAY(Settings!$B$6)&gt;=MAX(1,N(Units!$H63)),DATE(YEAR(Settings!$B$6),MONTH(Settings!$B$6),1),EDATE(DATE(YEAR(Settings!$B$6),MONTH(Settings!$B$6),1),-1)),Settings!$B$10,IF(Units!$J63="",2958465,DATE(YEAR(Units!$J63),MONTH(Units!$J63),1))))</f>
        <v/>
      </c>
    </row>
    <row r="65" spans="1:27" x14ac:dyDescent="0.3">
      <c r="A65" s="25" t="str">
        <f>IF(Units!A64="","",Units!A64)</f>
        <v/>
      </c>
      <c r="B65" s="25" t="str">
        <f>IF($A65="","",Units!B64&amp;"")</f>
        <v/>
      </c>
      <c r="C65" s="25" t="str">
        <f>IF($A65="","",IF(Units!D64="","(vacant)",Units!D64&amp;""))</f>
        <v/>
      </c>
      <c r="D65" s="26" t="str">
        <f>IF($A65="","",N(Units!F64))</f>
        <v/>
      </c>
      <c r="E65" s="27" t="str">
        <f>IF($A65="","",IF(OR(Units!$D64="",$AA65&lt;$Z65),0,(YEAR($AA65)-YEAR($Z65))*12+MONTH($AA65)-MONTH($Z65)+1))</f>
        <v/>
      </c>
      <c r="F65" s="26" t="str">
        <f>IF($A65="","",N(Units!K64)+E65*D65)</f>
        <v/>
      </c>
      <c r="G65" s="26" t="str">
        <f>IF($A65="","",SUMIFS(Payments!$D:$D,Payments!$B:$B,$A65,Payments!$C:$C,"&lt;"&amp;EDATE(Settings!$B$10,1)))</f>
        <v/>
      </c>
      <c r="H65" s="28" t="str">
        <f t="shared" si="1"/>
        <v/>
      </c>
      <c r="I65" s="27" t="str">
        <f>IF($A65="","",IF(H65&gt;0.005,"Arrears",IF(H65&lt;-0.005,"Advance",IF(Units!D64="","Vacant","Paid up"))))</f>
        <v/>
      </c>
      <c r="J65" s="26" t="str">
        <f>IF($A65="","",N(Units!G64))</f>
        <v/>
      </c>
      <c r="K65" s="29" t="str">
        <f>IF(OR($A65="",Units!J64=""),"",Units!J64)</f>
        <v/>
      </c>
      <c r="L65" s="30" t="str">
        <f>IF(K65="","",K65-Settings!$B$6)</f>
        <v/>
      </c>
      <c r="M65" s="31" t="str">
        <f>IF($A65="","",SUMIFS(Payments!$D:$D,Payments!$B:$B,$A65,Payments!$C:$C,"&gt;="&amp;M$4,Payments!$C:$C,"&lt;"&amp;EDATE(M$4,1)))</f>
        <v/>
      </c>
      <c r="N65" s="31" t="str">
        <f>IF($A65="","",SUMIFS(Payments!$D:$D,Payments!$B:$B,$A65,Payments!$C:$C,"&gt;="&amp;N$4,Payments!$C:$C,"&lt;"&amp;EDATE(N$4,1)))</f>
        <v/>
      </c>
      <c r="O65" s="31" t="str">
        <f>IF($A65="","",SUMIFS(Payments!$D:$D,Payments!$B:$B,$A65,Payments!$C:$C,"&gt;="&amp;O$4,Payments!$C:$C,"&lt;"&amp;EDATE(O$4,1)))</f>
        <v/>
      </c>
      <c r="P65" s="31" t="str">
        <f>IF($A65="","",SUMIFS(Payments!$D:$D,Payments!$B:$B,$A65,Payments!$C:$C,"&gt;="&amp;P$4,Payments!$C:$C,"&lt;"&amp;EDATE(P$4,1)))</f>
        <v/>
      </c>
      <c r="Q65" s="31" t="str">
        <f>IF($A65="","",SUMIFS(Payments!$D:$D,Payments!$B:$B,$A65,Payments!$C:$C,"&gt;="&amp;Q$4,Payments!$C:$C,"&lt;"&amp;EDATE(Q$4,1)))</f>
        <v/>
      </c>
      <c r="R65" s="31" t="str">
        <f>IF($A65="","",SUMIFS(Payments!$D:$D,Payments!$B:$B,$A65,Payments!$C:$C,"&gt;="&amp;R$4,Payments!$C:$C,"&lt;"&amp;EDATE(R$4,1)))</f>
        <v/>
      </c>
      <c r="S65" s="31" t="str">
        <f>IF($A65="","",SUMIFS(Payments!$D:$D,Payments!$B:$B,$A65,Payments!$C:$C,"&gt;="&amp;S$4,Payments!$C:$C,"&lt;"&amp;EDATE(S$4,1)))</f>
        <v/>
      </c>
      <c r="T65" s="31" t="str">
        <f>IF($A65="","",SUMIFS(Payments!$D:$D,Payments!$B:$B,$A65,Payments!$C:$C,"&gt;="&amp;T$4,Payments!$C:$C,"&lt;"&amp;EDATE(T$4,1)))</f>
        <v/>
      </c>
      <c r="U65" s="31" t="str">
        <f>IF($A65="","",SUMIFS(Payments!$D:$D,Payments!$B:$B,$A65,Payments!$C:$C,"&gt;="&amp;U$4,Payments!$C:$C,"&lt;"&amp;EDATE(U$4,1)))</f>
        <v/>
      </c>
      <c r="V65" s="31" t="str">
        <f>IF($A65="","",SUMIFS(Payments!$D:$D,Payments!$B:$B,$A65,Payments!$C:$C,"&gt;="&amp;V$4,Payments!$C:$C,"&lt;"&amp;EDATE(V$4,1)))</f>
        <v/>
      </c>
      <c r="W65" s="31" t="str">
        <f>IF($A65="","",SUMIFS(Payments!$D:$D,Payments!$B:$B,$A65,Payments!$C:$C,"&gt;="&amp;W$4,Payments!$C:$C,"&lt;"&amp;EDATE(W$4,1)))</f>
        <v/>
      </c>
      <c r="X65" s="31" t="str">
        <f>IF($A65="","",SUMIFS(Payments!$D:$D,Payments!$B:$B,$A65,Payments!$C:$C,"&gt;="&amp;X$4,Payments!$C:$C,"&lt;"&amp;EDATE(X$4,1)))</f>
        <v/>
      </c>
      <c r="Y65" s="32" t="str">
        <f>IF(OR($A65="",N(H65)&lt;=0.005,Units!D64=""),"","Dear "&amp;C65&amp;", rent of "&amp;Settings!$B$4&amp;" "&amp;TEXT(H65,"#,##0")&amp;" is pending for "&amp;Units!C64&amp;", "&amp;B65&amp;" as on "&amp;TEXT(Settings!$B$6,"dd-mmm-yyyy")&amp;". Kindly pay at the earliest. Thank you. "&amp;Settings!$B$3)</f>
        <v/>
      </c>
      <c r="Z65" s="33" t="str">
        <f>IF($A65="","",IF(Units!$I64="",Settings!$B$9,MAX(Settings!$B$9,DATE(YEAR(Units!$I64),MONTH(Units!$I64),1))))</f>
        <v/>
      </c>
      <c r="AA65" s="33" t="str">
        <f>IF($A65="","",MIN(IF(DAY(Settings!$B$6)&gt;=MAX(1,N(Units!$H64)),DATE(YEAR(Settings!$B$6),MONTH(Settings!$B$6),1),EDATE(DATE(YEAR(Settings!$B$6),MONTH(Settings!$B$6),1),-1)),Settings!$B$10,IF(Units!$J64="",2958465,DATE(YEAR(Units!$J64),MONTH(Units!$J64),1))))</f>
        <v/>
      </c>
    </row>
    <row r="66" spans="1:27" x14ac:dyDescent="0.3">
      <c r="A66" s="25" t="str">
        <f>IF(Units!A65="","",Units!A65)</f>
        <v/>
      </c>
      <c r="B66" s="25" t="str">
        <f>IF($A66="","",Units!B65&amp;"")</f>
        <v/>
      </c>
      <c r="C66" s="25" t="str">
        <f>IF($A66="","",IF(Units!D65="","(vacant)",Units!D65&amp;""))</f>
        <v/>
      </c>
      <c r="D66" s="26" t="str">
        <f>IF($A66="","",N(Units!F65))</f>
        <v/>
      </c>
      <c r="E66" s="27" t="str">
        <f>IF($A66="","",IF(OR(Units!$D65="",$AA66&lt;$Z66),0,(YEAR($AA66)-YEAR($Z66))*12+MONTH($AA66)-MONTH($Z66)+1))</f>
        <v/>
      </c>
      <c r="F66" s="26" t="str">
        <f>IF($A66="","",N(Units!K65)+E66*D66)</f>
        <v/>
      </c>
      <c r="G66" s="26" t="str">
        <f>IF($A66="","",SUMIFS(Payments!$D:$D,Payments!$B:$B,$A66,Payments!$C:$C,"&lt;"&amp;EDATE(Settings!$B$10,1)))</f>
        <v/>
      </c>
      <c r="H66" s="28" t="str">
        <f t="shared" si="1"/>
        <v/>
      </c>
      <c r="I66" s="27" t="str">
        <f>IF($A66="","",IF(H66&gt;0.005,"Arrears",IF(H66&lt;-0.005,"Advance",IF(Units!D65="","Vacant","Paid up"))))</f>
        <v/>
      </c>
      <c r="J66" s="26" t="str">
        <f>IF($A66="","",N(Units!G65))</f>
        <v/>
      </c>
      <c r="K66" s="29" t="str">
        <f>IF(OR($A66="",Units!J65=""),"",Units!J65)</f>
        <v/>
      </c>
      <c r="L66" s="30" t="str">
        <f>IF(K66="","",K66-Settings!$B$6)</f>
        <v/>
      </c>
      <c r="M66" s="31" t="str">
        <f>IF($A66="","",SUMIFS(Payments!$D:$D,Payments!$B:$B,$A66,Payments!$C:$C,"&gt;="&amp;M$4,Payments!$C:$C,"&lt;"&amp;EDATE(M$4,1)))</f>
        <v/>
      </c>
      <c r="N66" s="31" t="str">
        <f>IF($A66="","",SUMIFS(Payments!$D:$D,Payments!$B:$B,$A66,Payments!$C:$C,"&gt;="&amp;N$4,Payments!$C:$C,"&lt;"&amp;EDATE(N$4,1)))</f>
        <v/>
      </c>
      <c r="O66" s="31" t="str">
        <f>IF($A66="","",SUMIFS(Payments!$D:$D,Payments!$B:$B,$A66,Payments!$C:$C,"&gt;="&amp;O$4,Payments!$C:$C,"&lt;"&amp;EDATE(O$4,1)))</f>
        <v/>
      </c>
      <c r="P66" s="31" t="str">
        <f>IF($A66="","",SUMIFS(Payments!$D:$D,Payments!$B:$B,$A66,Payments!$C:$C,"&gt;="&amp;P$4,Payments!$C:$C,"&lt;"&amp;EDATE(P$4,1)))</f>
        <v/>
      </c>
      <c r="Q66" s="31" t="str">
        <f>IF($A66="","",SUMIFS(Payments!$D:$D,Payments!$B:$B,$A66,Payments!$C:$C,"&gt;="&amp;Q$4,Payments!$C:$C,"&lt;"&amp;EDATE(Q$4,1)))</f>
        <v/>
      </c>
      <c r="R66" s="31" t="str">
        <f>IF($A66="","",SUMIFS(Payments!$D:$D,Payments!$B:$B,$A66,Payments!$C:$C,"&gt;="&amp;R$4,Payments!$C:$C,"&lt;"&amp;EDATE(R$4,1)))</f>
        <v/>
      </c>
      <c r="S66" s="31" t="str">
        <f>IF($A66="","",SUMIFS(Payments!$D:$D,Payments!$B:$B,$A66,Payments!$C:$C,"&gt;="&amp;S$4,Payments!$C:$C,"&lt;"&amp;EDATE(S$4,1)))</f>
        <v/>
      </c>
      <c r="T66" s="31" t="str">
        <f>IF($A66="","",SUMIFS(Payments!$D:$D,Payments!$B:$B,$A66,Payments!$C:$C,"&gt;="&amp;T$4,Payments!$C:$C,"&lt;"&amp;EDATE(T$4,1)))</f>
        <v/>
      </c>
      <c r="U66" s="31" t="str">
        <f>IF($A66="","",SUMIFS(Payments!$D:$D,Payments!$B:$B,$A66,Payments!$C:$C,"&gt;="&amp;U$4,Payments!$C:$C,"&lt;"&amp;EDATE(U$4,1)))</f>
        <v/>
      </c>
      <c r="V66" s="31" t="str">
        <f>IF($A66="","",SUMIFS(Payments!$D:$D,Payments!$B:$B,$A66,Payments!$C:$C,"&gt;="&amp;V$4,Payments!$C:$C,"&lt;"&amp;EDATE(V$4,1)))</f>
        <v/>
      </c>
      <c r="W66" s="31" t="str">
        <f>IF($A66="","",SUMIFS(Payments!$D:$D,Payments!$B:$B,$A66,Payments!$C:$C,"&gt;="&amp;W$4,Payments!$C:$C,"&lt;"&amp;EDATE(W$4,1)))</f>
        <v/>
      </c>
      <c r="X66" s="31" t="str">
        <f>IF($A66="","",SUMIFS(Payments!$D:$D,Payments!$B:$B,$A66,Payments!$C:$C,"&gt;="&amp;X$4,Payments!$C:$C,"&lt;"&amp;EDATE(X$4,1)))</f>
        <v/>
      </c>
      <c r="Y66" s="32" t="str">
        <f>IF(OR($A66="",N(H66)&lt;=0.005,Units!D65=""),"","Dear "&amp;C66&amp;", rent of "&amp;Settings!$B$4&amp;" "&amp;TEXT(H66,"#,##0")&amp;" is pending for "&amp;Units!C65&amp;", "&amp;B66&amp;" as on "&amp;TEXT(Settings!$B$6,"dd-mmm-yyyy")&amp;". Kindly pay at the earliest. Thank you. "&amp;Settings!$B$3)</f>
        <v/>
      </c>
      <c r="Z66" s="33" t="str">
        <f>IF($A66="","",IF(Units!$I65="",Settings!$B$9,MAX(Settings!$B$9,DATE(YEAR(Units!$I65),MONTH(Units!$I65),1))))</f>
        <v/>
      </c>
      <c r="AA66" s="33" t="str">
        <f>IF($A66="","",MIN(IF(DAY(Settings!$B$6)&gt;=MAX(1,N(Units!$H65)),DATE(YEAR(Settings!$B$6),MONTH(Settings!$B$6),1),EDATE(DATE(YEAR(Settings!$B$6),MONTH(Settings!$B$6),1),-1)),Settings!$B$10,IF(Units!$J65="",2958465,DATE(YEAR(Units!$J65),MONTH(Units!$J65),1))))</f>
        <v/>
      </c>
    </row>
    <row r="67" spans="1:27" x14ac:dyDescent="0.3">
      <c r="A67" s="25" t="str">
        <f>IF(Units!A66="","",Units!A66)</f>
        <v/>
      </c>
      <c r="B67" s="25" t="str">
        <f>IF($A67="","",Units!B66&amp;"")</f>
        <v/>
      </c>
      <c r="C67" s="25" t="str">
        <f>IF($A67="","",IF(Units!D66="","(vacant)",Units!D66&amp;""))</f>
        <v/>
      </c>
      <c r="D67" s="26" t="str">
        <f>IF($A67="","",N(Units!F66))</f>
        <v/>
      </c>
      <c r="E67" s="27" t="str">
        <f>IF($A67="","",IF(OR(Units!$D66="",$AA67&lt;$Z67),0,(YEAR($AA67)-YEAR($Z67))*12+MONTH($AA67)-MONTH($Z67)+1))</f>
        <v/>
      </c>
      <c r="F67" s="26" t="str">
        <f>IF($A67="","",N(Units!K66)+E67*D67)</f>
        <v/>
      </c>
      <c r="G67" s="26" t="str">
        <f>IF($A67="","",SUMIFS(Payments!$D:$D,Payments!$B:$B,$A67,Payments!$C:$C,"&lt;"&amp;EDATE(Settings!$B$10,1)))</f>
        <v/>
      </c>
      <c r="H67" s="28" t="str">
        <f t="shared" si="1"/>
        <v/>
      </c>
      <c r="I67" s="27" t="str">
        <f>IF($A67="","",IF(H67&gt;0.005,"Arrears",IF(H67&lt;-0.005,"Advance",IF(Units!D66="","Vacant","Paid up"))))</f>
        <v/>
      </c>
      <c r="J67" s="26" t="str">
        <f>IF($A67="","",N(Units!G66))</f>
        <v/>
      </c>
      <c r="K67" s="29" t="str">
        <f>IF(OR($A67="",Units!J66=""),"",Units!J66)</f>
        <v/>
      </c>
      <c r="L67" s="30" t="str">
        <f>IF(K67="","",K67-Settings!$B$6)</f>
        <v/>
      </c>
      <c r="M67" s="31" t="str">
        <f>IF($A67="","",SUMIFS(Payments!$D:$D,Payments!$B:$B,$A67,Payments!$C:$C,"&gt;="&amp;M$4,Payments!$C:$C,"&lt;"&amp;EDATE(M$4,1)))</f>
        <v/>
      </c>
      <c r="N67" s="31" t="str">
        <f>IF($A67="","",SUMIFS(Payments!$D:$D,Payments!$B:$B,$A67,Payments!$C:$C,"&gt;="&amp;N$4,Payments!$C:$C,"&lt;"&amp;EDATE(N$4,1)))</f>
        <v/>
      </c>
      <c r="O67" s="31" t="str">
        <f>IF($A67="","",SUMIFS(Payments!$D:$D,Payments!$B:$B,$A67,Payments!$C:$C,"&gt;="&amp;O$4,Payments!$C:$C,"&lt;"&amp;EDATE(O$4,1)))</f>
        <v/>
      </c>
      <c r="P67" s="31" t="str">
        <f>IF($A67="","",SUMIFS(Payments!$D:$D,Payments!$B:$B,$A67,Payments!$C:$C,"&gt;="&amp;P$4,Payments!$C:$C,"&lt;"&amp;EDATE(P$4,1)))</f>
        <v/>
      </c>
      <c r="Q67" s="31" t="str">
        <f>IF($A67="","",SUMIFS(Payments!$D:$D,Payments!$B:$B,$A67,Payments!$C:$C,"&gt;="&amp;Q$4,Payments!$C:$C,"&lt;"&amp;EDATE(Q$4,1)))</f>
        <v/>
      </c>
      <c r="R67" s="31" t="str">
        <f>IF($A67="","",SUMIFS(Payments!$D:$D,Payments!$B:$B,$A67,Payments!$C:$C,"&gt;="&amp;R$4,Payments!$C:$C,"&lt;"&amp;EDATE(R$4,1)))</f>
        <v/>
      </c>
      <c r="S67" s="31" t="str">
        <f>IF($A67="","",SUMIFS(Payments!$D:$D,Payments!$B:$B,$A67,Payments!$C:$C,"&gt;="&amp;S$4,Payments!$C:$C,"&lt;"&amp;EDATE(S$4,1)))</f>
        <v/>
      </c>
      <c r="T67" s="31" t="str">
        <f>IF($A67="","",SUMIFS(Payments!$D:$D,Payments!$B:$B,$A67,Payments!$C:$C,"&gt;="&amp;T$4,Payments!$C:$C,"&lt;"&amp;EDATE(T$4,1)))</f>
        <v/>
      </c>
      <c r="U67" s="31" t="str">
        <f>IF($A67="","",SUMIFS(Payments!$D:$D,Payments!$B:$B,$A67,Payments!$C:$C,"&gt;="&amp;U$4,Payments!$C:$C,"&lt;"&amp;EDATE(U$4,1)))</f>
        <v/>
      </c>
      <c r="V67" s="31" t="str">
        <f>IF($A67="","",SUMIFS(Payments!$D:$D,Payments!$B:$B,$A67,Payments!$C:$C,"&gt;="&amp;V$4,Payments!$C:$C,"&lt;"&amp;EDATE(V$4,1)))</f>
        <v/>
      </c>
      <c r="W67" s="31" t="str">
        <f>IF($A67="","",SUMIFS(Payments!$D:$D,Payments!$B:$B,$A67,Payments!$C:$C,"&gt;="&amp;W$4,Payments!$C:$C,"&lt;"&amp;EDATE(W$4,1)))</f>
        <v/>
      </c>
      <c r="X67" s="31" t="str">
        <f>IF($A67="","",SUMIFS(Payments!$D:$D,Payments!$B:$B,$A67,Payments!$C:$C,"&gt;="&amp;X$4,Payments!$C:$C,"&lt;"&amp;EDATE(X$4,1)))</f>
        <v/>
      </c>
      <c r="Y67" s="32" t="str">
        <f>IF(OR($A67="",N(H67)&lt;=0.005,Units!D66=""),"","Dear "&amp;C67&amp;", rent of "&amp;Settings!$B$4&amp;" "&amp;TEXT(H67,"#,##0")&amp;" is pending for "&amp;Units!C66&amp;", "&amp;B67&amp;" as on "&amp;TEXT(Settings!$B$6,"dd-mmm-yyyy")&amp;". Kindly pay at the earliest. Thank you. "&amp;Settings!$B$3)</f>
        <v/>
      </c>
      <c r="Z67" s="33" t="str">
        <f>IF($A67="","",IF(Units!$I66="",Settings!$B$9,MAX(Settings!$B$9,DATE(YEAR(Units!$I66),MONTH(Units!$I66),1))))</f>
        <v/>
      </c>
      <c r="AA67" s="33" t="str">
        <f>IF($A67="","",MIN(IF(DAY(Settings!$B$6)&gt;=MAX(1,N(Units!$H66)),DATE(YEAR(Settings!$B$6),MONTH(Settings!$B$6),1),EDATE(DATE(YEAR(Settings!$B$6),MONTH(Settings!$B$6),1),-1)),Settings!$B$10,IF(Units!$J66="",2958465,DATE(YEAR(Units!$J66),MONTH(Units!$J66),1))))</f>
        <v/>
      </c>
    </row>
    <row r="68" spans="1:27" x14ac:dyDescent="0.3">
      <c r="A68" s="25" t="str">
        <f>IF(Units!A67="","",Units!A67)</f>
        <v/>
      </c>
      <c r="B68" s="25" t="str">
        <f>IF($A68="","",Units!B67&amp;"")</f>
        <v/>
      </c>
      <c r="C68" s="25" t="str">
        <f>IF($A68="","",IF(Units!D67="","(vacant)",Units!D67&amp;""))</f>
        <v/>
      </c>
      <c r="D68" s="26" t="str">
        <f>IF($A68="","",N(Units!F67))</f>
        <v/>
      </c>
      <c r="E68" s="27" t="str">
        <f>IF($A68="","",IF(OR(Units!$D67="",$AA68&lt;$Z68),0,(YEAR($AA68)-YEAR($Z68))*12+MONTH($AA68)-MONTH($Z68)+1))</f>
        <v/>
      </c>
      <c r="F68" s="26" t="str">
        <f>IF($A68="","",N(Units!K67)+E68*D68)</f>
        <v/>
      </c>
      <c r="G68" s="26" t="str">
        <f>IF($A68="","",SUMIFS(Payments!$D:$D,Payments!$B:$B,$A68,Payments!$C:$C,"&lt;"&amp;EDATE(Settings!$B$10,1)))</f>
        <v/>
      </c>
      <c r="H68" s="28" t="str">
        <f t="shared" si="1"/>
        <v/>
      </c>
      <c r="I68" s="27" t="str">
        <f>IF($A68="","",IF(H68&gt;0.005,"Arrears",IF(H68&lt;-0.005,"Advance",IF(Units!D67="","Vacant","Paid up"))))</f>
        <v/>
      </c>
      <c r="J68" s="26" t="str">
        <f>IF($A68="","",N(Units!G67))</f>
        <v/>
      </c>
      <c r="K68" s="29" t="str">
        <f>IF(OR($A68="",Units!J67=""),"",Units!J67)</f>
        <v/>
      </c>
      <c r="L68" s="30" t="str">
        <f>IF(K68="","",K68-Settings!$B$6)</f>
        <v/>
      </c>
      <c r="M68" s="31" t="str">
        <f>IF($A68="","",SUMIFS(Payments!$D:$D,Payments!$B:$B,$A68,Payments!$C:$C,"&gt;="&amp;M$4,Payments!$C:$C,"&lt;"&amp;EDATE(M$4,1)))</f>
        <v/>
      </c>
      <c r="N68" s="31" t="str">
        <f>IF($A68="","",SUMIFS(Payments!$D:$D,Payments!$B:$B,$A68,Payments!$C:$C,"&gt;="&amp;N$4,Payments!$C:$C,"&lt;"&amp;EDATE(N$4,1)))</f>
        <v/>
      </c>
      <c r="O68" s="31" t="str">
        <f>IF($A68="","",SUMIFS(Payments!$D:$D,Payments!$B:$B,$A68,Payments!$C:$C,"&gt;="&amp;O$4,Payments!$C:$C,"&lt;"&amp;EDATE(O$4,1)))</f>
        <v/>
      </c>
      <c r="P68" s="31" t="str">
        <f>IF($A68="","",SUMIFS(Payments!$D:$D,Payments!$B:$B,$A68,Payments!$C:$C,"&gt;="&amp;P$4,Payments!$C:$C,"&lt;"&amp;EDATE(P$4,1)))</f>
        <v/>
      </c>
      <c r="Q68" s="31" t="str">
        <f>IF($A68="","",SUMIFS(Payments!$D:$D,Payments!$B:$B,$A68,Payments!$C:$C,"&gt;="&amp;Q$4,Payments!$C:$C,"&lt;"&amp;EDATE(Q$4,1)))</f>
        <v/>
      </c>
      <c r="R68" s="31" t="str">
        <f>IF($A68="","",SUMIFS(Payments!$D:$D,Payments!$B:$B,$A68,Payments!$C:$C,"&gt;="&amp;R$4,Payments!$C:$C,"&lt;"&amp;EDATE(R$4,1)))</f>
        <v/>
      </c>
      <c r="S68" s="31" t="str">
        <f>IF($A68="","",SUMIFS(Payments!$D:$D,Payments!$B:$B,$A68,Payments!$C:$C,"&gt;="&amp;S$4,Payments!$C:$C,"&lt;"&amp;EDATE(S$4,1)))</f>
        <v/>
      </c>
      <c r="T68" s="31" t="str">
        <f>IF($A68="","",SUMIFS(Payments!$D:$D,Payments!$B:$B,$A68,Payments!$C:$C,"&gt;="&amp;T$4,Payments!$C:$C,"&lt;"&amp;EDATE(T$4,1)))</f>
        <v/>
      </c>
      <c r="U68" s="31" t="str">
        <f>IF($A68="","",SUMIFS(Payments!$D:$D,Payments!$B:$B,$A68,Payments!$C:$C,"&gt;="&amp;U$4,Payments!$C:$C,"&lt;"&amp;EDATE(U$4,1)))</f>
        <v/>
      </c>
      <c r="V68" s="31" t="str">
        <f>IF($A68="","",SUMIFS(Payments!$D:$D,Payments!$B:$B,$A68,Payments!$C:$C,"&gt;="&amp;V$4,Payments!$C:$C,"&lt;"&amp;EDATE(V$4,1)))</f>
        <v/>
      </c>
      <c r="W68" s="31" t="str">
        <f>IF($A68="","",SUMIFS(Payments!$D:$D,Payments!$B:$B,$A68,Payments!$C:$C,"&gt;="&amp;W$4,Payments!$C:$C,"&lt;"&amp;EDATE(W$4,1)))</f>
        <v/>
      </c>
      <c r="X68" s="31" t="str">
        <f>IF($A68="","",SUMIFS(Payments!$D:$D,Payments!$B:$B,$A68,Payments!$C:$C,"&gt;="&amp;X$4,Payments!$C:$C,"&lt;"&amp;EDATE(X$4,1)))</f>
        <v/>
      </c>
      <c r="Y68" s="32" t="str">
        <f>IF(OR($A68="",N(H68)&lt;=0.005,Units!D67=""),"","Dear "&amp;C68&amp;", rent of "&amp;Settings!$B$4&amp;" "&amp;TEXT(H68,"#,##0")&amp;" is pending for "&amp;Units!C67&amp;", "&amp;B68&amp;" as on "&amp;TEXT(Settings!$B$6,"dd-mmm-yyyy")&amp;". Kindly pay at the earliest. Thank you. "&amp;Settings!$B$3)</f>
        <v/>
      </c>
      <c r="Z68" s="33" t="str">
        <f>IF($A68="","",IF(Units!$I67="",Settings!$B$9,MAX(Settings!$B$9,DATE(YEAR(Units!$I67),MONTH(Units!$I67),1))))</f>
        <v/>
      </c>
      <c r="AA68" s="33" t="str">
        <f>IF($A68="","",MIN(IF(DAY(Settings!$B$6)&gt;=MAX(1,N(Units!$H67)),DATE(YEAR(Settings!$B$6),MONTH(Settings!$B$6),1),EDATE(DATE(YEAR(Settings!$B$6),MONTH(Settings!$B$6),1),-1)),Settings!$B$10,IF(Units!$J67="",2958465,DATE(YEAR(Units!$J67),MONTH(Units!$J67),1))))</f>
        <v/>
      </c>
    </row>
    <row r="69" spans="1:27" x14ac:dyDescent="0.3">
      <c r="A69" s="25" t="str">
        <f>IF(Units!A68="","",Units!A68)</f>
        <v/>
      </c>
      <c r="B69" s="25" t="str">
        <f>IF($A69="","",Units!B68&amp;"")</f>
        <v/>
      </c>
      <c r="C69" s="25" t="str">
        <f>IF($A69="","",IF(Units!D68="","(vacant)",Units!D68&amp;""))</f>
        <v/>
      </c>
      <c r="D69" s="26" t="str">
        <f>IF($A69="","",N(Units!F68))</f>
        <v/>
      </c>
      <c r="E69" s="27" t="str">
        <f>IF($A69="","",IF(OR(Units!$D68="",$AA69&lt;$Z69),0,(YEAR($AA69)-YEAR($Z69))*12+MONTH($AA69)-MONTH($Z69)+1))</f>
        <v/>
      </c>
      <c r="F69" s="26" t="str">
        <f>IF($A69="","",N(Units!K68)+E69*D69)</f>
        <v/>
      </c>
      <c r="G69" s="26" t="str">
        <f>IF($A69="","",SUMIFS(Payments!$D:$D,Payments!$B:$B,$A69,Payments!$C:$C,"&lt;"&amp;EDATE(Settings!$B$10,1)))</f>
        <v/>
      </c>
      <c r="H69" s="28" t="str">
        <f t="shared" ref="H69:H100" si="2">IF($A69="","",F69-G69)</f>
        <v/>
      </c>
      <c r="I69" s="27" t="str">
        <f>IF($A69="","",IF(H69&gt;0.005,"Arrears",IF(H69&lt;-0.005,"Advance",IF(Units!D68="","Vacant","Paid up"))))</f>
        <v/>
      </c>
      <c r="J69" s="26" t="str">
        <f>IF($A69="","",N(Units!G68))</f>
        <v/>
      </c>
      <c r="K69" s="29" t="str">
        <f>IF(OR($A69="",Units!J68=""),"",Units!J68)</f>
        <v/>
      </c>
      <c r="L69" s="30" t="str">
        <f>IF(K69="","",K69-Settings!$B$6)</f>
        <v/>
      </c>
      <c r="M69" s="31" t="str">
        <f>IF($A69="","",SUMIFS(Payments!$D:$D,Payments!$B:$B,$A69,Payments!$C:$C,"&gt;="&amp;M$4,Payments!$C:$C,"&lt;"&amp;EDATE(M$4,1)))</f>
        <v/>
      </c>
      <c r="N69" s="31" t="str">
        <f>IF($A69="","",SUMIFS(Payments!$D:$D,Payments!$B:$B,$A69,Payments!$C:$C,"&gt;="&amp;N$4,Payments!$C:$C,"&lt;"&amp;EDATE(N$4,1)))</f>
        <v/>
      </c>
      <c r="O69" s="31" t="str">
        <f>IF($A69="","",SUMIFS(Payments!$D:$D,Payments!$B:$B,$A69,Payments!$C:$C,"&gt;="&amp;O$4,Payments!$C:$C,"&lt;"&amp;EDATE(O$4,1)))</f>
        <v/>
      </c>
      <c r="P69" s="31" t="str">
        <f>IF($A69="","",SUMIFS(Payments!$D:$D,Payments!$B:$B,$A69,Payments!$C:$C,"&gt;="&amp;P$4,Payments!$C:$C,"&lt;"&amp;EDATE(P$4,1)))</f>
        <v/>
      </c>
      <c r="Q69" s="31" t="str">
        <f>IF($A69="","",SUMIFS(Payments!$D:$D,Payments!$B:$B,$A69,Payments!$C:$C,"&gt;="&amp;Q$4,Payments!$C:$C,"&lt;"&amp;EDATE(Q$4,1)))</f>
        <v/>
      </c>
      <c r="R69" s="31" t="str">
        <f>IF($A69="","",SUMIFS(Payments!$D:$D,Payments!$B:$B,$A69,Payments!$C:$C,"&gt;="&amp;R$4,Payments!$C:$C,"&lt;"&amp;EDATE(R$4,1)))</f>
        <v/>
      </c>
      <c r="S69" s="31" t="str">
        <f>IF($A69="","",SUMIFS(Payments!$D:$D,Payments!$B:$B,$A69,Payments!$C:$C,"&gt;="&amp;S$4,Payments!$C:$C,"&lt;"&amp;EDATE(S$4,1)))</f>
        <v/>
      </c>
      <c r="T69" s="31" t="str">
        <f>IF($A69="","",SUMIFS(Payments!$D:$D,Payments!$B:$B,$A69,Payments!$C:$C,"&gt;="&amp;T$4,Payments!$C:$C,"&lt;"&amp;EDATE(T$4,1)))</f>
        <v/>
      </c>
      <c r="U69" s="31" t="str">
        <f>IF($A69="","",SUMIFS(Payments!$D:$D,Payments!$B:$B,$A69,Payments!$C:$C,"&gt;="&amp;U$4,Payments!$C:$C,"&lt;"&amp;EDATE(U$4,1)))</f>
        <v/>
      </c>
      <c r="V69" s="31" t="str">
        <f>IF($A69="","",SUMIFS(Payments!$D:$D,Payments!$B:$B,$A69,Payments!$C:$C,"&gt;="&amp;V$4,Payments!$C:$C,"&lt;"&amp;EDATE(V$4,1)))</f>
        <v/>
      </c>
      <c r="W69" s="31" t="str">
        <f>IF($A69="","",SUMIFS(Payments!$D:$D,Payments!$B:$B,$A69,Payments!$C:$C,"&gt;="&amp;W$4,Payments!$C:$C,"&lt;"&amp;EDATE(W$4,1)))</f>
        <v/>
      </c>
      <c r="X69" s="31" t="str">
        <f>IF($A69="","",SUMIFS(Payments!$D:$D,Payments!$B:$B,$A69,Payments!$C:$C,"&gt;="&amp;X$4,Payments!$C:$C,"&lt;"&amp;EDATE(X$4,1)))</f>
        <v/>
      </c>
      <c r="Y69" s="32" t="str">
        <f>IF(OR($A69="",N(H69)&lt;=0.005,Units!D68=""),"","Dear "&amp;C69&amp;", rent of "&amp;Settings!$B$4&amp;" "&amp;TEXT(H69,"#,##0")&amp;" is pending for "&amp;Units!C68&amp;", "&amp;B69&amp;" as on "&amp;TEXT(Settings!$B$6,"dd-mmm-yyyy")&amp;". Kindly pay at the earliest. Thank you. "&amp;Settings!$B$3)</f>
        <v/>
      </c>
      <c r="Z69" s="33" t="str">
        <f>IF($A69="","",IF(Units!$I68="",Settings!$B$9,MAX(Settings!$B$9,DATE(YEAR(Units!$I68),MONTH(Units!$I68),1))))</f>
        <v/>
      </c>
      <c r="AA69" s="33" t="str">
        <f>IF($A69="","",MIN(IF(DAY(Settings!$B$6)&gt;=MAX(1,N(Units!$H68)),DATE(YEAR(Settings!$B$6),MONTH(Settings!$B$6),1),EDATE(DATE(YEAR(Settings!$B$6),MONTH(Settings!$B$6),1),-1)),Settings!$B$10,IF(Units!$J68="",2958465,DATE(YEAR(Units!$J68),MONTH(Units!$J68),1))))</f>
        <v/>
      </c>
    </row>
    <row r="70" spans="1:27" x14ac:dyDescent="0.3">
      <c r="A70" s="25" t="str">
        <f>IF(Units!A69="","",Units!A69)</f>
        <v/>
      </c>
      <c r="B70" s="25" t="str">
        <f>IF($A70="","",Units!B69&amp;"")</f>
        <v/>
      </c>
      <c r="C70" s="25" t="str">
        <f>IF($A70="","",IF(Units!D69="","(vacant)",Units!D69&amp;""))</f>
        <v/>
      </c>
      <c r="D70" s="26" t="str">
        <f>IF($A70="","",N(Units!F69))</f>
        <v/>
      </c>
      <c r="E70" s="27" t="str">
        <f>IF($A70="","",IF(OR(Units!$D69="",$AA70&lt;$Z70),0,(YEAR($AA70)-YEAR($Z70))*12+MONTH($AA70)-MONTH($Z70)+1))</f>
        <v/>
      </c>
      <c r="F70" s="26" t="str">
        <f>IF($A70="","",N(Units!K69)+E70*D70)</f>
        <v/>
      </c>
      <c r="G70" s="26" t="str">
        <f>IF($A70="","",SUMIFS(Payments!$D:$D,Payments!$B:$B,$A70,Payments!$C:$C,"&lt;"&amp;EDATE(Settings!$B$10,1)))</f>
        <v/>
      </c>
      <c r="H70" s="28" t="str">
        <f t="shared" si="2"/>
        <v/>
      </c>
      <c r="I70" s="27" t="str">
        <f>IF($A70="","",IF(H70&gt;0.005,"Arrears",IF(H70&lt;-0.005,"Advance",IF(Units!D69="","Vacant","Paid up"))))</f>
        <v/>
      </c>
      <c r="J70" s="26" t="str">
        <f>IF($A70="","",N(Units!G69))</f>
        <v/>
      </c>
      <c r="K70" s="29" t="str">
        <f>IF(OR($A70="",Units!J69=""),"",Units!J69)</f>
        <v/>
      </c>
      <c r="L70" s="30" t="str">
        <f>IF(K70="","",K70-Settings!$B$6)</f>
        <v/>
      </c>
      <c r="M70" s="31" t="str">
        <f>IF($A70="","",SUMIFS(Payments!$D:$D,Payments!$B:$B,$A70,Payments!$C:$C,"&gt;="&amp;M$4,Payments!$C:$C,"&lt;"&amp;EDATE(M$4,1)))</f>
        <v/>
      </c>
      <c r="N70" s="31" t="str">
        <f>IF($A70="","",SUMIFS(Payments!$D:$D,Payments!$B:$B,$A70,Payments!$C:$C,"&gt;="&amp;N$4,Payments!$C:$C,"&lt;"&amp;EDATE(N$4,1)))</f>
        <v/>
      </c>
      <c r="O70" s="31" t="str">
        <f>IF($A70="","",SUMIFS(Payments!$D:$D,Payments!$B:$B,$A70,Payments!$C:$C,"&gt;="&amp;O$4,Payments!$C:$C,"&lt;"&amp;EDATE(O$4,1)))</f>
        <v/>
      </c>
      <c r="P70" s="31" t="str">
        <f>IF($A70="","",SUMIFS(Payments!$D:$D,Payments!$B:$B,$A70,Payments!$C:$C,"&gt;="&amp;P$4,Payments!$C:$C,"&lt;"&amp;EDATE(P$4,1)))</f>
        <v/>
      </c>
      <c r="Q70" s="31" t="str">
        <f>IF($A70="","",SUMIFS(Payments!$D:$D,Payments!$B:$B,$A70,Payments!$C:$C,"&gt;="&amp;Q$4,Payments!$C:$C,"&lt;"&amp;EDATE(Q$4,1)))</f>
        <v/>
      </c>
      <c r="R70" s="31" t="str">
        <f>IF($A70="","",SUMIFS(Payments!$D:$D,Payments!$B:$B,$A70,Payments!$C:$C,"&gt;="&amp;R$4,Payments!$C:$C,"&lt;"&amp;EDATE(R$4,1)))</f>
        <v/>
      </c>
      <c r="S70" s="31" t="str">
        <f>IF($A70="","",SUMIFS(Payments!$D:$D,Payments!$B:$B,$A70,Payments!$C:$C,"&gt;="&amp;S$4,Payments!$C:$C,"&lt;"&amp;EDATE(S$4,1)))</f>
        <v/>
      </c>
      <c r="T70" s="31" t="str">
        <f>IF($A70="","",SUMIFS(Payments!$D:$D,Payments!$B:$B,$A70,Payments!$C:$C,"&gt;="&amp;T$4,Payments!$C:$C,"&lt;"&amp;EDATE(T$4,1)))</f>
        <v/>
      </c>
      <c r="U70" s="31" t="str">
        <f>IF($A70="","",SUMIFS(Payments!$D:$D,Payments!$B:$B,$A70,Payments!$C:$C,"&gt;="&amp;U$4,Payments!$C:$C,"&lt;"&amp;EDATE(U$4,1)))</f>
        <v/>
      </c>
      <c r="V70" s="31" t="str">
        <f>IF($A70="","",SUMIFS(Payments!$D:$D,Payments!$B:$B,$A70,Payments!$C:$C,"&gt;="&amp;V$4,Payments!$C:$C,"&lt;"&amp;EDATE(V$4,1)))</f>
        <v/>
      </c>
      <c r="W70" s="31" t="str">
        <f>IF($A70="","",SUMIFS(Payments!$D:$D,Payments!$B:$B,$A70,Payments!$C:$C,"&gt;="&amp;W$4,Payments!$C:$C,"&lt;"&amp;EDATE(W$4,1)))</f>
        <v/>
      </c>
      <c r="X70" s="31" t="str">
        <f>IF($A70="","",SUMIFS(Payments!$D:$D,Payments!$B:$B,$A70,Payments!$C:$C,"&gt;="&amp;X$4,Payments!$C:$C,"&lt;"&amp;EDATE(X$4,1)))</f>
        <v/>
      </c>
      <c r="Y70" s="32" t="str">
        <f>IF(OR($A70="",N(H70)&lt;=0.005,Units!D69=""),"","Dear "&amp;C70&amp;", rent of "&amp;Settings!$B$4&amp;" "&amp;TEXT(H70,"#,##0")&amp;" is pending for "&amp;Units!C69&amp;", "&amp;B70&amp;" as on "&amp;TEXT(Settings!$B$6,"dd-mmm-yyyy")&amp;". Kindly pay at the earliest. Thank you. "&amp;Settings!$B$3)</f>
        <v/>
      </c>
      <c r="Z70" s="33" t="str">
        <f>IF($A70="","",IF(Units!$I69="",Settings!$B$9,MAX(Settings!$B$9,DATE(YEAR(Units!$I69),MONTH(Units!$I69),1))))</f>
        <v/>
      </c>
      <c r="AA70" s="33" t="str">
        <f>IF($A70="","",MIN(IF(DAY(Settings!$B$6)&gt;=MAX(1,N(Units!$H69)),DATE(YEAR(Settings!$B$6),MONTH(Settings!$B$6),1),EDATE(DATE(YEAR(Settings!$B$6),MONTH(Settings!$B$6),1),-1)),Settings!$B$10,IF(Units!$J69="",2958465,DATE(YEAR(Units!$J69),MONTH(Units!$J69),1))))</f>
        <v/>
      </c>
    </row>
    <row r="71" spans="1:27" x14ac:dyDescent="0.3">
      <c r="A71" s="25" t="str">
        <f>IF(Units!A70="","",Units!A70)</f>
        <v/>
      </c>
      <c r="B71" s="25" t="str">
        <f>IF($A71="","",Units!B70&amp;"")</f>
        <v/>
      </c>
      <c r="C71" s="25" t="str">
        <f>IF($A71="","",IF(Units!D70="","(vacant)",Units!D70&amp;""))</f>
        <v/>
      </c>
      <c r="D71" s="26" t="str">
        <f>IF($A71="","",N(Units!F70))</f>
        <v/>
      </c>
      <c r="E71" s="27" t="str">
        <f>IF($A71="","",IF(OR(Units!$D70="",$AA71&lt;$Z71),0,(YEAR($AA71)-YEAR($Z71))*12+MONTH($AA71)-MONTH($Z71)+1))</f>
        <v/>
      </c>
      <c r="F71" s="26" t="str">
        <f>IF($A71="","",N(Units!K70)+E71*D71)</f>
        <v/>
      </c>
      <c r="G71" s="26" t="str">
        <f>IF($A71="","",SUMIFS(Payments!$D:$D,Payments!$B:$B,$A71,Payments!$C:$C,"&lt;"&amp;EDATE(Settings!$B$10,1)))</f>
        <v/>
      </c>
      <c r="H71" s="28" t="str">
        <f t="shared" si="2"/>
        <v/>
      </c>
      <c r="I71" s="27" t="str">
        <f>IF($A71="","",IF(H71&gt;0.005,"Arrears",IF(H71&lt;-0.005,"Advance",IF(Units!D70="","Vacant","Paid up"))))</f>
        <v/>
      </c>
      <c r="J71" s="26" t="str">
        <f>IF($A71="","",N(Units!G70))</f>
        <v/>
      </c>
      <c r="K71" s="29" t="str">
        <f>IF(OR($A71="",Units!J70=""),"",Units!J70)</f>
        <v/>
      </c>
      <c r="L71" s="30" t="str">
        <f>IF(K71="","",K71-Settings!$B$6)</f>
        <v/>
      </c>
      <c r="M71" s="31" t="str">
        <f>IF($A71="","",SUMIFS(Payments!$D:$D,Payments!$B:$B,$A71,Payments!$C:$C,"&gt;="&amp;M$4,Payments!$C:$C,"&lt;"&amp;EDATE(M$4,1)))</f>
        <v/>
      </c>
      <c r="N71" s="31" t="str">
        <f>IF($A71="","",SUMIFS(Payments!$D:$D,Payments!$B:$B,$A71,Payments!$C:$C,"&gt;="&amp;N$4,Payments!$C:$C,"&lt;"&amp;EDATE(N$4,1)))</f>
        <v/>
      </c>
      <c r="O71" s="31" t="str">
        <f>IF($A71="","",SUMIFS(Payments!$D:$D,Payments!$B:$B,$A71,Payments!$C:$C,"&gt;="&amp;O$4,Payments!$C:$C,"&lt;"&amp;EDATE(O$4,1)))</f>
        <v/>
      </c>
      <c r="P71" s="31" t="str">
        <f>IF($A71="","",SUMIFS(Payments!$D:$D,Payments!$B:$B,$A71,Payments!$C:$C,"&gt;="&amp;P$4,Payments!$C:$C,"&lt;"&amp;EDATE(P$4,1)))</f>
        <v/>
      </c>
      <c r="Q71" s="31" t="str">
        <f>IF($A71="","",SUMIFS(Payments!$D:$D,Payments!$B:$B,$A71,Payments!$C:$C,"&gt;="&amp;Q$4,Payments!$C:$C,"&lt;"&amp;EDATE(Q$4,1)))</f>
        <v/>
      </c>
      <c r="R71" s="31" t="str">
        <f>IF($A71="","",SUMIFS(Payments!$D:$D,Payments!$B:$B,$A71,Payments!$C:$C,"&gt;="&amp;R$4,Payments!$C:$C,"&lt;"&amp;EDATE(R$4,1)))</f>
        <v/>
      </c>
      <c r="S71" s="31" t="str">
        <f>IF($A71="","",SUMIFS(Payments!$D:$D,Payments!$B:$B,$A71,Payments!$C:$C,"&gt;="&amp;S$4,Payments!$C:$C,"&lt;"&amp;EDATE(S$4,1)))</f>
        <v/>
      </c>
      <c r="T71" s="31" t="str">
        <f>IF($A71="","",SUMIFS(Payments!$D:$D,Payments!$B:$B,$A71,Payments!$C:$C,"&gt;="&amp;T$4,Payments!$C:$C,"&lt;"&amp;EDATE(T$4,1)))</f>
        <v/>
      </c>
      <c r="U71" s="31" t="str">
        <f>IF($A71="","",SUMIFS(Payments!$D:$D,Payments!$B:$B,$A71,Payments!$C:$C,"&gt;="&amp;U$4,Payments!$C:$C,"&lt;"&amp;EDATE(U$4,1)))</f>
        <v/>
      </c>
      <c r="V71" s="31" t="str">
        <f>IF($A71="","",SUMIFS(Payments!$D:$D,Payments!$B:$B,$A71,Payments!$C:$C,"&gt;="&amp;V$4,Payments!$C:$C,"&lt;"&amp;EDATE(V$4,1)))</f>
        <v/>
      </c>
      <c r="W71" s="31" t="str">
        <f>IF($A71="","",SUMIFS(Payments!$D:$D,Payments!$B:$B,$A71,Payments!$C:$C,"&gt;="&amp;W$4,Payments!$C:$C,"&lt;"&amp;EDATE(W$4,1)))</f>
        <v/>
      </c>
      <c r="X71" s="31" t="str">
        <f>IF($A71="","",SUMIFS(Payments!$D:$D,Payments!$B:$B,$A71,Payments!$C:$C,"&gt;="&amp;X$4,Payments!$C:$C,"&lt;"&amp;EDATE(X$4,1)))</f>
        <v/>
      </c>
      <c r="Y71" s="32" t="str">
        <f>IF(OR($A71="",N(H71)&lt;=0.005,Units!D70=""),"","Dear "&amp;C71&amp;", rent of "&amp;Settings!$B$4&amp;" "&amp;TEXT(H71,"#,##0")&amp;" is pending for "&amp;Units!C70&amp;", "&amp;B71&amp;" as on "&amp;TEXT(Settings!$B$6,"dd-mmm-yyyy")&amp;". Kindly pay at the earliest. Thank you. "&amp;Settings!$B$3)</f>
        <v/>
      </c>
      <c r="Z71" s="33" t="str">
        <f>IF($A71="","",IF(Units!$I70="",Settings!$B$9,MAX(Settings!$B$9,DATE(YEAR(Units!$I70),MONTH(Units!$I70),1))))</f>
        <v/>
      </c>
      <c r="AA71" s="33" t="str">
        <f>IF($A71="","",MIN(IF(DAY(Settings!$B$6)&gt;=MAX(1,N(Units!$H70)),DATE(YEAR(Settings!$B$6),MONTH(Settings!$B$6),1),EDATE(DATE(YEAR(Settings!$B$6),MONTH(Settings!$B$6),1),-1)),Settings!$B$10,IF(Units!$J70="",2958465,DATE(YEAR(Units!$J70),MONTH(Units!$J70),1))))</f>
        <v/>
      </c>
    </row>
    <row r="72" spans="1:27" x14ac:dyDescent="0.3">
      <c r="A72" s="25" t="str">
        <f>IF(Units!A71="","",Units!A71)</f>
        <v/>
      </c>
      <c r="B72" s="25" t="str">
        <f>IF($A72="","",Units!B71&amp;"")</f>
        <v/>
      </c>
      <c r="C72" s="25" t="str">
        <f>IF($A72="","",IF(Units!D71="","(vacant)",Units!D71&amp;""))</f>
        <v/>
      </c>
      <c r="D72" s="26" t="str">
        <f>IF($A72="","",N(Units!F71))</f>
        <v/>
      </c>
      <c r="E72" s="27" t="str">
        <f>IF($A72="","",IF(OR(Units!$D71="",$AA72&lt;$Z72),0,(YEAR($AA72)-YEAR($Z72))*12+MONTH($AA72)-MONTH($Z72)+1))</f>
        <v/>
      </c>
      <c r="F72" s="26" t="str">
        <f>IF($A72="","",N(Units!K71)+E72*D72)</f>
        <v/>
      </c>
      <c r="G72" s="26" t="str">
        <f>IF($A72="","",SUMIFS(Payments!$D:$D,Payments!$B:$B,$A72,Payments!$C:$C,"&lt;"&amp;EDATE(Settings!$B$10,1)))</f>
        <v/>
      </c>
      <c r="H72" s="28" t="str">
        <f t="shared" si="2"/>
        <v/>
      </c>
      <c r="I72" s="27" t="str">
        <f>IF($A72="","",IF(H72&gt;0.005,"Arrears",IF(H72&lt;-0.005,"Advance",IF(Units!D71="","Vacant","Paid up"))))</f>
        <v/>
      </c>
      <c r="J72" s="26" t="str">
        <f>IF($A72="","",N(Units!G71))</f>
        <v/>
      </c>
      <c r="K72" s="29" t="str">
        <f>IF(OR($A72="",Units!J71=""),"",Units!J71)</f>
        <v/>
      </c>
      <c r="L72" s="30" t="str">
        <f>IF(K72="","",K72-Settings!$B$6)</f>
        <v/>
      </c>
      <c r="M72" s="31" t="str">
        <f>IF($A72="","",SUMIFS(Payments!$D:$D,Payments!$B:$B,$A72,Payments!$C:$C,"&gt;="&amp;M$4,Payments!$C:$C,"&lt;"&amp;EDATE(M$4,1)))</f>
        <v/>
      </c>
      <c r="N72" s="31" t="str">
        <f>IF($A72="","",SUMIFS(Payments!$D:$D,Payments!$B:$B,$A72,Payments!$C:$C,"&gt;="&amp;N$4,Payments!$C:$C,"&lt;"&amp;EDATE(N$4,1)))</f>
        <v/>
      </c>
      <c r="O72" s="31" t="str">
        <f>IF($A72="","",SUMIFS(Payments!$D:$D,Payments!$B:$B,$A72,Payments!$C:$C,"&gt;="&amp;O$4,Payments!$C:$C,"&lt;"&amp;EDATE(O$4,1)))</f>
        <v/>
      </c>
      <c r="P72" s="31" t="str">
        <f>IF($A72="","",SUMIFS(Payments!$D:$D,Payments!$B:$B,$A72,Payments!$C:$C,"&gt;="&amp;P$4,Payments!$C:$C,"&lt;"&amp;EDATE(P$4,1)))</f>
        <v/>
      </c>
      <c r="Q72" s="31" t="str">
        <f>IF($A72="","",SUMIFS(Payments!$D:$D,Payments!$B:$B,$A72,Payments!$C:$C,"&gt;="&amp;Q$4,Payments!$C:$C,"&lt;"&amp;EDATE(Q$4,1)))</f>
        <v/>
      </c>
      <c r="R72" s="31" t="str">
        <f>IF($A72="","",SUMIFS(Payments!$D:$D,Payments!$B:$B,$A72,Payments!$C:$C,"&gt;="&amp;R$4,Payments!$C:$C,"&lt;"&amp;EDATE(R$4,1)))</f>
        <v/>
      </c>
      <c r="S72" s="31" t="str">
        <f>IF($A72="","",SUMIFS(Payments!$D:$D,Payments!$B:$B,$A72,Payments!$C:$C,"&gt;="&amp;S$4,Payments!$C:$C,"&lt;"&amp;EDATE(S$4,1)))</f>
        <v/>
      </c>
      <c r="T72" s="31" t="str">
        <f>IF($A72="","",SUMIFS(Payments!$D:$D,Payments!$B:$B,$A72,Payments!$C:$C,"&gt;="&amp;T$4,Payments!$C:$C,"&lt;"&amp;EDATE(T$4,1)))</f>
        <v/>
      </c>
      <c r="U72" s="31" t="str">
        <f>IF($A72="","",SUMIFS(Payments!$D:$D,Payments!$B:$B,$A72,Payments!$C:$C,"&gt;="&amp;U$4,Payments!$C:$C,"&lt;"&amp;EDATE(U$4,1)))</f>
        <v/>
      </c>
      <c r="V72" s="31" t="str">
        <f>IF($A72="","",SUMIFS(Payments!$D:$D,Payments!$B:$B,$A72,Payments!$C:$C,"&gt;="&amp;V$4,Payments!$C:$C,"&lt;"&amp;EDATE(V$4,1)))</f>
        <v/>
      </c>
      <c r="W72" s="31" t="str">
        <f>IF($A72="","",SUMIFS(Payments!$D:$D,Payments!$B:$B,$A72,Payments!$C:$C,"&gt;="&amp;W$4,Payments!$C:$C,"&lt;"&amp;EDATE(W$4,1)))</f>
        <v/>
      </c>
      <c r="X72" s="31" t="str">
        <f>IF($A72="","",SUMIFS(Payments!$D:$D,Payments!$B:$B,$A72,Payments!$C:$C,"&gt;="&amp;X$4,Payments!$C:$C,"&lt;"&amp;EDATE(X$4,1)))</f>
        <v/>
      </c>
      <c r="Y72" s="32" t="str">
        <f>IF(OR($A72="",N(H72)&lt;=0.005,Units!D71=""),"","Dear "&amp;C72&amp;", rent of "&amp;Settings!$B$4&amp;" "&amp;TEXT(H72,"#,##0")&amp;" is pending for "&amp;Units!C71&amp;", "&amp;B72&amp;" as on "&amp;TEXT(Settings!$B$6,"dd-mmm-yyyy")&amp;". Kindly pay at the earliest. Thank you. "&amp;Settings!$B$3)</f>
        <v/>
      </c>
      <c r="Z72" s="33" t="str">
        <f>IF($A72="","",IF(Units!$I71="",Settings!$B$9,MAX(Settings!$B$9,DATE(YEAR(Units!$I71),MONTH(Units!$I71),1))))</f>
        <v/>
      </c>
      <c r="AA72" s="33" t="str">
        <f>IF($A72="","",MIN(IF(DAY(Settings!$B$6)&gt;=MAX(1,N(Units!$H71)),DATE(YEAR(Settings!$B$6),MONTH(Settings!$B$6),1),EDATE(DATE(YEAR(Settings!$B$6),MONTH(Settings!$B$6),1),-1)),Settings!$B$10,IF(Units!$J71="",2958465,DATE(YEAR(Units!$J71),MONTH(Units!$J71),1))))</f>
        <v/>
      </c>
    </row>
    <row r="73" spans="1:27" x14ac:dyDescent="0.3">
      <c r="A73" s="25" t="str">
        <f>IF(Units!A72="","",Units!A72)</f>
        <v/>
      </c>
      <c r="B73" s="25" t="str">
        <f>IF($A73="","",Units!B72&amp;"")</f>
        <v/>
      </c>
      <c r="C73" s="25" t="str">
        <f>IF($A73="","",IF(Units!D72="","(vacant)",Units!D72&amp;""))</f>
        <v/>
      </c>
      <c r="D73" s="26" t="str">
        <f>IF($A73="","",N(Units!F72))</f>
        <v/>
      </c>
      <c r="E73" s="27" t="str">
        <f>IF($A73="","",IF(OR(Units!$D72="",$AA73&lt;$Z73),0,(YEAR($AA73)-YEAR($Z73))*12+MONTH($AA73)-MONTH($Z73)+1))</f>
        <v/>
      </c>
      <c r="F73" s="26" t="str">
        <f>IF($A73="","",N(Units!K72)+E73*D73)</f>
        <v/>
      </c>
      <c r="G73" s="26" t="str">
        <f>IF($A73="","",SUMIFS(Payments!$D:$D,Payments!$B:$B,$A73,Payments!$C:$C,"&lt;"&amp;EDATE(Settings!$B$10,1)))</f>
        <v/>
      </c>
      <c r="H73" s="28" t="str">
        <f t="shared" si="2"/>
        <v/>
      </c>
      <c r="I73" s="27" t="str">
        <f>IF($A73="","",IF(H73&gt;0.005,"Arrears",IF(H73&lt;-0.005,"Advance",IF(Units!D72="","Vacant","Paid up"))))</f>
        <v/>
      </c>
      <c r="J73" s="26" t="str">
        <f>IF($A73="","",N(Units!G72))</f>
        <v/>
      </c>
      <c r="K73" s="29" t="str">
        <f>IF(OR($A73="",Units!J72=""),"",Units!J72)</f>
        <v/>
      </c>
      <c r="L73" s="30" t="str">
        <f>IF(K73="","",K73-Settings!$B$6)</f>
        <v/>
      </c>
      <c r="M73" s="31" t="str">
        <f>IF($A73="","",SUMIFS(Payments!$D:$D,Payments!$B:$B,$A73,Payments!$C:$C,"&gt;="&amp;M$4,Payments!$C:$C,"&lt;"&amp;EDATE(M$4,1)))</f>
        <v/>
      </c>
      <c r="N73" s="31" t="str">
        <f>IF($A73="","",SUMIFS(Payments!$D:$D,Payments!$B:$B,$A73,Payments!$C:$C,"&gt;="&amp;N$4,Payments!$C:$C,"&lt;"&amp;EDATE(N$4,1)))</f>
        <v/>
      </c>
      <c r="O73" s="31" t="str">
        <f>IF($A73="","",SUMIFS(Payments!$D:$D,Payments!$B:$B,$A73,Payments!$C:$C,"&gt;="&amp;O$4,Payments!$C:$C,"&lt;"&amp;EDATE(O$4,1)))</f>
        <v/>
      </c>
      <c r="P73" s="31" t="str">
        <f>IF($A73="","",SUMIFS(Payments!$D:$D,Payments!$B:$B,$A73,Payments!$C:$C,"&gt;="&amp;P$4,Payments!$C:$C,"&lt;"&amp;EDATE(P$4,1)))</f>
        <v/>
      </c>
      <c r="Q73" s="31" t="str">
        <f>IF($A73="","",SUMIFS(Payments!$D:$D,Payments!$B:$B,$A73,Payments!$C:$C,"&gt;="&amp;Q$4,Payments!$C:$C,"&lt;"&amp;EDATE(Q$4,1)))</f>
        <v/>
      </c>
      <c r="R73" s="31" t="str">
        <f>IF($A73="","",SUMIFS(Payments!$D:$D,Payments!$B:$B,$A73,Payments!$C:$C,"&gt;="&amp;R$4,Payments!$C:$C,"&lt;"&amp;EDATE(R$4,1)))</f>
        <v/>
      </c>
      <c r="S73" s="31" t="str">
        <f>IF($A73="","",SUMIFS(Payments!$D:$D,Payments!$B:$B,$A73,Payments!$C:$C,"&gt;="&amp;S$4,Payments!$C:$C,"&lt;"&amp;EDATE(S$4,1)))</f>
        <v/>
      </c>
      <c r="T73" s="31" t="str">
        <f>IF($A73="","",SUMIFS(Payments!$D:$D,Payments!$B:$B,$A73,Payments!$C:$C,"&gt;="&amp;T$4,Payments!$C:$C,"&lt;"&amp;EDATE(T$4,1)))</f>
        <v/>
      </c>
      <c r="U73" s="31" t="str">
        <f>IF($A73="","",SUMIFS(Payments!$D:$D,Payments!$B:$B,$A73,Payments!$C:$C,"&gt;="&amp;U$4,Payments!$C:$C,"&lt;"&amp;EDATE(U$4,1)))</f>
        <v/>
      </c>
      <c r="V73" s="31" t="str">
        <f>IF($A73="","",SUMIFS(Payments!$D:$D,Payments!$B:$B,$A73,Payments!$C:$C,"&gt;="&amp;V$4,Payments!$C:$C,"&lt;"&amp;EDATE(V$4,1)))</f>
        <v/>
      </c>
      <c r="W73" s="31" t="str">
        <f>IF($A73="","",SUMIFS(Payments!$D:$D,Payments!$B:$B,$A73,Payments!$C:$C,"&gt;="&amp;W$4,Payments!$C:$C,"&lt;"&amp;EDATE(W$4,1)))</f>
        <v/>
      </c>
      <c r="X73" s="31" t="str">
        <f>IF($A73="","",SUMIFS(Payments!$D:$D,Payments!$B:$B,$A73,Payments!$C:$C,"&gt;="&amp;X$4,Payments!$C:$C,"&lt;"&amp;EDATE(X$4,1)))</f>
        <v/>
      </c>
      <c r="Y73" s="32" t="str">
        <f>IF(OR($A73="",N(H73)&lt;=0.005,Units!D72=""),"","Dear "&amp;C73&amp;", rent of "&amp;Settings!$B$4&amp;" "&amp;TEXT(H73,"#,##0")&amp;" is pending for "&amp;Units!C72&amp;", "&amp;B73&amp;" as on "&amp;TEXT(Settings!$B$6,"dd-mmm-yyyy")&amp;". Kindly pay at the earliest. Thank you. "&amp;Settings!$B$3)</f>
        <v/>
      </c>
      <c r="Z73" s="33" t="str">
        <f>IF($A73="","",IF(Units!$I72="",Settings!$B$9,MAX(Settings!$B$9,DATE(YEAR(Units!$I72),MONTH(Units!$I72),1))))</f>
        <v/>
      </c>
      <c r="AA73" s="33" t="str">
        <f>IF($A73="","",MIN(IF(DAY(Settings!$B$6)&gt;=MAX(1,N(Units!$H72)),DATE(YEAR(Settings!$B$6),MONTH(Settings!$B$6),1),EDATE(DATE(YEAR(Settings!$B$6),MONTH(Settings!$B$6),1),-1)),Settings!$B$10,IF(Units!$J72="",2958465,DATE(YEAR(Units!$J72),MONTH(Units!$J72),1))))</f>
        <v/>
      </c>
    </row>
    <row r="74" spans="1:27" x14ac:dyDescent="0.3">
      <c r="A74" s="25" t="str">
        <f>IF(Units!A73="","",Units!A73)</f>
        <v/>
      </c>
      <c r="B74" s="25" t="str">
        <f>IF($A74="","",Units!B73&amp;"")</f>
        <v/>
      </c>
      <c r="C74" s="25" t="str">
        <f>IF($A74="","",IF(Units!D73="","(vacant)",Units!D73&amp;""))</f>
        <v/>
      </c>
      <c r="D74" s="26" t="str">
        <f>IF($A74="","",N(Units!F73))</f>
        <v/>
      </c>
      <c r="E74" s="27" t="str">
        <f>IF($A74="","",IF(OR(Units!$D73="",$AA74&lt;$Z74),0,(YEAR($AA74)-YEAR($Z74))*12+MONTH($AA74)-MONTH($Z74)+1))</f>
        <v/>
      </c>
      <c r="F74" s="26" t="str">
        <f>IF($A74="","",N(Units!K73)+E74*D74)</f>
        <v/>
      </c>
      <c r="G74" s="26" t="str">
        <f>IF($A74="","",SUMIFS(Payments!$D:$D,Payments!$B:$B,$A74,Payments!$C:$C,"&lt;"&amp;EDATE(Settings!$B$10,1)))</f>
        <v/>
      </c>
      <c r="H74" s="28" t="str">
        <f t="shared" si="2"/>
        <v/>
      </c>
      <c r="I74" s="27" t="str">
        <f>IF($A74="","",IF(H74&gt;0.005,"Arrears",IF(H74&lt;-0.005,"Advance",IF(Units!D73="","Vacant","Paid up"))))</f>
        <v/>
      </c>
      <c r="J74" s="26" t="str">
        <f>IF($A74="","",N(Units!G73))</f>
        <v/>
      </c>
      <c r="K74" s="29" t="str">
        <f>IF(OR($A74="",Units!J73=""),"",Units!J73)</f>
        <v/>
      </c>
      <c r="L74" s="30" t="str">
        <f>IF(K74="","",K74-Settings!$B$6)</f>
        <v/>
      </c>
      <c r="M74" s="31" t="str">
        <f>IF($A74="","",SUMIFS(Payments!$D:$D,Payments!$B:$B,$A74,Payments!$C:$C,"&gt;="&amp;M$4,Payments!$C:$C,"&lt;"&amp;EDATE(M$4,1)))</f>
        <v/>
      </c>
      <c r="N74" s="31" t="str">
        <f>IF($A74="","",SUMIFS(Payments!$D:$D,Payments!$B:$B,$A74,Payments!$C:$C,"&gt;="&amp;N$4,Payments!$C:$C,"&lt;"&amp;EDATE(N$4,1)))</f>
        <v/>
      </c>
      <c r="O74" s="31" t="str">
        <f>IF($A74="","",SUMIFS(Payments!$D:$D,Payments!$B:$B,$A74,Payments!$C:$C,"&gt;="&amp;O$4,Payments!$C:$C,"&lt;"&amp;EDATE(O$4,1)))</f>
        <v/>
      </c>
      <c r="P74" s="31" t="str">
        <f>IF($A74="","",SUMIFS(Payments!$D:$D,Payments!$B:$B,$A74,Payments!$C:$C,"&gt;="&amp;P$4,Payments!$C:$C,"&lt;"&amp;EDATE(P$4,1)))</f>
        <v/>
      </c>
      <c r="Q74" s="31" t="str">
        <f>IF($A74="","",SUMIFS(Payments!$D:$D,Payments!$B:$B,$A74,Payments!$C:$C,"&gt;="&amp;Q$4,Payments!$C:$C,"&lt;"&amp;EDATE(Q$4,1)))</f>
        <v/>
      </c>
      <c r="R74" s="31" t="str">
        <f>IF($A74="","",SUMIFS(Payments!$D:$D,Payments!$B:$B,$A74,Payments!$C:$C,"&gt;="&amp;R$4,Payments!$C:$C,"&lt;"&amp;EDATE(R$4,1)))</f>
        <v/>
      </c>
      <c r="S74" s="31" t="str">
        <f>IF($A74="","",SUMIFS(Payments!$D:$D,Payments!$B:$B,$A74,Payments!$C:$C,"&gt;="&amp;S$4,Payments!$C:$C,"&lt;"&amp;EDATE(S$4,1)))</f>
        <v/>
      </c>
      <c r="T74" s="31" t="str">
        <f>IF($A74="","",SUMIFS(Payments!$D:$D,Payments!$B:$B,$A74,Payments!$C:$C,"&gt;="&amp;T$4,Payments!$C:$C,"&lt;"&amp;EDATE(T$4,1)))</f>
        <v/>
      </c>
      <c r="U74" s="31" t="str">
        <f>IF($A74="","",SUMIFS(Payments!$D:$D,Payments!$B:$B,$A74,Payments!$C:$C,"&gt;="&amp;U$4,Payments!$C:$C,"&lt;"&amp;EDATE(U$4,1)))</f>
        <v/>
      </c>
      <c r="V74" s="31" t="str">
        <f>IF($A74="","",SUMIFS(Payments!$D:$D,Payments!$B:$B,$A74,Payments!$C:$C,"&gt;="&amp;V$4,Payments!$C:$C,"&lt;"&amp;EDATE(V$4,1)))</f>
        <v/>
      </c>
      <c r="W74" s="31" t="str">
        <f>IF($A74="","",SUMIFS(Payments!$D:$D,Payments!$B:$B,$A74,Payments!$C:$C,"&gt;="&amp;W$4,Payments!$C:$C,"&lt;"&amp;EDATE(W$4,1)))</f>
        <v/>
      </c>
      <c r="X74" s="31" t="str">
        <f>IF($A74="","",SUMIFS(Payments!$D:$D,Payments!$B:$B,$A74,Payments!$C:$C,"&gt;="&amp;X$4,Payments!$C:$C,"&lt;"&amp;EDATE(X$4,1)))</f>
        <v/>
      </c>
      <c r="Y74" s="32" t="str">
        <f>IF(OR($A74="",N(H74)&lt;=0.005,Units!D73=""),"","Dear "&amp;C74&amp;", rent of "&amp;Settings!$B$4&amp;" "&amp;TEXT(H74,"#,##0")&amp;" is pending for "&amp;Units!C73&amp;", "&amp;B74&amp;" as on "&amp;TEXT(Settings!$B$6,"dd-mmm-yyyy")&amp;". Kindly pay at the earliest. Thank you. "&amp;Settings!$B$3)</f>
        <v/>
      </c>
      <c r="Z74" s="33" t="str">
        <f>IF($A74="","",IF(Units!$I73="",Settings!$B$9,MAX(Settings!$B$9,DATE(YEAR(Units!$I73),MONTH(Units!$I73),1))))</f>
        <v/>
      </c>
      <c r="AA74" s="33" t="str">
        <f>IF($A74="","",MIN(IF(DAY(Settings!$B$6)&gt;=MAX(1,N(Units!$H73)),DATE(YEAR(Settings!$B$6),MONTH(Settings!$B$6),1),EDATE(DATE(YEAR(Settings!$B$6),MONTH(Settings!$B$6),1),-1)),Settings!$B$10,IF(Units!$J73="",2958465,DATE(YEAR(Units!$J73),MONTH(Units!$J73),1))))</f>
        <v/>
      </c>
    </row>
    <row r="75" spans="1:27" x14ac:dyDescent="0.3">
      <c r="A75" s="25" t="str">
        <f>IF(Units!A74="","",Units!A74)</f>
        <v/>
      </c>
      <c r="B75" s="25" t="str">
        <f>IF($A75="","",Units!B74&amp;"")</f>
        <v/>
      </c>
      <c r="C75" s="25" t="str">
        <f>IF($A75="","",IF(Units!D74="","(vacant)",Units!D74&amp;""))</f>
        <v/>
      </c>
      <c r="D75" s="26" t="str">
        <f>IF($A75="","",N(Units!F74))</f>
        <v/>
      </c>
      <c r="E75" s="27" t="str">
        <f>IF($A75="","",IF(OR(Units!$D74="",$AA75&lt;$Z75),0,(YEAR($AA75)-YEAR($Z75))*12+MONTH($AA75)-MONTH($Z75)+1))</f>
        <v/>
      </c>
      <c r="F75" s="26" t="str">
        <f>IF($A75="","",N(Units!K74)+E75*D75)</f>
        <v/>
      </c>
      <c r="G75" s="26" t="str">
        <f>IF($A75="","",SUMIFS(Payments!$D:$D,Payments!$B:$B,$A75,Payments!$C:$C,"&lt;"&amp;EDATE(Settings!$B$10,1)))</f>
        <v/>
      </c>
      <c r="H75" s="28" t="str">
        <f t="shared" si="2"/>
        <v/>
      </c>
      <c r="I75" s="27" t="str">
        <f>IF($A75="","",IF(H75&gt;0.005,"Arrears",IF(H75&lt;-0.005,"Advance",IF(Units!D74="","Vacant","Paid up"))))</f>
        <v/>
      </c>
      <c r="J75" s="26" t="str">
        <f>IF($A75="","",N(Units!G74))</f>
        <v/>
      </c>
      <c r="K75" s="29" t="str">
        <f>IF(OR($A75="",Units!J74=""),"",Units!J74)</f>
        <v/>
      </c>
      <c r="L75" s="30" t="str">
        <f>IF(K75="","",K75-Settings!$B$6)</f>
        <v/>
      </c>
      <c r="M75" s="31" t="str">
        <f>IF($A75="","",SUMIFS(Payments!$D:$D,Payments!$B:$B,$A75,Payments!$C:$C,"&gt;="&amp;M$4,Payments!$C:$C,"&lt;"&amp;EDATE(M$4,1)))</f>
        <v/>
      </c>
      <c r="N75" s="31" t="str">
        <f>IF($A75="","",SUMIFS(Payments!$D:$D,Payments!$B:$B,$A75,Payments!$C:$C,"&gt;="&amp;N$4,Payments!$C:$C,"&lt;"&amp;EDATE(N$4,1)))</f>
        <v/>
      </c>
      <c r="O75" s="31" t="str">
        <f>IF($A75="","",SUMIFS(Payments!$D:$D,Payments!$B:$B,$A75,Payments!$C:$C,"&gt;="&amp;O$4,Payments!$C:$C,"&lt;"&amp;EDATE(O$4,1)))</f>
        <v/>
      </c>
      <c r="P75" s="31" t="str">
        <f>IF($A75="","",SUMIFS(Payments!$D:$D,Payments!$B:$B,$A75,Payments!$C:$C,"&gt;="&amp;P$4,Payments!$C:$C,"&lt;"&amp;EDATE(P$4,1)))</f>
        <v/>
      </c>
      <c r="Q75" s="31" t="str">
        <f>IF($A75="","",SUMIFS(Payments!$D:$D,Payments!$B:$B,$A75,Payments!$C:$C,"&gt;="&amp;Q$4,Payments!$C:$C,"&lt;"&amp;EDATE(Q$4,1)))</f>
        <v/>
      </c>
      <c r="R75" s="31" t="str">
        <f>IF($A75="","",SUMIFS(Payments!$D:$D,Payments!$B:$B,$A75,Payments!$C:$C,"&gt;="&amp;R$4,Payments!$C:$C,"&lt;"&amp;EDATE(R$4,1)))</f>
        <v/>
      </c>
      <c r="S75" s="31" t="str">
        <f>IF($A75="","",SUMIFS(Payments!$D:$D,Payments!$B:$B,$A75,Payments!$C:$C,"&gt;="&amp;S$4,Payments!$C:$C,"&lt;"&amp;EDATE(S$4,1)))</f>
        <v/>
      </c>
      <c r="T75" s="31" t="str">
        <f>IF($A75="","",SUMIFS(Payments!$D:$D,Payments!$B:$B,$A75,Payments!$C:$C,"&gt;="&amp;T$4,Payments!$C:$C,"&lt;"&amp;EDATE(T$4,1)))</f>
        <v/>
      </c>
      <c r="U75" s="31" t="str">
        <f>IF($A75="","",SUMIFS(Payments!$D:$D,Payments!$B:$B,$A75,Payments!$C:$C,"&gt;="&amp;U$4,Payments!$C:$C,"&lt;"&amp;EDATE(U$4,1)))</f>
        <v/>
      </c>
      <c r="V75" s="31" t="str">
        <f>IF($A75="","",SUMIFS(Payments!$D:$D,Payments!$B:$B,$A75,Payments!$C:$C,"&gt;="&amp;V$4,Payments!$C:$C,"&lt;"&amp;EDATE(V$4,1)))</f>
        <v/>
      </c>
      <c r="W75" s="31" t="str">
        <f>IF($A75="","",SUMIFS(Payments!$D:$D,Payments!$B:$B,$A75,Payments!$C:$C,"&gt;="&amp;W$4,Payments!$C:$C,"&lt;"&amp;EDATE(W$4,1)))</f>
        <v/>
      </c>
      <c r="X75" s="31" t="str">
        <f>IF($A75="","",SUMIFS(Payments!$D:$D,Payments!$B:$B,$A75,Payments!$C:$C,"&gt;="&amp;X$4,Payments!$C:$C,"&lt;"&amp;EDATE(X$4,1)))</f>
        <v/>
      </c>
      <c r="Y75" s="32" t="str">
        <f>IF(OR($A75="",N(H75)&lt;=0.005,Units!D74=""),"","Dear "&amp;C75&amp;", rent of "&amp;Settings!$B$4&amp;" "&amp;TEXT(H75,"#,##0")&amp;" is pending for "&amp;Units!C74&amp;", "&amp;B75&amp;" as on "&amp;TEXT(Settings!$B$6,"dd-mmm-yyyy")&amp;". Kindly pay at the earliest. Thank you. "&amp;Settings!$B$3)</f>
        <v/>
      </c>
      <c r="Z75" s="33" t="str">
        <f>IF($A75="","",IF(Units!$I74="",Settings!$B$9,MAX(Settings!$B$9,DATE(YEAR(Units!$I74),MONTH(Units!$I74),1))))</f>
        <v/>
      </c>
      <c r="AA75" s="33" t="str">
        <f>IF($A75="","",MIN(IF(DAY(Settings!$B$6)&gt;=MAX(1,N(Units!$H74)),DATE(YEAR(Settings!$B$6),MONTH(Settings!$B$6),1),EDATE(DATE(YEAR(Settings!$B$6),MONTH(Settings!$B$6),1),-1)),Settings!$B$10,IF(Units!$J74="",2958465,DATE(YEAR(Units!$J74),MONTH(Units!$J74),1))))</f>
        <v/>
      </c>
    </row>
    <row r="76" spans="1:27" x14ac:dyDescent="0.3">
      <c r="A76" s="25" t="str">
        <f>IF(Units!A75="","",Units!A75)</f>
        <v/>
      </c>
      <c r="B76" s="25" t="str">
        <f>IF($A76="","",Units!B75&amp;"")</f>
        <v/>
      </c>
      <c r="C76" s="25" t="str">
        <f>IF($A76="","",IF(Units!D75="","(vacant)",Units!D75&amp;""))</f>
        <v/>
      </c>
      <c r="D76" s="26" t="str">
        <f>IF($A76="","",N(Units!F75))</f>
        <v/>
      </c>
      <c r="E76" s="27" t="str">
        <f>IF($A76="","",IF(OR(Units!$D75="",$AA76&lt;$Z76),0,(YEAR($AA76)-YEAR($Z76))*12+MONTH($AA76)-MONTH($Z76)+1))</f>
        <v/>
      </c>
      <c r="F76" s="26" t="str">
        <f>IF($A76="","",N(Units!K75)+E76*D76)</f>
        <v/>
      </c>
      <c r="G76" s="26" t="str">
        <f>IF($A76="","",SUMIFS(Payments!$D:$D,Payments!$B:$B,$A76,Payments!$C:$C,"&lt;"&amp;EDATE(Settings!$B$10,1)))</f>
        <v/>
      </c>
      <c r="H76" s="28" t="str">
        <f t="shared" si="2"/>
        <v/>
      </c>
      <c r="I76" s="27" t="str">
        <f>IF($A76="","",IF(H76&gt;0.005,"Arrears",IF(H76&lt;-0.005,"Advance",IF(Units!D75="","Vacant","Paid up"))))</f>
        <v/>
      </c>
      <c r="J76" s="26" t="str">
        <f>IF($A76="","",N(Units!G75))</f>
        <v/>
      </c>
      <c r="K76" s="29" t="str">
        <f>IF(OR($A76="",Units!J75=""),"",Units!J75)</f>
        <v/>
      </c>
      <c r="L76" s="30" t="str">
        <f>IF(K76="","",K76-Settings!$B$6)</f>
        <v/>
      </c>
      <c r="M76" s="31" t="str">
        <f>IF($A76="","",SUMIFS(Payments!$D:$D,Payments!$B:$B,$A76,Payments!$C:$C,"&gt;="&amp;M$4,Payments!$C:$C,"&lt;"&amp;EDATE(M$4,1)))</f>
        <v/>
      </c>
      <c r="N76" s="31" t="str">
        <f>IF($A76="","",SUMIFS(Payments!$D:$D,Payments!$B:$B,$A76,Payments!$C:$C,"&gt;="&amp;N$4,Payments!$C:$C,"&lt;"&amp;EDATE(N$4,1)))</f>
        <v/>
      </c>
      <c r="O76" s="31" t="str">
        <f>IF($A76="","",SUMIFS(Payments!$D:$D,Payments!$B:$B,$A76,Payments!$C:$C,"&gt;="&amp;O$4,Payments!$C:$C,"&lt;"&amp;EDATE(O$4,1)))</f>
        <v/>
      </c>
      <c r="P76" s="31" t="str">
        <f>IF($A76="","",SUMIFS(Payments!$D:$D,Payments!$B:$B,$A76,Payments!$C:$C,"&gt;="&amp;P$4,Payments!$C:$C,"&lt;"&amp;EDATE(P$4,1)))</f>
        <v/>
      </c>
      <c r="Q76" s="31" t="str">
        <f>IF($A76="","",SUMIFS(Payments!$D:$D,Payments!$B:$B,$A76,Payments!$C:$C,"&gt;="&amp;Q$4,Payments!$C:$C,"&lt;"&amp;EDATE(Q$4,1)))</f>
        <v/>
      </c>
      <c r="R76" s="31" t="str">
        <f>IF($A76="","",SUMIFS(Payments!$D:$D,Payments!$B:$B,$A76,Payments!$C:$C,"&gt;="&amp;R$4,Payments!$C:$C,"&lt;"&amp;EDATE(R$4,1)))</f>
        <v/>
      </c>
      <c r="S76" s="31" t="str">
        <f>IF($A76="","",SUMIFS(Payments!$D:$D,Payments!$B:$B,$A76,Payments!$C:$C,"&gt;="&amp;S$4,Payments!$C:$C,"&lt;"&amp;EDATE(S$4,1)))</f>
        <v/>
      </c>
      <c r="T76" s="31" t="str">
        <f>IF($A76="","",SUMIFS(Payments!$D:$D,Payments!$B:$B,$A76,Payments!$C:$C,"&gt;="&amp;T$4,Payments!$C:$C,"&lt;"&amp;EDATE(T$4,1)))</f>
        <v/>
      </c>
      <c r="U76" s="31" t="str">
        <f>IF($A76="","",SUMIFS(Payments!$D:$D,Payments!$B:$B,$A76,Payments!$C:$C,"&gt;="&amp;U$4,Payments!$C:$C,"&lt;"&amp;EDATE(U$4,1)))</f>
        <v/>
      </c>
      <c r="V76" s="31" t="str">
        <f>IF($A76="","",SUMIFS(Payments!$D:$D,Payments!$B:$B,$A76,Payments!$C:$C,"&gt;="&amp;V$4,Payments!$C:$C,"&lt;"&amp;EDATE(V$4,1)))</f>
        <v/>
      </c>
      <c r="W76" s="31" t="str">
        <f>IF($A76="","",SUMIFS(Payments!$D:$D,Payments!$B:$B,$A76,Payments!$C:$C,"&gt;="&amp;W$4,Payments!$C:$C,"&lt;"&amp;EDATE(W$4,1)))</f>
        <v/>
      </c>
      <c r="X76" s="31" t="str">
        <f>IF($A76="","",SUMIFS(Payments!$D:$D,Payments!$B:$B,$A76,Payments!$C:$C,"&gt;="&amp;X$4,Payments!$C:$C,"&lt;"&amp;EDATE(X$4,1)))</f>
        <v/>
      </c>
      <c r="Y76" s="32" t="str">
        <f>IF(OR($A76="",N(H76)&lt;=0.005,Units!D75=""),"","Dear "&amp;C76&amp;", rent of "&amp;Settings!$B$4&amp;" "&amp;TEXT(H76,"#,##0")&amp;" is pending for "&amp;Units!C75&amp;", "&amp;B76&amp;" as on "&amp;TEXT(Settings!$B$6,"dd-mmm-yyyy")&amp;". Kindly pay at the earliest. Thank you. "&amp;Settings!$B$3)</f>
        <v/>
      </c>
      <c r="Z76" s="33" t="str">
        <f>IF($A76="","",IF(Units!$I75="",Settings!$B$9,MAX(Settings!$B$9,DATE(YEAR(Units!$I75),MONTH(Units!$I75),1))))</f>
        <v/>
      </c>
      <c r="AA76" s="33" t="str">
        <f>IF($A76="","",MIN(IF(DAY(Settings!$B$6)&gt;=MAX(1,N(Units!$H75)),DATE(YEAR(Settings!$B$6),MONTH(Settings!$B$6),1),EDATE(DATE(YEAR(Settings!$B$6),MONTH(Settings!$B$6),1),-1)),Settings!$B$10,IF(Units!$J75="",2958465,DATE(YEAR(Units!$J75),MONTH(Units!$J75),1))))</f>
        <v/>
      </c>
    </row>
    <row r="77" spans="1:27" x14ac:dyDescent="0.3">
      <c r="A77" s="25" t="str">
        <f>IF(Units!A76="","",Units!A76)</f>
        <v/>
      </c>
      <c r="B77" s="25" t="str">
        <f>IF($A77="","",Units!B76&amp;"")</f>
        <v/>
      </c>
      <c r="C77" s="25" t="str">
        <f>IF($A77="","",IF(Units!D76="","(vacant)",Units!D76&amp;""))</f>
        <v/>
      </c>
      <c r="D77" s="26" t="str">
        <f>IF($A77="","",N(Units!F76))</f>
        <v/>
      </c>
      <c r="E77" s="27" t="str">
        <f>IF($A77="","",IF(OR(Units!$D76="",$AA77&lt;$Z77),0,(YEAR($AA77)-YEAR($Z77))*12+MONTH($AA77)-MONTH($Z77)+1))</f>
        <v/>
      </c>
      <c r="F77" s="26" t="str">
        <f>IF($A77="","",N(Units!K76)+E77*D77)</f>
        <v/>
      </c>
      <c r="G77" s="26" t="str">
        <f>IF($A77="","",SUMIFS(Payments!$D:$D,Payments!$B:$B,$A77,Payments!$C:$C,"&lt;"&amp;EDATE(Settings!$B$10,1)))</f>
        <v/>
      </c>
      <c r="H77" s="28" t="str">
        <f t="shared" si="2"/>
        <v/>
      </c>
      <c r="I77" s="27" t="str">
        <f>IF($A77="","",IF(H77&gt;0.005,"Arrears",IF(H77&lt;-0.005,"Advance",IF(Units!D76="","Vacant","Paid up"))))</f>
        <v/>
      </c>
      <c r="J77" s="26" t="str">
        <f>IF($A77="","",N(Units!G76))</f>
        <v/>
      </c>
      <c r="K77" s="29" t="str">
        <f>IF(OR($A77="",Units!J76=""),"",Units!J76)</f>
        <v/>
      </c>
      <c r="L77" s="30" t="str">
        <f>IF(K77="","",K77-Settings!$B$6)</f>
        <v/>
      </c>
      <c r="M77" s="31" t="str">
        <f>IF($A77="","",SUMIFS(Payments!$D:$D,Payments!$B:$B,$A77,Payments!$C:$C,"&gt;="&amp;M$4,Payments!$C:$C,"&lt;"&amp;EDATE(M$4,1)))</f>
        <v/>
      </c>
      <c r="N77" s="31" t="str">
        <f>IF($A77="","",SUMIFS(Payments!$D:$D,Payments!$B:$B,$A77,Payments!$C:$C,"&gt;="&amp;N$4,Payments!$C:$C,"&lt;"&amp;EDATE(N$4,1)))</f>
        <v/>
      </c>
      <c r="O77" s="31" t="str">
        <f>IF($A77="","",SUMIFS(Payments!$D:$D,Payments!$B:$B,$A77,Payments!$C:$C,"&gt;="&amp;O$4,Payments!$C:$C,"&lt;"&amp;EDATE(O$4,1)))</f>
        <v/>
      </c>
      <c r="P77" s="31" t="str">
        <f>IF($A77="","",SUMIFS(Payments!$D:$D,Payments!$B:$B,$A77,Payments!$C:$C,"&gt;="&amp;P$4,Payments!$C:$C,"&lt;"&amp;EDATE(P$4,1)))</f>
        <v/>
      </c>
      <c r="Q77" s="31" t="str">
        <f>IF($A77="","",SUMIFS(Payments!$D:$D,Payments!$B:$B,$A77,Payments!$C:$C,"&gt;="&amp;Q$4,Payments!$C:$C,"&lt;"&amp;EDATE(Q$4,1)))</f>
        <v/>
      </c>
      <c r="R77" s="31" t="str">
        <f>IF($A77="","",SUMIFS(Payments!$D:$D,Payments!$B:$B,$A77,Payments!$C:$C,"&gt;="&amp;R$4,Payments!$C:$C,"&lt;"&amp;EDATE(R$4,1)))</f>
        <v/>
      </c>
      <c r="S77" s="31" t="str">
        <f>IF($A77="","",SUMIFS(Payments!$D:$D,Payments!$B:$B,$A77,Payments!$C:$C,"&gt;="&amp;S$4,Payments!$C:$C,"&lt;"&amp;EDATE(S$4,1)))</f>
        <v/>
      </c>
      <c r="T77" s="31" t="str">
        <f>IF($A77="","",SUMIFS(Payments!$D:$D,Payments!$B:$B,$A77,Payments!$C:$C,"&gt;="&amp;T$4,Payments!$C:$C,"&lt;"&amp;EDATE(T$4,1)))</f>
        <v/>
      </c>
      <c r="U77" s="31" t="str">
        <f>IF($A77="","",SUMIFS(Payments!$D:$D,Payments!$B:$B,$A77,Payments!$C:$C,"&gt;="&amp;U$4,Payments!$C:$C,"&lt;"&amp;EDATE(U$4,1)))</f>
        <v/>
      </c>
      <c r="V77" s="31" t="str">
        <f>IF($A77="","",SUMIFS(Payments!$D:$D,Payments!$B:$B,$A77,Payments!$C:$C,"&gt;="&amp;V$4,Payments!$C:$C,"&lt;"&amp;EDATE(V$4,1)))</f>
        <v/>
      </c>
      <c r="W77" s="31" t="str">
        <f>IF($A77="","",SUMIFS(Payments!$D:$D,Payments!$B:$B,$A77,Payments!$C:$C,"&gt;="&amp;W$4,Payments!$C:$C,"&lt;"&amp;EDATE(W$4,1)))</f>
        <v/>
      </c>
      <c r="X77" s="31" t="str">
        <f>IF($A77="","",SUMIFS(Payments!$D:$D,Payments!$B:$B,$A77,Payments!$C:$C,"&gt;="&amp;X$4,Payments!$C:$C,"&lt;"&amp;EDATE(X$4,1)))</f>
        <v/>
      </c>
      <c r="Y77" s="32" t="str">
        <f>IF(OR($A77="",N(H77)&lt;=0.005,Units!D76=""),"","Dear "&amp;C77&amp;", rent of "&amp;Settings!$B$4&amp;" "&amp;TEXT(H77,"#,##0")&amp;" is pending for "&amp;Units!C76&amp;", "&amp;B77&amp;" as on "&amp;TEXT(Settings!$B$6,"dd-mmm-yyyy")&amp;". Kindly pay at the earliest. Thank you. "&amp;Settings!$B$3)</f>
        <v/>
      </c>
      <c r="Z77" s="33" t="str">
        <f>IF($A77="","",IF(Units!$I76="",Settings!$B$9,MAX(Settings!$B$9,DATE(YEAR(Units!$I76),MONTH(Units!$I76),1))))</f>
        <v/>
      </c>
      <c r="AA77" s="33" t="str">
        <f>IF($A77="","",MIN(IF(DAY(Settings!$B$6)&gt;=MAX(1,N(Units!$H76)),DATE(YEAR(Settings!$B$6),MONTH(Settings!$B$6),1),EDATE(DATE(YEAR(Settings!$B$6),MONTH(Settings!$B$6),1),-1)),Settings!$B$10,IF(Units!$J76="",2958465,DATE(YEAR(Units!$J76),MONTH(Units!$J76),1))))</f>
        <v/>
      </c>
    </row>
    <row r="78" spans="1:27" x14ac:dyDescent="0.3">
      <c r="A78" s="25" t="str">
        <f>IF(Units!A77="","",Units!A77)</f>
        <v/>
      </c>
      <c r="B78" s="25" t="str">
        <f>IF($A78="","",Units!B77&amp;"")</f>
        <v/>
      </c>
      <c r="C78" s="25" t="str">
        <f>IF($A78="","",IF(Units!D77="","(vacant)",Units!D77&amp;""))</f>
        <v/>
      </c>
      <c r="D78" s="26" t="str">
        <f>IF($A78="","",N(Units!F77))</f>
        <v/>
      </c>
      <c r="E78" s="27" t="str">
        <f>IF($A78="","",IF(OR(Units!$D77="",$AA78&lt;$Z78),0,(YEAR($AA78)-YEAR($Z78))*12+MONTH($AA78)-MONTH($Z78)+1))</f>
        <v/>
      </c>
      <c r="F78" s="26" t="str">
        <f>IF($A78="","",N(Units!K77)+E78*D78)</f>
        <v/>
      </c>
      <c r="G78" s="26" t="str">
        <f>IF($A78="","",SUMIFS(Payments!$D:$D,Payments!$B:$B,$A78,Payments!$C:$C,"&lt;"&amp;EDATE(Settings!$B$10,1)))</f>
        <v/>
      </c>
      <c r="H78" s="28" t="str">
        <f t="shared" si="2"/>
        <v/>
      </c>
      <c r="I78" s="27" t="str">
        <f>IF($A78="","",IF(H78&gt;0.005,"Arrears",IF(H78&lt;-0.005,"Advance",IF(Units!D77="","Vacant","Paid up"))))</f>
        <v/>
      </c>
      <c r="J78" s="26" t="str">
        <f>IF($A78="","",N(Units!G77))</f>
        <v/>
      </c>
      <c r="K78" s="29" t="str">
        <f>IF(OR($A78="",Units!J77=""),"",Units!J77)</f>
        <v/>
      </c>
      <c r="L78" s="30" t="str">
        <f>IF(K78="","",K78-Settings!$B$6)</f>
        <v/>
      </c>
      <c r="M78" s="31" t="str">
        <f>IF($A78="","",SUMIFS(Payments!$D:$D,Payments!$B:$B,$A78,Payments!$C:$C,"&gt;="&amp;M$4,Payments!$C:$C,"&lt;"&amp;EDATE(M$4,1)))</f>
        <v/>
      </c>
      <c r="N78" s="31" t="str">
        <f>IF($A78="","",SUMIFS(Payments!$D:$D,Payments!$B:$B,$A78,Payments!$C:$C,"&gt;="&amp;N$4,Payments!$C:$C,"&lt;"&amp;EDATE(N$4,1)))</f>
        <v/>
      </c>
      <c r="O78" s="31" t="str">
        <f>IF($A78="","",SUMIFS(Payments!$D:$D,Payments!$B:$B,$A78,Payments!$C:$C,"&gt;="&amp;O$4,Payments!$C:$C,"&lt;"&amp;EDATE(O$4,1)))</f>
        <v/>
      </c>
      <c r="P78" s="31" t="str">
        <f>IF($A78="","",SUMIFS(Payments!$D:$D,Payments!$B:$B,$A78,Payments!$C:$C,"&gt;="&amp;P$4,Payments!$C:$C,"&lt;"&amp;EDATE(P$4,1)))</f>
        <v/>
      </c>
      <c r="Q78" s="31" t="str">
        <f>IF($A78="","",SUMIFS(Payments!$D:$D,Payments!$B:$B,$A78,Payments!$C:$C,"&gt;="&amp;Q$4,Payments!$C:$C,"&lt;"&amp;EDATE(Q$4,1)))</f>
        <v/>
      </c>
      <c r="R78" s="31" t="str">
        <f>IF($A78="","",SUMIFS(Payments!$D:$D,Payments!$B:$B,$A78,Payments!$C:$C,"&gt;="&amp;R$4,Payments!$C:$C,"&lt;"&amp;EDATE(R$4,1)))</f>
        <v/>
      </c>
      <c r="S78" s="31" t="str">
        <f>IF($A78="","",SUMIFS(Payments!$D:$D,Payments!$B:$B,$A78,Payments!$C:$C,"&gt;="&amp;S$4,Payments!$C:$C,"&lt;"&amp;EDATE(S$4,1)))</f>
        <v/>
      </c>
      <c r="T78" s="31" t="str">
        <f>IF($A78="","",SUMIFS(Payments!$D:$D,Payments!$B:$B,$A78,Payments!$C:$C,"&gt;="&amp;T$4,Payments!$C:$C,"&lt;"&amp;EDATE(T$4,1)))</f>
        <v/>
      </c>
      <c r="U78" s="31" t="str">
        <f>IF($A78="","",SUMIFS(Payments!$D:$D,Payments!$B:$B,$A78,Payments!$C:$C,"&gt;="&amp;U$4,Payments!$C:$C,"&lt;"&amp;EDATE(U$4,1)))</f>
        <v/>
      </c>
      <c r="V78" s="31" t="str">
        <f>IF($A78="","",SUMIFS(Payments!$D:$D,Payments!$B:$B,$A78,Payments!$C:$C,"&gt;="&amp;V$4,Payments!$C:$C,"&lt;"&amp;EDATE(V$4,1)))</f>
        <v/>
      </c>
      <c r="W78" s="31" t="str">
        <f>IF($A78="","",SUMIFS(Payments!$D:$D,Payments!$B:$B,$A78,Payments!$C:$C,"&gt;="&amp;W$4,Payments!$C:$C,"&lt;"&amp;EDATE(W$4,1)))</f>
        <v/>
      </c>
      <c r="X78" s="31" t="str">
        <f>IF($A78="","",SUMIFS(Payments!$D:$D,Payments!$B:$B,$A78,Payments!$C:$C,"&gt;="&amp;X$4,Payments!$C:$C,"&lt;"&amp;EDATE(X$4,1)))</f>
        <v/>
      </c>
      <c r="Y78" s="32" t="str">
        <f>IF(OR($A78="",N(H78)&lt;=0.005,Units!D77=""),"","Dear "&amp;C78&amp;", rent of "&amp;Settings!$B$4&amp;" "&amp;TEXT(H78,"#,##0")&amp;" is pending for "&amp;Units!C77&amp;", "&amp;B78&amp;" as on "&amp;TEXT(Settings!$B$6,"dd-mmm-yyyy")&amp;". Kindly pay at the earliest. Thank you. "&amp;Settings!$B$3)</f>
        <v/>
      </c>
      <c r="Z78" s="33" t="str">
        <f>IF($A78="","",IF(Units!$I77="",Settings!$B$9,MAX(Settings!$B$9,DATE(YEAR(Units!$I77),MONTH(Units!$I77),1))))</f>
        <v/>
      </c>
      <c r="AA78" s="33" t="str">
        <f>IF($A78="","",MIN(IF(DAY(Settings!$B$6)&gt;=MAX(1,N(Units!$H77)),DATE(YEAR(Settings!$B$6),MONTH(Settings!$B$6),1),EDATE(DATE(YEAR(Settings!$B$6),MONTH(Settings!$B$6),1),-1)),Settings!$B$10,IF(Units!$J77="",2958465,DATE(YEAR(Units!$J77),MONTH(Units!$J77),1))))</f>
        <v/>
      </c>
    </row>
    <row r="79" spans="1:27" x14ac:dyDescent="0.3">
      <c r="A79" s="25" t="str">
        <f>IF(Units!A78="","",Units!A78)</f>
        <v/>
      </c>
      <c r="B79" s="25" t="str">
        <f>IF($A79="","",Units!B78&amp;"")</f>
        <v/>
      </c>
      <c r="C79" s="25" t="str">
        <f>IF($A79="","",IF(Units!D78="","(vacant)",Units!D78&amp;""))</f>
        <v/>
      </c>
      <c r="D79" s="26" t="str">
        <f>IF($A79="","",N(Units!F78))</f>
        <v/>
      </c>
      <c r="E79" s="27" t="str">
        <f>IF($A79="","",IF(OR(Units!$D78="",$AA79&lt;$Z79),0,(YEAR($AA79)-YEAR($Z79))*12+MONTH($AA79)-MONTH($Z79)+1))</f>
        <v/>
      </c>
      <c r="F79" s="26" t="str">
        <f>IF($A79="","",N(Units!K78)+E79*D79)</f>
        <v/>
      </c>
      <c r="G79" s="26" t="str">
        <f>IF($A79="","",SUMIFS(Payments!$D:$D,Payments!$B:$B,$A79,Payments!$C:$C,"&lt;"&amp;EDATE(Settings!$B$10,1)))</f>
        <v/>
      </c>
      <c r="H79" s="28" t="str">
        <f t="shared" si="2"/>
        <v/>
      </c>
      <c r="I79" s="27" t="str">
        <f>IF($A79="","",IF(H79&gt;0.005,"Arrears",IF(H79&lt;-0.005,"Advance",IF(Units!D78="","Vacant","Paid up"))))</f>
        <v/>
      </c>
      <c r="J79" s="26" t="str">
        <f>IF($A79="","",N(Units!G78))</f>
        <v/>
      </c>
      <c r="K79" s="29" t="str">
        <f>IF(OR($A79="",Units!J78=""),"",Units!J78)</f>
        <v/>
      </c>
      <c r="L79" s="30" t="str">
        <f>IF(K79="","",K79-Settings!$B$6)</f>
        <v/>
      </c>
      <c r="M79" s="31" t="str">
        <f>IF($A79="","",SUMIFS(Payments!$D:$D,Payments!$B:$B,$A79,Payments!$C:$C,"&gt;="&amp;M$4,Payments!$C:$C,"&lt;"&amp;EDATE(M$4,1)))</f>
        <v/>
      </c>
      <c r="N79" s="31" t="str">
        <f>IF($A79="","",SUMIFS(Payments!$D:$D,Payments!$B:$B,$A79,Payments!$C:$C,"&gt;="&amp;N$4,Payments!$C:$C,"&lt;"&amp;EDATE(N$4,1)))</f>
        <v/>
      </c>
      <c r="O79" s="31" t="str">
        <f>IF($A79="","",SUMIFS(Payments!$D:$D,Payments!$B:$B,$A79,Payments!$C:$C,"&gt;="&amp;O$4,Payments!$C:$C,"&lt;"&amp;EDATE(O$4,1)))</f>
        <v/>
      </c>
      <c r="P79" s="31" t="str">
        <f>IF($A79="","",SUMIFS(Payments!$D:$D,Payments!$B:$B,$A79,Payments!$C:$C,"&gt;="&amp;P$4,Payments!$C:$C,"&lt;"&amp;EDATE(P$4,1)))</f>
        <v/>
      </c>
      <c r="Q79" s="31" t="str">
        <f>IF($A79="","",SUMIFS(Payments!$D:$D,Payments!$B:$B,$A79,Payments!$C:$C,"&gt;="&amp;Q$4,Payments!$C:$C,"&lt;"&amp;EDATE(Q$4,1)))</f>
        <v/>
      </c>
      <c r="R79" s="31" t="str">
        <f>IF($A79="","",SUMIFS(Payments!$D:$D,Payments!$B:$B,$A79,Payments!$C:$C,"&gt;="&amp;R$4,Payments!$C:$C,"&lt;"&amp;EDATE(R$4,1)))</f>
        <v/>
      </c>
      <c r="S79" s="31" t="str">
        <f>IF($A79="","",SUMIFS(Payments!$D:$D,Payments!$B:$B,$A79,Payments!$C:$C,"&gt;="&amp;S$4,Payments!$C:$C,"&lt;"&amp;EDATE(S$4,1)))</f>
        <v/>
      </c>
      <c r="T79" s="31" t="str">
        <f>IF($A79="","",SUMIFS(Payments!$D:$D,Payments!$B:$B,$A79,Payments!$C:$C,"&gt;="&amp;T$4,Payments!$C:$C,"&lt;"&amp;EDATE(T$4,1)))</f>
        <v/>
      </c>
      <c r="U79" s="31" t="str">
        <f>IF($A79="","",SUMIFS(Payments!$D:$D,Payments!$B:$B,$A79,Payments!$C:$C,"&gt;="&amp;U$4,Payments!$C:$C,"&lt;"&amp;EDATE(U$4,1)))</f>
        <v/>
      </c>
      <c r="V79" s="31" t="str">
        <f>IF($A79="","",SUMIFS(Payments!$D:$D,Payments!$B:$B,$A79,Payments!$C:$C,"&gt;="&amp;V$4,Payments!$C:$C,"&lt;"&amp;EDATE(V$4,1)))</f>
        <v/>
      </c>
      <c r="W79" s="31" t="str">
        <f>IF($A79="","",SUMIFS(Payments!$D:$D,Payments!$B:$B,$A79,Payments!$C:$C,"&gt;="&amp;W$4,Payments!$C:$C,"&lt;"&amp;EDATE(W$4,1)))</f>
        <v/>
      </c>
      <c r="X79" s="31" t="str">
        <f>IF($A79="","",SUMIFS(Payments!$D:$D,Payments!$B:$B,$A79,Payments!$C:$C,"&gt;="&amp;X$4,Payments!$C:$C,"&lt;"&amp;EDATE(X$4,1)))</f>
        <v/>
      </c>
      <c r="Y79" s="32" t="str">
        <f>IF(OR($A79="",N(H79)&lt;=0.005,Units!D78=""),"","Dear "&amp;C79&amp;", rent of "&amp;Settings!$B$4&amp;" "&amp;TEXT(H79,"#,##0")&amp;" is pending for "&amp;Units!C78&amp;", "&amp;B79&amp;" as on "&amp;TEXT(Settings!$B$6,"dd-mmm-yyyy")&amp;". Kindly pay at the earliest. Thank you. "&amp;Settings!$B$3)</f>
        <v/>
      </c>
      <c r="Z79" s="33" t="str">
        <f>IF($A79="","",IF(Units!$I78="",Settings!$B$9,MAX(Settings!$B$9,DATE(YEAR(Units!$I78),MONTH(Units!$I78),1))))</f>
        <v/>
      </c>
      <c r="AA79" s="33" t="str">
        <f>IF($A79="","",MIN(IF(DAY(Settings!$B$6)&gt;=MAX(1,N(Units!$H78)),DATE(YEAR(Settings!$B$6),MONTH(Settings!$B$6),1),EDATE(DATE(YEAR(Settings!$B$6),MONTH(Settings!$B$6),1),-1)),Settings!$B$10,IF(Units!$J78="",2958465,DATE(YEAR(Units!$J78),MONTH(Units!$J78),1))))</f>
        <v/>
      </c>
    </row>
    <row r="80" spans="1:27" x14ac:dyDescent="0.3">
      <c r="A80" s="25" t="str">
        <f>IF(Units!A79="","",Units!A79)</f>
        <v/>
      </c>
      <c r="B80" s="25" t="str">
        <f>IF($A80="","",Units!B79&amp;"")</f>
        <v/>
      </c>
      <c r="C80" s="25" t="str">
        <f>IF($A80="","",IF(Units!D79="","(vacant)",Units!D79&amp;""))</f>
        <v/>
      </c>
      <c r="D80" s="26" t="str">
        <f>IF($A80="","",N(Units!F79))</f>
        <v/>
      </c>
      <c r="E80" s="27" t="str">
        <f>IF($A80="","",IF(OR(Units!$D79="",$AA80&lt;$Z80),0,(YEAR($AA80)-YEAR($Z80))*12+MONTH($AA80)-MONTH($Z80)+1))</f>
        <v/>
      </c>
      <c r="F80" s="26" t="str">
        <f>IF($A80="","",N(Units!K79)+E80*D80)</f>
        <v/>
      </c>
      <c r="G80" s="26" t="str">
        <f>IF($A80="","",SUMIFS(Payments!$D:$D,Payments!$B:$B,$A80,Payments!$C:$C,"&lt;"&amp;EDATE(Settings!$B$10,1)))</f>
        <v/>
      </c>
      <c r="H80" s="28" t="str">
        <f t="shared" si="2"/>
        <v/>
      </c>
      <c r="I80" s="27" t="str">
        <f>IF($A80="","",IF(H80&gt;0.005,"Arrears",IF(H80&lt;-0.005,"Advance",IF(Units!D79="","Vacant","Paid up"))))</f>
        <v/>
      </c>
      <c r="J80" s="26" t="str">
        <f>IF($A80="","",N(Units!G79))</f>
        <v/>
      </c>
      <c r="K80" s="29" t="str">
        <f>IF(OR($A80="",Units!J79=""),"",Units!J79)</f>
        <v/>
      </c>
      <c r="L80" s="30" t="str">
        <f>IF(K80="","",K80-Settings!$B$6)</f>
        <v/>
      </c>
      <c r="M80" s="31" t="str">
        <f>IF($A80="","",SUMIFS(Payments!$D:$D,Payments!$B:$B,$A80,Payments!$C:$C,"&gt;="&amp;M$4,Payments!$C:$C,"&lt;"&amp;EDATE(M$4,1)))</f>
        <v/>
      </c>
      <c r="N80" s="31" t="str">
        <f>IF($A80="","",SUMIFS(Payments!$D:$D,Payments!$B:$B,$A80,Payments!$C:$C,"&gt;="&amp;N$4,Payments!$C:$C,"&lt;"&amp;EDATE(N$4,1)))</f>
        <v/>
      </c>
      <c r="O80" s="31" t="str">
        <f>IF($A80="","",SUMIFS(Payments!$D:$D,Payments!$B:$B,$A80,Payments!$C:$C,"&gt;="&amp;O$4,Payments!$C:$C,"&lt;"&amp;EDATE(O$4,1)))</f>
        <v/>
      </c>
      <c r="P80" s="31" t="str">
        <f>IF($A80="","",SUMIFS(Payments!$D:$D,Payments!$B:$B,$A80,Payments!$C:$C,"&gt;="&amp;P$4,Payments!$C:$C,"&lt;"&amp;EDATE(P$4,1)))</f>
        <v/>
      </c>
      <c r="Q80" s="31" t="str">
        <f>IF($A80="","",SUMIFS(Payments!$D:$D,Payments!$B:$B,$A80,Payments!$C:$C,"&gt;="&amp;Q$4,Payments!$C:$C,"&lt;"&amp;EDATE(Q$4,1)))</f>
        <v/>
      </c>
      <c r="R80" s="31" t="str">
        <f>IF($A80="","",SUMIFS(Payments!$D:$D,Payments!$B:$B,$A80,Payments!$C:$C,"&gt;="&amp;R$4,Payments!$C:$C,"&lt;"&amp;EDATE(R$4,1)))</f>
        <v/>
      </c>
      <c r="S80" s="31" t="str">
        <f>IF($A80="","",SUMIFS(Payments!$D:$D,Payments!$B:$B,$A80,Payments!$C:$C,"&gt;="&amp;S$4,Payments!$C:$C,"&lt;"&amp;EDATE(S$4,1)))</f>
        <v/>
      </c>
      <c r="T80" s="31" t="str">
        <f>IF($A80="","",SUMIFS(Payments!$D:$D,Payments!$B:$B,$A80,Payments!$C:$C,"&gt;="&amp;T$4,Payments!$C:$C,"&lt;"&amp;EDATE(T$4,1)))</f>
        <v/>
      </c>
      <c r="U80" s="31" t="str">
        <f>IF($A80="","",SUMIFS(Payments!$D:$D,Payments!$B:$B,$A80,Payments!$C:$C,"&gt;="&amp;U$4,Payments!$C:$C,"&lt;"&amp;EDATE(U$4,1)))</f>
        <v/>
      </c>
      <c r="V80" s="31" t="str">
        <f>IF($A80="","",SUMIFS(Payments!$D:$D,Payments!$B:$B,$A80,Payments!$C:$C,"&gt;="&amp;V$4,Payments!$C:$C,"&lt;"&amp;EDATE(V$4,1)))</f>
        <v/>
      </c>
      <c r="W80" s="31" t="str">
        <f>IF($A80="","",SUMIFS(Payments!$D:$D,Payments!$B:$B,$A80,Payments!$C:$C,"&gt;="&amp;W$4,Payments!$C:$C,"&lt;"&amp;EDATE(W$4,1)))</f>
        <v/>
      </c>
      <c r="X80" s="31" t="str">
        <f>IF($A80="","",SUMIFS(Payments!$D:$D,Payments!$B:$B,$A80,Payments!$C:$C,"&gt;="&amp;X$4,Payments!$C:$C,"&lt;"&amp;EDATE(X$4,1)))</f>
        <v/>
      </c>
      <c r="Y80" s="32" t="str">
        <f>IF(OR($A80="",N(H80)&lt;=0.005,Units!D79=""),"","Dear "&amp;C80&amp;", rent of "&amp;Settings!$B$4&amp;" "&amp;TEXT(H80,"#,##0")&amp;" is pending for "&amp;Units!C79&amp;", "&amp;B80&amp;" as on "&amp;TEXT(Settings!$B$6,"dd-mmm-yyyy")&amp;". Kindly pay at the earliest. Thank you. "&amp;Settings!$B$3)</f>
        <v/>
      </c>
      <c r="Z80" s="33" t="str">
        <f>IF($A80="","",IF(Units!$I79="",Settings!$B$9,MAX(Settings!$B$9,DATE(YEAR(Units!$I79),MONTH(Units!$I79),1))))</f>
        <v/>
      </c>
      <c r="AA80" s="33" t="str">
        <f>IF($A80="","",MIN(IF(DAY(Settings!$B$6)&gt;=MAX(1,N(Units!$H79)),DATE(YEAR(Settings!$B$6),MONTH(Settings!$B$6),1),EDATE(DATE(YEAR(Settings!$B$6),MONTH(Settings!$B$6),1),-1)),Settings!$B$10,IF(Units!$J79="",2958465,DATE(YEAR(Units!$J79),MONTH(Units!$J79),1))))</f>
        <v/>
      </c>
    </row>
    <row r="81" spans="1:27" x14ac:dyDescent="0.3">
      <c r="A81" s="25" t="str">
        <f>IF(Units!A80="","",Units!A80)</f>
        <v/>
      </c>
      <c r="B81" s="25" t="str">
        <f>IF($A81="","",Units!B80&amp;"")</f>
        <v/>
      </c>
      <c r="C81" s="25" t="str">
        <f>IF($A81="","",IF(Units!D80="","(vacant)",Units!D80&amp;""))</f>
        <v/>
      </c>
      <c r="D81" s="26" t="str">
        <f>IF($A81="","",N(Units!F80))</f>
        <v/>
      </c>
      <c r="E81" s="27" t="str">
        <f>IF($A81="","",IF(OR(Units!$D80="",$AA81&lt;$Z81),0,(YEAR($AA81)-YEAR($Z81))*12+MONTH($AA81)-MONTH($Z81)+1))</f>
        <v/>
      </c>
      <c r="F81" s="26" t="str">
        <f>IF($A81="","",N(Units!K80)+E81*D81)</f>
        <v/>
      </c>
      <c r="G81" s="26" t="str">
        <f>IF($A81="","",SUMIFS(Payments!$D:$D,Payments!$B:$B,$A81,Payments!$C:$C,"&lt;"&amp;EDATE(Settings!$B$10,1)))</f>
        <v/>
      </c>
      <c r="H81" s="28" t="str">
        <f t="shared" si="2"/>
        <v/>
      </c>
      <c r="I81" s="27" t="str">
        <f>IF($A81="","",IF(H81&gt;0.005,"Arrears",IF(H81&lt;-0.005,"Advance",IF(Units!D80="","Vacant","Paid up"))))</f>
        <v/>
      </c>
      <c r="J81" s="26" t="str">
        <f>IF($A81="","",N(Units!G80))</f>
        <v/>
      </c>
      <c r="K81" s="29" t="str">
        <f>IF(OR($A81="",Units!J80=""),"",Units!J80)</f>
        <v/>
      </c>
      <c r="L81" s="30" t="str">
        <f>IF(K81="","",K81-Settings!$B$6)</f>
        <v/>
      </c>
      <c r="M81" s="31" t="str">
        <f>IF($A81="","",SUMIFS(Payments!$D:$D,Payments!$B:$B,$A81,Payments!$C:$C,"&gt;="&amp;M$4,Payments!$C:$C,"&lt;"&amp;EDATE(M$4,1)))</f>
        <v/>
      </c>
      <c r="N81" s="31" t="str">
        <f>IF($A81="","",SUMIFS(Payments!$D:$D,Payments!$B:$B,$A81,Payments!$C:$C,"&gt;="&amp;N$4,Payments!$C:$C,"&lt;"&amp;EDATE(N$4,1)))</f>
        <v/>
      </c>
      <c r="O81" s="31" t="str">
        <f>IF($A81="","",SUMIFS(Payments!$D:$D,Payments!$B:$B,$A81,Payments!$C:$C,"&gt;="&amp;O$4,Payments!$C:$C,"&lt;"&amp;EDATE(O$4,1)))</f>
        <v/>
      </c>
      <c r="P81" s="31" t="str">
        <f>IF($A81="","",SUMIFS(Payments!$D:$D,Payments!$B:$B,$A81,Payments!$C:$C,"&gt;="&amp;P$4,Payments!$C:$C,"&lt;"&amp;EDATE(P$4,1)))</f>
        <v/>
      </c>
      <c r="Q81" s="31" t="str">
        <f>IF($A81="","",SUMIFS(Payments!$D:$D,Payments!$B:$B,$A81,Payments!$C:$C,"&gt;="&amp;Q$4,Payments!$C:$C,"&lt;"&amp;EDATE(Q$4,1)))</f>
        <v/>
      </c>
      <c r="R81" s="31" t="str">
        <f>IF($A81="","",SUMIFS(Payments!$D:$D,Payments!$B:$B,$A81,Payments!$C:$C,"&gt;="&amp;R$4,Payments!$C:$C,"&lt;"&amp;EDATE(R$4,1)))</f>
        <v/>
      </c>
      <c r="S81" s="31" t="str">
        <f>IF($A81="","",SUMIFS(Payments!$D:$D,Payments!$B:$B,$A81,Payments!$C:$C,"&gt;="&amp;S$4,Payments!$C:$C,"&lt;"&amp;EDATE(S$4,1)))</f>
        <v/>
      </c>
      <c r="T81" s="31" t="str">
        <f>IF($A81="","",SUMIFS(Payments!$D:$D,Payments!$B:$B,$A81,Payments!$C:$C,"&gt;="&amp;T$4,Payments!$C:$C,"&lt;"&amp;EDATE(T$4,1)))</f>
        <v/>
      </c>
      <c r="U81" s="31" t="str">
        <f>IF($A81="","",SUMIFS(Payments!$D:$D,Payments!$B:$B,$A81,Payments!$C:$C,"&gt;="&amp;U$4,Payments!$C:$C,"&lt;"&amp;EDATE(U$4,1)))</f>
        <v/>
      </c>
      <c r="V81" s="31" t="str">
        <f>IF($A81="","",SUMIFS(Payments!$D:$D,Payments!$B:$B,$A81,Payments!$C:$C,"&gt;="&amp;V$4,Payments!$C:$C,"&lt;"&amp;EDATE(V$4,1)))</f>
        <v/>
      </c>
      <c r="W81" s="31" t="str">
        <f>IF($A81="","",SUMIFS(Payments!$D:$D,Payments!$B:$B,$A81,Payments!$C:$C,"&gt;="&amp;W$4,Payments!$C:$C,"&lt;"&amp;EDATE(W$4,1)))</f>
        <v/>
      </c>
      <c r="X81" s="31" t="str">
        <f>IF($A81="","",SUMIFS(Payments!$D:$D,Payments!$B:$B,$A81,Payments!$C:$C,"&gt;="&amp;X$4,Payments!$C:$C,"&lt;"&amp;EDATE(X$4,1)))</f>
        <v/>
      </c>
      <c r="Y81" s="32" t="str">
        <f>IF(OR($A81="",N(H81)&lt;=0.005,Units!D80=""),"","Dear "&amp;C81&amp;", rent of "&amp;Settings!$B$4&amp;" "&amp;TEXT(H81,"#,##0")&amp;" is pending for "&amp;Units!C80&amp;", "&amp;B81&amp;" as on "&amp;TEXT(Settings!$B$6,"dd-mmm-yyyy")&amp;". Kindly pay at the earliest. Thank you. "&amp;Settings!$B$3)</f>
        <v/>
      </c>
      <c r="Z81" s="33" t="str">
        <f>IF($A81="","",IF(Units!$I80="",Settings!$B$9,MAX(Settings!$B$9,DATE(YEAR(Units!$I80),MONTH(Units!$I80),1))))</f>
        <v/>
      </c>
      <c r="AA81" s="33" t="str">
        <f>IF($A81="","",MIN(IF(DAY(Settings!$B$6)&gt;=MAX(1,N(Units!$H80)),DATE(YEAR(Settings!$B$6),MONTH(Settings!$B$6),1),EDATE(DATE(YEAR(Settings!$B$6),MONTH(Settings!$B$6),1),-1)),Settings!$B$10,IF(Units!$J80="",2958465,DATE(YEAR(Units!$J80),MONTH(Units!$J80),1))))</f>
        <v/>
      </c>
    </row>
    <row r="82" spans="1:27" x14ac:dyDescent="0.3">
      <c r="A82" s="25" t="str">
        <f>IF(Units!A81="","",Units!A81)</f>
        <v/>
      </c>
      <c r="B82" s="25" t="str">
        <f>IF($A82="","",Units!B81&amp;"")</f>
        <v/>
      </c>
      <c r="C82" s="25" t="str">
        <f>IF($A82="","",IF(Units!D81="","(vacant)",Units!D81&amp;""))</f>
        <v/>
      </c>
      <c r="D82" s="26" t="str">
        <f>IF($A82="","",N(Units!F81))</f>
        <v/>
      </c>
      <c r="E82" s="27" t="str">
        <f>IF($A82="","",IF(OR(Units!$D81="",$AA82&lt;$Z82),0,(YEAR($AA82)-YEAR($Z82))*12+MONTH($AA82)-MONTH($Z82)+1))</f>
        <v/>
      </c>
      <c r="F82" s="26" t="str">
        <f>IF($A82="","",N(Units!K81)+E82*D82)</f>
        <v/>
      </c>
      <c r="G82" s="26" t="str">
        <f>IF($A82="","",SUMIFS(Payments!$D:$D,Payments!$B:$B,$A82,Payments!$C:$C,"&lt;"&amp;EDATE(Settings!$B$10,1)))</f>
        <v/>
      </c>
      <c r="H82" s="28" t="str">
        <f t="shared" si="2"/>
        <v/>
      </c>
      <c r="I82" s="27" t="str">
        <f>IF($A82="","",IF(H82&gt;0.005,"Arrears",IF(H82&lt;-0.005,"Advance",IF(Units!D81="","Vacant","Paid up"))))</f>
        <v/>
      </c>
      <c r="J82" s="26" t="str">
        <f>IF($A82="","",N(Units!G81))</f>
        <v/>
      </c>
      <c r="K82" s="29" t="str">
        <f>IF(OR($A82="",Units!J81=""),"",Units!J81)</f>
        <v/>
      </c>
      <c r="L82" s="30" t="str">
        <f>IF(K82="","",K82-Settings!$B$6)</f>
        <v/>
      </c>
      <c r="M82" s="31" t="str">
        <f>IF($A82="","",SUMIFS(Payments!$D:$D,Payments!$B:$B,$A82,Payments!$C:$C,"&gt;="&amp;M$4,Payments!$C:$C,"&lt;"&amp;EDATE(M$4,1)))</f>
        <v/>
      </c>
      <c r="N82" s="31" t="str">
        <f>IF($A82="","",SUMIFS(Payments!$D:$D,Payments!$B:$B,$A82,Payments!$C:$C,"&gt;="&amp;N$4,Payments!$C:$C,"&lt;"&amp;EDATE(N$4,1)))</f>
        <v/>
      </c>
      <c r="O82" s="31" t="str">
        <f>IF($A82="","",SUMIFS(Payments!$D:$D,Payments!$B:$B,$A82,Payments!$C:$C,"&gt;="&amp;O$4,Payments!$C:$C,"&lt;"&amp;EDATE(O$4,1)))</f>
        <v/>
      </c>
      <c r="P82" s="31" t="str">
        <f>IF($A82="","",SUMIFS(Payments!$D:$D,Payments!$B:$B,$A82,Payments!$C:$C,"&gt;="&amp;P$4,Payments!$C:$C,"&lt;"&amp;EDATE(P$4,1)))</f>
        <v/>
      </c>
      <c r="Q82" s="31" t="str">
        <f>IF($A82="","",SUMIFS(Payments!$D:$D,Payments!$B:$B,$A82,Payments!$C:$C,"&gt;="&amp;Q$4,Payments!$C:$C,"&lt;"&amp;EDATE(Q$4,1)))</f>
        <v/>
      </c>
      <c r="R82" s="31" t="str">
        <f>IF($A82="","",SUMIFS(Payments!$D:$D,Payments!$B:$B,$A82,Payments!$C:$C,"&gt;="&amp;R$4,Payments!$C:$C,"&lt;"&amp;EDATE(R$4,1)))</f>
        <v/>
      </c>
      <c r="S82" s="31" t="str">
        <f>IF($A82="","",SUMIFS(Payments!$D:$D,Payments!$B:$B,$A82,Payments!$C:$C,"&gt;="&amp;S$4,Payments!$C:$C,"&lt;"&amp;EDATE(S$4,1)))</f>
        <v/>
      </c>
      <c r="T82" s="31" t="str">
        <f>IF($A82="","",SUMIFS(Payments!$D:$D,Payments!$B:$B,$A82,Payments!$C:$C,"&gt;="&amp;T$4,Payments!$C:$C,"&lt;"&amp;EDATE(T$4,1)))</f>
        <v/>
      </c>
      <c r="U82" s="31" t="str">
        <f>IF($A82="","",SUMIFS(Payments!$D:$D,Payments!$B:$B,$A82,Payments!$C:$C,"&gt;="&amp;U$4,Payments!$C:$C,"&lt;"&amp;EDATE(U$4,1)))</f>
        <v/>
      </c>
      <c r="V82" s="31" t="str">
        <f>IF($A82="","",SUMIFS(Payments!$D:$D,Payments!$B:$B,$A82,Payments!$C:$C,"&gt;="&amp;V$4,Payments!$C:$C,"&lt;"&amp;EDATE(V$4,1)))</f>
        <v/>
      </c>
      <c r="W82" s="31" t="str">
        <f>IF($A82="","",SUMIFS(Payments!$D:$D,Payments!$B:$B,$A82,Payments!$C:$C,"&gt;="&amp;W$4,Payments!$C:$C,"&lt;"&amp;EDATE(W$4,1)))</f>
        <v/>
      </c>
      <c r="X82" s="31" t="str">
        <f>IF($A82="","",SUMIFS(Payments!$D:$D,Payments!$B:$B,$A82,Payments!$C:$C,"&gt;="&amp;X$4,Payments!$C:$C,"&lt;"&amp;EDATE(X$4,1)))</f>
        <v/>
      </c>
      <c r="Y82" s="32" t="str">
        <f>IF(OR($A82="",N(H82)&lt;=0.005,Units!D81=""),"","Dear "&amp;C82&amp;", rent of "&amp;Settings!$B$4&amp;" "&amp;TEXT(H82,"#,##0")&amp;" is pending for "&amp;Units!C81&amp;", "&amp;B82&amp;" as on "&amp;TEXT(Settings!$B$6,"dd-mmm-yyyy")&amp;". Kindly pay at the earliest. Thank you. "&amp;Settings!$B$3)</f>
        <v/>
      </c>
      <c r="Z82" s="33" t="str">
        <f>IF($A82="","",IF(Units!$I81="",Settings!$B$9,MAX(Settings!$B$9,DATE(YEAR(Units!$I81),MONTH(Units!$I81),1))))</f>
        <v/>
      </c>
      <c r="AA82" s="33" t="str">
        <f>IF($A82="","",MIN(IF(DAY(Settings!$B$6)&gt;=MAX(1,N(Units!$H81)),DATE(YEAR(Settings!$B$6),MONTH(Settings!$B$6),1),EDATE(DATE(YEAR(Settings!$B$6),MONTH(Settings!$B$6),1),-1)),Settings!$B$10,IF(Units!$J81="",2958465,DATE(YEAR(Units!$J81),MONTH(Units!$J81),1))))</f>
        <v/>
      </c>
    </row>
    <row r="83" spans="1:27" x14ac:dyDescent="0.3">
      <c r="A83" s="25" t="str">
        <f>IF(Units!A82="","",Units!A82)</f>
        <v/>
      </c>
      <c r="B83" s="25" t="str">
        <f>IF($A83="","",Units!B82&amp;"")</f>
        <v/>
      </c>
      <c r="C83" s="25" t="str">
        <f>IF($A83="","",IF(Units!D82="","(vacant)",Units!D82&amp;""))</f>
        <v/>
      </c>
      <c r="D83" s="26" t="str">
        <f>IF($A83="","",N(Units!F82))</f>
        <v/>
      </c>
      <c r="E83" s="27" t="str">
        <f>IF($A83="","",IF(OR(Units!$D82="",$AA83&lt;$Z83),0,(YEAR($AA83)-YEAR($Z83))*12+MONTH($AA83)-MONTH($Z83)+1))</f>
        <v/>
      </c>
      <c r="F83" s="26" t="str">
        <f>IF($A83="","",N(Units!K82)+E83*D83)</f>
        <v/>
      </c>
      <c r="G83" s="26" t="str">
        <f>IF($A83="","",SUMIFS(Payments!$D:$D,Payments!$B:$B,$A83,Payments!$C:$C,"&lt;"&amp;EDATE(Settings!$B$10,1)))</f>
        <v/>
      </c>
      <c r="H83" s="28" t="str">
        <f t="shared" si="2"/>
        <v/>
      </c>
      <c r="I83" s="27" t="str">
        <f>IF($A83="","",IF(H83&gt;0.005,"Arrears",IF(H83&lt;-0.005,"Advance",IF(Units!D82="","Vacant","Paid up"))))</f>
        <v/>
      </c>
      <c r="J83" s="26" t="str">
        <f>IF($A83="","",N(Units!G82))</f>
        <v/>
      </c>
      <c r="K83" s="29" t="str">
        <f>IF(OR($A83="",Units!J82=""),"",Units!J82)</f>
        <v/>
      </c>
      <c r="L83" s="30" t="str">
        <f>IF(K83="","",K83-Settings!$B$6)</f>
        <v/>
      </c>
      <c r="M83" s="31" t="str">
        <f>IF($A83="","",SUMIFS(Payments!$D:$D,Payments!$B:$B,$A83,Payments!$C:$C,"&gt;="&amp;M$4,Payments!$C:$C,"&lt;"&amp;EDATE(M$4,1)))</f>
        <v/>
      </c>
      <c r="N83" s="31" t="str">
        <f>IF($A83="","",SUMIFS(Payments!$D:$D,Payments!$B:$B,$A83,Payments!$C:$C,"&gt;="&amp;N$4,Payments!$C:$C,"&lt;"&amp;EDATE(N$4,1)))</f>
        <v/>
      </c>
      <c r="O83" s="31" t="str">
        <f>IF($A83="","",SUMIFS(Payments!$D:$D,Payments!$B:$B,$A83,Payments!$C:$C,"&gt;="&amp;O$4,Payments!$C:$C,"&lt;"&amp;EDATE(O$4,1)))</f>
        <v/>
      </c>
      <c r="P83" s="31" t="str">
        <f>IF($A83="","",SUMIFS(Payments!$D:$D,Payments!$B:$B,$A83,Payments!$C:$C,"&gt;="&amp;P$4,Payments!$C:$C,"&lt;"&amp;EDATE(P$4,1)))</f>
        <v/>
      </c>
      <c r="Q83" s="31" t="str">
        <f>IF($A83="","",SUMIFS(Payments!$D:$D,Payments!$B:$B,$A83,Payments!$C:$C,"&gt;="&amp;Q$4,Payments!$C:$C,"&lt;"&amp;EDATE(Q$4,1)))</f>
        <v/>
      </c>
      <c r="R83" s="31" t="str">
        <f>IF($A83="","",SUMIFS(Payments!$D:$D,Payments!$B:$B,$A83,Payments!$C:$C,"&gt;="&amp;R$4,Payments!$C:$C,"&lt;"&amp;EDATE(R$4,1)))</f>
        <v/>
      </c>
      <c r="S83" s="31" t="str">
        <f>IF($A83="","",SUMIFS(Payments!$D:$D,Payments!$B:$B,$A83,Payments!$C:$C,"&gt;="&amp;S$4,Payments!$C:$C,"&lt;"&amp;EDATE(S$4,1)))</f>
        <v/>
      </c>
      <c r="T83" s="31" t="str">
        <f>IF($A83="","",SUMIFS(Payments!$D:$D,Payments!$B:$B,$A83,Payments!$C:$C,"&gt;="&amp;T$4,Payments!$C:$C,"&lt;"&amp;EDATE(T$4,1)))</f>
        <v/>
      </c>
      <c r="U83" s="31" t="str">
        <f>IF($A83="","",SUMIFS(Payments!$D:$D,Payments!$B:$B,$A83,Payments!$C:$C,"&gt;="&amp;U$4,Payments!$C:$C,"&lt;"&amp;EDATE(U$4,1)))</f>
        <v/>
      </c>
      <c r="V83" s="31" t="str">
        <f>IF($A83="","",SUMIFS(Payments!$D:$D,Payments!$B:$B,$A83,Payments!$C:$C,"&gt;="&amp;V$4,Payments!$C:$C,"&lt;"&amp;EDATE(V$4,1)))</f>
        <v/>
      </c>
      <c r="W83" s="31" t="str">
        <f>IF($A83="","",SUMIFS(Payments!$D:$D,Payments!$B:$B,$A83,Payments!$C:$C,"&gt;="&amp;W$4,Payments!$C:$C,"&lt;"&amp;EDATE(W$4,1)))</f>
        <v/>
      </c>
      <c r="X83" s="31" t="str">
        <f>IF($A83="","",SUMIFS(Payments!$D:$D,Payments!$B:$B,$A83,Payments!$C:$C,"&gt;="&amp;X$4,Payments!$C:$C,"&lt;"&amp;EDATE(X$4,1)))</f>
        <v/>
      </c>
      <c r="Y83" s="32" t="str">
        <f>IF(OR($A83="",N(H83)&lt;=0.005,Units!D82=""),"","Dear "&amp;C83&amp;", rent of "&amp;Settings!$B$4&amp;" "&amp;TEXT(H83,"#,##0")&amp;" is pending for "&amp;Units!C82&amp;", "&amp;B83&amp;" as on "&amp;TEXT(Settings!$B$6,"dd-mmm-yyyy")&amp;". Kindly pay at the earliest. Thank you. "&amp;Settings!$B$3)</f>
        <v/>
      </c>
      <c r="Z83" s="33" t="str">
        <f>IF($A83="","",IF(Units!$I82="",Settings!$B$9,MAX(Settings!$B$9,DATE(YEAR(Units!$I82),MONTH(Units!$I82),1))))</f>
        <v/>
      </c>
      <c r="AA83" s="33" t="str">
        <f>IF($A83="","",MIN(IF(DAY(Settings!$B$6)&gt;=MAX(1,N(Units!$H82)),DATE(YEAR(Settings!$B$6),MONTH(Settings!$B$6),1),EDATE(DATE(YEAR(Settings!$B$6),MONTH(Settings!$B$6),1),-1)),Settings!$B$10,IF(Units!$J82="",2958465,DATE(YEAR(Units!$J82),MONTH(Units!$J82),1))))</f>
        <v/>
      </c>
    </row>
    <row r="84" spans="1:27" x14ac:dyDescent="0.3">
      <c r="A84" s="25" t="str">
        <f>IF(Units!A83="","",Units!A83)</f>
        <v/>
      </c>
      <c r="B84" s="25" t="str">
        <f>IF($A84="","",Units!B83&amp;"")</f>
        <v/>
      </c>
      <c r="C84" s="25" t="str">
        <f>IF($A84="","",IF(Units!D83="","(vacant)",Units!D83&amp;""))</f>
        <v/>
      </c>
      <c r="D84" s="26" t="str">
        <f>IF($A84="","",N(Units!F83))</f>
        <v/>
      </c>
      <c r="E84" s="27" t="str">
        <f>IF($A84="","",IF(OR(Units!$D83="",$AA84&lt;$Z84),0,(YEAR($AA84)-YEAR($Z84))*12+MONTH($AA84)-MONTH($Z84)+1))</f>
        <v/>
      </c>
      <c r="F84" s="26" t="str">
        <f>IF($A84="","",N(Units!K83)+E84*D84)</f>
        <v/>
      </c>
      <c r="G84" s="26" t="str">
        <f>IF($A84="","",SUMIFS(Payments!$D:$D,Payments!$B:$B,$A84,Payments!$C:$C,"&lt;"&amp;EDATE(Settings!$B$10,1)))</f>
        <v/>
      </c>
      <c r="H84" s="28" t="str">
        <f t="shared" si="2"/>
        <v/>
      </c>
      <c r="I84" s="27" t="str">
        <f>IF($A84="","",IF(H84&gt;0.005,"Arrears",IF(H84&lt;-0.005,"Advance",IF(Units!D83="","Vacant","Paid up"))))</f>
        <v/>
      </c>
      <c r="J84" s="26" t="str">
        <f>IF($A84="","",N(Units!G83))</f>
        <v/>
      </c>
      <c r="K84" s="29" t="str">
        <f>IF(OR($A84="",Units!J83=""),"",Units!J83)</f>
        <v/>
      </c>
      <c r="L84" s="30" t="str">
        <f>IF(K84="","",K84-Settings!$B$6)</f>
        <v/>
      </c>
      <c r="M84" s="31" t="str">
        <f>IF($A84="","",SUMIFS(Payments!$D:$D,Payments!$B:$B,$A84,Payments!$C:$C,"&gt;="&amp;M$4,Payments!$C:$C,"&lt;"&amp;EDATE(M$4,1)))</f>
        <v/>
      </c>
      <c r="N84" s="31" t="str">
        <f>IF($A84="","",SUMIFS(Payments!$D:$D,Payments!$B:$B,$A84,Payments!$C:$C,"&gt;="&amp;N$4,Payments!$C:$C,"&lt;"&amp;EDATE(N$4,1)))</f>
        <v/>
      </c>
      <c r="O84" s="31" t="str">
        <f>IF($A84="","",SUMIFS(Payments!$D:$D,Payments!$B:$B,$A84,Payments!$C:$C,"&gt;="&amp;O$4,Payments!$C:$C,"&lt;"&amp;EDATE(O$4,1)))</f>
        <v/>
      </c>
      <c r="P84" s="31" t="str">
        <f>IF($A84="","",SUMIFS(Payments!$D:$D,Payments!$B:$B,$A84,Payments!$C:$C,"&gt;="&amp;P$4,Payments!$C:$C,"&lt;"&amp;EDATE(P$4,1)))</f>
        <v/>
      </c>
      <c r="Q84" s="31" t="str">
        <f>IF($A84="","",SUMIFS(Payments!$D:$D,Payments!$B:$B,$A84,Payments!$C:$C,"&gt;="&amp;Q$4,Payments!$C:$C,"&lt;"&amp;EDATE(Q$4,1)))</f>
        <v/>
      </c>
      <c r="R84" s="31" t="str">
        <f>IF($A84="","",SUMIFS(Payments!$D:$D,Payments!$B:$B,$A84,Payments!$C:$C,"&gt;="&amp;R$4,Payments!$C:$C,"&lt;"&amp;EDATE(R$4,1)))</f>
        <v/>
      </c>
      <c r="S84" s="31" t="str">
        <f>IF($A84="","",SUMIFS(Payments!$D:$D,Payments!$B:$B,$A84,Payments!$C:$C,"&gt;="&amp;S$4,Payments!$C:$C,"&lt;"&amp;EDATE(S$4,1)))</f>
        <v/>
      </c>
      <c r="T84" s="31" t="str">
        <f>IF($A84="","",SUMIFS(Payments!$D:$D,Payments!$B:$B,$A84,Payments!$C:$C,"&gt;="&amp;T$4,Payments!$C:$C,"&lt;"&amp;EDATE(T$4,1)))</f>
        <v/>
      </c>
      <c r="U84" s="31" t="str">
        <f>IF($A84="","",SUMIFS(Payments!$D:$D,Payments!$B:$B,$A84,Payments!$C:$C,"&gt;="&amp;U$4,Payments!$C:$C,"&lt;"&amp;EDATE(U$4,1)))</f>
        <v/>
      </c>
      <c r="V84" s="31" t="str">
        <f>IF($A84="","",SUMIFS(Payments!$D:$D,Payments!$B:$B,$A84,Payments!$C:$C,"&gt;="&amp;V$4,Payments!$C:$C,"&lt;"&amp;EDATE(V$4,1)))</f>
        <v/>
      </c>
      <c r="W84" s="31" t="str">
        <f>IF($A84="","",SUMIFS(Payments!$D:$D,Payments!$B:$B,$A84,Payments!$C:$C,"&gt;="&amp;W$4,Payments!$C:$C,"&lt;"&amp;EDATE(W$4,1)))</f>
        <v/>
      </c>
      <c r="X84" s="31" t="str">
        <f>IF($A84="","",SUMIFS(Payments!$D:$D,Payments!$B:$B,$A84,Payments!$C:$C,"&gt;="&amp;X$4,Payments!$C:$C,"&lt;"&amp;EDATE(X$4,1)))</f>
        <v/>
      </c>
      <c r="Y84" s="32" t="str">
        <f>IF(OR($A84="",N(H84)&lt;=0.005,Units!D83=""),"","Dear "&amp;C84&amp;", rent of "&amp;Settings!$B$4&amp;" "&amp;TEXT(H84,"#,##0")&amp;" is pending for "&amp;Units!C83&amp;", "&amp;B84&amp;" as on "&amp;TEXT(Settings!$B$6,"dd-mmm-yyyy")&amp;". Kindly pay at the earliest. Thank you. "&amp;Settings!$B$3)</f>
        <v/>
      </c>
      <c r="Z84" s="33" t="str">
        <f>IF($A84="","",IF(Units!$I83="",Settings!$B$9,MAX(Settings!$B$9,DATE(YEAR(Units!$I83),MONTH(Units!$I83),1))))</f>
        <v/>
      </c>
      <c r="AA84" s="33" t="str">
        <f>IF($A84="","",MIN(IF(DAY(Settings!$B$6)&gt;=MAX(1,N(Units!$H83)),DATE(YEAR(Settings!$B$6),MONTH(Settings!$B$6),1),EDATE(DATE(YEAR(Settings!$B$6),MONTH(Settings!$B$6),1),-1)),Settings!$B$10,IF(Units!$J83="",2958465,DATE(YEAR(Units!$J83),MONTH(Units!$J83),1))))</f>
        <v/>
      </c>
    </row>
    <row r="85" spans="1:27" x14ac:dyDescent="0.3">
      <c r="A85" s="25" t="str">
        <f>IF(Units!A84="","",Units!A84)</f>
        <v/>
      </c>
      <c r="B85" s="25" t="str">
        <f>IF($A85="","",Units!B84&amp;"")</f>
        <v/>
      </c>
      <c r="C85" s="25" t="str">
        <f>IF($A85="","",IF(Units!D84="","(vacant)",Units!D84&amp;""))</f>
        <v/>
      </c>
      <c r="D85" s="26" t="str">
        <f>IF($A85="","",N(Units!F84))</f>
        <v/>
      </c>
      <c r="E85" s="27" t="str">
        <f>IF($A85="","",IF(OR(Units!$D84="",$AA85&lt;$Z85),0,(YEAR($AA85)-YEAR($Z85))*12+MONTH($AA85)-MONTH($Z85)+1))</f>
        <v/>
      </c>
      <c r="F85" s="26" t="str">
        <f>IF($A85="","",N(Units!K84)+E85*D85)</f>
        <v/>
      </c>
      <c r="G85" s="26" t="str">
        <f>IF($A85="","",SUMIFS(Payments!$D:$D,Payments!$B:$B,$A85,Payments!$C:$C,"&lt;"&amp;EDATE(Settings!$B$10,1)))</f>
        <v/>
      </c>
      <c r="H85" s="28" t="str">
        <f t="shared" si="2"/>
        <v/>
      </c>
      <c r="I85" s="27" t="str">
        <f>IF($A85="","",IF(H85&gt;0.005,"Arrears",IF(H85&lt;-0.005,"Advance",IF(Units!D84="","Vacant","Paid up"))))</f>
        <v/>
      </c>
      <c r="J85" s="26" t="str">
        <f>IF($A85="","",N(Units!G84))</f>
        <v/>
      </c>
      <c r="K85" s="29" t="str">
        <f>IF(OR($A85="",Units!J84=""),"",Units!J84)</f>
        <v/>
      </c>
      <c r="L85" s="30" t="str">
        <f>IF(K85="","",K85-Settings!$B$6)</f>
        <v/>
      </c>
      <c r="M85" s="31" t="str">
        <f>IF($A85="","",SUMIFS(Payments!$D:$D,Payments!$B:$B,$A85,Payments!$C:$C,"&gt;="&amp;M$4,Payments!$C:$C,"&lt;"&amp;EDATE(M$4,1)))</f>
        <v/>
      </c>
      <c r="N85" s="31" t="str">
        <f>IF($A85="","",SUMIFS(Payments!$D:$D,Payments!$B:$B,$A85,Payments!$C:$C,"&gt;="&amp;N$4,Payments!$C:$C,"&lt;"&amp;EDATE(N$4,1)))</f>
        <v/>
      </c>
      <c r="O85" s="31" t="str">
        <f>IF($A85="","",SUMIFS(Payments!$D:$D,Payments!$B:$B,$A85,Payments!$C:$C,"&gt;="&amp;O$4,Payments!$C:$C,"&lt;"&amp;EDATE(O$4,1)))</f>
        <v/>
      </c>
      <c r="P85" s="31" t="str">
        <f>IF($A85="","",SUMIFS(Payments!$D:$D,Payments!$B:$B,$A85,Payments!$C:$C,"&gt;="&amp;P$4,Payments!$C:$C,"&lt;"&amp;EDATE(P$4,1)))</f>
        <v/>
      </c>
      <c r="Q85" s="31" t="str">
        <f>IF($A85="","",SUMIFS(Payments!$D:$D,Payments!$B:$B,$A85,Payments!$C:$C,"&gt;="&amp;Q$4,Payments!$C:$C,"&lt;"&amp;EDATE(Q$4,1)))</f>
        <v/>
      </c>
      <c r="R85" s="31" t="str">
        <f>IF($A85="","",SUMIFS(Payments!$D:$D,Payments!$B:$B,$A85,Payments!$C:$C,"&gt;="&amp;R$4,Payments!$C:$C,"&lt;"&amp;EDATE(R$4,1)))</f>
        <v/>
      </c>
      <c r="S85" s="31" t="str">
        <f>IF($A85="","",SUMIFS(Payments!$D:$D,Payments!$B:$B,$A85,Payments!$C:$C,"&gt;="&amp;S$4,Payments!$C:$C,"&lt;"&amp;EDATE(S$4,1)))</f>
        <v/>
      </c>
      <c r="T85" s="31" t="str">
        <f>IF($A85="","",SUMIFS(Payments!$D:$D,Payments!$B:$B,$A85,Payments!$C:$C,"&gt;="&amp;T$4,Payments!$C:$C,"&lt;"&amp;EDATE(T$4,1)))</f>
        <v/>
      </c>
      <c r="U85" s="31" t="str">
        <f>IF($A85="","",SUMIFS(Payments!$D:$D,Payments!$B:$B,$A85,Payments!$C:$C,"&gt;="&amp;U$4,Payments!$C:$C,"&lt;"&amp;EDATE(U$4,1)))</f>
        <v/>
      </c>
      <c r="V85" s="31" t="str">
        <f>IF($A85="","",SUMIFS(Payments!$D:$D,Payments!$B:$B,$A85,Payments!$C:$C,"&gt;="&amp;V$4,Payments!$C:$C,"&lt;"&amp;EDATE(V$4,1)))</f>
        <v/>
      </c>
      <c r="W85" s="31" t="str">
        <f>IF($A85="","",SUMIFS(Payments!$D:$D,Payments!$B:$B,$A85,Payments!$C:$C,"&gt;="&amp;W$4,Payments!$C:$C,"&lt;"&amp;EDATE(W$4,1)))</f>
        <v/>
      </c>
      <c r="X85" s="31" t="str">
        <f>IF($A85="","",SUMIFS(Payments!$D:$D,Payments!$B:$B,$A85,Payments!$C:$C,"&gt;="&amp;X$4,Payments!$C:$C,"&lt;"&amp;EDATE(X$4,1)))</f>
        <v/>
      </c>
      <c r="Y85" s="32" t="str">
        <f>IF(OR($A85="",N(H85)&lt;=0.005,Units!D84=""),"","Dear "&amp;C85&amp;", rent of "&amp;Settings!$B$4&amp;" "&amp;TEXT(H85,"#,##0")&amp;" is pending for "&amp;Units!C84&amp;", "&amp;B85&amp;" as on "&amp;TEXT(Settings!$B$6,"dd-mmm-yyyy")&amp;". Kindly pay at the earliest. Thank you. "&amp;Settings!$B$3)</f>
        <v/>
      </c>
      <c r="Z85" s="33" t="str">
        <f>IF($A85="","",IF(Units!$I84="",Settings!$B$9,MAX(Settings!$B$9,DATE(YEAR(Units!$I84),MONTH(Units!$I84),1))))</f>
        <v/>
      </c>
      <c r="AA85" s="33" t="str">
        <f>IF($A85="","",MIN(IF(DAY(Settings!$B$6)&gt;=MAX(1,N(Units!$H84)),DATE(YEAR(Settings!$B$6),MONTH(Settings!$B$6),1),EDATE(DATE(YEAR(Settings!$B$6),MONTH(Settings!$B$6),1),-1)),Settings!$B$10,IF(Units!$J84="",2958465,DATE(YEAR(Units!$J84),MONTH(Units!$J84),1))))</f>
        <v/>
      </c>
    </row>
    <row r="86" spans="1:27" x14ac:dyDescent="0.3">
      <c r="A86" s="25" t="str">
        <f>IF(Units!A85="","",Units!A85)</f>
        <v/>
      </c>
      <c r="B86" s="25" t="str">
        <f>IF($A86="","",Units!B85&amp;"")</f>
        <v/>
      </c>
      <c r="C86" s="25" t="str">
        <f>IF($A86="","",IF(Units!D85="","(vacant)",Units!D85&amp;""))</f>
        <v/>
      </c>
      <c r="D86" s="26" t="str">
        <f>IF($A86="","",N(Units!F85))</f>
        <v/>
      </c>
      <c r="E86" s="27" t="str">
        <f>IF($A86="","",IF(OR(Units!$D85="",$AA86&lt;$Z86),0,(YEAR($AA86)-YEAR($Z86))*12+MONTH($AA86)-MONTH($Z86)+1))</f>
        <v/>
      </c>
      <c r="F86" s="26" t="str">
        <f>IF($A86="","",N(Units!K85)+E86*D86)</f>
        <v/>
      </c>
      <c r="G86" s="26" t="str">
        <f>IF($A86="","",SUMIFS(Payments!$D:$D,Payments!$B:$B,$A86,Payments!$C:$C,"&lt;"&amp;EDATE(Settings!$B$10,1)))</f>
        <v/>
      </c>
      <c r="H86" s="28" t="str">
        <f t="shared" si="2"/>
        <v/>
      </c>
      <c r="I86" s="27" t="str">
        <f>IF($A86="","",IF(H86&gt;0.005,"Arrears",IF(H86&lt;-0.005,"Advance",IF(Units!D85="","Vacant","Paid up"))))</f>
        <v/>
      </c>
      <c r="J86" s="26" t="str">
        <f>IF($A86="","",N(Units!G85))</f>
        <v/>
      </c>
      <c r="K86" s="29" t="str">
        <f>IF(OR($A86="",Units!J85=""),"",Units!J85)</f>
        <v/>
      </c>
      <c r="L86" s="30" t="str">
        <f>IF(K86="","",K86-Settings!$B$6)</f>
        <v/>
      </c>
      <c r="M86" s="31" t="str">
        <f>IF($A86="","",SUMIFS(Payments!$D:$D,Payments!$B:$B,$A86,Payments!$C:$C,"&gt;="&amp;M$4,Payments!$C:$C,"&lt;"&amp;EDATE(M$4,1)))</f>
        <v/>
      </c>
      <c r="N86" s="31" t="str">
        <f>IF($A86="","",SUMIFS(Payments!$D:$D,Payments!$B:$B,$A86,Payments!$C:$C,"&gt;="&amp;N$4,Payments!$C:$C,"&lt;"&amp;EDATE(N$4,1)))</f>
        <v/>
      </c>
      <c r="O86" s="31" t="str">
        <f>IF($A86="","",SUMIFS(Payments!$D:$D,Payments!$B:$B,$A86,Payments!$C:$C,"&gt;="&amp;O$4,Payments!$C:$C,"&lt;"&amp;EDATE(O$4,1)))</f>
        <v/>
      </c>
      <c r="P86" s="31" t="str">
        <f>IF($A86="","",SUMIFS(Payments!$D:$D,Payments!$B:$B,$A86,Payments!$C:$C,"&gt;="&amp;P$4,Payments!$C:$C,"&lt;"&amp;EDATE(P$4,1)))</f>
        <v/>
      </c>
      <c r="Q86" s="31" t="str">
        <f>IF($A86="","",SUMIFS(Payments!$D:$D,Payments!$B:$B,$A86,Payments!$C:$C,"&gt;="&amp;Q$4,Payments!$C:$C,"&lt;"&amp;EDATE(Q$4,1)))</f>
        <v/>
      </c>
      <c r="R86" s="31" t="str">
        <f>IF($A86="","",SUMIFS(Payments!$D:$D,Payments!$B:$B,$A86,Payments!$C:$C,"&gt;="&amp;R$4,Payments!$C:$C,"&lt;"&amp;EDATE(R$4,1)))</f>
        <v/>
      </c>
      <c r="S86" s="31" t="str">
        <f>IF($A86="","",SUMIFS(Payments!$D:$D,Payments!$B:$B,$A86,Payments!$C:$C,"&gt;="&amp;S$4,Payments!$C:$C,"&lt;"&amp;EDATE(S$4,1)))</f>
        <v/>
      </c>
      <c r="T86" s="31" t="str">
        <f>IF($A86="","",SUMIFS(Payments!$D:$D,Payments!$B:$B,$A86,Payments!$C:$C,"&gt;="&amp;T$4,Payments!$C:$C,"&lt;"&amp;EDATE(T$4,1)))</f>
        <v/>
      </c>
      <c r="U86" s="31" t="str">
        <f>IF($A86="","",SUMIFS(Payments!$D:$D,Payments!$B:$B,$A86,Payments!$C:$C,"&gt;="&amp;U$4,Payments!$C:$C,"&lt;"&amp;EDATE(U$4,1)))</f>
        <v/>
      </c>
      <c r="V86" s="31" t="str">
        <f>IF($A86="","",SUMIFS(Payments!$D:$D,Payments!$B:$B,$A86,Payments!$C:$C,"&gt;="&amp;V$4,Payments!$C:$C,"&lt;"&amp;EDATE(V$4,1)))</f>
        <v/>
      </c>
      <c r="W86" s="31" t="str">
        <f>IF($A86="","",SUMIFS(Payments!$D:$D,Payments!$B:$B,$A86,Payments!$C:$C,"&gt;="&amp;W$4,Payments!$C:$C,"&lt;"&amp;EDATE(W$4,1)))</f>
        <v/>
      </c>
      <c r="X86" s="31" t="str">
        <f>IF($A86="","",SUMIFS(Payments!$D:$D,Payments!$B:$B,$A86,Payments!$C:$C,"&gt;="&amp;X$4,Payments!$C:$C,"&lt;"&amp;EDATE(X$4,1)))</f>
        <v/>
      </c>
      <c r="Y86" s="32" t="str">
        <f>IF(OR($A86="",N(H86)&lt;=0.005,Units!D85=""),"","Dear "&amp;C86&amp;", rent of "&amp;Settings!$B$4&amp;" "&amp;TEXT(H86,"#,##0")&amp;" is pending for "&amp;Units!C85&amp;", "&amp;B86&amp;" as on "&amp;TEXT(Settings!$B$6,"dd-mmm-yyyy")&amp;". Kindly pay at the earliest. Thank you. "&amp;Settings!$B$3)</f>
        <v/>
      </c>
      <c r="Z86" s="33" t="str">
        <f>IF($A86="","",IF(Units!$I85="",Settings!$B$9,MAX(Settings!$B$9,DATE(YEAR(Units!$I85),MONTH(Units!$I85),1))))</f>
        <v/>
      </c>
      <c r="AA86" s="33" t="str">
        <f>IF($A86="","",MIN(IF(DAY(Settings!$B$6)&gt;=MAX(1,N(Units!$H85)),DATE(YEAR(Settings!$B$6),MONTH(Settings!$B$6),1),EDATE(DATE(YEAR(Settings!$B$6),MONTH(Settings!$B$6),1),-1)),Settings!$B$10,IF(Units!$J85="",2958465,DATE(YEAR(Units!$J85),MONTH(Units!$J85),1))))</f>
        <v/>
      </c>
    </row>
    <row r="87" spans="1:27" x14ac:dyDescent="0.3">
      <c r="A87" s="25" t="str">
        <f>IF(Units!A86="","",Units!A86)</f>
        <v/>
      </c>
      <c r="B87" s="25" t="str">
        <f>IF($A87="","",Units!B86&amp;"")</f>
        <v/>
      </c>
      <c r="C87" s="25" t="str">
        <f>IF($A87="","",IF(Units!D86="","(vacant)",Units!D86&amp;""))</f>
        <v/>
      </c>
      <c r="D87" s="26" t="str">
        <f>IF($A87="","",N(Units!F86))</f>
        <v/>
      </c>
      <c r="E87" s="27" t="str">
        <f>IF($A87="","",IF(OR(Units!$D86="",$AA87&lt;$Z87),0,(YEAR($AA87)-YEAR($Z87))*12+MONTH($AA87)-MONTH($Z87)+1))</f>
        <v/>
      </c>
      <c r="F87" s="26" t="str">
        <f>IF($A87="","",N(Units!K86)+E87*D87)</f>
        <v/>
      </c>
      <c r="G87" s="26" t="str">
        <f>IF($A87="","",SUMIFS(Payments!$D:$D,Payments!$B:$B,$A87,Payments!$C:$C,"&lt;"&amp;EDATE(Settings!$B$10,1)))</f>
        <v/>
      </c>
      <c r="H87" s="28" t="str">
        <f t="shared" si="2"/>
        <v/>
      </c>
      <c r="I87" s="27" t="str">
        <f>IF($A87="","",IF(H87&gt;0.005,"Arrears",IF(H87&lt;-0.005,"Advance",IF(Units!D86="","Vacant","Paid up"))))</f>
        <v/>
      </c>
      <c r="J87" s="26" t="str">
        <f>IF($A87="","",N(Units!G86))</f>
        <v/>
      </c>
      <c r="K87" s="29" t="str">
        <f>IF(OR($A87="",Units!J86=""),"",Units!J86)</f>
        <v/>
      </c>
      <c r="L87" s="30" t="str">
        <f>IF(K87="","",K87-Settings!$B$6)</f>
        <v/>
      </c>
      <c r="M87" s="31" t="str">
        <f>IF($A87="","",SUMIFS(Payments!$D:$D,Payments!$B:$B,$A87,Payments!$C:$C,"&gt;="&amp;M$4,Payments!$C:$C,"&lt;"&amp;EDATE(M$4,1)))</f>
        <v/>
      </c>
      <c r="N87" s="31" t="str">
        <f>IF($A87="","",SUMIFS(Payments!$D:$D,Payments!$B:$B,$A87,Payments!$C:$C,"&gt;="&amp;N$4,Payments!$C:$C,"&lt;"&amp;EDATE(N$4,1)))</f>
        <v/>
      </c>
      <c r="O87" s="31" t="str">
        <f>IF($A87="","",SUMIFS(Payments!$D:$D,Payments!$B:$B,$A87,Payments!$C:$C,"&gt;="&amp;O$4,Payments!$C:$C,"&lt;"&amp;EDATE(O$4,1)))</f>
        <v/>
      </c>
      <c r="P87" s="31" t="str">
        <f>IF($A87="","",SUMIFS(Payments!$D:$D,Payments!$B:$B,$A87,Payments!$C:$C,"&gt;="&amp;P$4,Payments!$C:$C,"&lt;"&amp;EDATE(P$4,1)))</f>
        <v/>
      </c>
      <c r="Q87" s="31" t="str">
        <f>IF($A87="","",SUMIFS(Payments!$D:$D,Payments!$B:$B,$A87,Payments!$C:$C,"&gt;="&amp;Q$4,Payments!$C:$C,"&lt;"&amp;EDATE(Q$4,1)))</f>
        <v/>
      </c>
      <c r="R87" s="31" t="str">
        <f>IF($A87="","",SUMIFS(Payments!$D:$D,Payments!$B:$B,$A87,Payments!$C:$C,"&gt;="&amp;R$4,Payments!$C:$C,"&lt;"&amp;EDATE(R$4,1)))</f>
        <v/>
      </c>
      <c r="S87" s="31" t="str">
        <f>IF($A87="","",SUMIFS(Payments!$D:$D,Payments!$B:$B,$A87,Payments!$C:$C,"&gt;="&amp;S$4,Payments!$C:$C,"&lt;"&amp;EDATE(S$4,1)))</f>
        <v/>
      </c>
      <c r="T87" s="31" t="str">
        <f>IF($A87="","",SUMIFS(Payments!$D:$D,Payments!$B:$B,$A87,Payments!$C:$C,"&gt;="&amp;T$4,Payments!$C:$C,"&lt;"&amp;EDATE(T$4,1)))</f>
        <v/>
      </c>
      <c r="U87" s="31" t="str">
        <f>IF($A87="","",SUMIFS(Payments!$D:$D,Payments!$B:$B,$A87,Payments!$C:$C,"&gt;="&amp;U$4,Payments!$C:$C,"&lt;"&amp;EDATE(U$4,1)))</f>
        <v/>
      </c>
      <c r="V87" s="31" t="str">
        <f>IF($A87="","",SUMIFS(Payments!$D:$D,Payments!$B:$B,$A87,Payments!$C:$C,"&gt;="&amp;V$4,Payments!$C:$C,"&lt;"&amp;EDATE(V$4,1)))</f>
        <v/>
      </c>
      <c r="W87" s="31" t="str">
        <f>IF($A87="","",SUMIFS(Payments!$D:$D,Payments!$B:$B,$A87,Payments!$C:$C,"&gt;="&amp;W$4,Payments!$C:$C,"&lt;"&amp;EDATE(W$4,1)))</f>
        <v/>
      </c>
      <c r="X87" s="31" t="str">
        <f>IF($A87="","",SUMIFS(Payments!$D:$D,Payments!$B:$B,$A87,Payments!$C:$C,"&gt;="&amp;X$4,Payments!$C:$C,"&lt;"&amp;EDATE(X$4,1)))</f>
        <v/>
      </c>
      <c r="Y87" s="32" t="str">
        <f>IF(OR($A87="",N(H87)&lt;=0.005,Units!D86=""),"","Dear "&amp;C87&amp;", rent of "&amp;Settings!$B$4&amp;" "&amp;TEXT(H87,"#,##0")&amp;" is pending for "&amp;Units!C86&amp;", "&amp;B87&amp;" as on "&amp;TEXT(Settings!$B$6,"dd-mmm-yyyy")&amp;". Kindly pay at the earliest. Thank you. "&amp;Settings!$B$3)</f>
        <v/>
      </c>
      <c r="Z87" s="33" t="str">
        <f>IF($A87="","",IF(Units!$I86="",Settings!$B$9,MAX(Settings!$B$9,DATE(YEAR(Units!$I86),MONTH(Units!$I86),1))))</f>
        <v/>
      </c>
      <c r="AA87" s="33" t="str">
        <f>IF($A87="","",MIN(IF(DAY(Settings!$B$6)&gt;=MAX(1,N(Units!$H86)),DATE(YEAR(Settings!$B$6),MONTH(Settings!$B$6),1),EDATE(DATE(YEAR(Settings!$B$6),MONTH(Settings!$B$6),1),-1)),Settings!$B$10,IF(Units!$J86="",2958465,DATE(YEAR(Units!$J86),MONTH(Units!$J86),1))))</f>
        <v/>
      </c>
    </row>
    <row r="88" spans="1:27" x14ac:dyDescent="0.3">
      <c r="A88" s="25" t="str">
        <f>IF(Units!A87="","",Units!A87)</f>
        <v/>
      </c>
      <c r="B88" s="25" t="str">
        <f>IF($A88="","",Units!B87&amp;"")</f>
        <v/>
      </c>
      <c r="C88" s="25" t="str">
        <f>IF($A88="","",IF(Units!D87="","(vacant)",Units!D87&amp;""))</f>
        <v/>
      </c>
      <c r="D88" s="26" t="str">
        <f>IF($A88="","",N(Units!F87))</f>
        <v/>
      </c>
      <c r="E88" s="27" t="str">
        <f>IF($A88="","",IF(OR(Units!$D87="",$AA88&lt;$Z88),0,(YEAR($AA88)-YEAR($Z88))*12+MONTH($AA88)-MONTH($Z88)+1))</f>
        <v/>
      </c>
      <c r="F88" s="26" t="str">
        <f>IF($A88="","",N(Units!K87)+E88*D88)</f>
        <v/>
      </c>
      <c r="G88" s="26" t="str">
        <f>IF($A88="","",SUMIFS(Payments!$D:$D,Payments!$B:$B,$A88,Payments!$C:$C,"&lt;"&amp;EDATE(Settings!$B$10,1)))</f>
        <v/>
      </c>
      <c r="H88" s="28" t="str">
        <f t="shared" si="2"/>
        <v/>
      </c>
      <c r="I88" s="27" t="str">
        <f>IF($A88="","",IF(H88&gt;0.005,"Arrears",IF(H88&lt;-0.005,"Advance",IF(Units!D87="","Vacant","Paid up"))))</f>
        <v/>
      </c>
      <c r="J88" s="26" t="str">
        <f>IF($A88="","",N(Units!G87))</f>
        <v/>
      </c>
      <c r="K88" s="29" t="str">
        <f>IF(OR($A88="",Units!J87=""),"",Units!J87)</f>
        <v/>
      </c>
      <c r="L88" s="30" t="str">
        <f>IF(K88="","",K88-Settings!$B$6)</f>
        <v/>
      </c>
      <c r="M88" s="31" t="str">
        <f>IF($A88="","",SUMIFS(Payments!$D:$D,Payments!$B:$B,$A88,Payments!$C:$C,"&gt;="&amp;M$4,Payments!$C:$C,"&lt;"&amp;EDATE(M$4,1)))</f>
        <v/>
      </c>
      <c r="N88" s="31" t="str">
        <f>IF($A88="","",SUMIFS(Payments!$D:$D,Payments!$B:$B,$A88,Payments!$C:$C,"&gt;="&amp;N$4,Payments!$C:$C,"&lt;"&amp;EDATE(N$4,1)))</f>
        <v/>
      </c>
      <c r="O88" s="31" t="str">
        <f>IF($A88="","",SUMIFS(Payments!$D:$D,Payments!$B:$B,$A88,Payments!$C:$C,"&gt;="&amp;O$4,Payments!$C:$C,"&lt;"&amp;EDATE(O$4,1)))</f>
        <v/>
      </c>
      <c r="P88" s="31" t="str">
        <f>IF($A88="","",SUMIFS(Payments!$D:$D,Payments!$B:$B,$A88,Payments!$C:$C,"&gt;="&amp;P$4,Payments!$C:$C,"&lt;"&amp;EDATE(P$4,1)))</f>
        <v/>
      </c>
      <c r="Q88" s="31" t="str">
        <f>IF($A88="","",SUMIFS(Payments!$D:$D,Payments!$B:$B,$A88,Payments!$C:$C,"&gt;="&amp;Q$4,Payments!$C:$C,"&lt;"&amp;EDATE(Q$4,1)))</f>
        <v/>
      </c>
      <c r="R88" s="31" t="str">
        <f>IF($A88="","",SUMIFS(Payments!$D:$D,Payments!$B:$B,$A88,Payments!$C:$C,"&gt;="&amp;R$4,Payments!$C:$C,"&lt;"&amp;EDATE(R$4,1)))</f>
        <v/>
      </c>
      <c r="S88" s="31" t="str">
        <f>IF($A88="","",SUMIFS(Payments!$D:$D,Payments!$B:$B,$A88,Payments!$C:$C,"&gt;="&amp;S$4,Payments!$C:$C,"&lt;"&amp;EDATE(S$4,1)))</f>
        <v/>
      </c>
      <c r="T88" s="31" t="str">
        <f>IF($A88="","",SUMIFS(Payments!$D:$D,Payments!$B:$B,$A88,Payments!$C:$C,"&gt;="&amp;T$4,Payments!$C:$C,"&lt;"&amp;EDATE(T$4,1)))</f>
        <v/>
      </c>
      <c r="U88" s="31" t="str">
        <f>IF($A88="","",SUMIFS(Payments!$D:$D,Payments!$B:$B,$A88,Payments!$C:$C,"&gt;="&amp;U$4,Payments!$C:$C,"&lt;"&amp;EDATE(U$4,1)))</f>
        <v/>
      </c>
      <c r="V88" s="31" t="str">
        <f>IF($A88="","",SUMIFS(Payments!$D:$D,Payments!$B:$B,$A88,Payments!$C:$C,"&gt;="&amp;V$4,Payments!$C:$C,"&lt;"&amp;EDATE(V$4,1)))</f>
        <v/>
      </c>
      <c r="W88" s="31" t="str">
        <f>IF($A88="","",SUMIFS(Payments!$D:$D,Payments!$B:$B,$A88,Payments!$C:$C,"&gt;="&amp;W$4,Payments!$C:$C,"&lt;"&amp;EDATE(W$4,1)))</f>
        <v/>
      </c>
      <c r="X88" s="31" t="str">
        <f>IF($A88="","",SUMIFS(Payments!$D:$D,Payments!$B:$B,$A88,Payments!$C:$C,"&gt;="&amp;X$4,Payments!$C:$C,"&lt;"&amp;EDATE(X$4,1)))</f>
        <v/>
      </c>
      <c r="Y88" s="32" t="str">
        <f>IF(OR($A88="",N(H88)&lt;=0.005,Units!D87=""),"","Dear "&amp;C88&amp;", rent of "&amp;Settings!$B$4&amp;" "&amp;TEXT(H88,"#,##0")&amp;" is pending for "&amp;Units!C87&amp;", "&amp;B88&amp;" as on "&amp;TEXT(Settings!$B$6,"dd-mmm-yyyy")&amp;". Kindly pay at the earliest. Thank you. "&amp;Settings!$B$3)</f>
        <v/>
      </c>
      <c r="Z88" s="33" t="str">
        <f>IF($A88="","",IF(Units!$I87="",Settings!$B$9,MAX(Settings!$B$9,DATE(YEAR(Units!$I87),MONTH(Units!$I87),1))))</f>
        <v/>
      </c>
      <c r="AA88" s="33" t="str">
        <f>IF($A88="","",MIN(IF(DAY(Settings!$B$6)&gt;=MAX(1,N(Units!$H87)),DATE(YEAR(Settings!$B$6),MONTH(Settings!$B$6),1),EDATE(DATE(YEAR(Settings!$B$6),MONTH(Settings!$B$6),1),-1)),Settings!$B$10,IF(Units!$J87="",2958465,DATE(YEAR(Units!$J87),MONTH(Units!$J87),1))))</f>
        <v/>
      </c>
    </row>
    <row r="89" spans="1:27" x14ac:dyDescent="0.3">
      <c r="A89" s="25" t="str">
        <f>IF(Units!A88="","",Units!A88)</f>
        <v/>
      </c>
      <c r="B89" s="25" t="str">
        <f>IF($A89="","",Units!B88&amp;"")</f>
        <v/>
      </c>
      <c r="C89" s="25" t="str">
        <f>IF($A89="","",IF(Units!D88="","(vacant)",Units!D88&amp;""))</f>
        <v/>
      </c>
      <c r="D89" s="26" t="str">
        <f>IF($A89="","",N(Units!F88))</f>
        <v/>
      </c>
      <c r="E89" s="27" t="str">
        <f>IF($A89="","",IF(OR(Units!$D88="",$AA89&lt;$Z89),0,(YEAR($AA89)-YEAR($Z89))*12+MONTH($AA89)-MONTH($Z89)+1))</f>
        <v/>
      </c>
      <c r="F89" s="26" t="str">
        <f>IF($A89="","",N(Units!K88)+E89*D89)</f>
        <v/>
      </c>
      <c r="G89" s="26" t="str">
        <f>IF($A89="","",SUMIFS(Payments!$D:$D,Payments!$B:$B,$A89,Payments!$C:$C,"&lt;"&amp;EDATE(Settings!$B$10,1)))</f>
        <v/>
      </c>
      <c r="H89" s="28" t="str">
        <f t="shared" si="2"/>
        <v/>
      </c>
      <c r="I89" s="27" t="str">
        <f>IF($A89="","",IF(H89&gt;0.005,"Arrears",IF(H89&lt;-0.005,"Advance",IF(Units!D88="","Vacant","Paid up"))))</f>
        <v/>
      </c>
      <c r="J89" s="26" t="str">
        <f>IF($A89="","",N(Units!G88))</f>
        <v/>
      </c>
      <c r="K89" s="29" t="str">
        <f>IF(OR($A89="",Units!J88=""),"",Units!J88)</f>
        <v/>
      </c>
      <c r="L89" s="30" t="str">
        <f>IF(K89="","",K89-Settings!$B$6)</f>
        <v/>
      </c>
      <c r="M89" s="31" t="str">
        <f>IF($A89="","",SUMIFS(Payments!$D:$D,Payments!$B:$B,$A89,Payments!$C:$C,"&gt;="&amp;M$4,Payments!$C:$C,"&lt;"&amp;EDATE(M$4,1)))</f>
        <v/>
      </c>
      <c r="N89" s="31" t="str">
        <f>IF($A89="","",SUMIFS(Payments!$D:$D,Payments!$B:$B,$A89,Payments!$C:$C,"&gt;="&amp;N$4,Payments!$C:$C,"&lt;"&amp;EDATE(N$4,1)))</f>
        <v/>
      </c>
      <c r="O89" s="31" t="str">
        <f>IF($A89="","",SUMIFS(Payments!$D:$D,Payments!$B:$B,$A89,Payments!$C:$C,"&gt;="&amp;O$4,Payments!$C:$C,"&lt;"&amp;EDATE(O$4,1)))</f>
        <v/>
      </c>
      <c r="P89" s="31" t="str">
        <f>IF($A89="","",SUMIFS(Payments!$D:$D,Payments!$B:$B,$A89,Payments!$C:$C,"&gt;="&amp;P$4,Payments!$C:$C,"&lt;"&amp;EDATE(P$4,1)))</f>
        <v/>
      </c>
      <c r="Q89" s="31" t="str">
        <f>IF($A89="","",SUMIFS(Payments!$D:$D,Payments!$B:$B,$A89,Payments!$C:$C,"&gt;="&amp;Q$4,Payments!$C:$C,"&lt;"&amp;EDATE(Q$4,1)))</f>
        <v/>
      </c>
      <c r="R89" s="31" t="str">
        <f>IF($A89="","",SUMIFS(Payments!$D:$D,Payments!$B:$B,$A89,Payments!$C:$C,"&gt;="&amp;R$4,Payments!$C:$C,"&lt;"&amp;EDATE(R$4,1)))</f>
        <v/>
      </c>
      <c r="S89" s="31" t="str">
        <f>IF($A89="","",SUMIFS(Payments!$D:$D,Payments!$B:$B,$A89,Payments!$C:$C,"&gt;="&amp;S$4,Payments!$C:$C,"&lt;"&amp;EDATE(S$4,1)))</f>
        <v/>
      </c>
      <c r="T89" s="31" t="str">
        <f>IF($A89="","",SUMIFS(Payments!$D:$D,Payments!$B:$B,$A89,Payments!$C:$C,"&gt;="&amp;T$4,Payments!$C:$C,"&lt;"&amp;EDATE(T$4,1)))</f>
        <v/>
      </c>
      <c r="U89" s="31" t="str">
        <f>IF($A89="","",SUMIFS(Payments!$D:$D,Payments!$B:$B,$A89,Payments!$C:$C,"&gt;="&amp;U$4,Payments!$C:$C,"&lt;"&amp;EDATE(U$4,1)))</f>
        <v/>
      </c>
      <c r="V89" s="31" t="str">
        <f>IF($A89="","",SUMIFS(Payments!$D:$D,Payments!$B:$B,$A89,Payments!$C:$C,"&gt;="&amp;V$4,Payments!$C:$C,"&lt;"&amp;EDATE(V$4,1)))</f>
        <v/>
      </c>
      <c r="W89" s="31" t="str">
        <f>IF($A89="","",SUMIFS(Payments!$D:$D,Payments!$B:$B,$A89,Payments!$C:$C,"&gt;="&amp;W$4,Payments!$C:$C,"&lt;"&amp;EDATE(W$4,1)))</f>
        <v/>
      </c>
      <c r="X89" s="31" t="str">
        <f>IF($A89="","",SUMIFS(Payments!$D:$D,Payments!$B:$B,$A89,Payments!$C:$C,"&gt;="&amp;X$4,Payments!$C:$C,"&lt;"&amp;EDATE(X$4,1)))</f>
        <v/>
      </c>
      <c r="Y89" s="32" t="str">
        <f>IF(OR($A89="",N(H89)&lt;=0.005,Units!D88=""),"","Dear "&amp;C89&amp;", rent of "&amp;Settings!$B$4&amp;" "&amp;TEXT(H89,"#,##0")&amp;" is pending for "&amp;Units!C88&amp;", "&amp;B89&amp;" as on "&amp;TEXT(Settings!$B$6,"dd-mmm-yyyy")&amp;". Kindly pay at the earliest. Thank you. "&amp;Settings!$B$3)</f>
        <v/>
      </c>
      <c r="Z89" s="33" t="str">
        <f>IF($A89="","",IF(Units!$I88="",Settings!$B$9,MAX(Settings!$B$9,DATE(YEAR(Units!$I88),MONTH(Units!$I88),1))))</f>
        <v/>
      </c>
      <c r="AA89" s="33" t="str">
        <f>IF($A89="","",MIN(IF(DAY(Settings!$B$6)&gt;=MAX(1,N(Units!$H88)),DATE(YEAR(Settings!$B$6),MONTH(Settings!$B$6),1),EDATE(DATE(YEAR(Settings!$B$6),MONTH(Settings!$B$6),1),-1)),Settings!$B$10,IF(Units!$J88="",2958465,DATE(YEAR(Units!$J88),MONTH(Units!$J88),1))))</f>
        <v/>
      </c>
    </row>
    <row r="90" spans="1:27" x14ac:dyDescent="0.3">
      <c r="A90" s="25" t="str">
        <f>IF(Units!A89="","",Units!A89)</f>
        <v/>
      </c>
      <c r="B90" s="25" t="str">
        <f>IF($A90="","",Units!B89&amp;"")</f>
        <v/>
      </c>
      <c r="C90" s="25" t="str">
        <f>IF($A90="","",IF(Units!D89="","(vacant)",Units!D89&amp;""))</f>
        <v/>
      </c>
      <c r="D90" s="26" t="str">
        <f>IF($A90="","",N(Units!F89))</f>
        <v/>
      </c>
      <c r="E90" s="27" t="str">
        <f>IF($A90="","",IF(OR(Units!$D89="",$AA90&lt;$Z90),0,(YEAR($AA90)-YEAR($Z90))*12+MONTH($AA90)-MONTH($Z90)+1))</f>
        <v/>
      </c>
      <c r="F90" s="26" t="str">
        <f>IF($A90="","",N(Units!K89)+E90*D90)</f>
        <v/>
      </c>
      <c r="G90" s="26" t="str">
        <f>IF($A90="","",SUMIFS(Payments!$D:$D,Payments!$B:$B,$A90,Payments!$C:$C,"&lt;"&amp;EDATE(Settings!$B$10,1)))</f>
        <v/>
      </c>
      <c r="H90" s="28" t="str">
        <f t="shared" si="2"/>
        <v/>
      </c>
      <c r="I90" s="27" t="str">
        <f>IF($A90="","",IF(H90&gt;0.005,"Arrears",IF(H90&lt;-0.005,"Advance",IF(Units!D89="","Vacant","Paid up"))))</f>
        <v/>
      </c>
      <c r="J90" s="26" t="str">
        <f>IF($A90="","",N(Units!G89))</f>
        <v/>
      </c>
      <c r="K90" s="29" t="str">
        <f>IF(OR($A90="",Units!J89=""),"",Units!J89)</f>
        <v/>
      </c>
      <c r="L90" s="30" t="str">
        <f>IF(K90="","",K90-Settings!$B$6)</f>
        <v/>
      </c>
      <c r="M90" s="31" t="str">
        <f>IF($A90="","",SUMIFS(Payments!$D:$D,Payments!$B:$B,$A90,Payments!$C:$C,"&gt;="&amp;M$4,Payments!$C:$C,"&lt;"&amp;EDATE(M$4,1)))</f>
        <v/>
      </c>
      <c r="N90" s="31" t="str">
        <f>IF($A90="","",SUMIFS(Payments!$D:$D,Payments!$B:$B,$A90,Payments!$C:$C,"&gt;="&amp;N$4,Payments!$C:$C,"&lt;"&amp;EDATE(N$4,1)))</f>
        <v/>
      </c>
      <c r="O90" s="31" t="str">
        <f>IF($A90="","",SUMIFS(Payments!$D:$D,Payments!$B:$B,$A90,Payments!$C:$C,"&gt;="&amp;O$4,Payments!$C:$C,"&lt;"&amp;EDATE(O$4,1)))</f>
        <v/>
      </c>
      <c r="P90" s="31" t="str">
        <f>IF($A90="","",SUMIFS(Payments!$D:$D,Payments!$B:$B,$A90,Payments!$C:$C,"&gt;="&amp;P$4,Payments!$C:$C,"&lt;"&amp;EDATE(P$4,1)))</f>
        <v/>
      </c>
      <c r="Q90" s="31" t="str">
        <f>IF($A90="","",SUMIFS(Payments!$D:$D,Payments!$B:$B,$A90,Payments!$C:$C,"&gt;="&amp;Q$4,Payments!$C:$C,"&lt;"&amp;EDATE(Q$4,1)))</f>
        <v/>
      </c>
      <c r="R90" s="31" t="str">
        <f>IF($A90="","",SUMIFS(Payments!$D:$D,Payments!$B:$B,$A90,Payments!$C:$C,"&gt;="&amp;R$4,Payments!$C:$C,"&lt;"&amp;EDATE(R$4,1)))</f>
        <v/>
      </c>
      <c r="S90" s="31" t="str">
        <f>IF($A90="","",SUMIFS(Payments!$D:$D,Payments!$B:$B,$A90,Payments!$C:$C,"&gt;="&amp;S$4,Payments!$C:$C,"&lt;"&amp;EDATE(S$4,1)))</f>
        <v/>
      </c>
      <c r="T90" s="31" t="str">
        <f>IF($A90="","",SUMIFS(Payments!$D:$D,Payments!$B:$B,$A90,Payments!$C:$C,"&gt;="&amp;T$4,Payments!$C:$C,"&lt;"&amp;EDATE(T$4,1)))</f>
        <v/>
      </c>
      <c r="U90" s="31" t="str">
        <f>IF($A90="","",SUMIFS(Payments!$D:$D,Payments!$B:$B,$A90,Payments!$C:$C,"&gt;="&amp;U$4,Payments!$C:$C,"&lt;"&amp;EDATE(U$4,1)))</f>
        <v/>
      </c>
      <c r="V90" s="31" t="str">
        <f>IF($A90="","",SUMIFS(Payments!$D:$D,Payments!$B:$B,$A90,Payments!$C:$C,"&gt;="&amp;V$4,Payments!$C:$C,"&lt;"&amp;EDATE(V$4,1)))</f>
        <v/>
      </c>
      <c r="W90" s="31" t="str">
        <f>IF($A90="","",SUMIFS(Payments!$D:$D,Payments!$B:$B,$A90,Payments!$C:$C,"&gt;="&amp;W$4,Payments!$C:$C,"&lt;"&amp;EDATE(W$4,1)))</f>
        <v/>
      </c>
      <c r="X90" s="31" t="str">
        <f>IF($A90="","",SUMIFS(Payments!$D:$D,Payments!$B:$B,$A90,Payments!$C:$C,"&gt;="&amp;X$4,Payments!$C:$C,"&lt;"&amp;EDATE(X$4,1)))</f>
        <v/>
      </c>
      <c r="Y90" s="32" t="str">
        <f>IF(OR($A90="",N(H90)&lt;=0.005,Units!D89=""),"","Dear "&amp;C90&amp;", rent of "&amp;Settings!$B$4&amp;" "&amp;TEXT(H90,"#,##0")&amp;" is pending for "&amp;Units!C89&amp;", "&amp;B90&amp;" as on "&amp;TEXT(Settings!$B$6,"dd-mmm-yyyy")&amp;". Kindly pay at the earliest. Thank you. "&amp;Settings!$B$3)</f>
        <v/>
      </c>
      <c r="Z90" s="33" t="str">
        <f>IF($A90="","",IF(Units!$I89="",Settings!$B$9,MAX(Settings!$B$9,DATE(YEAR(Units!$I89),MONTH(Units!$I89),1))))</f>
        <v/>
      </c>
      <c r="AA90" s="33" t="str">
        <f>IF($A90="","",MIN(IF(DAY(Settings!$B$6)&gt;=MAX(1,N(Units!$H89)),DATE(YEAR(Settings!$B$6),MONTH(Settings!$B$6),1),EDATE(DATE(YEAR(Settings!$B$6),MONTH(Settings!$B$6),1),-1)),Settings!$B$10,IF(Units!$J89="",2958465,DATE(YEAR(Units!$J89),MONTH(Units!$J89),1))))</f>
        <v/>
      </c>
    </row>
    <row r="91" spans="1:27" x14ac:dyDescent="0.3">
      <c r="A91" s="25" t="str">
        <f>IF(Units!A90="","",Units!A90)</f>
        <v/>
      </c>
      <c r="B91" s="25" t="str">
        <f>IF($A91="","",Units!B90&amp;"")</f>
        <v/>
      </c>
      <c r="C91" s="25" t="str">
        <f>IF($A91="","",IF(Units!D90="","(vacant)",Units!D90&amp;""))</f>
        <v/>
      </c>
      <c r="D91" s="26" t="str">
        <f>IF($A91="","",N(Units!F90))</f>
        <v/>
      </c>
      <c r="E91" s="27" t="str">
        <f>IF($A91="","",IF(OR(Units!$D90="",$AA91&lt;$Z91),0,(YEAR($AA91)-YEAR($Z91))*12+MONTH($AA91)-MONTH($Z91)+1))</f>
        <v/>
      </c>
      <c r="F91" s="26" t="str">
        <f>IF($A91="","",N(Units!K90)+E91*D91)</f>
        <v/>
      </c>
      <c r="G91" s="26" t="str">
        <f>IF($A91="","",SUMIFS(Payments!$D:$D,Payments!$B:$B,$A91,Payments!$C:$C,"&lt;"&amp;EDATE(Settings!$B$10,1)))</f>
        <v/>
      </c>
      <c r="H91" s="28" t="str">
        <f t="shared" si="2"/>
        <v/>
      </c>
      <c r="I91" s="27" t="str">
        <f>IF($A91="","",IF(H91&gt;0.005,"Arrears",IF(H91&lt;-0.005,"Advance",IF(Units!D90="","Vacant","Paid up"))))</f>
        <v/>
      </c>
      <c r="J91" s="26" t="str">
        <f>IF($A91="","",N(Units!G90))</f>
        <v/>
      </c>
      <c r="K91" s="29" t="str">
        <f>IF(OR($A91="",Units!J90=""),"",Units!J90)</f>
        <v/>
      </c>
      <c r="L91" s="30" t="str">
        <f>IF(K91="","",K91-Settings!$B$6)</f>
        <v/>
      </c>
      <c r="M91" s="31" t="str">
        <f>IF($A91="","",SUMIFS(Payments!$D:$D,Payments!$B:$B,$A91,Payments!$C:$C,"&gt;="&amp;M$4,Payments!$C:$C,"&lt;"&amp;EDATE(M$4,1)))</f>
        <v/>
      </c>
      <c r="N91" s="31" t="str">
        <f>IF($A91="","",SUMIFS(Payments!$D:$D,Payments!$B:$B,$A91,Payments!$C:$C,"&gt;="&amp;N$4,Payments!$C:$C,"&lt;"&amp;EDATE(N$4,1)))</f>
        <v/>
      </c>
      <c r="O91" s="31" t="str">
        <f>IF($A91="","",SUMIFS(Payments!$D:$D,Payments!$B:$B,$A91,Payments!$C:$C,"&gt;="&amp;O$4,Payments!$C:$C,"&lt;"&amp;EDATE(O$4,1)))</f>
        <v/>
      </c>
      <c r="P91" s="31" t="str">
        <f>IF($A91="","",SUMIFS(Payments!$D:$D,Payments!$B:$B,$A91,Payments!$C:$C,"&gt;="&amp;P$4,Payments!$C:$C,"&lt;"&amp;EDATE(P$4,1)))</f>
        <v/>
      </c>
      <c r="Q91" s="31" t="str">
        <f>IF($A91="","",SUMIFS(Payments!$D:$D,Payments!$B:$B,$A91,Payments!$C:$C,"&gt;="&amp;Q$4,Payments!$C:$C,"&lt;"&amp;EDATE(Q$4,1)))</f>
        <v/>
      </c>
      <c r="R91" s="31" t="str">
        <f>IF($A91="","",SUMIFS(Payments!$D:$D,Payments!$B:$B,$A91,Payments!$C:$C,"&gt;="&amp;R$4,Payments!$C:$C,"&lt;"&amp;EDATE(R$4,1)))</f>
        <v/>
      </c>
      <c r="S91" s="31" t="str">
        <f>IF($A91="","",SUMIFS(Payments!$D:$D,Payments!$B:$B,$A91,Payments!$C:$C,"&gt;="&amp;S$4,Payments!$C:$C,"&lt;"&amp;EDATE(S$4,1)))</f>
        <v/>
      </c>
      <c r="T91" s="31" t="str">
        <f>IF($A91="","",SUMIFS(Payments!$D:$D,Payments!$B:$B,$A91,Payments!$C:$C,"&gt;="&amp;T$4,Payments!$C:$C,"&lt;"&amp;EDATE(T$4,1)))</f>
        <v/>
      </c>
      <c r="U91" s="31" t="str">
        <f>IF($A91="","",SUMIFS(Payments!$D:$D,Payments!$B:$B,$A91,Payments!$C:$C,"&gt;="&amp;U$4,Payments!$C:$C,"&lt;"&amp;EDATE(U$4,1)))</f>
        <v/>
      </c>
      <c r="V91" s="31" t="str">
        <f>IF($A91="","",SUMIFS(Payments!$D:$D,Payments!$B:$B,$A91,Payments!$C:$C,"&gt;="&amp;V$4,Payments!$C:$C,"&lt;"&amp;EDATE(V$4,1)))</f>
        <v/>
      </c>
      <c r="W91" s="31" t="str">
        <f>IF($A91="","",SUMIFS(Payments!$D:$D,Payments!$B:$B,$A91,Payments!$C:$C,"&gt;="&amp;W$4,Payments!$C:$C,"&lt;"&amp;EDATE(W$4,1)))</f>
        <v/>
      </c>
      <c r="X91" s="31" t="str">
        <f>IF($A91="","",SUMIFS(Payments!$D:$D,Payments!$B:$B,$A91,Payments!$C:$C,"&gt;="&amp;X$4,Payments!$C:$C,"&lt;"&amp;EDATE(X$4,1)))</f>
        <v/>
      </c>
      <c r="Y91" s="32" t="str">
        <f>IF(OR($A91="",N(H91)&lt;=0.005,Units!D90=""),"","Dear "&amp;C91&amp;", rent of "&amp;Settings!$B$4&amp;" "&amp;TEXT(H91,"#,##0")&amp;" is pending for "&amp;Units!C90&amp;", "&amp;B91&amp;" as on "&amp;TEXT(Settings!$B$6,"dd-mmm-yyyy")&amp;". Kindly pay at the earliest. Thank you. "&amp;Settings!$B$3)</f>
        <v/>
      </c>
      <c r="Z91" s="33" t="str">
        <f>IF($A91="","",IF(Units!$I90="",Settings!$B$9,MAX(Settings!$B$9,DATE(YEAR(Units!$I90),MONTH(Units!$I90),1))))</f>
        <v/>
      </c>
      <c r="AA91" s="33" t="str">
        <f>IF($A91="","",MIN(IF(DAY(Settings!$B$6)&gt;=MAX(1,N(Units!$H90)),DATE(YEAR(Settings!$B$6),MONTH(Settings!$B$6),1),EDATE(DATE(YEAR(Settings!$B$6),MONTH(Settings!$B$6),1),-1)),Settings!$B$10,IF(Units!$J90="",2958465,DATE(YEAR(Units!$J90),MONTH(Units!$J90),1))))</f>
        <v/>
      </c>
    </row>
    <row r="92" spans="1:27" x14ac:dyDescent="0.3">
      <c r="A92" s="25" t="str">
        <f>IF(Units!A91="","",Units!A91)</f>
        <v/>
      </c>
      <c r="B92" s="25" t="str">
        <f>IF($A92="","",Units!B91&amp;"")</f>
        <v/>
      </c>
      <c r="C92" s="25" t="str">
        <f>IF($A92="","",IF(Units!D91="","(vacant)",Units!D91&amp;""))</f>
        <v/>
      </c>
      <c r="D92" s="26" t="str">
        <f>IF($A92="","",N(Units!F91))</f>
        <v/>
      </c>
      <c r="E92" s="27" t="str">
        <f>IF($A92="","",IF(OR(Units!$D91="",$AA92&lt;$Z92),0,(YEAR($AA92)-YEAR($Z92))*12+MONTH($AA92)-MONTH($Z92)+1))</f>
        <v/>
      </c>
      <c r="F92" s="26" t="str">
        <f>IF($A92="","",N(Units!K91)+E92*D92)</f>
        <v/>
      </c>
      <c r="G92" s="26" t="str">
        <f>IF($A92="","",SUMIFS(Payments!$D:$D,Payments!$B:$B,$A92,Payments!$C:$C,"&lt;"&amp;EDATE(Settings!$B$10,1)))</f>
        <v/>
      </c>
      <c r="H92" s="28" t="str">
        <f t="shared" si="2"/>
        <v/>
      </c>
      <c r="I92" s="27" t="str">
        <f>IF($A92="","",IF(H92&gt;0.005,"Arrears",IF(H92&lt;-0.005,"Advance",IF(Units!D91="","Vacant","Paid up"))))</f>
        <v/>
      </c>
      <c r="J92" s="26" t="str">
        <f>IF($A92="","",N(Units!G91))</f>
        <v/>
      </c>
      <c r="K92" s="29" t="str">
        <f>IF(OR($A92="",Units!J91=""),"",Units!J91)</f>
        <v/>
      </c>
      <c r="L92" s="30" t="str">
        <f>IF(K92="","",K92-Settings!$B$6)</f>
        <v/>
      </c>
      <c r="M92" s="31" t="str">
        <f>IF($A92="","",SUMIFS(Payments!$D:$D,Payments!$B:$B,$A92,Payments!$C:$C,"&gt;="&amp;M$4,Payments!$C:$C,"&lt;"&amp;EDATE(M$4,1)))</f>
        <v/>
      </c>
      <c r="N92" s="31" t="str">
        <f>IF($A92="","",SUMIFS(Payments!$D:$D,Payments!$B:$B,$A92,Payments!$C:$C,"&gt;="&amp;N$4,Payments!$C:$C,"&lt;"&amp;EDATE(N$4,1)))</f>
        <v/>
      </c>
      <c r="O92" s="31" t="str">
        <f>IF($A92="","",SUMIFS(Payments!$D:$D,Payments!$B:$B,$A92,Payments!$C:$C,"&gt;="&amp;O$4,Payments!$C:$C,"&lt;"&amp;EDATE(O$4,1)))</f>
        <v/>
      </c>
      <c r="P92" s="31" t="str">
        <f>IF($A92="","",SUMIFS(Payments!$D:$D,Payments!$B:$B,$A92,Payments!$C:$C,"&gt;="&amp;P$4,Payments!$C:$C,"&lt;"&amp;EDATE(P$4,1)))</f>
        <v/>
      </c>
      <c r="Q92" s="31" t="str">
        <f>IF($A92="","",SUMIFS(Payments!$D:$D,Payments!$B:$B,$A92,Payments!$C:$C,"&gt;="&amp;Q$4,Payments!$C:$C,"&lt;"&amp;EDATE(Q$4,1)))</f>
        <v/>
      </c>
      <c r="R92" s="31" t="str">
        <f>IF($A92="","",SUMIFS(Payments!$D:$D,Payments!$B:$B,$A92,Payments!$C:$C,"&gt;="&amp;R$4,Payments!$C:$C,"&lt;"&amp;EDATE(R$4,1)))</f>
        <v/>
      </c>
      <c r="S92" s="31" t="str">
        <f>IF($A92="","",SUMIFS(Payments!$D:$D,Payments!$B:$B,$A92,Payments!$C:$C,"&gt;="&amp;S$4,Payments!$C:$C,"&lt;"&amp;EDATE(S$4,1)))</f>
        <v/>
      </c>
      <c r="T92" s="31" t="str">
        <f>IF($A92="","",SUMIFS(Payments!$D:$D,Payments!$B:$B,$A92,Payments!$C:$C,"&gt;="&amp;T$4,Payments!$C:$C,"&lt;"&amp;EDATE(T$4,1)))</f>
        <v/>
      </c>
      <c r="U92" s="31" t="str">
        <f>IF($A92="","",SUMIFS(Payments!$D:$D,Payments!$B:$B,$A92,Payments!$C:$C,"&gt;="&amp;U$4,Payments!$C:$C,"&lt;"&amp;EDATE(U$4,1)))</f>
        <v/>
      </c>
      <c r="V92" s="31" t="str">
        <f>IF($A92="","",SUMIFS(Payments!$D:$D,Payments!$B:$B,$A92,Payments!$C:$C,"&gt;="&amp;V$4,Payments!$C:$C,"&lt;"&amp;EDATE(V$4,1)))</f>
        <v/>
      </c>
      <c r="W92" s="31" t="str">
        <f>IF($A92="","",SUMIFS(Payments!$D:$D,Payments!$B:$B,$A92,Payments!$C:$C,"&gt;="&amp;W$4,Payments!$C:$C,"&lt;"&amp;EDATE(W$4,1)))</f>
        <v/>
      </c>
      <c r="X92" s="31" t="str">
        <f>IF($A92="","",SUMIFS(Payments!$D:$D,Payments!$B:$B,$A92,Payments!$C:$C,"&gt;="&amp;X$4,Payments!$C:$C,"&lt;"&amp;EDATE(X$4,1)))</f>
        <v/>
      </c>
      <c r="Y92" s="32" t="str">
        <f>IF(OR($A92="",N(H92)&lt;=0.005,Units!D91=""),"","Dear "&amp;C92&amp;", rent of "&amp;Settings!$B$4&amp;" "&amp;TEXT(H92,"#,##0")&amp;" is pending for "&amp;Units!C91&amp;", "&amp;B92&amp;" as on "&amp;TEXT(Settings!$B$6,"dd-mmm-yyyy")&amp;". Kindly pay at the earliest. Thank you. "&amp;Settings!$B$3)</f>
        <v/>
      </c>
      <c r="Z92" s="33" t="str">
        <f>IF($A92="","",IF(Units!$I91="",Settings!$B$9,MAX(Settings!$B$9,DATE(YEAR(Units!$I91),MONTH(Units!$I91),1))))</f>
        <v/>
      </c>
      <c r="AA92" s="33" t="str">
        <f>IF($A92="","",MIN(IF(DAY(Settings!$B$6)&gt;=MAX(1,N(Units!$H91)),DATE(YEAR(Settings!$B$6),MONTH(Settings!$B$6),1),EDATE(DATE(YEAR(Settings!$B$6),MONTH(Settings!$B$6),1),-1)),Settings!$B$10,IF(Units!$J91="",2958465,DATE(YEAR(Units!$J91),MONTH(Units!$J91),1))))</f>
        <v/>
      </c>
    </row>
    <row r="93" spans="1:27" x14ac:dyDescent="0.3">
      <c r="A93" s="25" t="str">
        <f>IF(Units!A92="","",Units!A92)</f>
        <v/>
      </c>
      <c r="B93" s="25" t="str">
        <f>IF($A93="","",Units!B92&amp;"")</f>
        <v/>
      </c>
      <c r="C93" s="25" t="str">
        <f>IF($A93="","",IF(Units!D92="","(vacant)",Units!D92&amp;""))</f>
        <v/>
      </c>
      <c r="D93" s="26" t="str">
        <f>IF($A93="","",N(Units!F92))</f>
        <v/>
      </c>
      <c r="E93" s="27" t="str">
        <f>IF($A93="","",IF(OR(Units!$D92="",$AA93&lt;$Z93),0,(YEAR($AA93)-YEAR($Z93))*12+MONTH($AA93)-MONTH($Z93)+1))</f>
        <v/>
      </c>
      <c r="F93" s="26" t="str">
        <f>IF($A93="","",N(Units!K92)+E93*D93)</f>
        <v/>
      </c>
      <c r="G93" s="26" t="str">
        <f>IF($A93="","",SUMIFS(Payments!$D:$D,Payments!$B:$B,$A93,Payments!$C:$C,"&lt;"&amp;EDATE(Settings!$B$10,1)))</f>
        <v/>
      </c>
      <c r="H93" s="28" t="str">
        <f t="shared" si="2"/>
        <v/>
      </c>
      <c r="I93" s="27" t="str">
        <f>IF($A93="","",IF(H93&gt;0.005,"Arrears",IF(H93&lt;-0.005,"Advance",IF(Units!D92="","Vacant","Paid up"))))</f>
        <v/>
      </c>
      <c r="J93" s="26" t="str">
        <f>IF($A93="","",N(Units!G92))</f>
        <v/>
      </c>
      <c r="K93" s="29" t="str">
        <f>IF(OR($A93="",Units!J92=""),"",Units!J92)</f>
        <v/>
      </c>
      <c r="L93" s="30" t="str">
        <f>IF(K93="","",K93-Settings!$B$6)</f>
        <v/>
      </c>
      <c r="M93" s="31" t="str">
        <f>IF($A93="","",SUMIFS(Payments!$D:$D,Payments!$B:$B,$A93,Payments!$C:$C,"&gt;="&amp;M$4,Payments!$C:$C,"&lt;"&amp;EDATE(M$4,1)))</f>
        <v/>
      </c>
      <c r="N93" s="31" t="str">
        <f>IF($A93="","",SUMIFS(Payments!$D:$D,Payments!$B:$B,$A93,Payments!$C:$C,"&gt;="&amp;N$4,Payments!$C:$C,"&lt;"&amp;EDATE(N$4,1)))</f>
        <v/>
      </c>
      <c r="O93" s="31" t="str">
        <f>IF($A93="","",SUMIFS(Payments!$D:$D,Payments!$B:$B,$A93,Payments!$C:$C,"&gt;="&amp;O$4,Payments!$C:$C,"&lt;"&amp;EDATE(O$4,1)))</f>
        <v/>
      </c>
      <c r="P93" s="31" t="str">
        <f>IF($A93="","",SUMIFS(Payments!$D:$D,Payments!$B:$B,$A93,Payments!$C:$C,"&gt;="&amp;P$4,Payments!$C:$C,"&lt;"&amp;EDATE(P$4,1)))</f>
        <v/>
      </c>
      <c r="Q93" s="31" t="str">
        <f>IF($A93="","",SUMIFS(Payments!$D:$D,Payments!$B:$B,$A93,Payments!$C:$C,"&gt;="&amp;Q$4,Payments!$C:$C,"&lt;"&amp;EDATE(Q$4,1)))</f>
        <v/>
      </c>
      <c r="R93" s="31" t="str">
        <f>IF($A93="","",SUMIFS(Payments!$D:$D,Payments!$B:$B,$A93,Payments!$C:$C,"&gt;="&amp;R$4,Payments!$C:$C,"&lt;"&amp;EDATE(R$4,1)))</f>
        <v/>
      </c>
      <c r="S93" s="31" t="str">
        <f>IF($A93="","",SUMIFS(Payments!$D:$D,Payments!$B:$B,$A93,Payments!$C:$C,"&gt;="&amp;S$4,Payments!$C:$C,"&lt;"&amp;EDATE(S$4,1)))</f>
        <v/>
      </c>
      <c r="T93" s="31" t="str">
        <f>IF($A93="","",SUMIFS(Payments!$D:$D,Payments!$B:$B,$A93,Payments!$C:$C,"&gt;="&amp;T$4,Payments!$C:$C,"&lt;"&amp;EDATE(T$4,1)))</f>
        <v/>
      </c>
      <c r="U93" s="31" t="str">
        <f>IF($A93="","",SUMIFS(Payments!$D:$D,Payments!$B:$B,$A93,Payments!$C:$C,"&gt;="&amp;U$4,Payments!$C:$C,"&lt;"&amp;EDATE(U$4,1)))</f>
        <v/>
      </c>
      <c r="V93" s="31" t="str">
        <f>IF($A93="","",SUMIFS(Payments!$D:$D,Payments!$B:$B,$A93,Payments!$C:$C,"&gt;="&amp;V$4,Payments!$C:$C,"&lt;"&amp;EDATE(V$4,1)))</f>
        <v/>
      </c>
      <c r="W93" s="31" t="str">
        <f>IF($A93="","",SUMIFS(Payments!$D:$D,Payments!$B:$B,$A93,Payments!$C:$C,"&gt;="&amp;W$4,Payments!$C:$C,"&lt;"&amp;EDATE(W$4,1)))</f>
        <v/>
      </c>
      <c r="X93" s="31" t="str">
        <f>IF($A93="","",SUMIFS(Payments!$D:$D,Payments!$B:$B,$A93,Payments!$C:$C,"&gt;="&amp;X$4,Payments!$C:$C,"&lt;"&amp;EDATE(X$4,1)))</f>
        <v/>
      </c>
      <c r="Y93" s="32" t="str">
        <f>IF(OR($A93="",N(H93)&lt;=0.005,Units!D92=""),"","Dear "&amp;C93&amp;", rent of "&amp;Settings!$B$4&amp;" "&amp;TEXT(H93,"#,##0")&amp;" is pending for "&amp;Units!C92&amp;", "&amp;B93&amp;" as on "&amp;TEXT(Settings!$B$6,"dd-mmm-yyyy")&amp;". Kindly pay at the earliest. Thank you. "&amp;Settings!$B$3)</f>
        <v/>
      </c>
      <c r="Z93" s="33" t="str">
        <f>IF($A93="","",IF(Units!$I92="",Settings!$B$9,MAX(Settings!$B$9,DATE(YEAR(Units!$I92),MONTH(Units!$I92),1))))</f>
        <v/>
      </c>
      <c r="AA93" s="33" t="str">
        <f>IF($A93="","",MIN(IF(DAY(Settings!$B$6)&gt;=MAX(1,N(Units!$H92)),DATE(YEAR(Settings!$B$6),MONTH(Settings!$B$6),1),EDATE(DATE(YEAR(Settings!$B$6),MONTH(Settings!$B$6),1),-1)),Settings!$B$10,IF(Units!$J92="",2958465,DATE(YEAR(Units!$J92),MONTH(Units!$J92),1))))</f>
        <v/>
      </c>
    </row>
    <row r="94" spans="1:27" x14ac:dyDescent="0.3">
      <c r="A94" s="25" t="str">
        <f>IF(Units!A93="","",Units!A93)</f>
        <v/>
      </c>
      <c r="B94" s="25" t="str">
        <f>IF($A94="","",Units!B93&amp;"")</f>
        <v/>
      </c>
      <c r="C94" s="25" t="str">
        <f>IF($A94="","",IF(Units!D93="","(vacant)",Units!D93&amp;""))</f>
        <v/>
      </c>
      <c r="D94" s="26" t="str">
        <f>IF($A94="","",N(Units!F93))</f>
        <v/>
      </c>
      <c r="E94" s="27" t="str">
        <f>IF($A94="","",IF(OR(Units!$D93="",$AA94&lt;$Z94),0,(YEAR($AA94)-YEAR($Z94))*12+MONTH($AA94)-MONTH($Z94)+1))</f>
        <v/>
      </c>
      <c r="F94" s="26" t="str">
        <f>IF($A94="","",N(Units!K93)+E94*D94)</f>
        <v/>
      </c>
      <c r="G94" s="26" t="str">
        <f>IF($A94="","",SUMIFS(Payments!$D:$D,Payments!$B:$B,$A94,Payments!$C:$C,"&lt;"&amp;EDATE(Settings!$B$10,1)))</f>
        <v/>
      </c>
      <c r="H94" s="28" t="str">
        <f t="shared" si="2"/>
        <v/>
      </c>
      <c r="I94" s="27" t="str">
        <f>IF($A94="","",IF(H94&gt;0.005,"Arrears",IF(H94&lt;-0.005,"Advance",IF(Units!D93="","Vacant","Paid up"))))</f>
        <v/>
      </c>
      <c r="J94" s="26" t="str">
        <f>IF($A94="","",N(Units!G93))</f>
        <v/>
      </c>
      <c r="K94" s="29" t="str">
        <f>IF(OR($A94="",Units!J93=""),"",Units!J93)</f>
        <v/>
      </c>
      <c r="L94" s="30" t="str">
        <f>IF(K94="","",K94-Settings!$B$6)</f>
        <v/>
      </c>
      <c r="M94" s="31" t="str">
        <f>IF($A94="","",SUMIFS(Payments!$D:$D,Payments!$B:$B,$A94,Payments!$C:$C,"&gt;="&amp;M$4,Payments!$C:$C,"&lt;"&amp;EDATE(M$4,1)))</f>
        <v/>
      </c>
      <c r="N94" s="31" t="str">
        <f>IF($A94="","",SUMIFS(Payments!$D:$D,Payments!$B:$B,$A94,Payments!$C:$C,"&gt;="&amp;N$4,Payments!$C:$C,"&lt;"&amp;EDATE(N$4,1)))</f>
        <v/>
      </c>
      <c r="O94" s="31" t="str">
        <f>IF($A94="","",SUMIFS(Payments!$D:$D,Payments!$B:$B,$A94,Payments!$C:$C,"&gt;="&amp;O$4,Payments!$C:$C,"&lt;"&amp;EDATE(O$4,1)))</f>
        <v/>
      </c>
      <c r="P94" s="31" t="str">
        <f>IF($A94="","",SUMIFS(Payments!$D:$D,Payments!$B:$B,$A94,Payments!$C:$C,"&gt;="&amp;P$4,Payments!$C:$C,"&lt;"&amp;EDATE(P$4,1)))</f>
        <v/>
      </c>
      <c r="Q94" s="31" t="str">
        <f>IF($A94="","",SUMIFS(Payments!$D:$D,Payments!$B:$B,$A94,Payments!$C:$C,"&gt;="&amp;Q$4,Payments!$C:$C,"&lt;"&amp;EDATE(Q$4,1)))</f>
        <v/>
      </c>
      <c r="R94" s="31" t="str">
        <f>IF($A94="","",SUMIFS(Payments!$D:$D,Payments!$B:$B,$A94,Payments!$C:$C,"&gt;="&amp;R$4,Payments!$C:$C,"&lt;"&amp;EDATE(R$4,1)))</f>
        <v/>
      </c>
      <c r="S94" s="31" t="str">
        <f>IF($A94="","",SUMIFS(Payments!$D:$D,Payments!$B:$B,$A94,Payments!$C:$C,"&gt;="&amp;S$4,Payments!$C:$C,"&lt;"&amp;EDATE(S$4,1)))</f>
        <v/>
      </c>
      <c r="T94" s="31" t="str">
        <f>IF($A94="","",SUMIFS(Payments!$D:$D,Payments!$B:$B,$A94,Payments!$C:$C,"&gt;="&amp;T$4,Payments!$C:$C,"&lt;"&amp;EDATE(T$4,1)))</f>
        <v/>
      </c>
      <c r="U94" s="31" t="str">
        <f>IF($A94="","",SUMIFS(Payments!$D:$D,Payments!$B:$B,$A94,Payments!$C:$C,"&gt;="&amp;U$4,Payments!$C:$C,"&lt;"&amp;EDATE(U$4,1)))</f>
        <v/>
      </c>
      <c r="V94" s="31" t="str">
        <f>IF($A94="","",SUMIFS(Payments!$D:$D,Payments!$B:$B,$A94,Payments!$C:$C,"&gt;="&amp;V$4,Payments!$C:$C,"&lt;"&amp;EDATE(V$4,1)))</f>
        <v/>
      </c>
      <c r="W94" s="31" t="str">
        <f>IF($A94="","",SUMIFS(Payments!$D:$D,Payments!$B:$B,$A94,Payments!$C:$C,"&gt;="&amp;W$4,Payments!$C:$C,"&lt;"&amp;EDATE(W$4,1)))</f>
        <v/>
      </c>
      <c r="X94" s="31" t="str">
        <f>IF($A94="","",SUMIFS(Payments!$D:$D,Payments!$B:$B,$A94,Payments!$C:$C,"&gt;="&amp;X$4,Payments!$C:$C,"&lt;"&amp;EDATE(X$4,1)))</f>
        <v/>
      </c>
      <c r="Y94" s="32" t="str">
        <f>IF(OR($A94="",N(H94)&lt;=0.005,Units!D93=""),"","Dear "&amp;C94&amp;", rent of "&amp;Settings!$B$4&amp;" "&amp;TEXT(H94,"#,##0")&amp;" is pending for "&amp;Units!C93&amp;", "&amp;B94&amp;" as on "&amp;TEXT(Settings!$B$6,"dd-mmm-yyyy")&amp;". Kindly pay at the earliest. Thank you. "&amp;Settings!$B$3)</f>
        <v/>
      </c>
      <c r="Z94" s="33" t="str">
        <f>IF($A94="","",IF(Units!$I93="",Settings!$B$9,MAX(Settings!$B$9,DATE(YEAR(Units!$I93),MONTH(Units!$I93),1))))</f>
        <v/>
      </c>
      <c r="AA94" s="33" t="str">
        <f>IF($A94="","",MIN(IF(DAY(Settings!$B$6)&gt;=MAX(1,N(Units!$H93)),DATE(YEAR(Settings!$B$6),MONTH(Settings!$B$6),1),EDATE(DATE(YEAR(Settings!$B$6),MONTH(Settings!$B$6),1),-1)),Settings!$B$10,IF(Units!$J93="",2958465,DATE(YEAR(Units!$J93),MONTH(Units!$J93),1))))</f>
        <v/>
      </c>
    </row>
    <row r="95" spans="1:27" x14ac:dyDescent="0.3">
      <c r="A95" s="25" t="str">
        <f>IF(Units!A94="","",Units!A94)</f>
        <v/>
      </c>
      <c r="B95" s="25" t="str">
        <f>IF($A95="","",Units!B94&amp;"")</f>
        <v/>
      </c>
      <c r="C95" s="25" t="str">
        <f>IF($A95="","",IF(Units!D94="","(vacant)",Units!D94&amp;""))</f>
        <v/>
      </c>
      <c r="D95" s="26" t="str">
        <f>IF($A95="","",N(Units!F94))</f>
        <v/>
      </c>
      <c r="E95" s="27" t="str">
        <f>IF($A95="","",IF(OR(Units!$D94="",$AA95&lt;$Z95),0,(YEAR($AA95)-YEAR($Z95))*12+MONTH($AA95)-MONTH($Z95)+1))</f>
        <v/>
      </c>
      <c r="F95" s="26" t="str">
        <f>IF($A95="","",N(Units!K94)+E95*D95)</f>
        <v/>
      </c>
      <c r="G95" s="26" t="str">
        <f>IF($A95="","",SUMIFS(Payments!$D:$D,Payments!$B:$B,$A95,Payments!$C:$C,"&lt;"&amp;EDATE(Settings!$B$10,1)))</f>
        <v/>
      </c>
      <c r="H95" s="28" t="str">
        <f t="shared" si="2"/>
        <v/>
      </c>
      <c r="I95" s="27" t="str">
        <f>IF($A95="","",IF(H95&gt;0.005,"Arrears",IF(H95&lt;-0.005,"Advance",IF(Units!D94="","Vacant","Paid up"))))</f>
        <v/>
      </c>
      <c r="J95" s="26" t="str">
        <f>IF($A95="","",N(Units!G94))</f>
        <v/>
      </c>
      <c r="K95" s="29" t="str">
        <f>IF(OR($A95="",Units!J94=""),"",Units!J94)</f>
        <v/>
      </c>
      <c r="L95" s="30" t="str">
        <f>IF(K95="","",K95-Settings!$B$6)</f>
        <v/>
      </c>
      <c r="M95" s="31" t="str">
        <f>IF($A95="","",SUMIFS(Payments!$D:$D,Payments!$B:$B,$A95,Payments!$C:$C,"&gt;="&amp;M$4,Payments!$C:$C,"&lt;"&amp;EDATE(M$4,1)))</f>
        <v/>
      </c>
      <c r="N95" s="31" t="str">
        <f>IF($A95="","",SUMIFS(Payments!$D:$D,Payments!$B:$B,$A95,Payments!$C:$C,"&gt;="&amp;N$4,Payments!$C:$C,"&lt;"&amp;EDATE(N$4,1)))</f>
        <v/>
      </c>
      <c r="O95" s="31" t="str">
        <f>IF($A95="","",SUMIFS(Payments!$D:$D,Payments!$B:$B,$A95,Payments!$C:$C,"&gt;="&amp;O$4,Payments!$C:$C,"&lt;"&amp;EDATE(O$4,1)))</f>
        <v/>
      </c>
      <c r="P95" s="31" t="str">
        <f>IF($A95="","",SUMIFS(Payments!$D:$D,Payments!$B:$B,$A95,Payments!$C:$C,"&gt;="&amp;P$4,Payments!$C:$C,"&lt;"&amp;EDATE(P$4,1)))</f>
        <v/>
      </c>
      <c r="Q95" s="31" t="str">
        <f>IF($A95="","",SUMIFS(Payments!$D:$D,Payments!$B:$B,$A95,Payments!$C:$C,"&gt;="&amp;Q$4,Payments!$C:$C,"&lt;"&amp;EDATE(Q$4,1)))</f>
        <v/>
      </c>
      <c r="R95" s="31" t="str">
        <f>IF($A95="","",SUMIFS(Payments!$D:$D,Payments!$B:$B,$A95,Payments!$C:$C,"&gt;="&amp;R$4,Payments!$C:$C,"&lt;"&amp;EDATE(R$4,1)))</f>
        <v/>
      </c>
      <c r="S95" s="31" t="str">
        <f>IF($A95="","",SUMIFS(Payments!$D:$D,Payments!$B:$B,$A95,Payments!$C:$C,"&gt;="&amp;S$4,Payments!$C:$C,"&lt;"&amp;EDATE(S$4,1)))</f>
        <v/>
      </c>
      <c r="T95" s="31" t="str">
        <f>IF($A95="","",SUMIFS(Payments!$D:$D,Payments!$B:$B,$A95,Payments!$C:$C,"&gt;="&amp;T$4,Payments!$C:$C,"&lt;"&amp;EDATE(T$4,1)))</f>
        <v/>
      </c>
      <c r="U95" s="31" t="str">
        <f>IF($A95="","",SUMIFS(Payments!$D:$D,Payments!$B:$B,$A95,Payments!$C:$C,"&gt;="&amp;U$4,Payments!$C:$C,"&lt;"&amp;EDATE(U$4,1)))</f>
        <v/>
      </c>
      <c r="V95" s="31" t="str">
        <f>IF($A95="","",SUMIFS(Payments!$D:$D,Payments!$B:$B,$A95,Payments!$C:$C,"&gt;="&amp;V$4,Payments!$C:$C,"&lt;"&amp;EDATE(V$4,1)))</f>
        <v/>
      </c>
      <c r="W95" s="31" t="str">
        <f>IF($A95="","",SUMIFS(Payments!$D:$D,Payments!$B:$B,$A95,Payments!$C:$C,"&gt;="&amp;W$4,Payments!$C:$C,"&lt;"&amp;EDATE(W$4,1)))</f>
        <v/>
      </c>
      <c r="X95" s="31" t="str">
        <f>IF($A95="","",SUMIFS(Payments!$D:$D,Payments!$B:$B,$A95,Payments!$C:$C,"&gt;="&amp;X$4,Payments!$C:$C,"&lt;"&amp;EDATE(X$4,1)))</f>
        <v/>
      </c>
      <c r="Y95" s="32" t="str">
        <f>IF(OR($A95="",N(H95)&lt;=0.005,Units!D94=""),"","Dear "&amp;C95&amp;", rent of "&amp;Settings!$B$4&amp;" "&amp;TEXT(H95,"#,##0")&amp;" is pending for "&amp;Units!C94&amp;", "&amp;B95&amp;" as on "&amp;TEXT(Settings!$B$6,"dd-mmm-yyyy")&amp;". Kindly pay at the earliest. Thank you. "&amp;Settings!$B$3)</f>
        <v/>
      </c>
      <c r="Z95" s="33" t="str">
        <f>IF($A95="","",IF(Units!$I94="",Settings!$B$9,MAX(Settings!$B$9,DATE(YEAR(Units!$I94),MONTH(Units!$I94),1))))</f>
        <v/>
      </c>
      <c r="AA95" s="33" t="str">
        <f>IF($A95="","",MIN(IF(DAY(Settings!$B$6)&gt;=MAX(1,N(Units!$H94)),DATE(YEAR(Settings!$B$6),MONTH(Settings!$B$6),1),EDATE(DATE(YEAR(Settings!$B$6),MONTH(Settings!$B$6),1),-1)),Settings!$B$10,IF(Units!$J94="",2958465,DATE(YEAR(Units!$J94),MONTH(Units!$J94),1))))</f>
        <v/>
      </c>
    </row>
    <row r="96" spans="1:27" x14ac:dyDescent="0.3">
      <c r="A96" s="25" t="str">
        <f>IF(Units!A95="","",Units!A95)</f>
        <v/>
      </c>
      <c r="B96" s="25" t="str">
        <f>IF($A96="","",Units!B95&amp;"")</f>
        <v/>
      </c>
      <c r="C96" s="25" t="str">
        <f>IF($A96="","",IF(Units!D95="","(vacant)",Units!D95&amp;""))</f>
        <v/>
      </c>
      <c r="D96" s="26" t="str">
        <f>IF($A96="","",N(Units!F95))</f>
        <v/>
      </c>
      <c r="E96" s="27" t="str">
        <f>IF($A96="","",IF(OR(Units!$D95="",$AA96&lt;$Z96),0,(YEAR($AA96)-YEAR($Z96))*12+MONTH($AA96)-MONTH($Z96)+1))</f>
        <v/>
      </c>
      <c r="F96" s="26" t="str">
        <f>IF($A96="","",N(Units!K95)+E96*D96)</f>
        <v/>
      </c>
      <c r="G96" s="26" t="str">
        <f>IF($A96="","",SUMIFS(Payments!$D:$D,Payments!$B:$B,$A96,Payments!$C:$C,"&lt;"&amp;EDATE(Settings!$B$10,1)))</f>
        <v/>
      </c>
      <c r="H96" s="28" t="str">
        <f t="shared" si="2"/>
        <v/>
      </c>
      <c r="I96" s="27" t="str">
        <f>IF($A96="","",IF(H96&gt;0.005,"Arrears",IF(H96&lt;-0.005,"Advance",IF(Units!D95="","Vacant","Paid up"))))</f>
        <v/>
      </c>
      <c r="J96" s="26" t="str">
        <f>IF($A96="","",N(Units!G95))</f>
        <v/>
      </c>
      <c r="K96" s="29" t="str">
        <f>IF(OR($A96="",Units!J95=""),"",Units!J95)</f>
        <v/>
      </c>
      <c r="L96" s="30" t="str">
        <f>IF(K96="","",K96-Settings!$B$6)</f>
        <v/>
      </c>
      <c r="M96" s="31" t="str">
        <f>IF($A96="","",SUMIFS(Payments!$D:$D,Payments!$B:$B,$A96,Payments!$C:$C,"&gt;="&amp;M$4,Payments!$C:$C,"&lt;"&amp;EDATE(M$4,1)))</f>
        <v/>
      </c>
      <c r="N96" s="31" t="str">
        <f>IF($A96="","",SUMIFS(Payments!$D:$D,Payments!$B:$B,$A96,Payments!$C:$C,"&gt;="&amp;N$4,Payments!$C:$C,"&lt;"&amp;EDATE(N$4,1)))</f>
        <v/>
      </c>
      <c r="O96" s="31" t="str">
        <f>IF($A96="","",SUMIFS(Payments!$D:$D,Payments!$B:$B,$A96,Payments!$C:$C,"&gt;="&amp;O$4,Payments!$C:$C,"&lt;"&amp;EDATE(O$4,1)))</f>
        <v/>
      </c>
      <c r="P96" s="31" t="str">
        <f>IF($A96="","",SUMIFS(Payments!$D:$D,Payments!$B:$B,$A96,Payments!$C:$C,"&gt;="&amp;P$4,Payments!$C:$C,"&lt;"&amp;EDATE(P$4,1)))</f>
        <v/>
      </c>
      <c r="Q96" s="31" t="str">
        <f>IF($A96="","",SUMIFS(Payments!$D:$D,Payments!$B:$B,$A96,Payments!$C:$C,"&gt;="&amp;Q$4,Payments!$C:$C,"&lt;"&amp;EDATE(Q$4,1)))</f>
        <v/>
      </c>
      <c r="R96" s="31" t="str">
        <f>IF($A96="","",SUMIFS(Payments!$D:$D,Payments!$B:$B,$A96,Payments!$C:$C,"&gt;="&amp;R$4,Payments!$C:$C,"&lt;"&amp;EDATE(R$4,1)))</f>
        <v/>
      </c>
      <c r="S96" s="31" t="str">
        <f>IF($A96="","",SUMIFS(Payments!$D:$D,Payments!$B:$B,$A96,Payments!$C:$C,"&gt;="&amp;S$4,Payments!$C:$C,"&lt;"&amp;EDATE(S$4,1)))</f>
        <v/>
      </c>
      <c r="T96" s="31" t="str">
        <f>IF($A96="","",SUMIFS(Payments!$D:$D,Payments!$B:$B,$A96,Payments!$C:$C,"&gt;="&amp;T$4,Payments!$C:$C,"&lt;"&amp;EDATE(T$4,1)))</f>
        <v/>
      </c>
      <c r="U96" s="31" t="str">
        <f>IF($A96="","",SUMIFS(Payments!$D:$D,Payments!$B:$B,$A96,Payments!$C:$C,"&gt;="&amp;U$4,Payments!$C:$C,"&lt;"&amp;EDATE(U$4,1)))</f>
        <v/>
      </c>
      <c r="V96" s="31" t="str">
        <f>IF($A96="","",SUMIFS(Payments!$D:$D,Payments!$B:$B,$A96,Payments!$C:$C,"&gt;="&amp;V$4,Payments!$C:$C,"&lt;"&amp;EDATE(V$4,1)))</f>
        <v/>
      </c>
      <c r="W96" s="31" t="str">
        <f>IF($A96="","",SUMIFS(Payments!$D:$D,Payments!$B:$B,$A96,Payments!$C:$C,"&gt;="&amp;W$4,Payments!$C:$C,"&lt;"&amp;EDATE(W$4,1)))</f>
        <v/>
      </c>
      <c r="X96" s="31" t="str">
        <f>IF($A96="","",SUMIFS(Payments!$D:$D,Payments!$B:$B,$A96,Payments!$C:$C,"&gt;="&amp;X$4,Payments!$C:$C,"&lt;"&amp;EDATE(X$4,1)))</f>
        <v/>
      </c>
      <c r="Y96" s="32" t="str">
        <f>IF(OR($A96="",N(H96)&lt;=0.005,Units!D95=""),"","Dear "&amp;C96&amp;", rent of "&amp;Settings!$B$4&amp;" "&amp;TEXT(H96,"#,##0")&amp;" is pending for "&amp;Units!C95&amp;", "&amp;B96&amp;" as on "&amp;TEXT(Settings!$B$6,"dd-mmm-yyyy")&amp;". Kindly pay at the earliest. Thank you. "&amp;Settings!$B$3)</f>
        <v/>
      </c>
      <c r="Z96" s="33" t="str">
        <f>IF($A96="","",IF(Units!$I95="",Settings!$B$9,MAX(Settings!$B$9,DATE(YEAR(Units!$I95),MONTH(Units!$I95),1))))</f>
        <v/>
      </c>
      <c r="AA96" s="33" t="str">
        <f>IF($A96="","",MIN(IF(DAY(Settings!$B$6)&gt;=MAX(1,N(Units!$H95)),DATE(YEAR(Settings!$B$6),MONTH(Settings!$B$6),1),EDATE(DATE(YEAR(Settings!$B$6),MONTH(Settings!$B$6),1),-1)),Settings!$B$10,IF(Units!$J95="",2958465,DATE(YEAR(Units!$J95),MONTH(Units!$J95),1))))</f>
        <v/>
      </c>
    </row>
    <row r="97" spans="1:27" x14ac:dyDescent="0.3">
      <c r="A97" s="25" t="str">
        <f>IF(Units!A96="","",Units!A96)</f>
        <v/>
      </c>
      <c r="B97" s="25" t="str">
        <f>IF($A97="","",Units!B96&amp;"")</f>
        <v/>
      </c>
      <c r="C97" s="25" t="str">
        <f>IF($A97="","",IF(Units!D96="","(vacant)",Units!D96&amp;""))</f>
        <v/>
      </c>
      <c r="D97" s="26" t="str">
        <f>IF($A97="","",N(Units!F96))</f>
        <v/>
      </c>
      <c r="E97" s="27" t="str">
        <f>IF($A97="","",IF(OR(Units!$D96="",$AA97&lt;$Z97),0,(YEAR($AA97)-YEAR($Z97))*12+MONTH($AA97)-MONTH($Z97)+1))</f>
        <v/>
      </c>
      <c r="F97" s="26" t="str">
        <f>IF($A97="","",N(Units!K96)+E97*D97)</f>
        <v/>
      </c>
      <c r="G97" s="26" t="str">
        <f>IF($A97="","",SUMIFS(Payments!$D:$D,Payments!$B:$B,$A97,Payments!$C:$C,"&lt;"&amp;EDATE(Settings!$B$10,1)))</f>
        <v/>
      </c>
      <c r="H97" s="28" t="str">
        <f t="shared" si="2"/>
        <v/>
      </c>
      <c r="I97" s="27" t="str">
        <f>IF($A97="","",IF(H97&gt;0.005,"Arrears",IF(H97&lt;-0.005,"Advance",IF(Units!D96="","Vacant","Paid up"))))</f>
        <v/>
      </c>
      <c r="J97" s="26" t="str">
        <f>IF($A97="","",N(Units!G96))</f>
        <v/>
      </c>
      <c r="K97" s="29" t="str">
        <f>IF(OR($A97="",Units!J96=""),"",Units!J96)</f>
        <v/>
      </c>
      <c r="L97" s="30" t="str">
        <f>IF(K97="","",K97-Settings!$B$6)</f>
        <v/>
      </c>
      <c r="M97" s="31" t="str">
        <f>IF($A97="","",SUMIFS(Payments!$D:$D,Payments!$B:$B,$A97,Payments!$C:$C,"&gt;="&amp;M$4,Payments!$C:$C,"&lt;"&amp;EDATE(M$4,1)))</f>
        <v/>
      </c>
      <c r="N97" s="31" t="str">
        <f>IF($A97="","",SUMIFS(Payments!$D:$D,Payments!$B:$B,$A97,Payments!$C:$C,"&gt;="&amp;N$4,Payments!$C:$C,"&lt;"&amp;EDATE(N$4,1)))</f>
        <v/>
      </c>
      <c r="O97" s="31" t="str">
        <f>IF($A97="","",SUMIFS(Payments!$D:$D,Payments!$B:$B,$A97,Payments!$C:$C,"&gt;="&amp;O$4,Payments!$C:$C,"&lt;"&amp;EDATE(O$4,1)))</f>
        <v/>
      </c>
      <c r="P97" s="31" t="str">
        <f>IF($A97="","",SUMIFS(Payments!$D:$D,Payments!$B:$B,$A97,Payments!$C:$C,"&gt;="&amp;P$4,Payments!$C:$C,"&lt;"&amp;EDATE(P$4,1)))</f>
        <v/>
      </c>
      <c r="Q97" s="31" t="str">
        <f>IF($A97="","",SUMIFS(Payments!$D:$D,Payments!$B:$B,$A97,Payments!$C:$C,"&gt;="&amp;Q$4,Payments!$C:$C,"&lt;"&amp;EDATE(Q$4,1)))</f>
        <v/>
      </c>
      <c r="R97" s="31" t="str">
        <f>IF($A97="","",SUMIFS(Payments!$D:$D,Payments!$B:$B,$A97,Payments!$C:$C,"&gt;="&amp;R$4,Payments!$C:$C,"&lt;"&amp;EDATE(R$4,1)))</f>
        <v/>
      </c>
      <c r="S97" s="31" t="str">
        <f>IF($A97="","",SUMIFS(Payments!$D:$D,Payments!$B:$B,$A97,Payments!$C:$C,"&gt;="&amp;S$4,Payments!$C:$C,"&lt;"&amp;EDATE(S$4,1)))</f>
        <v/>
      </c>
      <c r="T97" s="31" t="str">
        <f>IF($A97="","",SUMIFS(Payments!$D:$D,Payments!$B:$B,$A97,Payments!$C:$C,"&gt;="&amp;T$4,Payments!$C:$C,"&lt;"&amp;EDATE(T$4,1)))</f>
        <v/>
      </c>
      <c r="U97" s="31" t="str">
        <f>IF($A97="","",SUMIFS(Payments!$D:$D,Payments!$B:$B,$A97,Payments!$C:$C,"&gt;="&amp;U$4,Payments!$C:$C,"&lt;"&amp;EDATE(U$4,1)))</f>
        <v/>
      </c>
      <c r="V97" s="31" t="str">
        <f>IF($A97="","",SUMIFS(Payments!$D:$D,Payments!$B:$B,$A97,Payments!$C:$C,"&gt;="&amp;V$4,Payments!$C:$C,"&lt;"&amp;EDATE(V$4,1)))</f>
        <v/>
      </c>
      <c r="W97" s="31" t="str">
        <f>IF($A97="","",SUMIFS(Payments!$D:$D,Payments!$B:$B,$A97,Payments!$C:$C,"&gt;="&amp;W$4,Payments!$C:$C,"&lt;"&amp;EDATE(W$4,1)))</f>
        <v/>
      </c>
      <c r="X97" s="31" t="str">
        <f>IF($A97="","",SUMIFS(Payments!$D:$D,Payments!$B:$B,$A97,Payments!$C:$C,"&gt;="&amp;X$4,Payments!$C:$C,"&lt;"&amp;EDATE(X$4,1)))</f>
        <v/>
      </c>
      <c r="Y97" s="32" t="str">
        <f>IF(OR($A97="",N(H97)&lt;=0.005,Units!D96=""),"","Dear "&amp;C97&amp;", rent of "&amp;Settings!$B$4&amp;" "&amp;TEXT(H97,"#,##0")&amp;" is pending for "&amp;Units!C96&amp;", "&amp;B97&amp;" as on "&amp;TEXT(Settings!$B$6,"dd-mmm-yyyy")&amp;". Kindly pay at the earliest. Thank you. "&amp;Settings!$B$3)</f>
        <v/>
      </c>
      <c r="Z97" s="33" t="str">
        <f>IF($A97="","",IF(Units!$I96="",Settings!$B$9,MAX(Settings!$B$9,DATE(YEAR(Units!$I96),MONTH(Units!$I96),1))))</f>
        <v/>
      </c>
      <c r="AA97" s="33" t="str">
        <f>IF($A97="","",MIN(IF(DAY(Settings!$B$6)&gt;=MAX(1,N(Units!$H96)),DATE(YEAR(Settings!$B$6),MONTH(Settings!$B$6),1),EDATE(DATE(YEAR(Settings!$B$6),MONTH(Settings!$B$6),1),-1)),Settings!$B$10,IF(Units!$J96="",2958465,DATE(YEAR(Units!$J96),MONTH(Units!$J96),1))))</f>
        <v/>
      </c>
    </row>
    <row r="98" spans="1:27" x14ac:dyDescent="0.3">
      <c r="A98" s="25" t="str">
        <f>IF(Units!A97="","",Units!A97)</f>
        <v/>
      </c>
      <c r="B98" s="25" t="str">
        <f>IF($A98="","",Units!B97&amp;"")</f>
        <v/>
      </c>
      <c r="C98" s="25" t="str">
        <f>IF($A98="","",IF(Units!D97="","(vacant)",Units!D97&amp;""))</f>
        <v/>
      </c>
      <c r="D98" s="26" t="str">
        <f>IF($A98="","",N(Units!F97))</f>
        <v/>
      </c>
      <c r="E98" s="27" t="str">
        <f>IF($A98="","",IF(OR(Units!$D97="",$AA98&lt;$Z98),0,(YEAR($AA98)-YEAR($Z98))*12+MONTH($AA98)-MONTH($Z98)+1))</f>
        <v/>
      </c>
      <c r="F98" s="26" t="str">
        <f>IF($A98="","",N(Units!K97)+E98*D98)</f>
        <v/>
      </c>
      <c r="G98" s="26" t="str">
        <f>IF($A98="","",SUMIFS(Payments!$D:$D,Payments!$B:$B,$A98,Payments!$C:$C,"&lt;"&amp;EDATE(Settings!$B$10,1)))</f>
        <v/>
      </c>
      <c r="H98" s="28" t="str">
        <f t="shared" si="2"/>
        <v/>
      </c>
      <c r="I98" s="27" t="str">
        <f>IF($A98="","",IF(H98&gt;0.005,"Arrears",IF(H98&lt;-0.005,"Advance",IF(Units!D97="","Vacant","Paid up"))))</f>
        <v/>
      </c>
      <c r="J98" s="26" t="str">
        <f>IF($A98="","",N(Units!G97))</f>
        <v/>
      </c>
      <c r="K98" s="29" t="str">
        <f>IF(OR($A98="",Units!J97=""),"",Units!J97)</f>
        <v/>
      </c>
      <c r="L98" s="30" t="str">
        <f>IF(K98="","",K98-Settings!$B$6)</f>
        <v/>
      </c>
      <c r="M98" s="31" t="str">
        <f>IF($A98="","",SUMIFS(Payments!$D:$D,Payments!$B:$B,$A98,Payments!$C:$C,"&gt;="&amp;M$4,Payments!$C:$C,"&lt;"&amp;EDATE(M$4,1)))</f>
        <v/>
      </c>
      <c r="N98" s="31" t="str">
        <f>IF($A98="","",SUMIFS(Payments!$D:$D,Payments!$B:$B,$A98,Payments!$C:$C,"&gt;="&amp;N$4,Payments!$C:$C,"&lt;"&amp;EDATE(N$4,1)))</f>
        <v/>
      </c>
      <c r="O98" s="31" t="str">
        <f>IF($A98="","",SUMIFS(Payments!$D:$D,Payments!$B:$B,$A98,Payments!$C:$C,"&gt;="&amp;O$4,Payments!$C:$C,"&lt;"&amp;EDATE(O$4,1)))</f>
        <v/>
      </c>
      <c r="P98" s="31" t="str">
        <f>IF($A98="","",SUMIFS(Payments!$D:$D,Payments!$B:$B,$A98,Payments!$C:$C,"&gt;="&amp;P$4,Payments!$C:$C,"&lt;"&amp;EDATE(P$4,1)))</f>
        <v/>
      </c>
      <c r="Q98" s="31" t="str">
        <f>IF($A98="","",SUMIFS(Payments!$D:$D,Payments!$B:$B,$A98,Payments!$C:$C,"&gt;="&amp;Q$4,Payments!$C:$C,"&lt;"&amp;EDATE(Q$4,1)))</f>
        <v/>
      </c>
      <c r="R98" s="31" t="str">
        <f>IF($A98="","",SUMIFS(Payments!$D:$D,Payments!$B:$B,$A98,Payments!$C:$C,"&gt;="&amp;R$4,Payments!$C:$C,"&lt;"&amp;EDATE(R$4,1)))</f>
        <v/>
      </c>
      <c r="S98" s="31" t="str">
        <f>IF($A98="","",SUMIFS(Payments!$D:$D,Payments!$B:$B,$A98,Payments!$C:$C,"&gt;="&amp;S$4,Payments!$C:$C,"&lt;"&amp;EDATE(S$4,1)))</f>
        <v/>
      </c>
      <c r="T98" s="31" t="str">
        <f>IF($A98="","",SUMIFS(Payments!$D:$D,Payments!$B:$B,$A98,Payments!$C:$C,"&gt;="&amp;T$4,Payments!$C:$C,"&lt;"&amp;EDATE(T$4,1)))</f>
        <v/>
      </c>
      <c r="U98" s="31" t="str">
        <f>IF($A98="","",SUMIFS(Payments!$D:$D,Payments!$B:$B,$A98,Payments!$C:$C,"&gt;="&amp;U$4,Payments!$C:$C,"&lt;"&amp;EDATE(U$4,1)))</f>
        <v/>
      </c>
      <c r="V98" s="31" t="str">
        <f>IF($A98="","",SUMIFS(Payments!$D:$D,Payments!$B:$B,$A98,Payments!$C:$C,"&gt;="&amp;V$4,Payments!$C:$C,"&lt;"&amp;EDATE(V$4,1)))</f>
        <v/>
      </c>
      <c r="W98" s="31" t="str">
        <f>IF($A98="","",SUMIFS(Payments!$D:$D,Payments!$B:$B,$A98,Payments!$C:$C,"&gt;="&amp;W$4,Payments!$C:$C,"&lt;"&amp;EDATE(W$4,1)))</f>
        <v/>
      </c>
      <c r="X98" s="31" t="str">
        <f>IF($A98="","",SUMIFS(Payments!$D:$D,Payments!$B:$B,$A98,Payments!$C:$C,"&gt;="&amp;X$4,Payments!$C:$C,"&lt;"&amp;EDATE(X$4,1)))</f>
        <v/>
      </c>
      <c r="Y98" s="32" t="str">
        <f>IF(OR($A98="",N(H98)&lt;=0.005,Units!D97=""),"","Dear "&amp;C98&amp;", rent of "&amp;Settings!$B$4&amp;" "&amp;TEXT(H98,"#,##0")&amp;" is pending for "&amp;Units!C97&amp;", "&amp;B98&amp;" as on "&amp;TEXT(Settings!$B$6,"dd-mmm-yyyy")&amp;". Kindly pay at the earliest. Thank you. "&amp;Settings!$B$3)</f>
        <v/>
      </c>
      <c r="Z98" s="33" t="str">
        <f>IF($A98="","",IF(Units!$I97="",Settings!$B$9,MAX(Settings!$B$9,DATE(YEAR(Units!$I97),MONTH(Units!$I97),1))))</f>
        <v/>
      </c>
      <c r="AA98" s="33" t="str">
        <f>IF($A98="","",MIN(IF(DAY(Settings!$B$6)&gt;=MAX(1,N(Units!$H97)),DATE(YEAR(Settings!$B$6),MONTH(Settings!$B$6),1),EDATE(DATE(YEAR(Settings!$B$6),MONTH(Settings!$B$6),1),-1)),Settings!$B$10,IF(Units!$J97="",2958465,DATE(YEAR(Units!$J97),MONTH(Units!$J97),1))))</f>
        <v/>
      </c>
    </row>
    <row r="99" spans="1:27" x14ac:dyDescent="0.3">
      <c r="A99" s="25" t="str">
        <f>IF(Units!A98="","",Units!A98)</f>
        <v/>
      </c>
      <c r="B99" s="25" t="str">
        <f>IF($A99="","",Units!B98&amp;"")</f>
        <v/>
      </c>
      <c r="C99" s="25" t="str">
        <f>IF($A99="","",IF(Units!D98="","(vacant)",Units!D98&amp;""))</f>
        <v/>
      </c>
      <c r="D99" s="26" t="str">
        <f>IF($A99="","",N(Units!F98))</f>
        <v/>
      </c>
      <c r="E99" s="27" t="str">
        <f>IF($A99="","",IF(OR(Units!$D98="",$AA99&lt;$Z99),0,(YEAR($AA99)-YEAR($Z99))*12+MONTH($AA99)-MONTH($Z99)+1))</f>
        <v/>
      </c>
      <c r="F99" s="26" t="str">
        <f>IF($A99="","",N(Units!K98)+E99*D99)</f>
        <v/>
      </c>
      <c r="G99" s="26" t="str">
        <f>IF($A99="","",SUMIFS(Payments!$D:$D,Payments!$B:$B,$A99,Payments!$C:$C,"&lt;"&amp;EDATE(Settings!$B$10,1)))</f>
        <v/>
      </c>
      <c r="H99" s="28" t="str">
        <f t="shared" si="2"/>
        <v/>
      </c>
      <c r="I99" s="27" t="str">
        <f>IF($A99="","",IF(H99&gt;0.005,"Arrears",IF(H99&lt;-0.005,"Advance",IF(Units!D98="","Vacant","Paid up"))))</f>
        <v/>
      </c>
      <c r="J99" s="26" t="str">
        <f>IF($A99="","",N(Units!G98))</f>
        <v/>
      </c>
      <c r="K99" s="29" t="str">
        <f>IF(OR($A99="",Units!J98=""),"",Units!J98)</f>
        <v/>
      </c>
      <c r="L99" s="30" t="str">
        <f>IF(K99="","",K99-Settings!$B$6)</f>
        <v/>
      </c>
      <c r="M99" s="31" t="str">
        <f>IF($A99="","",SUMIFS(Payments!$D:$D,Payments!$B:$B,$A99,Payments!$C:$C,"&gt;="&amp;M$4,Payments!$C:$C,"&lt;"&amp;EDATE(M$4,1)))</f>
        <v/>
      </c>
      <c r="N99" s="31" t="str">
        <f>IF($A99="","",SUMIFS(Payments!$D:$D,Payments!$B:$B,$A99,Payments!$C:$C,"&gt;="&amp;N$4,Payments!$C:$C,"&lt;"&amp;EDATE(N$4,1)))</f>
        <v/>
      </c>
      <c r="O99" s="31" t="str">
        <f>IF($A99="","",SUMIFS(Payments!$D:$D,Payments!$B:$B,$A99,Payments!$C:$C,"&gt;="&amp;O$4,Payments!$C:$C,"&lt;"&amp;EDATE(O$4,1)))</f>
        <v/>
      </c>
      <c r="P99" s="31" t="str">
        <f>IF($A99="","",SUMIFS(Payments!$D:$D,Payments!$B:$B,$A99,Payments!$C:$C,"&gt;="&amp;P$4,Payments!$C:$C,"&lt;"&amp;EDATE(P$4,1)))</f>
        <v/>
      </c>
      <c r="Q99" s="31" t="str">
        <f>IF($A99="","",SUMIFS(Payments!$D:$D,Payments!$B:$B,$A99,Payments!$C:$C,"&gt;="&amp;Q$4,Payments!$C:$C,"&lt;"&amp;EDATE(Q$4,1)))</f>
        <v/>
      </c>
      <c r="R99" s="31" t="str">
        <f>IF($A99="","",SUMIFS(Payments!$D:$D,Payments!$B:$B,$A99,Payments!$C:$C,"&gt;="&amp;R$4,Payments!$C:$C,"&lt;"&amp;EDATE(R$4,1)))</f>
        <v/>
      </c>
      <c r="S99" s="31" t="str">
        <f>IF($A99="","",SUMIFS(Payments!$D:$D,Payments!$B:$B,$A99,Payments!$C:$C,"&gt;="&amp;S$4,Payments!$C:$C,"&lt;"&amp;EDATE(S$4,1)))</f>
        <v/>
      </c>
      <c r="T99" s="31" t="str">
        <f>IF($A99="","",SUMIFS(Payments!$D:$D,Payments!$B:$B,$A99,Payments!$C:$C,"&gt;="&amp;T$4,Payments!$C:$C,"&lt;"&amp;EDATE(T$4,1)))</f>
        <v/>
      </c>
      <c r="U99" s="31" t="str">
        <f>IF($A99="","",SUMIFS(Payments!$D:$D,Payments!$B:$B,$A99,Payments!$C:$C,"&gt;="&amp;U$4,Payments!$C:$C,"&lt;"&amp;EDATE(U$4,1)))</f>
        <v/>
      </c>
      <c r="V99" s="31" t="str">
        <f>IF($A99="","",SUMIFS(Payments!$D:$D,Payments!$B:$B,$A99,Payments!$C:$C,"&gt;="&amp;V$4,Payments!$C:$C,"&lt;"&amp;EDATE(V$4,1)))</f>
        <v/>
      </c>
      <c r="W99" s="31" t="str">
        <f>IF($A99="","",SUMIFS(Payments!$D:$D,Payments!$B:$B,$A99,Payments!$C:$C,"&gt;="&amp;W$4,Payments!$C:$C,"&lt;"&amp;EDATE(W$4,1)))</f>
        <v/>
      </c>
      <c r="X99" s="31" t="str">
        <f>IF($A99="","",SUMIFS(Payments!$D:$D,Payments!$B:$B,$A99,Payments!$C:$C,"&gt;="&amp;X$4,Payments!$C:$C,"&lt;"&amp;EDATE(X$4,1)))</f>
        <v/>
      </c>
      <c r="Y99" s="32" t="str">
        <f>IF(OR($A99="",N(H99)&lt;=0.005,Units!D98=""),"","Dear "&amp;C99&amp;", rent of "&amp;Settings!$B$4&amp;" "&amp;TEXT(H99,"#,##0")&amp;" is pending for "&amp;Units!C98&amp;", "&amp;B99&amp;" as on "&amp;TEXT(Settings!$B$6,"dd-mmm-yyyy")&amp;". Kindly pay at the earliest. Thank you. "&amp;Settings!$B$3)</f>
        <v/>
      </c>
      <c r="Z99" s="33" t="str">
        <f>IF($A99="","",IF(Units!$I98="",Settings!$B$9,MAX(Settings!$B$9,DATE(YEAR(Units!$I98),MONTH(Units!$I98),1))))</f>
        <v/>
      </c>
      <c r="AA99" s="33" t="str">
        <f>IF($A99="","",MIN(IF(DAY(Settings!$B$6)&gt;=MAX(1,N(Units!$H98)),DATE(YEAR(Settings!$B$6),MONTH(Settings!$B$6),1),EDATE(DATE(YEAR(Settings!$B$6),MONTH(Settings!$B$6),1),-1)),Settings!$B$10,IF(Units!$J98="",2958465,DATE(YEAR(Units!$J98),MONTH(Units!$J98),1))))</f>
        <v/>
      </c>
    </row>
    <row r="100" spans="1:27" x14ac:dyDescent="0.3">
      <c r="A100" s="25" t="str">
        <f>IF(Units!A99="","",Units!A99)</f>
        <v/>
      </c>
      <c r="B100" s="25" t="str">
        <f>IF($A100="","",Units!B99&amp;"")</f>
        <v/>
      </c>
      <c r="C100" s="25" t="str">
        <f>IF($A100="","",IF(Units!D99="","(vacant)",Units!D99&amp;""))</f>
        <v/>
      </c>
      <c r="D100" s="26" t="str">
        <f>IF($A100="","",N(Units!F99))</f>
        <v/>
      </c>
      <c r="E100" s="27" t="str">
        <f>IF($A100="","",IF(OR(Units!$D99="",$AA100&lt;$Z100),0,(YEAR($AA100)-YEAR($Z100))*12+MONTH($AA100)-MONTH($Z100)+1))</f>
        <v/>
      </c>
      <c r="F100" s="26" t="str">
        <f>IF($A100="","",N(Units!K99)+E100*D100)</f>
        <v/>
      </c>
      <c r="G100" s="26" t="str">
        <f>IF($A100="","",SUMIFS(Payments!$D:$D,Payments!$B:$B,$A100,Payments!$C:$C,"&lt;"&amp;EDATE(Settings!$B$10,1)))</f>
        <v/>
      </c>
      <c r="H100" s="28" t="str">
        <f t="shared" si="2"/>
        <v/>
      </c>
      <c r="I100" s="27" t="str">
        <f>IF($A100="","",IF(H100&gt;0.005,"Arrears",IF(H100&lt;-0.005,"Advance",IF(Units!D99="","Vacant","Paid up"))))</f>
        <v/>
      </c>
      <c r="J100" s="26" t="str">
        <f>IF($A100="","",N(Units!G99))</f>
        <v/>
      </c>
      <c r="K100" s="29" t="str">
        <f>IF(OR($A100="",Units!J99=""),"",Units!J99)</f>
        <v/>
      </c>
      <c r="L100" s="30" t="str">
        <f>IF(K100="","",K100-Settings!$B$6)</f>
        <v/>
      </c>
      <c r="M100" s="31" t="str">
        <f>IF($A100="","",SUMIFS(Payments!$D:$D,Payments!$B:$B,$A100,Payments!$C:$C,"&gt;="&amp;M$4,Payments!$C:$C,"&lt;"&amp;EDATE(M$4,1)))</f>
        <v/>
      </c>
      <c r="N100" s="31" t="str">
        <f>IF($A100="","",SUMIFS(Payments!$D:$D,Payments!$B:$B,$A100,Payments!$C:$C,"&gt;="&amp;N$4,Payments!$C:$C,"&lt;"&amp;EDATE(N$4,1)))</f>
        <v/>
      </c>
      <c r="O100" s="31" t="str">
        <f>IF($A100="","",SUMIFS(Payments!$D:$D,Payments!$B:$B,$A100,Payments!$C:$C,"&gt;="&amp;O$4,Payments!$C:$C,"&lt;"&amp;EDATE(O$4,1)))</f>
        <v/>
      </c>
      <c r="P100" s="31" t="str">
        <f>IF($A100="","",SUMIFS(Payments!$D:$D,Payments!$B:$B,$A100,Payments!$C:$C,"&gt;="&amp;P$4,Payments!$C:$C,"&lt;"&amp;EDATE(P$4,1)))</f>
        <v/>
      </c>
      <c r="Q100" s="31" t="str">
        <f>IF($A100="","",SUMIFS(Payments!$D:$D,Payments!$B:$B,$A100,Payments!$C:$C,"&gt;="&amp;Q$4,Payments!$C:$C,"&lt;"&amp;EDATE(Q$4,1)))</f>
        <v/>
      </c>
      <c r="R100" s="31" t="str">
        <f>IF($A100="","",SUMIFS(Payments!$D:$D,Payments!$B:$B,$A100,Payments!$C:$C,"&gt;="&amp;R$4,Payments!$C:$C,"&lt;"&amp;EDATE(R$4,1)))</f>
        <v/>
      </c>
      <c r="S100" s="31" t="str">
        <f>IF($A100="","",SUMIFS(Payments!$D:$D,Payments!$B:$B,$A100,Payments!$C:$C,"&gt;="&amp;S$4,Payments!$C:$C,"&lt;"&amp;EDATE(S$4,1)))</f>
        <v/>
      </c>
      <c r="T100" s="31" t="str">
        <f>IF($A100="","",SUMIFS(Payments!$D:$D,Payments!$B:$B,$A100,Payments!$C:$C,"&gt;="&amp;T$4,Payments!$C:$C,"&lt;"&amp;EDATE(T$4,1)))</f>
        <v/>
      </c>
      <c r="U100" s="31" t="str">
        <f>IF($A100="","",SUMIFS(Payments!$D:$D,Payments!$B:$B,$A100,Payments!$C:$C,"&gt;="&amp;U$4,Payments!$C:$C,"&lt;"&amp;EDATE(U$4,1)))</f>
        <v/>
      </c>
      <c r="V100" s="31" t="str">
        <f>IF($A100="","",SUMIFS(Payments!$D:$D,Payments!$B:$B,$A100,Payments!$C:$C,"&gt;="&amp;V$4,Payments!$C:$C,"&lt;"&amp;EDATE(V$4,1)))</f>
        <v/>
      </c>
      <c r="W100" s="31" t="str">
        <f>IF($A100="","",SUMIFS(Payments!$D:$D,Payments!$B:$B,$A100,Payments!$C:$C,"&gt;="&amp;W$4,Payments!$C:$C,"&lt;"&amp;EDATE(W$4,1)))</f>
        <v/>
      </c>
      <c r="X100" s="31" t="str">
        <f>IF($A100="","",SUMIFS(Payments!$D:$D,Payments!$B:$B,$A100,Payments!$C:$C,"&gt;="&amp;X$4,Payments!$C:$C,"&lt;"&amp;EDATE(X$4,1)))</f>
        <v/>
      </c>
      <c r="Y100" s="32" t="str">
        <f>IF(OR($A100="",N(H100)&lt;=0.005,Units!D99=""),"","Dear "&amp;C100&amp;", rent of "&amp;Settings!$B$4&amp;" "&amp;TEXT(H100,"#,##0")&amp;" is pending for "&amp;Units!C99&amp;", "&amp;B100&amp;" as on "&amp;TEXT(Settings!$B$6,"dd-mmm-yyyy")&amp;". Kindly pay at the earliest. Thank you. "&amp;Settings!$B$3)</f>
        <v/>
      </c>
      <c r="Z100" s="33" t="str">
        <f>IF($A100="","",IF(Units!$I99="",Settings!$B$9,MAX(Settings!$B$9,DATE(YEAR(Units!$I99),MONTH(Units!$I99),1))))</f>
        <v/>
      </c>
      <c r="AA100" s="33" t="str">
        <f>IF($A100="","",MIN(IF(DAY(Settings!$B$6)&gt;=MAX(1,N(Units!$H99)),DATE(YEAR(Settings!$B$6),MONTH(Settings!$B$6),1),EDATE(DATE(YEAR(Settings!$B$6),MONTH(Settings!$B$6),1),-1)),Settings!$B$10,IF(Units!$J99="",2958465,DATE(YEAR(Units!$J99),MONTH(Units!$J99),1))))</f>
        <v/>
      </c>
    </row>
    <row r="101" spans="1:27" x14ac:dyDescent="0.3">
      <c r="A101" s="25" t="str">
        <f>IF(Units!A100="","",Units!A100)</f>
        <v/>
      </c>
      <c r="B101" s="25" t="str">
        <f>IF($A101="","",Units!B100&amp;"")</f>
        <v/>
      </c>
      <c r="C101" s="25" t="str">
        <f>IF($A101="","",IF(Units!D100="","(vacant)",Units!D100&amp;""))</f>
        <v/>
      </c>
      <c r="D101" s="26" t="str">
        <f>IF($A101="","",N(Units!F100))</f>
        <v/>
      </c>
      <c r="E101" s="27" t="str">
        <f>IF($A101="","",IF(OR(Units!$D100="",$AA101&lt;$Z101),0,(YEAR($AA101)-YEAR($Z101))*12+MONTH($AA101)-MONTH($Z101)+1))</f>
        <v/>
      </c>
      <c r="F101" s="26" t="str">
        <f>IF($A101="","",N(Units!K100)+E101*D101)</f>
        <v/>
      </c>
      <c r="G101" s="26" t="str">
        <f>IF($A101="","",SUMIFS(Payments!$D:$D,Payments!$B:$B,$A101,Payments!$C:$C,"&lt;"&amp;EDATE(Settings!$B$10,1)))</f>
        <v/>
      </c>
      <c r="H101" s="28" t="str">
        <f t="shared" ref="H101:H132" si="3">IF($A101="","",F101-G101)</f>
        <v/>
      </c>
      <c r="I101" s="27" t="str">
        <f>IF($A101="","",IF(H101&gt;0.005,"Arrears",IF(H101&lt;-0.005,"Advance",IF(Units!D100="","Vacant","Paid up"))))</f>
        <v/>
      </c>
      <c r="J101" s="26" t="str">
        <f>IF($A101="","",N(Units!G100))</f>
        <v/>
      </c>
      <c r="K101" s="29" t="str">
        <f>IF(OR($A101="",Units!J100=""),"",Units!J100)</f>
        <v/>
      </c>
      <c r="L101" s="30" t="str">
        <f>IF(K101="","",K101-Settings!$B$6)</f>
        <v/>
      </c>
      <c r="M101" s="31" t="str">
        <f>IF($A101="","",SUMIFS(Payments!$D:$D,Payments!$B:$B,$A101,Payments!$C:$C,"&gt;="&amp;M$4,Payments!$C:$C,"&lt;"&amp;EDATE(M$4,1)))</f>
        <v/>
      </c>
      <c r="N101" s="31" t="str">
        <f>IF($A101="","",SUMIFS(Payments!$D:$D,Payments!$B:$B,$A101,Payments!$C:$C,"&gt;="&amp;N$4,Payments!$C:$C,"&lt;"&amp;EDATE(N$4,1)))</f>
        <v/>
      </c>
      <c r="O101" s="31" t="str">
        <f>IF($A101="","",SUMIFS(Payments!$D:$D,Payments!$B:$B,$A101,Payments!$C:$C,"&gt;="&amp;O$4,Payments!$C:$C,"&lt;"&amp;EDATE(O$4,1)))</f>
        <v/>
      </c>
      <c r="P101" s="31" t="str">
        <f>IF($A101="","",SUMIFS(Payments!$D:$D,Payments!$B:$B,$A101,Payments!$C:$C,"&gt;="&amp;P$4,Payments!$C:$C,"&lt;"&amp;EDATE(P$4,1)))</f>
        <v/>
      </c>
      <c r="Q101" s="31" t="str">
        <f>IF($A101="","",SUMIFS(Payments!$D:$D,Payments!$B:$B,$A101,Payments!$C:$C,"&gt;="&amp;Q$4,Payments!$C:$C,"&lt;"&amp;EDATE(Q$4,1)))</f>
        <v/>
      </c>
      <c r="R101" s="31" t="str">
        <f>IF($A101="","",SUMIFS(Payments!$D:$D,Payments!$B:$B,$A101,Payments!$C:$C,"&gt;="&amp;R$4,Payments!$C:$C,"&lt;"&amp;EDATE(R$4,1)))</f>
        <v/>
      </c>
      <c r="S101" s="31" t="str">
        <f>IF($A101="","",SUMIFS(Payments!$D:$D,Payments!$B:$B,$A101,Payments!$C:$C,"&gt;="&amp;S$4,Payments!$C:$C,"&lt;"&amp;EDATE(S$4,1)))</f>
        <v/>
      </c>
      <c r="T101" s="31" t="str">
        <f>IF($A101="","",SUMIFS(Payments!$D:$D,Payments!$B:$B,$A101,Payments!$C:$C,"&gt;="&amp;T$4,Payments!$C:$C,"&lt;"&amp;EDATE(T$4,1)))</f>
        <v/>
      </c>
      <c r="U101" s="31" t="str">
        <f>IF($A101="","",SUMIFS(Payments!$D:$D,Payments!$B:$B,$A101,Payments!$C:$C,"&gt;="&amp;U$4,Payments!$C:$C,"&lt;"&amp;EDATE(U$4,1)))</f>
        <v/>
      </c>
      <c r="V101" s="31" t="str">
        <f>IF($A101="","",SUMIFS(Payments!$D:$D,Payments!$B:$B,$A101,Payments!$C:$C,"&gt;="&amp;V$4,Payments!$C:$C,"&lt;"&amp;EDATE(V$4,1)))</f>
        <v/>
      </c>
      <c r="W101" s="31" t="str">
        <f>IF($A101="","",SUMIFS(Payments!$D:$D,Payments!$B:$B,$A101,Payments!$C:$C,"&gt;="&amp;W$4,Payments!$C:$C,"&lt;"&amp;EDATE(W$4,1)))</f>
        <v/>
      </c>
      <c r="X101" s="31" t="str">
        <f>IF($A101="","",SUMIFS(Payments!$D:$D,Payments!$B:$B,$A101,Payments!$C:$C,"&gt;="&amp;X$4,Payments!$C:$C,"&lt;"&amp;EDATE(X$4,1)))</f>
        <v/>
      </c>
      <c r="Y101" s="32" t="str">
        <f>IF(OR($A101="",N(H101)&lt;=0.005,Units!D100=""),"","Dear "&amp;C101&amp;", rent of "&amp;Settings!$B$4&amp;" "&amp;TEXT(H101,"#,##0")&amp;" is pending for "&amp;Units!C100&amp;", "&amp;B101&amp;" as on "&amp;TEXT(Settings!$B$6,"dd-mmm-yyyy")&amp;". Kindly pay at the earliest. Thank you. "&amp;Settings!$B$3)</f>
        <v/>
      </c>
      <c r="Z101" s="33" t="str">
        <f>IF($A101="","",IF(Units!$I100="",Settings!$B$9,MAX(Settings!$B$9,DATE(YEAR(Units!$I100),MONTH(Units!$I100),1))))</f>
        <v/>
      </c>
      <c r="AA101" s="33" t="str">
        <f>IF($A101="","",MIN(IF(DAY(Settings!$B$6)&gt;=MAX(1,N(Units!$H100)),DATE(YEAR(Settings!$B$6),MONTH(Settings!$B$6),1),EDATE(DATE(YEAR(Settings!$B$6),MONTH(Settings!$B$6),1),-1)),Settings!$B$10,IF(Units!$J100="",2958465,DATE(YEAR(Units!$J100),MONTH(Units!$J100),1))))</f>
        <v/>
      </c>
    </row>
    <row r="102" spans="1:27" x14ac:dyDescent="0.3">
      <c r="A102" s="25" t="str">
        <f>IF(Units!A101="","",Units!A101)</f>
        <v/>
      </c>
      <c r="B102" s="25" t="str">
        <f>IF($A102="","",Units!B101&amp;"")</f>
        <v/>
      </c>
      <c r="C102" s="25" t="str">
        <f>IF($A102="","",IF(Units!D101="","(vacant)",Units!D101&amp;""))</f>
        <v/>
      </c>
      <c r="D102" s="26" t="str">
        <f>IF($A102="","",N(Units!F101))</f>
        <v/>
      </c>
      <c r="E102" s="27" t="str">
        <f>IF($A102="","",IF(OR(Units!$D101="",$AA102&lt;$Z102),0,(YEAR($AA102)-YEAR($Z102))*12+MONTH($AA102)-MONTH($Z102)+1))</f>
        <v/>
      </c>
      <c r="F102" s="26" t="str">
        <f>IF($A102="","",N(Units!K101)+E102*D102)</f>
        <v/>
      </c>
      <c r="G102" s="26" t="str">
        <f>IF($A102="","",SUMIFS(Payments!$D:$D,Payments!$B:$B,$A102,Payments!$C:$C,"&lt;"&amp;EDATE(Settings!$B$10,1)))</f>
        <v/>
      </c>
      <c r="H102" s="28" t="str">
        <f t="shared" si="3"/>
        <v/>
      </c>
      <c r="I102" s="27" t="str">
        <f>IF($A102="","",IF(H102&gt;0.005,"Arrears",IF(H102&lt;-0.005,"Advance",IF(Units!D101="","Vacant","Paid up"))))</f>
        <v/>
      </c>
      <c r="J102" s="26" t="str">
        <f>IF($A102="","",N(Units!G101))</f>
        <v/>
      </c>
      <c r="K102" s="29" t="str">
        <f>IF(OR($A102="",Units!J101=""),"",Units!J101)</f>
        <v/>
      </c>
      <c r="L102" s="30" t="str">
        <f>IF(K102="","",K102-Settings!$B$6)</f>
        <v/>
      </c>
      <c r="M102" s="31" t="str">
        <f>IF($A102="","",SUMIFS(Payments!$D:$D,Payments!$B:$B,$A102,Payments!$C:$C,"&gt;="&amp;M$4,Payments!$C:$C,"&lt;"&amp;EDATE(M$4,1)))</f>
        <v/>
      </c>
      <c r="N102" s="31" t="str">
        <f>IF($A102="","",SUMIFS(Payments!$D:$D,Payments!$B:$B,$A102,Payments!$C:$C,"&gt;="&amp;N$4,Payments!$C:$C,"&lt;"&amp;EDATE(N$4,1)))</f>
        <v/>
      </c>
      <c r="O102" s="31" t="str">
        <f>IF($A102="","",SUMIFS(Payments!$D:$D,Payments!$B:$B,$A102,Payments!$C:$C,"&gt;="&amp;O$4,Payments!$C:$C,"&lt;"&amp;EDATE(O$4,1)))</f>
        <v/>
      </c>
      <c r="P102" s="31" t="str">
        <f>IF($A102="","",SUMIFS(Payments!$D:$D,Payments!$B:$B,$A102,Payments!$C:$C,"&gt;="&amp;P$4,Payments!$C:$C,"&lt;"&amp;EDATE(P$4,1)))</f>
        <v/>
      </c>
      <c r="Q102" s="31" t="str">
        <f>IF($A102="","",SUMIFS(Payments!$D:$D,Payments!$B:$B,$A102,Payments!$C:$C,"&gt;="&amp;Q$4,Payments!$C:$C,"&lt;"&amp;EDATE(Q$4,1)))</f>
        <v/>
      </c>
      <c r="R102" s="31" t="str">
        <f>IF($A102="","",SUMIFS(Payments!$D:$D,Payments!$B:$B,$A102,Payments!$C:$C,"&gt;="&amp;R$4,Payments!$C:$C,"&lt;"&amp;EDATE(R$4,1)))</f>
        <v/>
      </c>
      <c r="S102" s="31" t="str">
        <f>IF($A102="","",SUMIFS(Payments!$D:$D,Payments!$B:$B,$A102,Payments!$C:$C,"&gt;="&amp;S$4,Payments!$C:$C,"&lt;"&amp;EDATE(S$4,1)))</f>
        <v/>
      </c>
      <c r="T102" s="31" t="str">
        <f>IF($A102="","",SUMIFS(Payments!$D:$D,Payments!$B:$B,$A102,Payments!$C:$C,"&gt;="&amp;T$4,Payments!$C:$C,"&lt;"&amp;EDATE(T$4,1)))</f>
        <v/>
      </c>
      <c r="U102" s="31" t="str">
        <f>IF($A102="","",SUMIFS(Payments!$D:$D,Payments!$B:$B,$A102,Payments!$C:$C,"&gt;="&amp;U$4,Payments!$C:$C,"&lt;"&amp;EDATE(U$4,1)))</f>
        <v/>
      </c>
      <c r="V102" s="31" t="str">
        <f>IF($A102="","",SUMIFS(Payments!$D:$D,Payments!$B:$B,$A102,Payments!$C:$C,"&gt;="&amp;V$4,Payments!$C:$C,"&lt;"&amp;EDATE(V$4,1)))</f>
        <v/>
      </c>
      <c r="W102" s="31" t="str">
        <f>IF($A102="","",SUMIFS(Payments!$D:$D,Payments!$B:$B,$A102,Payments!$C:$C,"&gt;="&amp;W$4,Payments!$C:$C,"&lt;"&amp;EDATE(W$4,1)))</f>
        <v/>
      </c>
      <c r="X102" s="31" t="str">
        <f>IF($A102="","",SUMIFS(Payments!$D:$D,Payments!$B:$B,$A102,Payments!$C:$C,"&gt;="&amp;X$4,Payments!$C:$C,"&lt;"&amp;EDATE(X$4,1)))</f>
        <v/>
      </c>
      <c r="Y102" s="32" t="str">
        <f>IF(OR($A102="",N(H102)&lt;=0.005,Units!D101=""),"","Dear "&amp;C102&amp;", rent of "&amp;Settings!$B$4&amp;" "&amp;TEXT(H102,"#,##0")&amp;" is pending for "&amp;Units!C101&amp;", "&amp;B102&amp;" as on "&amp;TEXT(Settings!$B$6,"dd-mmm-yyyy")&amp;". Kindly pay at the earliest. Thank you. "&amp;Settings!$B$3)</f>
        <v/>
      </c>
      <c r="Z102" s="33" t="str">
        <f>IF($A102="","",IF(Units!$I101="",Settings!$B$9,MAX(Settings!$B$9,DATE(YEAR(Units!$I101),MONTH(Units!$I101),1))))</f>
        <v/>
      </c>
      <c r="AA102" s="33" t="str">
        <f>IF($A102="","",MIN(IF(DAY(Settings!$B$6)&gt;=MAX(1,N(Units!$H101)),DATE(YEAR(Settings!$B$6),MONTH(Settings!$B$6),1),EDATE(DATE(YEAR(Settings!$B$6),MONTH(Settings!$B$6),1),-1)),Settings!$B$10,IF(Units!$J101="",2958465,DATE(YEAR(Units!$J101),MONTH(Units!$J101),1))))</f>
        <v/>
      </c>
    </row>
    <row r="103" spans="1:27" x14ac:dyDescent="0.3">
      <c r="A103" s="25" t="str">
        <f>IF(Units!A102="","",Units!A102)</f>
        <v/>
      </c>
      <c r="B103" s="25" t="str">
        <f>IF($A103="","",Units!B102&amp;"")</f>
        <v/>
      </c>
      <c r="C103" s="25" t="str">
        <f>IF($A103="","",IF(Units!D102="","(vacant)",Units!D102&amp;""))</f>
        <v/>
      </c>
      <c r="D103" s="26" t="str">
        <f>IF($A103="","",N(Units!F102))</f>
        <v/>
      </c>
      <c r="E103" s="27" t="str">
        <f>IF($A103="","",IF(OR(Units!$D102="",$AA103&lt;$Z103),0,(YEAR($AA103)-YEAR($Z103))*12+MONTH($AA103)-MONTH($Z103)+1))</f>
        <v/>
      </c>
      <c r="F103" s="26" t="str">
        <f>IF($A103="","",N(Units!K102)+E103*D103)</f>
        <v/>
      </c>
      <c r="G103" s="26" t="str">
        <f>IF($A103="","",SUMIFS(Payments!$D:$D,Payments!$B:$B,$A103,Payments!$C:$C,"&lt;"&amp;EDATE(Settings!$B$10,1)))</f>
        <v/>
      </c>
      <c r="H103" s="28" t="str">
        <f t="shared" si="3"/>
        <v/>
      </c>
      <c r="I103" s="27" t="str">
        <f>IF($A103="","",IF(H103&gt;0.005,"Arrears",IF(H103&lt;-0.005,"Advance",IF(Units!D102="","Vacant","Paid up"))))</f>
        <v/>
      </c>
      <c r="J103" s="26" t="str">
        <f>IF($A103="","",N(Units!G102))</f>
        <v/>
      </c>
      <c r="K103" s="29" t="str">
        <f>IF(OR($A103="",Units!J102=""),"",Units!J102)</f>
        <v/>
      </c>
      <c r="L103" s="30" t="str">
        <f>IF(K103="","",K103-Settings!$B$6)</f>
        <v/>
      </c>
      <c r="M103" s="31" t="str">
        <f>IF($A103="","",SUMIFS(Payments!$D:$D,Payments!$B:$B,$A103,Payments!$C:$C,"&gt;="&amp;M$4,Payments!$C:$C,"&lt;"&amp;EDATE(M$4,1)))</f>
        <v/>
      </c>
      <c r="N103" s="31" t="str">
        <f>IF($A103="","",SUMIFS(Payments!$D:$D,Payments!$B:$B,$A103,Payments!$C:$C,"&gt;="&amp;N$4,Payments!$C:$C,"&lt;"&amp;EDATE(N$4,1)))</f>
        <v/>
      </c>
      <c r="O103" s="31" t="str">
        <f>IF($A103="","",SUMIFS(Payments!$D:$D,Payments!$B:$B,$A103,Payments!$C:$C,"&gt;="&amp;O$4,Payments!$C:$C,"&lt;"&amp;EDATE(O$4,1)))</f>
        <v/>
      </c>
      <c r="P103" s="31" t="str">
        <f>IF($A103="","",SUMIFS(Payments!$D:$D,Payments!$B:$B,$A103,Payments!$C:$C,"&gt;="&amp;P$4,Payments!$C:$C,"&lt;"&amp;EDATE(P$4,1)))</f>
        <v/>
      </c>
      <c r="Q103" s="31" t="str">
        <f>IF($A103="","",SUMIFS(Payments!$D:$D,Payments!$B:$B,$A103,Payments!$C:$C,"&gt;="&amp;Q$4,Payments!$C:$C,"&lt;"&amp;EDATE(Q$4,1)))</f>
        <v/>
      </c>
      <c r="R103" s="31" t="str">
        <f>IF($A103="","",SUMIFS(Payments!$D:$D,Payments!$B:$B,$A103,Payments!$C:$C,"&gt;="&amp;R$4,Payments!$C:$C,"&lt;"&amp;EDATE(R$4,1)))</f>
        <v/>
      </c>
      <c r="S103" s="31" t="str">
        <f>IF($A103="","",SUMIFS(Payments!$D:$D,Payments!$B:$B,$A103,Payments!$C:$C,"&gt;="&amp;S$4,Payments!$C:$C,"&lt;"&amp;EDATE(S$4,1)))</f>
        <v/>
      </c>
      <c r="T103" s="31" t="str">
        <f>IF($A103="","",SUMIFS(Payments!$D:$D,Payments!$B:$B,$A103,Payments!$C:$C,"&gt;="&amp;T$4,Payments!$C:$C,"&lt;"&amp;EDATE(T$4,1)))</f>
        <v/>
      </c>
      <c r="U103" s="31" t="str">
        <f>IF($A103="","",SUMIFS(Payments!$D:$D,Payments!$B:$B,$A103,Payments!$C:$C,"&gt;="&amp;U$4,Payments!$C:$C,"&lt;"&amp;EDATE(U$4,1)))</f>
        <v/>
      </c>
      <c r="V103" s="31" t="str">
        <f>IF($A103="","",SUMIFS(Payments!$D:$D,Payments!$B:$B,$A103,Payments!$C:$C,"&gt;="&amp;V$4,Payments!$C:$C,"&lt;"&amp;EDATE(V$4,1)))</f>
        <v/>
      </c>
      <c r="W103" s="31" t="str">
        <f>IF($A103="","",SUMIFS(Payments!$D:$D,Payments!$B:$B,$A103,Payments!$C:$C,"&gt;="&amp;W$4,Payments!$C:$C,"&lt;"&amp;EDATE(W$4,1)))</f>
        <v/>
      </c>
      <c r="X103" s="31" t="str">
        <f>IF($A103="","",SUMIFS(Payments!$D:$D,Payments!$B:$B,$A103,Payments!$C:$C,"&gt;="&amp;X$4,Payments!$C:$C,"&lt;"&amp;EDATE(X$4,1)))</f>
        <v/>
      </c>
      <c r="Y103" s="32" t="str">
        <f>IF(OR($A103="",N(H103)&lt;=0.005,Units!D102=""),"","Dear "&amp;C103&amp;", rent of "&amp;Settings!$B$4&amp;" "&amp;TEXT(H103,"#,##0")&amp;" is pending for "&amp;Units!C102&amp;", "&amp;B103&amp;" as on "&amp;TEXT(Settings!$B$6,"dd-mmm-yyyy")&amp;". Kindly pay at the earliest. Thank you. "&amp;Settings!$B$3)</f>
        <v/>
      </c>
      <c r="Z103" s="33" t="str">
        <f>IF($A103="","",IF(Units!$I102="",Settings!$B$9,MAX(Settings!$B$9,DATE(YEAR(Units!$I102),MONTH(Units!$I102),1))))</f>
        <v/>
      </c>
      <c r="AA103" s="33" t="str">
        <f>IF($A103="","",MIN(IF(DAY(Settings!$B$6)&gt;=MAX(1,N(Units!$H102)),DATE(YEAR(Settings!$B$6),MONTH(Settings!$B$6),1),EDATE(DATE(YEAR(Settings!$B$6),MONTH(Settings!$B$6),1),-1)),Settings!$B$10,IF(Units!$J102="",2958465,DATE(YEAR(Units!$J102),MONTH(Units!$J102),1))))</f>
        <v/>
      </c>
    </row>
    <row r="104" spans="1:27" x14ac:dyDescent="0.3">
      <c r="A104" s="25" t="str">
        <f>IF(Units!A103="","",Units!A103)</f>
        <v/>
      </c>
      <c r="B104" s="25" t="str">
        <f>IF($A104="","",Units!B103&amp;"")</f>
        <v/>
      </c>
      <c r="C104" s="25" t="str">
        <f>IF($A104="","",IF(Units!D103="","(vacant)",Units!D103&amp;""))</f>
        <v/>
      </c>
      <c r="D104" s="26" t="str">
        <f>IF($A104="","",N(Units!F103))</f>
        <v/>
      </c>
      <c r="E104" s="27" t="str">
        <f>IF($A104="","",IF(OR(Units!$D103="",$AA104&lt;$Z104),0,(YEAR($AA104)-YEAR($Z104))*12+MONTH($AA104)-MONTH($Z104)+1))</f>
        <v/>
      </c>
      <c r="F104" s="26" t="str">
        <f>IF($A104="","",N(Units!K103)+E104*D104)</f>
        <v/>
      </c>
      <c r="G104" s="26" t="str">
        <f>IF($A104="","",SUMIFS(Payments!$D:$D,Payments!$B:$B,$A104,Payments!$C:$C,"&lt;"&amp;EDATE(Settings!$B$10,1)))</f>
        <v/>
      </c>
      <c r="H104" s="28" t="str">
        <f t="shared" si="3"/>
        <v/>
      </c>
      <c r="I104" s="27" t="str">
        <f>IF($A104="","",IF(H104&gt;0.005,"Arrears",IF(H104&lt;-0.005,"Advance",IF(Units!D103="","Vacant","Paid up"))))</f>
        <v/>
      </c>
      <c r="J104" s="26" t="str">
        <f>IF($A104="","",N(Units!G103))</f>
        <v/>
      </c>
      <c r="K104" s="29" t="str">
        <f>IF(OR($A104="",Units!J103=""),"",Units!J103)</f>
        <v/>
      </c>
      <c r="L104" s="30" t="str">
        <f>IF(K104="","",K104-Settings!$B$6)</f>
        <v/>
      </c>
      <c r="M104" s="31" t="str">
        <f>IF($A104="","",SUMIFS(Payments!$D:$D,Payments!$B:$B,$A104,Payments!$C:$C,"&gt;="&amp;M$4,Payments!$C:$C,"&lt;"&amp;EDATE(M$4,1)))</f>
        <v/>
      </c>
      <c r="N104" s="31" t="str">
        <f>IF($A104="","",SUMIFS(Payments!$D:$D,Payments!$B:$B,$A104,Payments!$C:$C,"&gt;="&amp;N$4,Payments!$C:$C,"&lt;"&amp;EDATE(N$4,1)))</f>
        <v/>
      </c>
      <c r="O104" s="31" t="str">
        <f>IF($A104="","",SUMIFS(Payments!$D:$D,Payments!$B:$B,$A104,Payments!$C:$C,"&gt;="&amp;O$4,Payments!$C:$C,"&lt;"&amp;EDATE(O$4,1)))</f>
        <v/>
      </c>
      <c r="P104" s="31" t="str">
        <f>IF($A104="","",SUMIFS(Payments!$D:$D,Payments!$B:$B,$A104,Payments!$C:$C,"&gt;="&amp;P$4,Payments!$C:$C,"&lt;"&amp;EDATE(P$4,1)))</f>
        <v/>
      </c>
      <c r="Q104" s="31" t="str">
        <f>IF($A104="","",SUMIFS(Payments!$D:$D,Payments!$B:$B,$A104,Payments!$C:$C,"&gt;="&amp;Q$4,Payments!$C:$C,"&lt;"&amp;EDATE(Q$4,1)))</f>
        <v/>
      </c>
      <c r="R104" s="31" t="str">
        <f>IF($A104="","",SUMIFS(Payments!$D:$D,Payments!$B:$B,$A104,Payments!$C:$C,"&gt;="&amp;R$4,Payments!$C:$C,"&lt;"&amp;EDATE(R$4,1)))</f>
        <v/>
      </c>
      <c r="S104" s="31" t="str">
        <f>IF($A104="","",SUMIFS(Payments!$D:$D,Payments!$B:$B,$A104,Payments!$C:$C,"&gt;="&amp;S$4,Payments!$C:$C,"&lt;"&amp;EDATE(S$4,1)))</f>
        <v/>
      </c>
      <c r="T104" s="31" t="str">
        <f>IF($A104="","",SUMIFS(Payments!$D:$D,Payments!$B:$B,$A104,Payments!$C:$C,"&gt;="&amp;T$4,Payments!$C:$C,"&lt;"&amp;EDATE(T$4,1)))</f>
        <v/>
      </c>
      <c r="U104" s="31" t="str">
        <f>IF($A104="","",SUMIFS(Payments!$D:$D,Payments!$B:$B,$A104,Payments!$C:$C,"&gt;="&amp;U$4,Payments!$C:$C,"&lt;"&amp;EDATE(U$4,1)))</f>
        <v/>
      </c>
      <c r="V104" s="31" t="str">
        <f>IF($A104="","",SUMIFS(Payments!$D:$D,Payments!$B:$B,$A104,Payments!$C:$C,"&gt;="&amp;V$4,Payments!$C:$C,"&lt;"&amp;EDATE(V$4,1)))</f>
        <v/>
      </c>
      <c r="W104" s="31" t="str">
        <f>IF($A104="","",SUMIFS(Payments!$D:$D,Payments!$B:$B,$A104,Payments!$C:$C,"&gt;="&amp;W$4,Payments!$C:$C,"&lt;"&amp;EDATE(W$4,1)))</f>
        <v/>
      </c>
      <c r="X104" s="31" t="str">
        <f>IF($A104="","",SUMIFS(Payments!$D:$D,Payments!$B:$B,$A104,Payments!$C:$C,"&gt;="&amp;X$4,Payments!$C:$C,"&lt;"&amp;EDATE(X$4,1)))</f>
        <v/>
      </c>
      <c r="Y104" s="32" t="str">
        <f>IF(OR($A104="",N(H104)&lt;=0.005,Units!D103=""),"","Dear "&amp;C104&amp;", rent of "&amp;Settings!$B$4&amp;" "&amp;TEXT(H104,"#,##0")&amp;" is pending for "&amp;Units!C103&amp;", "&amp;B104&amp;" as on "&amp;TEXT(Settings!$B$6,"dd-mmm-yyyy")&amp;". Kindly pay at the earliest. Thank you. "&amp;Settings!$B$3)</f>
        <v/>
      </c>
      <c r="Z104" s="33" t="str">
        <f>IF($A104="","",IF(Units!$I103="",Settings!$B$9,MAX(Settings!$B$9,DATE(YEAR(Units!$I103),MONTH(Units!$I103),1))))</f>
        <v/>
      </c>
      <c r="AA104" s="33" t="str">
        <f>IF($A104="","",MIN(IF(DAY(Settings!$B$6)&gt;=MAX(1,N(Units!$H103)),DATE(YEAR(Settings!$B$6),MONTH(Settings!$B$6),1),EDATE(DATE(YEAR(Settings!$B$6),MONTH(Settings!$B$6),1),-1)),Settings!$B$10,IF(Units!$J103="",2958465,DATE(YEAR(Units!$J103),MONTH(Units!$J103),1))))</f>
        <v/>
      </c>
    </row>
    <row r="105" spans="1:27" x14ac:dyDescent="0.3">
      <c r="A105" s="25" t="str">
        <f>IF(Units!A104="","",Units!A104)</f>
        <v/>
      </c>
      <c r="B105" s="25" t="str">
        <f>IF($A105="","",Units!B104&amp;"")</f>
        <v/>
      </c>
      <c r="C105" s="25" t="str">
        <f>IF($A105="","",IF(Units!D104="","(vacant)",Units!D104&amp;""))</f>
        <v/>
      </c>
      <c r="D105" s="26" t="str">
        <f>IF($A105="","",N(Units!F104))</f>
        <v/>
      </c>
      <c r="E105" s="27" t="str">
        <f>IF($A105="","",IF(OR(Units!$D104="",$AA105&lt;$Z105),0,(YEAR($AA105)-YEAR($Z105))*12+MONTH($AA105)-MONTH($Z105)+1))</f>
        <v/>
      </c>
      <c r="F105" s="26" t="str">
        <f>IF($A105="","",N(Units!K104)+E105*D105)</f>
        <v/>
      </c>
      <c r="G105" s="26" t="str">
        <f>IF($A105="","",SUMIFS(Payments!$D:$D,Payments!$B:$B,$A105,Payments!$C:$C,"&lt;"&amp;EDATE(Settings!$B$10,1)))</f>
        <v/>
      </c>
      <c r="H105" s="28" t="str">
        <f t="shared" si="3"/>
        <v/>
      </c>
      <c r="I105" s="27" t="str">
        <f>IF($A105="","",IF(H105&gt;0.005,"Arrears",IF(H105&lt;-0.005,"Advance",IF(Units!D104="","Vacant","Paid up"))))</f>
        <v/>
      </c>
      <c r="J105" s="26" t="str">
        <f>IF($A105="","",N(Units!G104))</f>
        <v/>
      </c>
      <c r="K105" s="29" t="str">
        <f>IF(OR($A105="",Units!J104=""),"",Units!J104)</f>
        <v/>
      </c>
      <c r="L105" s="30" t="str">
        <f>IF(K105="","",K105-Settings!$B$6)</f>
        <v/>
      </c>
      <c r="M105" s="31" t="str">
        <f>IF($A105="","",SUMIFS(Payments!$D:$D,Payments!$B:$B,$A105,Payments!$C:$C,"&gt;="&amp;M$4,Payments!$C:$C,"&lt;"&amp;EDATE(M$4,1)))</f>
        <v/>
      </c>
      <c r="N105" s="31" t="str">
        <f>IF($A105="","",SUMIFS(Payments!$D:$D,Payments!$B:$B,$A105,Payments!$C:$C,"&gt;="&amp;N$4,Payments!$C:$C,"&lt;"&amp;EDATE(N$4,1)))</f>
        <v/>
      </c>
      <c r="O105" s="31" t="str">
        <f>IF($A105="","",SUMIFS(Payments!$D:$D,Payments!$B:$B,$A105,Payments!$C:$C,"&gt;="&amp;O$4,Payments!$C:$C,"&lt;"&amp;EDATE(O$4,1)))</f>
        <v/>
      </c>
      <c r="P105" s="31" t="str">
        <f>IF($A105="","",SUMIFS(Payments!$D:$D,Payments!$B:$B,$A105,Payments!$C:$C,"&gt;="&amp;P$4,Payments!$C:$C,"&lt;"&amp;EDATE(P$4,1)))</f>
        <v/>
      </c>
      <c r="Q105" s="31" t="str">
        <f>IF($A105="","",SUMIFS(Payments!$D:$D,Payments!$B:$B,$A105,Payments!$C:$C,"&gt;="&amp;Q$4,Payments!$C:$C,"&lt;"&amp;EDATE(Q$4,1)))</f>
        <v/>
      </c>
      <c r="R105" s="31" t="str">
        <f>IF($A105="","",SUMIFS(Payments!$D:$D,Payments!$B:$B,$A105,Payments!$C:$C,"&gt;="&amp;R$4,Payments!$C:$C,"&lt;"&amp;EDATE(R$4,1)))</f>
        <v/>
      </c>
      <c r="S105" s="31" t="str">
        <f>IF($A105="","",SUMIFS(Payments!$D:$D,Payments!$B:$B,$A105,Payments!$C:$C,"&gt;="&amp;S$4,Payments!$C:$C,"&lt;"&amp;EDATE(S$4,1)))</f>
        <v/>
      </c>
      <c r="T105" s="31" t="str">
        <f>IF($A105="","",SUMIFS(Payments!$D:$D,Payments!$B:$B,$A105,Payments!$C:$C,"&gt;="&amp;T$4,Payments!$C:$C,"&lt;"&amp;EDATE(T$4,1)))</f>
        <v/>
      </c>
      <c r="U105" s="31" t="str">
        <f>IF($A105="","",SUMIFS(Payments!$D:$D,Payments!$B:$B,$A105,Payments!$C:$C,"&gt;="&amp;U$4,Payments!$C:$C,"&lt;"&amp;EDATE(U$4,1)))</f>
        <v/>
      </c>
      <c r="V105" s="31" t="str">
        <f>IF($A105="","",SUMIFS(Payments!$D:$D,Payments!$B:$B,$A105,Payments!$C:$C,"&gt;="&amp;V$4,Payments!$C:$C,"&lt;"&amp;EDATE(V$4,1)))</f>
        <v/>
      </c>
      <c r="W105" s="31" t="str">
        <f>IF($A105="","",SUMIFS(Payments!$D:$D,Payments!$B:$B,$A105,Payments!$C:$C,"&gt;="&amp;W$4,Payments!$C:$C,"&lt;"&amp;EDATE(W$4,1)))</f>
        <v/>
      </c>
      <c r="X105" s="31" t="str">
        <f>IF($A105="","",SUMIFS(Payments!$D:$D,Payments!$B:$B,$A105,Payments!$C:$C,"&gt;="&amp;X$4,Payments!$C:$C,"&lt;"&amp;EDATE(X$4,1)))</f>
        <v/>
      </c>
      <c r="Y105" s="32" t="str">
        <f>IF(OR($A105="",N(H105)&lt;=0.005,Units!D104=""),"","Dear "&amp;C105&amp;", rent of "&amp;Settings!$B$4&amp;" "&amp;TEXT(H105,"#,##0")&amp;" is pending for "&amp;Units!C104&amp;", "&amp;B105&amp;" as on "&amp;TEXT(Settings!$B$6,"dd-mmm-yyyy")&amp;". Kindly pay at the earliest. Thank you. "&amp;Settings!$B$3)</f>
        <v/>
      </c>
      <c r="Z105" s="33" t="str">
        <f>IF($A105="","",IF(Units!$I104="",Settings!$B$9,MAX(Settings!$B$9,DATE(YEAR(Units!$I104),MONTH(Units!$I104),1))))</f>
        <v/>
      </c>
      <c r="AA105" s="33" t="str">
        <f>IF($A105="","",MIN(IF(DAY(Settings!$B$6)&gt;=MAX(1,N(Units!$H104)),DATE(YEAR(Settings!$B$6),MONTH(Settings!$B$6),1),EDATE(DATE(YEAR(Settings!$B$6),MONTH(Settings!$B$6),1),-1)),Settings!$B$10,IF(Units!$J104="",2958465,DATE(YEAR(Units!$J104),MONTH(Units!$J104),1))))</f>
        <v/>
      </c>
    </row>
    <row r="106" spans="1:27" x14ac:dyDescent="0.3">
      <c r="A106" s="25" t="str">
        <f>IF(Units!A105="","",Units!A105)</f>
        <v/>
      </c>
      <c r="B106" s="25" t="str">
        <f>IF($A106="","",Units!B105&amp;"")</f>
        <v/>
      </c>
      <c r="C106" s="25" t="str">
        <f>IF($A106="","",IF(Units!D105="","(vacant)",Units!D105&amp;""))</f>
        <v/>
      </c>
      <c r="D106" s="26" t="str">
        <f>IF($A106="","",N(Units!F105))</f>
        <v/>
      </c>
      <c r="E106" s="27" t="str">
        <f>IF($A106="","",IF(OR(Units!$D105="",$AA106&lt;$Z106),0,(YEAR($AA106)-YEAR($Z106))*12+MONTH($AA106)-MONTH($Z106)+1))</f>
        <v/>
      </c>
      <c r="F106" s="26" t="str">
        <f>IF($A106="","",N(Units!K105)+E106*D106)</f>
        <v/>
      </c>
      <c r="G106" s="26" t="str">
        <f>IF($A106="","",SUMIFS(Payments!$D:$D,Payments!$B:$B,$A106,Payments!$C:$C,"&lt;"&amp;EDATE(Settings!$B$10,1)))</f>
        <v/>
      </c>
      <c r="H106" s="28" t="str">
        <f t="shared" si="3"/>
        <v/>
      </c>
      <c r="I106" s="27" t="str">
        <f>IF($A106="","",IF(H106&gt;0.005,"Arrears",IF(H106&lt;-0.005,"Advance",IF(Units!D105="","Vacant","Paid up"))))</f>
        <v/>
      </c>
      <c r="J106" s="26" t="str">
        <f>IF($A106="","",N(Units!G105))</f>
        <v/>
      </c>
      <c r="K106" s="29" t="str">
        <f>IF(OR($A106="",Units!J105=""),"",Units!J105)</f>
        <v/>
      </c>
      <c r="L106" s="30" t="str">
        <f>IF(K106="","",K106-Settings!$B$6)</f>
        <v/>
      </c>
      <c r="M106" s="31" t="str">
        <f>IF($A106="","",SUMIFS(Payments!$D:$D,Payments!$B:$B,$A106,Payments!$C:$C,"&gt;="&amp;M$4,Payments!$C:$C,"&lt;"&amp;EDATE(M$4,1)))</f>
        <v/>
      </c>
      <c r="N106" s="31" t="str">
        <f>IF($A106="","",SUMIFS(Payments!$D:$D,Payments!$B:$B,$A106,Payments!$C:$C,"&gt;="&amp;N$4,Payments!$C:$C,"&lt;"&amp;EDATE(N$4,1)))</f>
        <v/>
      </c>
      <c r="O106" s="31" t="str">
        <f>IF($A106="","",SUMIFS(Payments!$D:$D,Payments!$B:$B,$A106,Payments!$C:$C,"&gt;="&amp;O$4,Payments!$C:$C,"&lt;"&amp;EDATE(O$4,1)))</f>
        <v/>
      </c>
      <c r="P106" s="31" t="str">
        <f>IF($A106="","",SUMIFS(Payments!$D:$D,Payments!$B:$B,$A106,Payments!$C:$C,"&gt;="&amp;P$4,Payments!$C:$C,"&lt;"&amp;EDATE(P$4,1)))</f>
        <v/>
      </c>
      <c r="Q106" s="31" t="str">
        <f>IF($A106="","",SUMIFS(Payments!$D:$D,Payments!$B:$B,$A106,Payments!$C:$C,"&gt;="&amp;Q$4,Payments!$C:$C,"&lt;"&amp;EDATE(Q$4,1)))</f>
        <v/>
      </c>
      <c r="R106" s="31" t="str">
        <f>IF($A106="","",SUMIFS(Payments!$D:$D,Payments!$B:$B,$A106,Payments!$C:$C,"&gt;="&amp;R$4,Payments!$C:$C,"&lt;"&amp;EDATE(R$4,1)))</f>
        <v/>
      </c>
      <c r="S106" s="31" t="str">
        <f>IF($A106="","",SUMIFS(Payments!$D:$D,Payments!$B:$B,$A106,Payments!$C:$C,"&gt;="&amp;S$4,Payments!$C:$C,"&lt;"&amp;EDATE(S$4,1)))</f>
        <v/>
      </c>
      <c r="T106" s="31" t="str">
        <f>IF($A106="","",SUMIFS(Payments!$D:$D,Payments!$B:$B,$A106,Payments!$C:$C,"&gt;="&amp;T$4,Payments!$C:$C,"&lt;"&amp;EDATE(T$4,1)))</f>
        <v/>
      </c>
      <c r="U106" s="31" t="str">
        <f>IF($A106="","",SUMIFS(Payments!$D:$D,Payments!$B:$B,$A106,Payments!$C:$C,"&gt;="&amp;U$4,Payments!$C:$C,"&lt;"&amp;EDATE(U$4,1)))</f>
        <v/>
      </c>
      <c r="V106" s="31" t="str">
        <f>IF($A106="","",SUMIFS(Payments!$D:$D,Payments!$B:$B,$A106,Payments!$C:$C,"&gt;="&amp;V$4,Payments!$C:$C,"&lt;"&amp;EDATE(V$4,1)))</f>
        <v/>
      </c>
      <c r="W106" s="31" t="str">
        <f>IF($A106="","",SUMIFS(Payments!$D:$D,Payments!$B:$B,$A106,Payments!$C:$C,"&gt;="&amp;W$4,Payments!$C:$C,"&lt;"&amp;EDATE(W$4,1)))</f>
        <v/>
      </c>
      <c r="X106" s="31" t="str">
        <f>IF($A106="","",SUMIFS(Payments!$D:$D,Payments!$B:$B,$A106,Payments!$C:$C,"&gt;="&amp;X$4,Payments!$C:$C,"&lt;"&amp;EDATE(X$4,1)))</f>
        <v/>
      </c>
      <c r="Y106" s="32" t="str">
        <f>IF(OR($A106="",N(H106)&lt;=0.005,Units!D105=""),"","Dear "&amp;C106&amp;", rent of "&amp;Settings!$B$4&amp;" "&amp;TEXT(H106,"#,##0")&amp;" is pending for "&amp;Units!C105&amp;", "&amp;B106&amp;" as on "&amp;TEXT(Settings!$B$6,"dd-mmm-yyyy")&amp;". Kindly pay at the earliest. Thank you. "&amp;Settings!$B$3)</f>
        <v/>
      </c>
      <c r="Z106" s="33" t="str">
        <f>IF($A106="","",IF(Units!$I105="",Settings!$B$9,MAX(Settings!$B$9,DATE(YEAR(Units!$I105),MONTH(Units!$I105),1))))</f>
        <v/>
      </c>
      <c r="AA106" s="33" t="str">
        <f>IF($A106="","",MIN(IF(DAY(Settings!$B$6)&gt;=MAX(1,N(Units!$H105)),DATE(YEAR(Settings!$B$6),MONTH(Settings!$B$6),1),EDATE(DATE(YEAR(Settings!$B$6),MONTH(Settings!$B$6),1),-1)),Settings!$B$10,IF(Units!$J105="",2958465,DATE(YEAR(Units!$J105),MONTH(Units!$J105),1))))</f>
        <v/>
      </c>
    </row>
    <row r="107" spans="1:27" x14ac:dyDescent="0.3">
      <c r="A107" s="25" t="str">
        <f>IF(Units!A106="","",Units!A106)</f>
        <v/>
      </c>
      <c r="B107" s="25" t="str">
        <f>IF($A107="","",Units!B106&amp;"")</f>
        <v/>
      </c>
      <c r="C107" s="25" t="str">
        <f>IF($A107="","",IF(Units!D106="","(vacant)",Units!D106&amp;""))</f>
        <v/>
      </c>
      <c r="D107" s="26" t="str">
        <f>IF($A107="","",N(Units!F106))</f>
        <v/>
      </c>
      <c r="E107" s="27" t="str">
        <f>IF($A107="","",IF(OR(Units!$D106="",$AA107&lt;$Z107),0,(YEAR($AA107)-YEAR($Z107))*12+MONTH($AA107)-MONTH($Z107)+1))</f>
        <v/>
      </c>
      <c r="F107" s="26" t="str">
        <f>IF($A107="","",N(Units!K106)+E107*D107)</f>
        <v/>
      </c>
      <c r="G107" s="26" t="str">
        <f>IF($A107="","",SUMIFS(Payments!$D:$D,Payments!$B:$B,$A107,Payments!$C:$C,"&lt;"&amp;EDATE(Settings!$B$10,1)))</f>
        <v/>
      </c>
      <c r="H107" s="28" t="str">
        <f t="shared" si="3"/>
        <v/>
      </c>
      <c r="I107" s="27" t="str">
        <f>IF($A107="","",IF(H107&gt;0.005,"Arrears",IF(H107&lt;-0.005,"Advance",IF(Units!D106="","Vacant","Paid up"))))</f>
        <v/>
      </c>
      <c r="J107" s="26" t="str">
        <f>IF($A107="","",N(Units!G106))</f>
        <v/>
      </c>
      <c r="K107" s="29" t="str">
        <f>IF(OR($A107="",Units!J106=""),"",Units!J106)</f>
        <v/>
      </c>
      <c r="L107" s="30" t="str">
        <f>IF(K107="","",K107-Settings!$B$6)</f>
        <v/>
      </c>
      <c r="M107" s="31" t="str">
        <f>IF($A107="","",SUMIFS(Payments!$D:$D,Payments!$B:$B,$A107,Payments!$C:$C,"&gt;="&amp;M$4,Payments!$C:$C,"&lt;"&amp;EDATE(M$4,1)))</f>
        <v/>
      </c>
      <c r="N107" s="31" t="str">
        <f>IF($A107="","",SUMIFS(Payments!$D:$D,Payments!$B:$B,$A107,Payments!$C:$C,"&gt;="&amp;N$4,Payments!$C:$C,"&lt;"&amp;EDATE(N$4,1)))</f>
        <v/>
      </c>
      <c r="O107" s="31" t="str">
        <f>IF($A107="","",SUMIFS(Payments!$D:$D,Payments!$B:$B,$A107,Payments!$C:$C,"&gt;="&amp;O$4,Payments!$C:$C,"&lt;"&amp;EDATE(O$4,1)))</f>
        <v/>
      </c>
      <c r="P107" s="31" t="str">
        <f>IF($A107="","",SUMIFS(Payments!$D:$D,Payments!$B:$B,$A107,Payments!$C:$C,"&gt;="&amp;P$4,Payments!$C:$C,"&lt;"&amp;EDATE(P$4,1)))</f>
        <v/>
      </c>
      <c r="Q107" s="31" t="str">
        <f>IF($A107="","",SUMIFS(Payments!$D:$D,Payments!$B:$B,$A107,Payments!$C:$C,"&gt;="&amp;Q$4,Payments!$C:$C,"&lt;"&amp;EDATE(Q$4,1)))</f>
        <v/>
      </c>
      <c r="R107" s="31" t="str">
        <f>IF($A107="","",SUMIFS(Payments!$D:$D,Payments!$B:$B,$A107,Payments!$C:$C,"&gt;="&amp;R$4,Payments!$C:$C,"&lt;"&amp;EDATE(R$4,1)))</f>
        <v/>
      </c>
      <c r="S107" s="31" t="str">
        <f>IF($A107="","",SUMIFS(Payments!$D:$D,Payments!$B:$B,$A107,Payments!$C:$C,"&gt;="&amp;S$4,Payments!$C:$C,"&lt;"&amp;EDATE(S$4,1)))</f>
        <v/>
      </c>
      <c r="T107" s="31" t="str">
        <f>IF($A107="","",SUMIFS(Payments!$D:$D,Payments!$B:$B,$A107,Payments!$C:$C,"&gt;="&amp;T$4,Payments!$C:$C,"&lt;"&amp;EDATE(T$4,1)))</f>
        <v/>
      </c>
      <c r="U107" s="31" t="str">
        <f>IF($A107="","",SUMIFS(Payments!$D:$D,Payments!$B:$B,$A107,Payments!$C:$C,"&gt;="&amp;U$4,Payments!$C:$C,"&lt;"&amp;EDATE(U$4,1)))</f>
        <v/>
      </c>
      <c r="V107" s="31" t="str">
        <f>IF($A107="","",SUMIFS(Payments!$D:$D,Payments!$B:$B,$A107,Payments!$C:$C,"&gt;="&amp;V$4,Payments!$C:$C,"&lt;"&amp;EDATE(V$4,1)))</f>
        <v/>
      </c>
      <c r="W107" s="31" t="str">
        <f>IF($A107="","",SUMIFS(Payments!$D:$D,Payments!$B:$B,$A107,Payments!$C:$C,"&gt;="&amp;W$4,Payments!$C:$C,"&lt;"&amp;EDATE(W$4,1)))</f>
        <v/>
      </c>
      <c r="X107" s="31" t="str">
        <f>IF($A107="","",SUMIFS(Payments!$D:$D,Payments!$B:$B,$A107,Payments!$C:$C,"&gt;="&amp;X$4,Payments!$C:$C,"&lt;"&amp;EDATE(X$4,1)))</f>
        <v/>
      </c>
      <c r="Y107" s="32" t="str">
        <f>IF(OR($A107="",N(H107)&lt;=0.005,Units!D106=""),"","Dear "&amp;C107&amp;", rent of "&amp;Settings!$B$4&amp;" "&amp;TEXT(H107,"#,##0")&amp;" is pending for "&amp;Units!C106&amp;", "&amp;B107&amp;" as on "&amp;TEXT(Settings!$B$6,"dd-mmm-yyyy")&amp;". Kindly pay at the earliest. Thank you. "&amp;Settings!$B$3)</f>
        <v/>
      </c>
      <c r="Z107" s="33" t="str">
        <f>IF($A107="","",IF(Units!$I106="",Settings!$B$9,MAX(Settings!$B$9,DATE(YEAR(Units!$I106),MONTH(Units!$I106),1))))</f>
        <v/>
      </c>
      <c r="AA107" s="33" t="str">
        <f>IF($A107="","",MIN(IF(DAY(Settings!$B$6)&gt;=MAX(1,N(Units!$H106)),DATE(YEAR(Settings!$B$6),MONTH(Settings!$B$6),1),EDATE(DATE(YEAR(Settings!$B$6),MONTH(Settings!$B$6),1),-1)),Settings!$B$10,IF(Units!$J106="",2958465,DATE(YEAR(Units!$J106),MONTH(Units!$J106),1))))</f>
        <v/>
      </c>
    </row>
    <row r="108" spans="1:27" x14ac:dyDescent="0.3">
      <c r="A108" s="25" t="str">
        <f>IF(Units!A107="","",Units!A107)</f>
        <v/>
      </c>
      <c r="B108" s="25" t="str">
        <f>IF($A108="","",Units!B107&amp;"")</f>
        <v/>
      </c>
      <c r="C108" s="25" t="str">
        <f>IF($A108="","",IF(Units!D107="","(vacant)",Units!D107&amp;""))</f>
        <v/>
      </c>
      <c r="D108" s="26" t="str">
        <f>IF($A108="","",N(Units!F107))</f>
        <v/>
      </c>
      <c r="E108" s="27" t="str">
        <f>IF($A108="","",IF(OR(Units!$D107="",$AA108&lt;$Z108),0,(YEAR($AA108)-YEAR($Z108))*12+MONTH($AA108)-MONTH($Z108)+1))</f>
        <v/>
      </c>
      <c r="F108" s="26" t="str">
        <f>IF($A108="","",N(Units!K107)+E108*D108)</f>
        <v/>
      </c>
      <c r="G108" s="26" t="str">
        <f>IF($A108="","",SUMIFS(Payments!$D:$D,Payments!$B:$B,$A108,Payments!$C:$C,"&lt;"&amp;EDATE(Settings!$B$10,1)))</f>
        <v/>
      </c>
      <c r="H108" s="28" t="str">
        <f t="shared" si="3"/>
        <v/>
      </c>
      <c r="I108" s="27" t="str">
        <f>IF($A108="","",IF(H108&gt;0.005,"Arrears",IF(H108&lt;-0.005,"Advance",IF(Units!D107="","Vacant","Paid up"))))</f>
        <v/>
      </c>
      <c r="J108" s="26" t="str">
        <f>IF($A108="","",N(Units!G107))</f>
        <v/>
      </c>
      <c r="K108" s="29" t="str">
        <f>IF(OR($A108="",Units!J107=""),"",Units!J107)</f>
        <v/>
      </c>
      <c r="L108" s="30" t="str">
        <f>IF(K108="","",K108-Settings!$B$6)</f>
        <v/>
      </c>
      <c r="M108" s="31" t="str">
        <f>IF($A108="","",SUMIFS(Payments!$D:$D,Payments!$B:$B,$A108,Payments!$C:$C,"&gt;="&amp;M$4,Payments!$C:$C,"&lt;"&amp;EDATE(M$4,1)))</f>
        <v/>
      </c>
      <c r="N108" s="31" t="str">
        <f>IF($A108="","",SUMIFS(Payments!$D:$D,Payments!$B:$B,$A108,Payments!$C:$C,"&gt;="&amp;N$4,Payments!$C:$C,"&lt;"&amp;EDATE(N$4,1)))</f>
        <v/>
      </c>
      <c r="O108" s="31" t="str">
        <f>IF($A108="","",SUMIFS(Payments!$D:$D,Payments!$B:$B,$A108,Payments!$C:$C,"&gt;="&amp;O$4,Payments!$C:$C,"&lt;"&amp;EDATE(O$4,1)))</f>
        <v/>
      </c>
      <c r="P108" s="31" t="str">
        <f>IF($A108="","",SUMIFS(Payments!$D:$D,Payments!$B:$B,$A108,Payments!$C:$C,"&gt;="&amp;P$4,Payments!$C:$C,"&lt;"&amp;EDATE(P$4,1)))</f>
        <v/>
      </c>
      <c r="Q108" s="31" t="str">
        <f>IF($A108="","",SUMIFS(Payments!$D:$D,Payments!$B:$B,$A108,Payments!$C:$C,"&gt;="&amp;Q$4,Payments!$C:$C,"&lt;"&amp;EDATE(Q$4,1)))</f>
        <v/>
      </c>
      <c r="R108" s="31" t="str">
        <f>IF($A108="","",SUMIFS(Payments!$D:$D,Payments!$B:$B,$A108,Payments!$C:$C,"&gt;="&amp;R$4,Payments!$C:$C,"&lt;"&amp;EDATE(R$4,1)))</f>
        <v/>
      </c>
      <c r="S108" s="31" t="str">
        <f>IF($A108="","",SUMIFS(Payments!$D:$D,Payments!$B:$B,$A108,Payments!$C:$C,"&gt;="&amp;S$4,Payments!$C:$C,"&lt;"&amp;EDATE(S$4,1)))</f>
        <v/>
      </c>
      <c r="T108" s="31" t="str">
        <f>IF($A108="","",SUMIFS(Payments!$D:$D,Payments!$B:$B,$A108,Payments!$C:$C,"&gt;="&amp;T$4,Payments!$C:$C,"&lt;"&amp;EDATE(T$4,1)))</f>
        <v/>
      </c>
      <c r="U108" s="31" t="str">
        <f>IF($A108="","",SUMIFS(Payments!$D:$D,Payments!$B:$B,$A108,Payments!$C:$C,"&gt;="&amp;U$4,Payments!$C:$C,"&lt;"&amp;EDATE(U$4,1)))</f>
        <v/>
      </c>
      <c r="V108" s="31" t="str">
        <f>IF($A108="","",SUMIFS(Payments!$D:$D,Payments!$B:$B,$A108,Payments!$C:$C,"&gt;="&amp;V$4,Payments!$C:$C,"&lt;"&amp;EDATE(V$4,1)))</f>
        <v/>
      </c>
      <c r="W108" s="31" t="str">
        <f>IF($A108="","",SUMIFS(Payments!$D:$D,Payments!$B:$B,$A108,Payments!$C:$C,"&gt;="&amp;W$4,Payments!$C:$C,"&lt;"&amp;EDATE(W$4,1)))</f>
        <v/>
      </c>
      <c r="X108" s="31" t="str">
        <f>IF($A108="","",SUMIFS(Payments!$D:$D,Payments!$B:$B,$A108,Payments!$C:$C,"&gt;="&amp;X$4,Payments!$C:$C,"&lt;"&amp;EDATE(X$4,1)))</f>
        <v/>
      </c>
      <c r="Y108" s="32" t="str">
        <f>IF(OR($A108="",N(H108)&lt;=0.005,Units!D107=""),"","Dear "&amp;C108&amp;", rent of "&amp;Settings!$B$4&amp;" "&amp;TEXT(H108,"#,##0")&amp;" is pending for "&amp;Units!C107&amp;", "&amp;B108&amp;" as on "&amp;TEXT(Settings!$B$6,"dd-mmm-yyyy")&amp;". Kindly pay at the earliest. Thank you. "&amp;Settings!$B$3)</f>
        <v/>
      </c>
      <c r="Z108" s="33" t="str">
        <f>IF($A108="","",IF(Units!$I107="",Settings!$B$9,MAX(Settings!$B$9,DATE(YEAR(Units!$I107),MONTH(Units!$I107),1))))</f>
        <v/>
      </c>
      <c r="AA108" s="33" t="str">
        <f>IF($A108="","",MIN(IF(DAY(Settings!$B$6)&gt;=MAX(1,N(Units!$H107)),DATE(YEAR(Settings!$B$6),MONTH(Settings!$B$6),1),EDATE(DATE(YEAR(Settings!$B$6),MONTH(Settings!$B$6),1),-1)),Settings!$B$10,IF(Units!$J107="",2958465,DATE(YEAR(Units!$J107),MONTH(Units!$J107),1))))</f>
        <v/>
      </c>
    </row>
    <row r="109" spans="1:27" x14ac:dyDescent="0.3">
      <c r="A109" s="25" t="str">
        <f>IF(Units!A108="","",Units!A108)</f>
        <v/>
      </c>
      <c r="B109" s="25" t="str">
        <f>IF($A109="","",Units!B108&amp;"")</f>
        <v/>
      </c>
      <c r="C109" s="25" t="str">
        <f>IF($A109="","",IF(Units!D108="","(vacant)",Units!D108&amp;""))</f>
        <v/>
      </c>
      <c r="D109" s="26" t="str">
        <f>IF($A109="","",N(Units!F108))</f>
        <v/>
      </c>
      <c r="E109" s="27" t="str">
        <f>IF($A109="","",IF(OR(Units!$D108="",$AA109&lt;$Z109),0,(YEAR($AA109)-YEAR($Z109))*12+MONTH($AA109)-MONTH($Z109)+1))</f>
        <v/>
      </c>
      <c r="F109" s="26" t="str">
        <f>IF($A109="","",N(Units!K108)+E109*D109)</f>
        <v/>
      </c>
      <c r="G109" s="26" t="str">
        <f>IF($A109="","",SUMIFS(Payments!$D:$D,Payments!$B:$B,$A109,Payments!$C:$C,"&lt;"&amp;EDATE(Settings!$B$10,1)))</f>
        <v/>
      </c>
      <c r="H109" s="28" t="str">
        <f t="shared" si="3"/>
        <v/>
      </c>
      <c r="I109" s="27" t="str">
        <f>IF($A109="","",IF(H109&gt;0.005,"Arrears",IF(H109&lt;-0.005,"Advance",IF(Units!D108="","Vacant","Paid up"))))</f>
        <v/>
      </c>
      <c r="J109" s="26" t="str">
        <f>IF($A109="","",N(Units!G108))</f>
        <v/>
      </c>
      <c r="K109" s="29" t="str">
        <f>IF(OR($A109="",Units!J108=""),"",Units!J108)</f>
        <v/>
      </c>
      <c r="L109" s="30" t="str">
        <f>IF(K109="","",K109-Settings!$B$6)</f>
        <v/>
      </c>
      <c r="M109" s="31" t="str">
        <f>IF($A109="","",SUMIFS(Payments!$D:$D,Payments!$B:$B,$A109,Payments!$C:$C,"&gt;="&amp;M$4,Payments!$C:$C,"&lt;"&amp;EDATE(M$4,1)))</f>
        <v/>
      </c>
      <c r="N109" s="31" t="str">
        <f>IF($A109="","",SUMIFS(Payments!$D:$D,Payments!$B:$B,$A109,Payments!$C:$C,"&gt;="&amp;N$4,Payments!$C:$C,"&lt;"&amp;EDATE(N$4,1)))</f>
        <v/>
      </c>
      <c r="O109" s="31" t="str">
        <f>IF($A109="","",SUMIFS(Payments!$D:$D,Payments!$B:$B,$A109,Payments!$C:$C,"&gt;="&amp;O$4,Payments!$C:$C,"&lt;"&amp;EDATE(O$4,1)))</f>
        <v/>
      </c>
      <c r="P109" s="31" t="str">
        <f>IF($A109="","",SUMIFS(Payments!$D:$D,Payments!$B:$B,$A109,Payments!$C:$C,"&gt;="&amp;P$4,Payments!$C:$C,"&lt;"&amp;EDATE(P$4,1)))</f>
        <v/>
      </c>
      <c r="Q109" s="31" t="str">
        <f>IF($A109="","",SUMIFS(Payments!$D:$D,Payments!$B:$B,$A109,Payments!$C:$C,"&gt;="&amp;Q$4,Payments!$C:$C,"&lt;"&amp;EDATE(Q$4,1)))</f>
        <v/>
      </c>
      <c r="R109" s="31" t="str">
        <f>IF($A109="","",SUMIFS(Payments!$D:$D,Payments!$B:$B,$A109,Payments!$C:$C,"&gt;="&amp;R$4,Payments!$C:$C,"&lt;"&amp;EDATE(R$4,1)))</f>
        <v/>
      </c>
      <c r="S109" s="31" t="str">
        <f>IF($A109="","",SUMIFS(Payments!$D:$D,Payments!$B:$B,$A109,Payments!$C:$C,"&gt;="&amp;S$4,Payments!$C:$C,"&lt;"&amp;EDATE(S$4,1)))</f>
        <v/>
      </c>
      <c r="T109" s="31" t="str">
        <f>IF($A109="","",SUMIFS(Payments!$D:$D,Payments!$B:$B,$A109,Payments!$C:$C,"&gt;="&amp;T$4,Payments!$C:$C,"&lt;"&amp;EDATE(T$4,1)))</f>
        <v/>
      </c>
      <c r="U109" s="31" t="str">
        <f>IF($A109="","",SUMIFS(Payments!$D:$D,Payments!$B:$B,$A109,Payments!$C:$C,"&gt;="&amp;U$4,Payments!$C:$C,"&lt;"&amp;EDATE(U$4,1)))</f>
        <v/>
      </c>
      <c r="V109" s="31" t="str">
        <f>IF($A109="","",SUMIFS(Payments!$D:$D,Payments!$B:$B,$A109,Payments!$C:$C,"&gt;="&amp;V$4,Payments!$C:$C,"&lt;"&amp;EDATE(V$4,1)))</f>
        <v/>
      </c>
      <c r="W109" s="31" t="str">
        <f>IF($A109="","",SUMIFS(Payments!$D:$D,Payments!$B:$B,$A109,Payments!$C:$C,"&gt;="&amp;W$4,Payments!$C:$C,"&lt;"&amp;EDATE(W$4,1)))</f>
        <v/>
      </c>
      <c r="X109" s="31" t="str">
        <f>IF($A109="","",SUMIFS(Payments!$D:$D,Payments!$B:$B,$A109,Payments!$C:$C,"&gt;="&amp;X$4,Payments!$C:$C,"&lt;"&amp;EDATE(X$4,1)))</f>
        <v/>
      </c>
      <c r="Y109" s="32" t="str">
        <f>IF(OR($A109="",N(H109)&lt;=0.005,Units!D108=""),"","Dear "&amp;C109&amp;", rent of "&amp;Settings!$B$4&amp;" "&amp;TEXT(H109,"#,##0")&amp;" is pending for "&amp;Units!C108&amp;", "&amp;B109&amp;" as on "&amp;TEXT(Settings!$B$6,"dd-mmm-yyyy")&amp;". Kindly pay at the earliest. Thank you. "&amp;Settings!$B$3)</f>
        <v/>
      </c>
      <c r="Z109" s="33" t="str">
        <f>IF($A109="","",IF(Units!$I108="",Settings!$B$9,MAX(Settings!$B$9,DATE(YEAR(Units!$I108),MONTH(Units!$I108),1))))</f>
        <v/>
      </c>
      <c r="AA109" s="33" t="str">
        <f>IF($A109="","",MIN(IF(DAY(Settings!$B$6)&gt;=MAX(1,N(Units!$H108)),DATE(YEAR(Settings!$B$6),MONTH(Settings!$B$6),1),EDATE(DATE(YEAR(Settings!$B$6),MONTH(Settings!$B$6),1),-1)),Settings!$B$10,IF(Units!$J108="",2958465,DATE(YEAR(Units!$J108),MONTH(Units!$J108),1))))</f>
        <v/>
      </c>
    </row>
    <row r="110" spans="1:27" x14ac:dyDescent="0.3">
      <c r="A110" s="25" t="str">
        <f>IF(Units!A109="","",Units!A109)</f>
        <v/>
      </c>
      <c r="B110" s="25" t="str">
        <f>IF($A110="","",Units!B109&amp;"")</f>
        <v/>
      </c>
      <c r="C110" s="25" t="str">
        <f>IF($A110="","",IF(Units!D109="","(vacant)",Units!D109&amp;""))</f>
        <v/>
      </c>
      <c r="D110" s="26" t="str">
        <f>IF($A110="","",N(Units!F109))</f>
        <v/>
      </c>
      <c r="E110" s="27" t="str">
        <f>IF($A110="","",IF(OR(Units!$D109="",$AA110&lt;$Z110),0,(YEAR($AA110)-YEAR($Z110))*12+MONTH($AA110)-MONTH($Z110)+1))</f>
        <v/>
      </c>
      <c r="F110" s="26" t="str">
        <f>IF($A110="","",N(Units!K109)+E110*D110)</f>
        <v/>
      </c>
      <c r="G110" s="26" t="str">
        <f>IF($A110="","",SUMIFS(Payments!$D:$D,Payments!$B:$B,$A110,Payments!$C:$C,"&lt;"&amp;EDATE(Settings!$B$10,1)))</f>
        <v/>
      </c>
      <c r="H110" s="28" t="str">
        <f t="shared" si="3"/>
        <v/>
      </c>
      <c r="I110" s="27" t="str">
        <f>IF($A110="","",IF(H110&gt;0.005,"Arrears",IF(H110&lt;-0.005,"Advance",IF(Units!D109="","Vacant","Paid up"))))</f>
        <v/>
      </c>
      <c r="J110" s="26" t="str">
        <f>IF($A110="","",N(Units!G109))</f>
        <v/>
      </c>
      <c r="K110" s="29" t="str">
        <f>IF(OR($A110="",Units!J109=""),"",Units!J109)</f>
        <v/>
      </c>
      <c r="L110" s="30" t="str">
        <f>IF(K110="","",K110-Settings!$B$6)</f>
        <v/>
      </c>
      <c r="M110" s="31" t="str">
        <f>IF($A110="","",SUMIFS(Payments!$D:$D,Payments!$B:$B,$A110,Payments!$C:$C,"&gt;="&amp;M$4,Payments!$C:$C,"&lt;"&amp;EDATE(M$4,1)))</f>
        <v/>
      </c>
      <c r="N110" s="31" t="str">
        <f>IF($A110="","",SUMIFS(Payments!$D:$D,Payments!$B:$B,$A110,Payments!$C:$C,"&gt;="&amp;N$4,Payments!$C:$C,"&lt;"&amp;EDATE(N$4,1)))</f>
        <v/>
      </c>
      <c r="O110" s="31" t="str">
        <f>IF($A110="","",SUMIFS(Payments!$D:$D,Payments!$B:$B,$A110,Payments!$C:$C,"&gt;="&amp;O$4,Payments!$C:$C,"&lt;"&amp;EDATE(O$4,1)))</f>
        <v/>
      </c>
      <c r="P110" s="31" t="str">
        <f>IF($A110="","",SUMIFS(Payments!$D:$D,Payments!$B:$B,$A110,Payments!$C:$C,"&gt;="&amp;P$4,Payments!$C:$C,"&lt;"&amp;EDATE(P$4,1)))</f>
        <v/>
      </c>
      <c r="Q110" s="31" t="str">
        <f>IF($A110="","",SUMIFS(Payments!$D:$D,Payments!$B:$B,$A110,Payments!$C:$C,"&gt;="&amp;Q$4,Payments!$C:$C,"&lt;"&amp;EDATE(Q$4,1)))</f>
        <v/>
      </c>
      <c r="R110" s="31" t="str">
        <f>IF($A110="","",SUMIFS(Payments!$D:$D,Payments!$B:$B,$A110,Payments!$C:$C,"&gt;="&amp;R$4,Payments!$C:$C,"&lt;"&amp;EDATE(R$4,1)))</f>
        <v/>
      </c>
      <c r="S110" s="31" t="str">
        <f>IF($A110="","",SUMIFS(Payments!$D:$D,Payments!$B:$B,$A110,Payments!$C:$C,"&gt;="&amp;S$4,Payments!$C:$C,"&lt;"&amp;EDATE(S$4,1)))</f>
        <v/>
      </c>
      <c r="T110" s="31" t="str">
        <f>IF($A110="","",SUMIFS(Payments!$D:$D,Payments!$B:$B,$A110,Payments!$C:$C,"&gt;="&amp;T$4,Payments!$C:$C,"&lt;"&amp;EDATE(T$4,1)))</f>
        <v/>
      </c>
      <c r="U110" s="31" t="str">
        <f>IF($A110="","",SUMIFS(Payments!$D:$D,Payments!$B:$B,$A110,Payments!$C:$C,"&gt;="&amp;U$4,Payments!$C:$C,"&lt;"&amp;EDATE(U$4,1)))</f>
        <v/>
      </c>
      <c r="V110" s="31" t="str">
        <f>IF($A110="","",SUMIFS(Payments!$D:$D,Payments!$B:$B,$A110,Payments!$C:$C,"&gt;="&amp;V$4,Payments!$C:$C,"&lt;"&amp;EDATE(V$4,1)))</f>
        <v/>
      </c>
      <c r="W110" s="31" t="str">
        <f>IF($A110="","",SUMIFS(Payments!$D:$D,Payments!$B:$B,$A110,Payments!$C:$C,"&gt;="&amp;W$4,Payments!$C:$C,"&lt;"&amp;EDATE(W$4,1)))</f>
        <v/>
      </c>
      <c r="X110" s="31" t="str">
        <f>IF($A110="","",SUMIFS(Payments!$D:$D,Payments!$B:$B,$A110,Payments!$C:$C,"&gt;="&amp;X$4,Payments!$C:$C,"&lt;"&amp;EDATE(X$4,1)))</f>
        <v/>
      </c>
      <c r="Y110" s="32" t="str">
        <f>IF(OR($A110="",N(H110)&lt;=0.005,Units!D109=""),"","Dear "&amp;C110&amp;", rent of "&amp;Settings!$B$4&amp;" "&amp;TEXT(H110,"#,##0")&amp;" is pending for "&amp;Units!C109&amp;", "&amp;B110&amp;" as on "&amp;TEXT(Settings!$B$6,"dd-mmm-yyyy")&amp;". Kindly pay at the earliest. Thank you. "&amp;Settings!$B$3)</f>
        <v/>
      </c>
      <c r="Z110" s="33" t="str">
        <f>IF($A110="","",IF(Units!$I109="",Settings!$B$9,MAX(Settings!$B$9,DATE(YEAR(Units!$I109),MONTH(Units!$I109),1))))</f>
        <v/>
      </c>
      <c r="AA110" s="33" t="str">
        <f>IF($A110="","",MIN(IF(DAY(Settings!$B$6)&gt;=MAX(1,N(Units!$H109)),DATE(YEAR(Settings!$B$6),MONTH(Settings!$B$6),1),EDATE(DATE(YEAR(Settings!$B$6),MONTH(Settings!$B$6),1),-1)),Settings!$B$10,IF(Units!$J109="",2958465,DATE(YEAR(Units!$J109),MONTH(Units!$J109),1))))</f>
        <v/>
      </c>
    </row>
    <row r="111" spans="1:27" x14ac:dyDescent="0.3">
      <c r="A111" s="25" t="str">
        <f>IF(Units!A110="","",Units!A110)</f>
        <v/>
      </c>
      <c r="B111" s="25" t="str">
        <f>IF($A111="","",Units!B110&amp;"")</f>
        <v/>
      </c>
      <c r="C111" s="25" t="str">
        <f>IF($A111="","",IF(Units!D110="","(vacant)",Units!D110&amp;""))</f>
        <v/>
      </c>
      <c r="D111" s="26" t="str">
        <f>IF($A111="","",N(Units!F110))</f>
        <v/>
      </c>
      <c r="E111" s="27" t="str">
        <f>IF($A111="","",IF(OR(Units!$D110="",$AA111&lt;$Z111),0,(YEAR($AA111)-YEAR($Z111))*12+MONTH($AA111)-MONTH($Z111)+1))</f>
        <v/>
      </c>
      <c r="F111" s="26" t="str">
        <f>IF($A111="","",N(Units!K110)+E111*D111)</f>
        <v/>
      </c>
      <c r="G111" s="26" t="str">
        <f>IF($A111="","",SUMIFS(Payments!$D:$D,Payments!$B:$B,$A111,Payments!$C:$C,"&lt;"&amp;EDATE(Settings!$B$10,1)))</f>
        <v/>
      </c>
      <c r="H111" s="28" t="str">
        <f t="shared" si="3"/>
        <v/>
      </c>
      <c r="I111" s="27" t="str">
        <f>IF($A111="","",IF(H111&gt;0.005,"Arrears",IF(H111&lt;-0.005,"Advance",IF(Units!D110="","Vacant","Paid up"))))</f>
        <v/>
      </c>
      <c r="J111" s="26" t="str">
        <f>IF($A111="","",N(Units!G110))</f>
        <v/>
      </c>
      <c r="K111" s="29" t="str">
        <f>IF(OR($A111="",Units!J110=""),"",Units!J110)</f>
        <v/>
      </c>
      <c r="L111" s="30" t="str">
        <f>IF(K111="","",K111-Settings!$B$6)</f>
        <v/>
      </c>
      <c r="M111" s="31" t="str">
        <f>IF($A111="","",SUMIFS(Payments!$D:$D,Payments!$B:$B,$A111,Payments!$C:$C,"&gt;="&amp;M$4,Payments!$C:$C,"&lt;"&amp;EDATE(M$4,1)))</f>
        <v/>
      </c>
      <c r="N111" s="31" t="str">
        <f>IF($A111="","",SUMIFS(Payments!$D:$D,Payments!$B:$B,$A111,Payments!$C:$C,"&gt;="&amp;N$4,Payments!$C:$C,"&lt;"&amp;EDATE(N$4,1)))</f>
        <v/>
      </c>
      <c r="O111" s="31" t="str">
        <f>IF($A111="","",SUMIFS(Payments!$D:$D,Payments!$B:$B,$A111,Payments!$C:$C,"&gt;="&amp;O$4,Payments!$C:$C,"&lt;"&amp;EDATE(O$4,1)))</f>
        <v/>
      </c>
      <c r="P111" s="31" t="str">
        <f>IF($A111="","",SUMIFS(Payments!$D:$D,Payments!$B:$B,$A111,Payments!$C:$C,"&gt;="&amp;P$4,Payments!$C:$C,"&lt;"&amp;EDATE(P$4,1)))</f>
        <v/>
      </c>
      <c r="Q111" s="31" t="str">
        <f>IF($A111="","",SUMIFS(Payments!$D:$D,Payments!$B:$B,$A111,Payments!$C:$C,"&gt;="&amp;Q$4,Payments!$C:$C,"&lt;"&amp;EDATE(Q$4,1)))</f>
        <v/>
      </c>
      <c r="R111" s="31" t="str">
        <f>IF($A111="","",SUMIFS(Payments!$D:$D,Payments!$B:$B,$A111,Payments!$C:$C,"&gt;="&amp;R$4,Payments!$C:$C,"&lt;"&amp;EDATE(R$4,1)))</f>
        <v/>
      </c>
      <c r="S111" s="31" t="str">
        <f>IF($A111="","",SUMIFS(Payments!$D:$D,Payments!$B:$B,$A111,Payments!$C:$C,"&gt;="&amp;S$4,Payments!$C:$C,"&lt;"&amp;EDATE(S$4,1)))</f>
        <v/>
      </c>
      <c r="T111" s="31" t="str">
        <f>IF($A111="","",SUMIFS(Payments!$D:$D,Payments!$B:$B,$A111,Payments!$C:$C,"&gt;="&amp;T$4,Payments!$C:$C,"&lt;"&amp;EDATE(T$4,1)))</f>
        <v/>
      </c>
      <c r="U111" s="31" t="str">
        <f>IF($A111="","",SUMIFS(Payments!$D:$D,Payments!$B:$B,$A111,Payments!$C:$C,"&gt;="&amp;U$4,Payments!$C:$C,"&lt;"&amp;EDATE(U$4,1)))</f>
        <v/>
      </c>
      <c r="V111" s="31" t="str">
        <f>IF($A111="","",SUMIFS(Payments!$D:$D,Payments!$B:$B,$A111,Payments!$C:$C,"&gt;="&amp;V$4,Payments!$C:$C,"&lt;"&amp;EDATE(V$4,1)))</f>
        <v/>
      </c>
      <c r="W111" s="31" t="str">
        <f>IF($A111="","",SUMIFS(Payments!$D:$D,Payments!$B:$B,$A111,Payments!$C:$C,"&gt;="&amp;W$4,Payments!$C:$C,"&lt;"&amp;EDATE(W$4,1)))</f>
        <v/>
      </c>
      <c r="X111" s="31" t="str">
        <f>IF($A111="","",SUMIFS(Payments!$D:$D,Payments!$B:$B,$A111,Payments!$C:$C,"&gt;="&amp;X$4,Payments!$C:$C,"&lt;"&amp;EDATE(X$4,1)))</f>
        <v/>
      </c>
      <c r="Y111" s="32" t="str">
        <f>IF(OR($A111="",N(H111)&lt;=0.005,Units!D110=""),"","Dear "&amp;C111&amp;", rent of "&amp;Settings!$B$4&amp;" "&amp;TEXT(H111,"#,##0")&amp;" is pending for "&amp;Units!C110&amp;", "&amp;B111&amp;" as on "&amp;TEXT(Settings!$B$6,"dd-mmm-yyyy")&amp;". Kindly pay at the earliest. Thank you. "&amp;Settings!$B$3)</f>
        <v/>
      </c>
      <c r="Z111" s="33" t="str">
        <f>IF($A111="","",IF(Units!$I110="",Settings!$B$9,MAX(Settings!$B$9,DATE(YEAR(Units!$I110),MONTH(Units!$I110),1))))</f>
        <v/>
      </c>
      <c r="AA111" s="33" t="str">
        <f>IF($A111="","",MIN(IF(DAY(Settings!$B$6)&gt;=MAX(1,N(Units!$H110)),DATE(YEAR(Settings!$B$6),MONTH(Settings!$B$6),1),EDATE(DATE(YEAR(Settings!$B$6),MONTH(Settings!$B$6),1),-1)),Settings!$B$10,IF(Units!$J110="",2958465,DATE(YEAR(Units!$J110),MONTH(Units!$J110),1))))</f>
        <v/>
      </c>
    </row>
    <row r="112" spans="1:27" x14ac:dyDescent="0.3">
      <c r="A112" s="25" t="str">
        <f>IF(Units!A111="","",Units!A111)</f>
        <v/>
      </c>
      <c r="B112" s="25" t="str">
        <f>IF($A112="","",Units!B111&amp;"")</f>
        <v/>
      </c>
      <c r="C112" s="25" t="str">
        <f>IF($A112="","",IF(Units!D111="","(vacant)",Units!D111&amp;""))</f>
        <v/>
      </c>
      <c r="D112" s="26" t="str">
        <f>IF($A112="","",N(Units!F111))</f>
        <v/>
      </c>
      <c r="E112" s="27" t="str">
        <f>IF($A112="","",IF(OR(Units!$D111="",$AA112&lt;$Z112),0,(YEAR($AA112)-YEAR($Z112))*12+MONTH($AA112)-MONTH($Z112)+1))</f>
        <v/>
      </c>
      <c r="F112" s="26" t="str">
        <f>IF($A112="","",N(Units!K111)+E112*D112)</f>
        <v/>
      </c>
      <c r="G112" s="26" t="str">
        <f>IF($A112="","",SUMIFS(Payments!$D:$D,Payments!$B:$B,$A112,Payments!$C:$C,"&lt;"&amp;EDATE(Settings!$B$10,1)))</f>
        <v/>
      </c>
      <c r="H112" s="28" t="str">
        <f t="shared" si="3"/>
        <v/>
      </c>
      <c r="I112" s="27" t="str">
        <f>IF($A112="","",IF(H112&gt;0.005,"Arrears",IF(H112&lt;-0.005,"Advance",IF(Units!D111="","Vacant","Paid up"))))</f>
        <v/>
      </c>
      <c r="J112" s="26" t="str">
        <f>IF($A112="","",N(Units!G111))</f>
        <v/>
      </c>
      <c r="K112" s="29" t="str">
        <f>IF(OR($A112="",Units!J111=""),"",Units!J111)</f>
        <v/>
      </c>
      <c r="L112" s="30" t="str">
        <f>IF(K112="","",K112-Settings!$B$6)</f>
        <v/>
      </c>
      <c r="M112" s="31" t="str">
        <f>IF($A112="","",SUMIFS(Payments!$D:$D,Payments!$B:$B,$A112,Payments!$C:$C,"&gt;="&amp;M$4,Payments!$C:$C,"&lt;"&amp;EDATE(M$4,1)))</f>
        <v/>
      </c>
      <c r="N112" s="31" t="str">
        <f>IF($A112="","",SUMIFS(Payments!$D:$D,Payments!$B:$B,$A112,Payments!$C:$C,"&gt;="&amp;N$4,Payments!$C:$C,"&lt;"&amp;EDATE(N$4,1)))</f>
        <v/>
      </c>
      <c r="O112" s="31" t="str">
        <f>IF($A112="","",SUMIFS(Payments!$D:$D,Payments!$B:$B,$A112,Payments!$C:$C,"&gt;="&amp;O$4,Payments!$C:$C,"&lt;"&amp;EDATE(O$4,1)))</f>
        <v/>
      </c>
      <c r="P112" s="31" t="str">
        <f>IF($A112="","",SUMIFS(Payments!$D:$D,Payments!$B:$B,$A112,Payments!$C:$C,"&gt;="&amp;P$4,Payments!$C:$C,"&lt;"&amp;EDATE(P$4,1)))</f>
        <v/>
      </c>
      <c r="Q112" s="31" t="str">
        <f>IF($A112="","",SUMIFS(Payments!$D:$D,Payments!$B:$B,$A112,Payments!$C:$C,"&gt;="&amp;Q$4,Payments!$C:$C,"&lt;"&amp;EDATE(Q$4,1)))</f>
        <v/>
      </c>
      <c r="R112" s="31" t="str">
        <f>IF($A112="","",SUMIFS(Payments!$D:$D,Payments!$B:$B,$A112,Payments!$C:$C,"&gt;="&amp;R$4,Payments!$C:$C,"&lt;"&amp;EDATE(R$4,1)))</f>
        <v/>
      </c>
      <c r="S112" s="31" t="str">
        <f>IF($A112="","",SUMIFS(Payments!$D:$D,Payments!$B:$B,$A112,Payments!$C:$C,"&gt;="&amp;S$4,Payments!$C:$C,"&lt;"&amp;EDATE(S$4,1)))</f>
        <v/>
      </c>
      <c r="T112" s="31" t="str">
        <f>IF($A112="","",SUMIFS(Payments!$D:$D,Payments!$B:$B,$A112,Payments!$C:$C,"&gt;="&amp;T$4,Payments!$C:$C,"&lt;"&amp;EDATE(T$4,1)))</f>
        <v/>
      </c>
      <c r="U112" s="31" t="str">
        <f>IF($A112="","",SUMIFS(Payments!$D:$D,Payments!$B:$B,$A112,Payments!$C:$C,"&gt;="&amp;U$4,Payments!$C:$C,"&lt;"&amp;EDATE(U$4,1)))</f>
        <v/>
      </c>
      <c r="V112" s="31" t="str">
        <f>IF($A112="","",SUMIFS(Payments!$D:$D,Payments!$B:$B,$A112,Payments!$C:$C,"&gt;="&amp;V$4,Payments!$C:$C,"&lt;"&amp;EDATE(V$4,1)))</f>
        <v/>
      </c>
      <c r="W112" s="31" t="str">
        <f>IF($A112="","",SUMIFS(Payments!$D:$D,Payments!$B:$B,$A112,Payments!$C:$C,"&gt;="&amp;W$4,Payments!$C:$C,"&lt;"&amp;EDATE(W$4,1)))</f>
        <v/>
      </c>
      <c r="X112" s="31" t="str">
        <f>IF($A112="","",SUMIFS(Payments!$D:$D,Payments!$B:$B,$A112,Payments!$C:$C,"&gt;="&amp;X$4,Payments!$C:$C,"&lt;"&amp;EDATE(X$4,1)))</f>
        <v/>
      </c>
      <c r="Y112" s="32" t="str">
        <f>IF(OR($A112="",N(H112)&lt;=0.005,Units!D111=""),"","Dear "&amp;C112&amp;", rent of "&amp;Settings!$B$4&amp;" "&amp;TEXT(H112,"#,##0")&amp;" is pending for "&amp;Units!C111&amp;", "&amp;B112&amp;" as on "&amp;TEXT(Settings!$B$6,"dd-mmm-yyyy")&amp;". Kindly pay at the earliest. Thank you. "&amp;Settings!$B$3)</f>
        <v/>
      </c>
      <c r="Z112" s="33" t="str">
        <f>IF($A112="","",IF(Units!$I111="",Settings!$B$9,MAX(Settings!$B$9,DATE(YEAR(Units!$I111),MONTH(Units!$I111),1))))</f>
        <v/>
      </c>
      <c r="AA112" s="33" t="str">
        <f>IF($A112="","",MIN(IF(DAY(Settings!$B$6)&gt;=MAX(1,N(Units!$H111)),DATE(YEAR(Settings!$B$6),MONTH(Settings!$B$6),1),EDATE(DATE(YEAR(Settings!$B$6),MONTH(Settings!$B$6),1),-1)),Settings!$B$10,IF(Units!$J111="",2958465,DATE(YEAR(Units!$J111),MONTH(Units!$J111),1))))</f>
        <v/>
      </c>
    </row>
    <row r="113" spans="1:27" x14ac:dyDescent="0.3">
      <c r="A113" s="25" t="str">
        <f>IF(Units!A112="","",Units!A112)</f>
        <v/>
      </c>
      <c r="B113" s="25" t="str">
        <f>IF($A113="","",Units!B112&amp;"")</f>
        <v/>
      </c>
      <c r="C113" s="25" t="str">
        <f>IF($A113="","",IF(Units!D112="","(vacant)",Units!D112&amp;""))</f>
        <v/>
      </c>
      <c r="D113" s="26" t="str">
        <f>IF($A113="","",N(Units!F112))</f>
        <v/>
      </c>
      <c r="E113" s="27" t="str">
        <f>IF($A113="","",IF(OR(Units!$D112="",$AA113&lt;$Z113),0,(YEAR($AA113)-YEAR($Z113))*12+MONTH($AA113)-MONTH($Z113)+1))</f>
        <v/>
      </c>
      <c r="F113" s="26" t="str">
        <f>IF($A113="","",N(Units!K112)+E113*D113)</f>
        <v/>
      </c>
      <c r="G113" s="26" t="str">
        <f>IF($A113="","",SUMIFS(Payments!$D:$D,Payments!$B:$B,$A113,Payments!$C:$C,"&lt;"&amp;EDATE(Settings!$B$10,1)))</f>
        <v/>
      </c>
      <c r="H113" s="28" t="str">
        <f t="shared" si="3"/>
        <v/>
      </c>
      <c r="I113" s="27" t="str">
        <f>IF($A113="","",IF(H113&gt;0.005,"Arrears",IF(H113&lt;-0.005,"Advance",IF(Units!D112="","Vacant","Paid up"))))</f>
        <v/>
      </c>
      <c r="J113" s="26" t="str">
        <f>IF($A113="","",N(Units!G112))</f>
        <v/>
      </c>
      <c r="K113" s="29" t="str">
        <f>IF(OR($A113="",Units!J112=""),"",Units!J112)</f>
        <v/>
      </c>
      <c r="L113" s="30" t="str">
        <f>IF(K113="","",K113-Settings!$B$6)</f>
        <v/>
      </c>
      <c r="M113" s="31" t="str">
        <f>IF($A113="","",SUMIFS(Payments!$D:$D,Payments!$B:$B,$A113,Payments!$C:$C,"&gt;="&amp;M$4,Payments!$C:$C,"&lt;"&amp;EDATE(M$4,1)))</f>
        <v/>
      </c>
      <c r="N113" s="31" t="str">
        <f>IF($A113="","",SUMIFS(Payments!$D:$D,Payments!$B:$B,$A113,Payments!$C:$C,"&gt;="&amp;N$4,Payments!$C:$C,"&lt;"&amp;EDATE(N$4,1)))</f>
        <v/>
      </c>
      <c r="O113" s="31" t="str">
        <f>IF($A113="","",SUMIFS(Payments!$D:$D,Payments!$B:$B,$A113,Payments!$C:$C,"&gt;="&amp;O$4,Payments!$C:$C,"&lt;"&amp;EDATE(O$4,1)))</f>
        <v/>
      </c>
      <c r="P113" s="31" t="str">
        <f>IF($A113="","",SUMIFS(Payments!$D:$D,Payments!$B:$B,$A113,Payments!$C:$C,"&gt;="&amp;P$4,Payments!$C:$C,"&lt;"&amp;EDATE(P$4,1)))</f>
        <v/>
      </c>
      <c r="Q113" s="31" t="str">
        <f>IF($A113="","",SUMIFS(Payments!$D:$D,Payments!$B:$B,$A113,Payments!$C:$C,"&gt;="&amp;Q$4,Payments!$C:$C,"&lt;"&amp;EDATE(Q$4,1)))</f>
        <v/>
      </c>
      <c r="R113" s="31" t="str">
        <f>IF($A113="","",SUMIFS(Payments!$D:$D,Payments!$B:$B,$A113,Payments!$C:$C,"&gt;="&amp;R$4,Payments!$C:$C,"&lt;"&amp;EDATE(R$4,1)))</f>
        <v/>
      </c>
      <c r="S113" s="31" t="str">
        <f>IF($A113="","",SUMIFS(Payments!$D:$D,Payments!$B:$B,$A113,Payments!$C:$C,"&gt;="&amp;S$4,Payments!$C:$C,"&lt;"&amp;EDATE(S$4,1)))</f>
        <v/>
      </c>
      <c r="T113" s="31" t="str">
        <f>IF($A113="","",SUMIFS(Payments!$D:$D,Payments!$B:$B,$A113,Payments!$C:$C,"&gt;="&amp;T$4,Payments!$C:$C,"&lt;"&amp;EDATE(T$4,1)))</f>
        <v/>
      </c>
      <c r="U113" s="31" t="str">
        <f>IF($A113="","",SUMIFS(Payments!$D:$D,Payments!$B:$B,$A113,Payments!$C:$C,"&gt;="&amp;U$4,Payments!$C:$C,"&lt;"&amp;EDATE(U$4,1)))</f>
        <v/>
      </c>
      <c r="V113" s="31" t="str">
        <f>IF($A113="","",SUMIFS(Payments!$D:$D,Payments!$B:$B,$A113,Payments!$C:$C,"&gt;="&amp;V$4,Payments!$C:$C,"&lt;"&amp;EDATE(V$4,1)))</f>
        <v/>
      </c>
      <c r="W113" s="31" t="str">
        <f>IF($A113="","",SUMIFS(Payments!$D:$D,Payments!$B:$B,$A113,Payments!$C:$C,"&gt;="&amp;W$4,Payments!$C:$C,"&lt;"&amp;EDATE(W$4,1)))</f>
        <v/>
      </c>
      <c r="X113" s="31" t="str">
        <f>IF($A113="","",SUMIFS(Payments!$D:$D,Payments!$B:$B,$A113,Payments!$C:$C,"&gt;="&amp;X$4,Payments!$C:$C,"&lt;"&amp;EDATE(X$4,1)))</f>
        <v/>
      </c>
      <c r="Y113" s="32" t="str">
        <f>IF(OR($A113="",N(H113)&lt;=0.005,Units!D112=""),"","Dear "&amp;C113&amp;", rent of "&amp;Settings!$B$4&amp;" "&amp;TEXT(H113,"#,##0")&amp;" is pending for "&amp;Units!C112&amp;", "&amp;B113&amp;" as on "&amp;TEXT(Settings!$B$6,"dd-mmm-yyyy")&amp;". Kindly pay at the earliest. Thank you. "&amp;Settings!$B$3)</f>
        <v/>
      </c>
      <c r="Z113" s="33" t="str">
        <f>IF($A113="","",IF(Units!$I112="",Settings!$B$9,MAX(Settings!$B$9,DATE(YEAR(Units!$I112),MONTH(Units!$I112),1))))</f>
        <v/>
      </c>
      <c r="AA113" s="33" t="str">
        <f>IF($A113="","",MIN(IF(DAY(Settings!$B$6)&gt;=MAX(1,N(Units!$H112)),DATE(YEAR(Settings!$B$6),MONTH(Settings!$B$6),1),EDATE(DATE(YEAR(Settings!$B$6),MONTH(Settings!$B$6),1),-1)),Settings!$B$10,IF(Units!$J112="",2958465,DATE(YEAR(Units!$J112),MONTH(Units!$J112),1))))</f>
        <v/>
      </c>
    </row>
    <row r="114" spans="1:27" x14ac:dyDescent="0.3">
      <c r="A114" s="25" t="str">
        <f>IF(Units!A113="","",Units!A113)</f>
        <v/>
      </c>
      <c r="B114" s="25" t="str">
        <f>IF($A114="","",Units!B113&amp;"")</f>
        <v/>
      </c>
      <c r="C114" s="25" t="str">
        <f>IF($A114="","",IF(Units!D113="","(vacant)",Units!D113&amp;""))</f>
        <v/>
      </c>
      <c r="D114" s="26" t="str">
        <f>IF($A114="","",N(Units!F113))</f>
        <v/>
      </c>
      <c r="E114" s="27" t="str">
        <f>IF($A114="","",IF(OR(Units!$D113="",$AA114&lt;$Z114),0,(YEAR($AA114)-YEAR($Z114))*12+MONTH($AA114)-MONTH($Z114)+1))</f>
        <v/>
      </c>
      <c r="F114" s="26" t="str">
        <f>IF($A114="","",N(Units!K113)+E114*D114)</f>
        <v/>
      </c>
      <c r="G114" s="26" t="str">
        <f>IF($A114="","",SUMIFS(Payments!$D:$D,Payments!$B:$B,$A114,Payments!$C:$C,"&lt;"&amp;EDATE(Settings!$B$10,1)))</f>
        <v/>
      </c>
      <c r="H114" s="28" t="str">
        <f t="shared" si="3"/>
        <v/>
      </c>
      <c r="I114" s="27" t="str">
        <f>IF($A114="","",IF(H114&gt;0.005,"Arrears",IF(H114&lt;-0.005,"Advance",IF(Units!D113="","Vacant","Paid up"))))</f>
        <v/>
      </c>
      <c r="J114" s="26" t="str">
        <f>IF($A114="","",N(Units!G113))</f>
        <v/>
      </c>
      <c r="K114" s="29" t="str">
        <f>IF(OR($A114="",Units!J113=""),"",Units!J113)</f>
        <v/>
      </c>
      <c r="L114" s="30" t="str">
        <f>IF(K114="","",K114-Settings!$B$6)</f>
        <v/>
      </c>
      <c r="M114" s="31" t="str">
        <f>IF($A114="","",SUMIFS(Payments!$D:$D,Payments!$B:$B,$A114,Payments!$C:$C,"&gt;="&amp;M$4,Payments!$C:$C,"&lt;"&amp;EDATE(M$4,1)))</f>
        <v/>
      </c>
      <c r="N114" s="31" t="str">
        <f>IF($A114="","",SUMIFS(Payments!$D:$D,Payments!$B:$B,$A114,Payments!$C:$C,"&gt;="&amp;N$4,Payments!$C:$C,"&lt;"&amp;EDATE(N$4,1)))</f>
        <v/>
      </c>
      <c r="O114" s="31" t="str">
        <f>IF($A114="","",SUMIFS(Payments!$D:$D,Payments!$B:$B,$A114,Payments!$C:$C,"&gt;="&amp;O$4,Payments!$C:$C,"&lt;"&amp;EDATE(O$4,1)))</f>
        <v/>
      </c>
      <c r="P114" s="31" t="str">
        <f>IF($A114="","",SUMIFS(Payments!$D:$D,Payments!$B:$B,$A114,Payments!$C:$C,"&gt;="&amp;P$4,Payments!$C:$C,"&lt;"&amp;EDATE(P$4,1)))</f>
        <v/>
      </c>
      <c r="Q114" s="31" t="str">
        <f>IF($A114="","",SUMIFS(Payments!$D:$D,Payments!$B:$B,$A114,Payments!$C:$C,"&gt;="&amp;Q$4,Payments!$C:$C,"&lt;"&amp;EDATE(Q$4,1)))</f>
        <v/>
      </c>
      <c r="R114" s="31" t="str">
        <f>IF($A114="","",SUMIFS(Payments!$D:$D,Payments!$B:$B,$A114,Payments!$C:$C,"&gt;="&amp;R$4,Payments!$C:$C,"&lt;"&amp;EDATE(R$4,1)))</f>
        <v/>
      </c>
      <c r="S114" s="31" t="str">
        <f>IF($A114="","",SUMIFS(Payments!$D:$D,Payments!$B:$B,$A114,Payments!$C:$C,"&gt;="&amp;S$4,Payments!$C:$C,"&lt;"&amp;EDATE(S$4,1)))</f>
        <v/>
      </c>
      <c r="T114" s="31" t="str">
        <f>IF($A114="","",SUMIFS(Payments!$D:$D,Payments!$B:$B,$A114,Payments!$C:$C,"&gt;="&amp;T$4,Payments!$C:$C,"&lt;"&amp;EDATE(T$4,1)))</f>
        <v/>
      </c>
      <c r="U114" s="31" t="str">
        <f>IF($A114="","",SUMIFS(Payments!$D:$D,Payments!$B:$B,$A114,Payments!$C:$C,"&gt;="&amp;U$4,Payments!$C:$C,"&lt;"&amp;EDATE(U$4,1)))</f>
        <v/>
      </c>
      <c r="V114" s="31" t="str">
        <f>IF($A114="","",SUMIFS(Payments!$D:$D,Payments!$B:$B,$A114,Payments!$C:$C,"&gt;="&amp;V$4,Payments!$C:$C,"&lt;"&amp;EDATE(V$4,1)))</f>
        <v/>
      </c>
      <c r="W114" s="31" t="str">
        <f>IF($A114="","",SUMIFS(Payments!$D:$D,Payments!$B:$B,$A114,Payments!$C:$C,"&gt;="&amp;W$4,Payments!$C:$C,"&lt;"&amp;EDATE(W$4,1)))</f>
        <v/>
      </c>
      <c r="X114" s="31" t="str">
        <f>IF($A114="","",SUMIFS(Payments!$D:$D,Payments!$B:$B,$A114,Payments!$C:$C,"&gt;="&amp;X$4,Payments!$C:$C,"&lt;"&amp;EDATE(X$4,1)))</f>
        <v/>
      </c>
      <c r="Y114" s="32" t="str">
        <f>IF(OR($A114="",N(H114)&lt;=0.005,Units!D113=""),"","Dear "&amp;C114&amp;", rent of "&amp;Settings!$B$4&amp;" "&amp;TEXT(H114,"#,##0")&amp;" is pending for "&amp;Units!C113&amp;", "&amp;B114&amp;" as on "&amp;TEXT(Settings!$B$6,"dd-mmm-yyyy")&amp;". Kindly pay at the earliest. Thank you. "&amp;Settings!$B$3)</f>
        <v/>
      </c>
      <c r="Z114" s="33" t="str">
        <f>IF($A114="","",IF(Units!$I113="",Settings!$B$9,MAX(Settings!$B$9,DATE(YEAR(Units!$I113),MONTH(Units!$I113),1))))</f>
        <v/>
      </c>
      <c r="AA114" s="33" t="str">
        <f>IF($A114="","",MIN(IF(DAY(Settings!$B$6)&gt;=MAX(1,N(Units!$H113)),DATE(YEAR(Settings!$B$6),MONTH(Settings!$B$6),1),EDATE(DATE(YEAR(Settings!$B$6),MONTH(Settings!$B$6),1),-1)),Settings!$B$10,IF(Units!$J113="",2958465,DATE(YEAR(Units!$J113),MONTH(Units!$J113),1))))</f>
        <v/>
      </c>
    </row>
    <row r="115" spans="1:27" x14ac:dyDescent="0.3">
      <c r="A115" s="25" t="str">
        <f>IF(Units!A114="","",Units!A114)</f>
        <v/>
      </c>
      <c r="B115" s="25" t="str">
        <f>IF($A115="","",Units!B114&amp;"")</f>
        <v/>
      </c>
      <c r="C115" s="25" t="str">
        <f>IF($A115="","",IF(Units!D114="","(vacant)",Units!D114&amp;""))</f>
        <v/>
      </c>
      <c r="D115" s="26" t="str">
        <f>IF($A115="","",N(Units!F114))</f>
        <v/>
      </c>
      <c r="E115" s="27" t="str">
        <f>IF($A115="","",IF(OR(Units!$D114="",$AA115&lt;$Z115),0,(YEAR($AA115)-YEAR($Z115))*12+MONTH($AA115)-MONTH($Z115)+1))</f>
        <v/>
      </c>
      <c r="F115" s="26" t="str">
        <f>IF($A115="","",N(Units!K114)+E115*D115)</f>
        <v/>
      </c>
      <c r="G115" s="26" t="str">
        <f>IF($A115="","",SUMIFS(Payments!$D:$D,Payments!$B:$B,$A115,Payments!$C:$C,"&lt;"&amp;EDATE(Settings!$B$10,1)))</f>
        <v/>
      </c>
      <c r="H115" s="28" t="str">
        <f t="shared" si="3"/>
        <v/>
      </c>
      <c r="I115" s="27" t="str">
        <f>IF($A115="","",IF(H115&gt;0.005,"Arrears",IF(H115&lt;-0.005,"Advance",IF(Units!D114="","Vacant","Paid up"))))</f>
        <v/>
      </c>
      <c r="J115" s="26" t="str">
        <f>IF($A115="","",N(Units!G114))</f>
        <v/>
      </c>
      <c r="K115" s="29" t="str">
        <f>IF(OR($A115="",Units!J114=""),"",Units!J114)</f>
        <v/>
      </c>
      <c r="L115" s="30" t="str">
        <f>IF(K115="","",K115-Settings!$B$6)</f>
        <v/>
      </c>
      <c r="M115" s="31" t="str">
        <f>IF($A115="","",SUMIFS(Payments!$D:$D,Payments!$B:$B,$A115,Payments!$C:$C,"&gt;="&amp;M$4,Payments!$C:$C,"&lt;"&amp;EDATE(M$4,1)))</f>
        <v/>
      </c>
      <c r="N115" s="31" t="str">
        <f>IF($A115="","",SUMIFS(Payments!$D:$D,Payments!$B:$B,$A115,Payments!$C:$C,"&gt;="&amp;N$4,Payments!$C:$C,"&lt;"&amp;EDATE(N$4,1)))</f>
        <v/>
      </c>
      <c r="O115" s="31" t="str">
        <f>IF($A115="","",SUMIFS(Payments!$D:$D,Payments!$B:$B,$A115,Payments!$C:$C,"&gt;="&amp;O$4,Payments!$C:$C,"&lt;"&amp;EDATE(O$4,1)))</f>
        <v/>
      </c>
      <c r="P115" s="31" t="str">
        <f>IF($A115="","",SUMIFS(Payments!$D:$D,Payments!$B:$B,$A115,Payments!$C:$C,"&gt;="&amp;P$4,Payments!$C:$C,"&lt;"&amp;EDATE(P$4,1)))</f>
        <v/>
      </c>
      <c r="Q115" s="31" t="str">
        <f>IF($A115="","",SUMIFS(Payments!$D:$D,Payments!$B:$B,$A115,Payments!$C:$C,"&gt;="&amp;Q$4,Payments!$C:$C,"&lt;"&amp;EDATE(Q$4,1)))</f>
        <v/>
      </c>
      <c r="R115" s="31" t="str">
        <f>IF($A115="","",SUMIFS(Payments!$D:$D,Payments!$B:$B,$A115,Payments!$C:$C,"&gt;="&amp;R$4,Payments!$C:$C,"&lt;"&amp;EDATE(R$4,1)))</f>
        <v/>
      </c>
      <c r="S115" s="31" t="str">
        <f>IF($A115="","",SUMIFS(Payments!$D:$D,Payments!$B:$B,$A115,Payments!$C:$C,"&gt;="&amp;S$4,Payments!$C:$C,"&lt;"&amp;EDATE(S$4,1)))</f>
        <v/>
      </c>
      <c r="T115" s="31" t="str">
        <f>IF($A115="","",SUMIFS(Payments!$D:$D,Payments!$B:$B,$A115,Payments!$C:$C,"&gt;="&amp;T$4,Payments!$C:$C,"&lt;"&amp;EDATE(T$4,1)))</f>
        <v/>
      </c>
      <c r="U115" s="31" t="str">
        <f>IF($A115="","",SUMIFS(Payments!$D:$D,Payments!$B:$B,$A115,Payments!$C:$C,"&gt;="&amp;U$4,Payments!$C:$C,"&lt;"&amp;EDATE(U$4,1)))</f>
        <v/>
      </c>
      <c r="V115" s="31" t="str">
        <f>IF($A115="","",SUMIFS(Payments!$D:$D,Payments!$B:$B,$A115,Payments!$C:$C,"&gt;="&amp;V$4,Payments!$C:$C,"&lt;"&amp;EDATE(V$4,1)))</f>
        <v/>
      </c>
      <c r="W115" s="31" t="str">
        <f>IF($A115="","",SUMIFS(Payments!$D:$D,Payments!$B:$B,$A115,Payments!$C:$C,"&gt;="&amp;W$4,Payments!$C:$C,"&lt;"&amp;EDATE(W$4,1)))</f>
        <v/>
      </c>
      <c r="X115" s="31" t="str">
        <f>IF($A115="","",SUMIFS(Payments!$D:$D,Payments!$B:$B,$A115,Payments!$C:$C,"&gt;="&amp;X$4,Payments!$C:$C,"&lt;"&amp;EDATE(X$4,1)))</f>
        <v/>
      </c>
      <c r="Y115" s="32" t="str">
        <f>IF(OR($A115="",N(H115)&lt;=0.005,Units!D114=""),"","Dear "&amp;C115&amp;", rent of "&amp;Settings!$B$4&amp;" "&amp;TEXT(H115,"#,##0")&amp;" is pending for "&amp;Units!C114&amp;", "&amp;B115&amp;" as on "&amp;TEXT(Settings!$B$6,"dd-mmm-yyyy")&amp;". Kindly pay at the earliest. Thank you. "&amp;Settings!$B$3)</f>
        <v/>
      </c>
      <c r="Z115" s="33" t="str">
        <f>IF($A115="","",IF(Units!$I114="",Settings!$B$9,MAX(Settings!$B$9,DATE(YEAR(Units!$I114),MONTH(Units!$I114),1))))</f>
        <v/>
      </c>
      <c r="AA115" s="33" t="str">
        <f>IF($A115="","",MIN(IF(DAY(Settings!$B$6)&gt;=MAX(1,N(Units!$H114)),DATE(YEAR(Settings!$B$6),MONTH(Settings!$B$6),1),EDATE(DATE(YEAR(Settings!$B$6),MONTH(Settings!$B$6),1),-1)),Settings!$B$10,IF(Units!$J114="",2958465,DATE(YEAR(Units!$J114),MONTH(Units!$J114),1))))</f>
        <v/>
      </c>
    </row>
    <row r="116" spans="1:27" x14ac:dyDescent="0.3">
      <c r="A116" s="25" t="str">
        <f>IF(Units!A115="","",Units!A115)</f>
        <v/>
      </c>
      <c r="B116" s="25" t="str">
        <f>IF($A116="","",Units!B115&amp;"")</f>
        <v/>
      </c>
      <c r="C116" s="25" t="str">
        <f>IF($A116="","",IF(Units!D115="","(vacant)",Units!D115&amp;""))</f>
        <v/>
      </c>
      <c r="D116" s="26" t="str">
        <f>IF($A116="","",N(Units!F115))</f>
        <v/>
      </c>
      <c r="E116" s="27" t="str">
        <f>IF($A116="","",IF(OR(Units!$D115="",$AA116&lt;$Z116),0,(YEAR($AA116)-YEAR($Z116))*12+MONTH($AA116)-MONTH($Z116)+1))</f>
        <v/>
      </c>
      <c r="F116" s="26" t="str">
        <f>IF($A116="","",N(Units!K115)+E116*D116)</f>
        <v/>
      </c>
      <c r="G116" s="26" t="str">
        <f>IF($A116="","",SUMIFS(Payments!$D:$D,Payments!$B:$B,$A116,Payments!$C:$C,"&lt;"&amp;EDATE(Settings!$B$10,1)))</f>
        <v/>
      </c>
      <c r="H116" s="28" t="str">
        <f t="shared" si="3"/>
        <v/>
      </c>
      <c r="I116" s="27" t="str">
        <f>IF($A116="","",IF(H116&gt;0.005,"Arrears",IF(H116&lt;-0.005,"Advance",IF(Units!D115="","Vacant","Paid up"))))</f>
        <v/>
      </c>
      <c r="J116" s="26" t="str">
        <f>IF($A116="","",N(Units!G115))</f>
        <v/>
      </c>
      <c r="K116" s="29" t="str">
        <f>IF(OR($A116="",Units!J115=""),"",Units!J115)</f>
        <v/>
      </c>
      <c r="L116" s="30" t="str">
        <f>IF(K116="","",K116-Settings!$B$6)</f>
        <v/>
      </c>
      <c r="M116" s="31" t="str">
        <f>IF($A116="","",SUMIFS(Payments!$D:$D,Payments!$B:$B,$A116,Payments!$C:$C,"&gt;="&amp;M$4,Payments!$C:$C,"&lt;"&amp;EDATE(M$4,1)))</f>
        <v/>
      </c>
      <c r="N116" s="31" t="str">
        <f>IF($A116="","",SUMIFS(Payments!$D:$D,Payments!$B:$B,$A116,Payments!$C:$C,"&gt;="&amp;N$4,Payments!$C:$C,"&lt;"&amp;EDATE(N$4,1)))</f>
        <v/>
      </c>
      <c r="O116" s="31" t="str">
        <f>IF($A116="","",SUMIFS(Payments!$D:$D,Payments!$B:$B,$A116,Payments!$C:$C,"&gt;="&amp;O$4,Payments!$C:$C,"&lt;"&amp;EDATE(O$4,1)))</f>
        <v/>
      </c>
      <c r="P116" s="31" t="str">
        <f>IF($A116="","",SUMIFS(Payments!$D:$D,Payments!$B:$B,$A116,Payments!$C:$C,"&gt;="&amp;P$4,Payments!$C:$C,"&lt;"&amp;EDATE(P$4,1)))</f>
        <v/>
      </c>
      <c r="Q116" s="31" t="str">
        <f>IF($A116="","",SUMIFS(Payments!$D:$D,Payments!$B:$B,$A116,Payments!$C:$C,"&gt;="&amp;Q$4,Payments!$C:$C,"&lt;"&amp;EDATE(Q$4,1)))</f>
        <v/>
      </c>
      <c r="R116" s="31" t="str">
        <f>IF($A116="","",SUMIFS(Payments!$D:$D,Payments!$B:$B,$A116,Payments!$C:$C,"&gt;="&amp;R$4,Payments!$C:$C,"&lt;"&amp;EDATE(R$4,1)))</f>
        <v/>
      </c>
      <c r="S116" s="31" t="str">
        <f>IF($A116="","",SUMIFS(Payments!$D:$D,Payments!$B:$B,$A116,Payments!$C:$C,"&gt;="&amp;S$4,Payments!$C:$C,"&lt;"&amp;EDATE(S$4,1)))</f>
        <v/>
      </c>
      <c r="T116" s="31" t="str">
        <f>IF($A116="","",SUMIFS(Payments!$D:$D,Payments!$B:$B,$A116,Payments!$C:$C,"&gt;="&amp;T$4,Payments!$C:$C,"&lt;"&amp;EDATE(T$4,1)))</f>
        <v/>
      </c>
      <c r="U116" s="31" t="str">
        <f>IF($A116="","",SUMIFS(Payments!$D:$D,Payments!$B:$B,$A116,Payments!$C:$C,"&gt;="&amp;U$4,Payments!$C:$C,"&lt;"&amp;EDATE(U$4,1)))</f>
        <v/>
      </c>
      <c r="V116" s="31" t="str">
        <f>IF($A116="","",SUMIFS(Payments!$D:$D,Payments!$B:$B,$A116,Payments!$C:$C,"&gt;="&amp;V$4,Payments!$C:$C,"&lt;"&amp;EDATE(V$4,1)))</f>
        <v/>
      </c>
      <c r="W116" s="31" t="str">
        <f>IF($A116="","",SUMIFS(Payments!$D:$D,Payments!$B:$B,$A116,Payments!$C:$C,"&gt;="&amp;W$4,Payments!$C:$C,"&lt;"&amp;EDATE(W$4,1)))</f>
        <v/>
      </c>
      <c r="X116" s="31" t="str">
        <f>IF($A116="","",SUMIFS(Payments!$D:$D,Payments!$B:$B,$A116,Payments!$C:$C,"&gt;="&amp;X$4,Payments!$C:$C,"&lt;"&amp;EDATE(X$4,1)))</f>
        <v/>
      </c>
      <c r="Y116" s="32" t="str">
        <f>IF(OR($A116="",N(H116)&lt;=0.005,Units!D115=""),"","Dear "&amp;C116&amp;", rent of "&amp;Settings!$B$4&amp;" "&amp;TEXT(H116,"#,##0")&amp;" is pending for "&amp;Units!C115&amp;", "&amp;B116&amp;" as on "&amp;TEXT(Settings!$B$6,"dd-mmm-yyyy")&amp;". Kindly pay at the earliest. Thank you. "&amp;Settings!$B$3)</f>
        <v/>
      </c>
      <c r="Z116" s="33" t="str">
        <f>IF($A116="","",IF(Units!$I115="",Settings!$B$9,MAX(Settings!$B$9,DATE(YEAR(Units!$I115),MONTH(Units!$I115),1))))</f>
        <v/>
      </c>
      <c r="AA116" s="33" t="str">
        <f>IF($A116="","",MIN(IF(DAY(Settings!$B$6)&gt;=MAX(1,N(Units!$H115)),DATE(YEAR(Settings!$B$6),MONTH(Settings!$B$6),1),EDATE(DATE(YEAR(Settings!$B$6),MONTH(Settings!$B$6),1),-1)),Settings!$B$10,IF(Units!$J115="",2958465,DATE(YEAR(Units!$J115),MONTH(Units!$J115),1))))</f>
        <v/>
      </c>
    </row>
    <row r="117" spans="1:27" x14ac:dyDescent="0.3">
      <c r="A117" s="25" t="str">
        <f>IF(Units!A116="","",Units!A116)</f>
        <v/>
      </c>
      <c r="B117" s="25" t="str">
        <f>IF($A117="","",Units!B116&amp;"")</f>
        <v/>
      </c>
      <c r="C117" s="25" t="str">
        <f>IF($A117="","",IF(Units!D116="","(vacant)",Units!D116&amp;""))</f>
        <v/>
      </c>
      <c r="D117" s="26" t="str">
        <f>IF($A117="","",N(Units!F116))</f>
        <v/>
      </c>
      <c r="E117" s="27" t="str">
        <f>IF($A117="","",IF(OR(Units!$D116="",$AA117&lt;$Z117),0,(YEAR($AA117)-YEAR($Z117))*12+MONTH($AA117)-MONTH($Z117)+1))</f>
        <v/>
      </c>
      <c r="F117" s="26" t="str">
        <f>IF($A117="","",N(Units!K116)+E117*D117)</f>
        <v/>
      </c>
      <c r="G117" s="26" t="str">
        <f>IF($A117="","",SUMIFS(Payments!$D:$D,Payments!$B:$B,$A117,Payments!$C:$C,"&lt;"&amp;EDATE(Settings!$B$10,1)))</f>
        <v/>
      </c>
      <c r="H117" s="28" t="str">
        <f t="shared" si="3"/>
        <v/>
      </c>
      <c r="I117" s="27" t="str">
        <f>IF($A117="","",IF(H117&gt;0.005,"Arrears",IF(H117&lt;-0.005,"Advance",IF(Units!D116="","Vacant","Paid up"))))</f>
        <v/>
      </c>
      <c r="J117" s="26" t="str">
        <f>IF($A117="","",N(Units!G116))</f>
        <v/>
      </c>
      <c r="K117" s="29" t="str">
        <f>IF(OR($A117="",Units!J116=""),"",Units!J116)</f>
        <v/>
      </c>
      <c r="L117" s="30" t="str">
        <f>IF(K117="","",K117-Settings!$B$6)</f>
        <v/>
      </c>
      <c r="M117" s="31" t="str">
        <f>IF($A117="","",SUMIFS(Payments!$D:$D,Payments!$B:$B,$A117,Payments!$C:$C,"&gt;="&amp;M$4,Payments!$C:$C,"&lt;"&amp;EDATE(M$4,1)))</f>
        <v/>
      </c>
      <c r="N117" s="31" t="str">
        <f>IF($A117="","",SUMIFS(Payments!$D:$D,Payments!$B:$B,$A117,Payments!$C:$C,"&gt;="&amp;N$4,Payments!$C:$C,"&lt;"&amp;EDATE(N$4,1)))</f>
        <v/>
      </c>
      <c r="O117" s="31" t="str">
        <f>IF($A117="","",SUMIFS(Payments!$D:$D,Payments!$B:$B,$A117,Payments!$C:$C,"&gt;="&amp;O$4,Payments!$C:$C,"&lt;"&amp;EDATE(O$4,1)))</f>
        <v/>
      </c>
      <c r="P117" s="31" t="str">
        <f>IF($A117="","",SUMIFS(Payments!$D:$D,Payments!$B:$B,$A117,Payments!$C:$C,"&gt;="&amp;P$4,Payments!$C:$C,"&lt;"&amp;EDATE(P$4,1)))</f>
        <v/>
      </c>
      <c r="Q117" s="31" t="str">
        <f>IF($A117="","",SUMIFS(Payments!$D:$D,Payments!$B:$B,$A117,Payments!$C:$C,"&gt;="&amp;Q$4,Payments!$C:$C,"&lt;"&amp;EDATE(Q$4,1)))</f>
        <v/>
      </c>
      <c r="R117" s="31" t="str">
        <f>IF($A117="","",SUMIFS(Payments!$D:$D,Payments!$B:$B,$A117,Payments!$C:$C,"&gt;="&amp;R$4,Payments!$C:$C,"&lt;"&amp;EDATE(R$4,1)))</f>
        <v/>
      </c>
      <c r="S117" s="31" t="str">
        <f>IF($A117="","",SUMIFS(Payments!$D:$D,Payments!$B:$B,$A117,Payments!$C:$C,"&gt;="&amp;S$4,Payments!$C:$C,"&lt;"&amp;EDATE(S$4,1)))</f>
        <v/>
      </c>
      <c r="T117" s="31" t="str">
        <f>IF($A117="","",SUMIFS(Payments!$D:$D,Payments!$B:$B,$A117,Payments!$C:$C,"&gt;="&amp;T$4,Payments!$C:$C,"&lt;"&amp;EDATE(T$4,1)))</f>
        <v/>
      </c>
      <c r="U117" s="31" t="str">
        <f>IF($A117="","",SUMIFS(Payments!$D:$D,Payments!$B:$B,$A117,Payments!$C:$C,"&gt;="&amp;U$4,Payments!$C:$C,"&lt;"&amp;EDATE(U$4,1)))</f>
        <v/>
      </c>
      <c r="V117" s="31" t="str">
        <f>IF($A117="","",SUMIFS(Payments!$D:$D,Payments!$B:$B,$A117,Payments!$C:$C,"&gt;="&amp;V$4,Payments!$C:$C,"&lt;"&amp;EDATE(V$4,1)))</f>
        <v/>
      </c>
      <c r="W117" s="31" t="str">
        <f>IF($A117="","",SUMIFS(Payments!$D:$D,Payments!$B:$B,$A117,Payments!$C:$C,"&gt;="&amp;W$4,Payments!$C:$C,"&lt;"&amp;EDATE(W$4,1)))</f>
        <v/>
      </c>
      <c r="X117" s="31" t="str">
        <f>IF($A117="","",SUMIFS(Payments!$D:$D,Payments!$B:$B,$A117,Payments!$C:$C,"&gt;="&amp;X$4,Payments!$C:$C,"&lt;"&amp;EDATE(X$4,1)))</f>
        <v/>
      </c>
      <c r="Y117" s="32" t="str">
        <f>IF(OR($A117="",N(H117)&lt;=0.005,Units!D116=""),"","Dear "&amp;C117&amp;", rent of "&amp;Settings!$B$4&amp;" "&amp;TEXT(H117,"#,##0")&amp;" is pending for "&amp;Units!C116&amp;", "&amp;B117&amp;" as on "&amp;TEXT(Settings!$B$6,"dd-mmm-yyyy")&amp;". Kindly pay at the earliest. Thank you. "&amp;Settings!$B$3)</f>
        <v/>
      </c>
      <c r="Z117" s="33" t="str">
        <f>IF($A117="","",IF(Units!$I116="",Settings!$B$9,MAX(Settings!$B$9,DATE(YEAR(Units!$I116),MONTH(Units!$I116),1))))</f>
        <v/>
      </c>
      <c r="AA117" s="33" t="str">
        <f>IF($A117="","",MIN(IF(DAY(Settings!$B$6)&gt;=MAX(1,N(Units!$H116)),DATE(YEAR(Settings!$B$6),MONTH(Settings!$B$6),1),EDATE(DATE(YEAR(Settings!$B$6),MONTH(Settings!$B$6),1),-1)),Settings!$B$10,IF(Units!$J116="",2958465,DATE(YEAR(Units!$J116),MONTH(Units!$J116),1))))</f>
        <v/>
      </c>
    </row>
    <row r="118" spans="1:27" x14ac:dyDescent="0.3">
      <c r="A118" s="25" t="str">
        <f>IF(Units!A117="","",Units!A117)</f>
        <v/>
      </c>
      <c r="B118" s="25" t="str">
        <f>IF($A118="","",Units!B117&amp;"")</f>
        <v/>
      </c>
      <c r="C118" s="25" t="str">
        <f>IF($A118="","",IF(Units!D117="","(vacant)",Units!D117&amp;""))</f>
        <v/>
      </c>
      <c r="D118" s="26" t="str">
        <f>IF($A118="","",N(Units!F117))</f>
        <v/>
      </c>
      <c r="E118" s="27" t="str">
        <f>IF($A118="","",IF(OR(Units!$D117="",$AA118&lt;$Z118),0,(YEAR($AA118)-YEAR($Z118))*12+MONTH($AA118)-MONTH($Z118)+1))</f>
        <v/>
      </c>
      <c r="F118" s="26" t="str">
        <f>IF($A118="","",N(Units!K117)+E118*D118)</f>
        <v/>
      </c>
      <c r="G118" s="26" t="str">
        <f>IF($A118="","",SUMIFS(Payments!$D:$D,Payments!$B:$B,$A118,Payments!$C:$C,"&lt;"&amp;EDATE(Settings!$B$10,1)))</f>
        <v/>
      </c>
      <c r="H118" s="28" t="str">
        <f t="shared" si="3"/>
        <v/>
      </c>
      <c r="I118" s="27" t="str">
        <f>IF($A118="","",IF(H118&gt;0.005,"Arrears",IF(H118&lt;-0.005,"Advance",IF(Units!D117="","Vacant","Paid up"))))</f>
        <v/>
      </c>
      <c r="J118" s="26" t="str">
        <f>IF($A118="","",N(Units!G117))</f>
        <v/>
      </c>
      <c r="K118" s="29" t="str">
        <f>IF(OR($A118="",Units!J117=""),"",Units!J117)</f>
        <v/>
      </c>
      <c r="L118" s="30" t="str">
        <f>IF(K118="","",K118-Settings!$B$6)</f>
        <v/>
      </c>
      <c r="M118" s="31" t="str">
        <f>IF($A118="","",SUMIFS(Payments!$D:$D,Payments!$B:$B,$A118,Payments!$C:$C,"&gt;="&amp;M$4,Payments!$C:$C,"&lt;"&amp;EDATE(M$4,1)))</f>
        <v/>
      </c>
      <c r="N118" s="31" t="str">
        <f>IF($A118="","",SUMIFS(Payments!$D:$D,Payments!$B:$B,$A118,Payments!$C:$C,"&gt;="&amp;N$4,Payments!$C:$C,"&lt;"&amp;EDATE(N$4,1)))</f>
        <v/>
      </c>
      <c r="O118" s="31" t="str">
        <f>IF($A118="","",SUMIFS(Payments!$D:$D,Payments!$B:$B,$A118,Payments!$C:$C,"&gt;="&amp;O$4,Payments!$C:$C,"&lt;"&amp;EDATE(O$4,1)))</f>
        <v/>
      </c>
      <c r="P118" s="31" t="str">
        <f>IF($A118="","",SUMIFS(Payments!$D:$D,Payments!$B:$B,$A118,Payments!$C:$C,"&gt;="&amp;P$4,Payments!$C:$C,"&lt;"&amp;EDATE(P$4,1)))</f>
        <v/>
      </c>
      <c r="Q118" s="31" t="str">
        <f>IF($A118="","",SUMIFS(Payments!$D:$D,Payments!$B:$B,$A118,Payments!$C:$C,"&gt;="&amp;Q$4,Payments!$C:$C,"&lt;"&amp;EDATE(Q$4,1)))</f>
        <v/>
      </c>
      <c r="R118" s="31" t="str">
        <f>IF($A118="","",SUMIFS(Payments!$D:$D,Payments!$B:$B,$A118,Payments!$C:$C,"&gt;="&amp;R$4,Payments!$C:$C,"&lt;"&amp;EDATE(R$4,1)))</f>
        <v/>
      </c>
      <c r="S118" s="31" t="str">
        <f>IF($A118="","",SUMIFS(Payments!$D:$D,Payments!$B:$B,$A118,Payments!$C:$C,"&gt;="&amp;S$4,Payments!$C:$C,"&lt;"&amp;EDATE(S$4,1)))</f>
        <v/>
      </c>
      <c r="T118" s="31" t="str">
        <f>IF($A118="","",SUMIFS(Payments!$D:$D,Payments!$B:$B,$A118,Payments!$C:$C,"&gt;="&amp;T$4,Payments!$C:$C,"&lt;"&amp;EDATE(T$4,1)))</f>
        <v/>
      </c>
      <c r="U118" s="31" t="str">
        <f>IF($A118="","",SUMIFS(Payments!$D:$D,Payments!$B:$B,$A118,Payments!$C:$C,"&gt;="&amp;U$4,Payments!$C:$C,"&lt;"&amp;EDATE(U$4,1)))</f>
        <v/>
      </c>
      <c r="V118" s="31" t="str">
        <f>IF($A118="","",SUMIFS(Payments!$D:$D,Payments!$B:$B,$A118,Payments!$C:$C,"&gt;="&amp;V$4,Payments!$C:$C,"&lt;"&amp;EDATE(V$4,1)))</f>
        <v/>
      </c>
      <c r="W118" s="31" t="str">
        <f>IF($A118="","",SUMIFS(Payments!$D:$D,Payments!$B:$B,$A118,Payments!$C:$C,"&gt;="&amp;W$4,Payments!$C:$C,"&lt;"&amp;EDATE(W$4,1)))</f>
        <v/>
      </c>
      <c r="X118" s="31" t="str">
        <f>IF($A118="","",SUMIFS(Payments!$D:$D,Payments!$B:$B,$A118,Payments!$C:$C,"&gt;="&amp;X$4,Payments!$C:$C,"&lt;"&amp;EDATE(X$4,1)))</f>
        <v/>
      </c>
      <c r="Y118" s="32" t="str">
        <f>IF(OR($A118="",N(H118)&lt;=0.005,Units!D117=""),"","Dear "&amp;C118&amp;", rent of "&amp;Settings!$B$4&amp;" "&amp;TEXT(H118,"#,##0")&amp;" is pending for "&amp;Units!C117&amp;", "&amp;B118&amp;" as on "&amp;TEXT(Settings!$B$6,"dd-mmm-yyyy")&amp;". Kindly pay at the earliest. Thank you. "&amp;Settings!$B$3)</f>
        <v/>
      </c>
      <c r="Z118" s="33" t="str">
        <f>IF($A118="","",IF(Units!$I117="",Settings!$B$9,MAX(Settings!$B$9,DATE(YEAR(Units!$I117),MONTH(Units!$I117),1))))</f>
        <v/>
      </c>
      <c r="AA118" s="33" t="str">
        <f>IF($A118="","",MIN(IF(DAY(Settings!$B$6)&gt;=MAX(1,N(Units!$H117)),DATE(YEAR(Settings!$B$6),MONTH(Settings!$B$6),1),EDATE(DATE(YEAR(Settings!$B$6),MONTH(Settings!$B$6),1),-1)),Settings!$B$10,IF(Units!$J117="",2958465,DATE(YEAR(Units!$J117),MONTH(Units!$J117),1))))</f>
        <v/>
      </c>
    </row>
    <row r="119" spans="1:27" x14ac:dyDescent="0.3">
      <c r="A119" s="25" t="str">
        <f>IF(Units!A118="","",Units!A118)</f>
        <v/>
      </c>
      <c r="B119" s="25" t="str">
        <f>IF($A119="","",Units!B118&amp;"")</f>
        <v/>
      </c>
      <c r="C119" s="25" t="str">
        <f>IF($A119="","",IF(Units!D118="","(vacant)",Units!D118&amp;""))</f>
        <v/>
      </c>
      <c r="D119" s="26" t="str">
        <f>IF($A119="","",N(Units!F118))</f>
        <v/>
      </c>
      <c r="E119" s="27" t="str">
        <f>IF($A119="","",IF(OR(Units!$D118="",$AA119&lt;$Z119),0,(YEAR($AA119)-YEAR($Z119))*12+MONTH($AA119)-MONTH($Z119)+1))</f>
        <v/>
      </c>
      <c r="F119" s="26" t="str">
        <f>IF($A119="","",N(Units!K118)+E119*D119)</f>
        <v/>
      </c>
      <c r="G119" s="26" t="str">
        <f>IF($A119="","",SUMIFS(Payments!$D:$D,Payments!$B:$B,$A119,Payments!$C:$C,"&lt;"&amp;EDATE(Settings!$B$10,1)))</f>
        <v/>
      </c>
      <c r="H119" s="28" t="str">
        <f t="shared" si="3"/>
        <v/>
      </c>
      <c r="I119" s="27" t="str">
        <f>IF($A119="","",IF(H119&gt;0.005,"Arrears",IF(H119&lt;-0.005,"Advance",IF(Units!D118="","Vacant","Paid up"))))</f>
        <v/>
      </c>
      <c r="J119" s="26" t="str">
        <f>IF($A119="","",N(Units!G118))</f>
        <v/>
      </c>
      <c r="K119" s="29" t="str">
        <f>IF(OR($A119="",Units!J118=""),"",Units!J118)</f>
        <v/>
      </c>
      <c r="L119" s="30" t="str">
        <f>IF(K119="","",K119-Settings!$B$6)</f>
        <v/>
      </c>
      <c r="M119" s="31" t="str">
        <f>IF($A119="","",SUMIFS(Payments!$D:$D,Payments!$B:$B,$A119,Payments!$C:$C,"&gt;="&amp;M$4,Payments!$C:$C,"&lt;"&amp;EDATE(M$4,1)))</f>
        <v/>
      </c>
      <c r="N119" s="31" t="str">
        <f>IF($A119="","",SUMIFS(Payments!$D:$D,Payments!$B:$B,$A119,Payments!$C:$C,"&gt;="&amp;N$4,Payments!$C:$C,"&lt;"&amp;EDATE(N$4,1)))</f>
        <v/>
      </c>
      <c r="O119" s="31" t="str">
        <f>IF($A119="","",SUMIFS(Payments!$D:$D,Payments!$B:$B,$A119,Payments!$C:$C,"&gt;="&amp;O$4,Payments!$C:$C,"&lt;"&amp;EDATE(O$4,1)))</f>
        <v/>
      </c>
      <c r="P119" s="31" t="str">
        <f>IF($A119="","",SUMIFS(Payments!$D:$D,Payments!$B:$B,$A119,Payments!$C:$C,"&gt;="&amp;P$4,Payments!$C:$C,"&lt;"&amp;EDATE(P$4,1)))</f>
        <v/>
      </c>
      <c r="Q119" s="31" t="str">
        <f>IF($A119="","",SUMIFS(Payments!$D:$D,Payments!$B:$B,$A119,Payments!$C:$C,"&gt;="&amp;Q$4,Payments!$C:$C,"&lt;"&amp;EDATE(Q$4,1)))</f>
        <v/>
      </c>
      <c r="R119" s="31" t="str">
        <f>IF($A119="","",SUMIFS(Payments!$D:$D,Payments!$B:$B,$A119,Payments!$C:$C,"&gt;="&amp;R$4,Payments!$C:$C,"&lt;"&amp;EDATE(R$4,1)))</f>
        <v/>
      </c>
      <c r="S119" s="31" t="str">
        <f>IF($A119="","",SUMIFS(Payments!$D:$D,Payments!$B:$B,$A119,Payments!$C:$C,"&gt;="&amp;S$4,Payments!$C:$C,"&lt;"&amp;EDATE(S$4,1)))</f>
        <v/>
      </c>
      <c r="T119" s="31" t="str">
        <f>IF($A119="","",SUMIFS(Payments!$D:$D,Payments!$B:$B,$A119,Payments!$C:$C,"&gt;="&amp;T$4,Payments!$C:$C,"&lt;"&amp;EDATE(T$4,1)))</f>
        <v/>
      </c>
      <c r="U119" s="31" t="str">
        <f>IF($A119="","",SUMIFS(Payments!$D:$D,Payments!$B:$B,$A119,Payments!$C:$C,"&gt;="&amp;U$4,Payments!$C:$C,"&lt;"&amp;EDATE(U$4,1)))</f>
        <v/>
      </c>
      <c r="V119" s="31" t="str">
        <f>IF($A119="","",SUMIFS(Payments!$D:$D,Payments!$B:$B,$A119,Payments!$C:$C,"&gt;="&amp;V$4,Payments!$C:$C,"&lt;"&amp;EDATE(V$4,1)))</f>
        <v/>
      </c>
      <c r="W119" s="31" t="str">
        <f>IF($A119="","",SUMIFS(Payments!$D:$D,Payments!$B:$B,$A119,Payments!$C:$C,"&gt;="&amp;W$4,Payments!$C:$C,"&lt;"&amp;EDATE(W$4,1)))</f>
        <v/>
      </c>
      <c r="X119" s="31" t="str">
        <f>IF($A119="","",SUMIFS(Payments!$D:$D,Payments!$B:$B,$A119,Payments!$C:$C,"&gt;="&amp;X$4,Payments!$C:$C,"&lt;"&amp;EDATE(X$4,1)))</f>
        <v/>
      </c>
      <c r="Y119" s="32" t="str">
        <f>IF(OR($A119="",N(H119)&lt;=0.005,Units!D118=""),"","Dear "&amp;C119&amp;", rent of "&amp;Settings!$B$4&amp;" "&amp;TEXT(H119,"#,##0")&amp;" is pending for "&amp;Units!C118&amp;", "&amp;B119&amp;" as on "&amp;TEXT(Settings!$B$6,"dd-mmm-yyyy")&amp;". Kindly pay at the earliest. Thank you. "&amp;Settings!$B$3)</f>
        <v/>
      </c>
      <c r="Z119" s="33" t="str">
        <f>IF($A119="","",IF(Units!$I118="",Settings!$B$9,MAX(Settings!$B$9,DATE(YEAR(Units!$I118),MONTH(Units!$I118),1))))</f>
        <v/>
      </c>
      <c r="AA119" s="33" t="str">
        <f>IF($A119="","",MIN(IF(DAY(Settings!$B$6)&gt;=MAX(1,N(Units!$H118)),DATE(YEAR(Settings!$B$6),MONTH(Settings!$B$6),1),EDATE(DATE(YEAR(Settings!$B$6),MONTH(Settings!$B$6),1),-1)),Settings!$B$10,IF(Units!$J118="",2958465,DATE(YEAR(Units!$J118),MONTH(Units!$J118),1))))</f>
        <v/>
      </c>
    </row>
    <row r="120" spans="1:27" x14ac:dyDescent="0.3">
      <c r="A120" s="25" t="str">
        <f>IF(Units!A119="","",Units!A119)</f>
        <v/>
      </c>
      <c r="B120" s="25" t="str">
        <f>IF($A120="","",Units!B119&amp;"")</f>
        <v/>
      </c>
      <c r="C120" s="25" t="str">
        <f>IF($A120="","",IF(Units!D119="","(vacant)",Units!D119&amp;""))</f>
        <v/>
      </c>
      <c r="D120" s="26" t="str">
        <f>IF($A120="","",N(Units!F119))</f>
        <v/>
      </c>
      <c r="E120" s="27" t="str">
        <f>IF($A120="","",IF(OR(Units!$D119="",$AA120&lt;$Z120),0,(YEAR($AA120)-YEAR($Z120))*12+MONTH($AA120)-MONTH($Z120)+1))</f>
        <v/>
      </c>
      <c r="F120" s="26" t="str">
        <f>IF($A120="","",N(Units!K119)+E120*D120)</f>
        <v/>
      </c>
      <c r="G120" s="26" t="str">
        <f>IF($A120="","",SUMIFS(Payments!$D:$D,Payments!$B:$B,$A120,Payments!$C:$C,"&lt;"&amp;EDATE(Settings!$B$10,1)))</f>
        <v/>
      </c>
      <c r="H120" s="28" t="str">
        <f t="shared" si="3"/>
        <v/>
      </c>
      <c r="I120" s="27" t="str">
        <f>IF($A120="","",IF(H120&gt;0.005,"Arrears",IF(H120&lt;-0.005,"Advance",IF(Units!D119="","Vacant","Paid up"))))</f>
        <v/>
      </c>
      <c r="J120" s="26" t="str">
        <f>IF($A120="","",N(Units!G119))</f>
        <v/>
      </c>
      <c r="K120" s="29" t="str">
        <f>IF(OR($A120="",Units!J119=""),"",Units!J119)</f>
        <v/>
      </c>
      <c r="L120" s="30" t="str">
        <f>IF(K120="","",K120-Settings!$B$6)</f>
        <v/>
      </c>
      <c r="M120" s="31" t="str">
        <f>IF($A120="","",SUMIFS(Payments!$D:$D,Payments!$B:$B,$A120,Payments!$C:$C,"&gt;="&amp;M$4,Payments!$C:$C,"&lt;"&amp;EDATE(M$4,1)))</f>
        <v/>
      </c>
      <c r="N120" s="31" t="str">
        <f>IF($A120="","",SUMIFS(Payments!$D:$D,Payments!$B:$B,$A120,Payments!$C:$C,"&gt;="&amp;N$4,Payments!$C:$C,"&lt;"&amp;EDATE(N$4,1)))</f>
        <v/>
      </c>
      <c r="O120" s="31" t="str">
        <f>IF($A120="","",SUMIFS(Payments!$D:$D,Payments!$B:$B,$A120,Payments!$C:$C,"&gt;="&amp;O$4,Payments!$C:$C,"&lt;"&amp;EDATE(O$4,1)))</f>
        <v/>
      </c>
      <c r="P120" s="31" t="str">
        <f>IF($A120="","",SUMIFS(Payments!$D:$D,Payments!$B:$B,$A120,Payments!$C:$C,"&gt;="&amp;P$4,Payments!$C:$C,"&lt;"&amp;EDATE(P$4,1)))</f>
        <v/>
      </c>
      <c r="Q120" s="31" t="str">
        <f>IF($A120="","",SUMIFS(Payments!$D:$D,Payments!$B:$B,$A120,Payments!$C:$C,"&gt;="&amp;Q$4,Payments!$C:$C,"&lt;"&amp;EDATE(Q$4,1)))</f>
        <v/>
      </c>
      <c r="R120" s="31" t="str">
        <f>IF($A120="","",SUMIFS(Payments!$D:$D,Payments!$B:$B,$A120,Payments!$C:$C,"&gt;="&amp;R$4,Payments!$C:$C,"&lt;"&amp;EDATE(R$4,1)))</f>
        <v/>
      </c>
      <c r="S120" s="31" t="str">
        <f>IF($A120="","",SUMIFS(Payments!$D:$D,Payments!$B:$B,$A120,Payments!$C:$C,"&gt;="&amp;S$4,Payments!$C:$C,"&lt;"&amp;EDATE(S$4,1)))</f>
        <v/>
      </c>
      <c r="T120" s="31" t="str">
        <f>IF($A120="","",SUMIFS(Payments!$D:$D,Payments!$B:$B,$A120,Payments!$C:$C,"&gt;="&amp;T$4,Payments!$C:$C,"&lt;"&amp;EDATE(T$4,1)))</f>
        <v/>
      </c>
      <c r="U120" s="31" t="str">
        <f>IF($A120="","",SUMIFS(Payments!$D:$D,Payments!$B:$B,$A120,Payments!$C:$C,"&gt;="&amp;U$4,Payments!$C:$C,"&lt;"&amp;EDATE(U$4,1)))</f>
        <v/>
      </c>
      <c r="V120" s="31" t="str">
        <f>IF($A120="","",SUMIFS(Payments!$D:$D,Payments!$B:$B,$A120,Payments!$C:$C,"&gt;="&amp;V$4,Payments!$C:$C,"&lt;"&amp;EDATE(V$4,1)))</f>
        <v/>
      </c>
      <c r="W120" s="31" t="str">
        <f>IF($A120="","",SUMIFS(Payments!$D:$D,Payments!$B:$B,$A120,Payments!$C:$C,"&gt;="&amp;W$4,Payments!$C:$C,"&lt;"&amp;EDATE(W$4,1)))</f>
        <v/>
      </c>
      <c r="X120" s="31" t="str">
        <f>IF($A120="","",SUMIFS(Payments!$D:$D,Payments!$B:$B,$A120,Payments!$C:$C,"&gt;="&amp;X$4,Payments!$C:$C,"&lt;"&amp;EDATE(X$4,1)))</f>
        <v/>
      </c>
      <c r="Y120" s="32" t="str">
        <f>IF(OR($A120="",N(H120)&lt;=0.005,Units!D119=""),"","Dear "&amp;C120&amp;", rent of "&amp;Settings!$B$4&amp;" "&amp;TEXT(H120,"#,##0")&amp;" is pending for "&amp;Units!C119&amp;", "&amp;B120&amp;" as on "&amp;TEXT(Settings!$B$6,"dd-mmm-yyyy")&amp;". Kindly pay at the earliest. Thank you. "&amp;Settings!$B$3)</f>
        <v/>
      </c>
      <c r="Z120" s="33" t="str">
        <f>IF($A120="","",IF(Units!$I119="",Settings!$B$9,MAX(Settings!$B$9,DATE(YEAR(Units!$I119),MONTH(Units!$I119),1))))</f>
        <v/>
      </c>
      <c r="AA120" s="33" t="str">
        <f>IF($A120="","",MIN(IF(DAY(Settings!$B$6)&gt;=MAX(1,N(Units!$H119)),DATE(YEAR(Settings!$B$6),MONTH(Settings!$B$6),1),EDATE(DATE(YEAR(Settings!$B$6),MONTH(Settings!$B$6),1),-1)),Settings!$B$10,IF(Units!$J119="",2958465,DATE(YEAR(Units!$J119),MONTH(Units!$J119),1))))</f>
        <v/>
      </c>
    </row>
    <row r="121" spans="1:27" x14ac:dyDescent="0.3">
      <c r="A121" s="25" t="str">
        <f>IF(Units!A120="","",Units!A120)</f>
        <v/>
      </c>
      <c r="B121" s="25" t="str">
        <f>IF($A121="","",Units!B120&amp;"")</f>
        <v/>
      </c>
      <c r="C121" s="25" t="str">
        <f>IF($A121="","",IF(Units!D120="","(vacant)",Units!D120&amp;""))</f>
        <v/>
      </c>
      <c r="D121" s="26" t="str">
        <f>IF($A121="","",N(Units!F120))</f>
        <v/>
      </c>
      <c r="E121" s="27" t="str">
        <f>IF($A121="","",IF(OR(Units!$D120="",$AA121&lt;$Z121),0,(YEAR($AA121)-YEAR($Z121))*12+MONTH($AA121)-MONTH($Z121)+1))</f>
        <v/>
      </c>
      <c r="F121" s="26" t="str">
        <f>IF($A121="","",N(Units!K120)+E121*D121)</f>
        <v/>
      </c>
      <c r="G121" s="26" t="str">
        <f>IF($A121="","",SUMIFS(Payments!$D:$D,Payments!$B:$B,$A121,Payments!$C:$C,"&lt;"&amp;EDATE(Settings!$B$10,1)))</f>
        <v/>
      </c>
      <c r="H121" s="28" t="str">
        <f t="shared" si="3"/>
        <v/>
      </c>
      <c r="I121" s="27" t="str">
        <f>IF($A121="","",IF(H121&gt;0.005,"Arrears",IF(H121&lt;-0.005,"Advance",IF(Units!D120="","Vacant","Paid up"))))</f>
        <v/>
      </c>
      <c r="J121" s="26" t="str">
        <f>IF($A121="","",N(Units!G120))</f>
        <v/>
      </c>
      <c r="K121" s="29" t="str">
        <f>IF(OR($A121="",Units!J120=""),"",Units!J120)</f>
        <v/>
      </c>
      <c r="L121" s="30" t="str">
        <f>IF(K121="","",K121-Settings!$B$6)</f>
        <v/>
      </c>
      <c r="M121" s="31" t="str">
        <f>IF($A121="","",SUMIFS(Payments!$D:$D,Payments!$B:$B,$A121,Payments!$C:$C,"&gt;="&amp;M$4,Payments!$C:$C,"&lt;"&amp;EDATE(M$4,1)))</f>
        <v/>
      </c>
      <c r="N121" s="31" t="str">
        <f>IF($A121="","",SUMIFS(Payments!$D:$D,Payments!$B:$B,$A121,Payments!$C:$C,"&gt;="&amp;N$4,Payments!$C:$C,"&lt;"&amp;EDATE(N$4,1)))</f>
        <v/>
      </c>
      <c r="O121" s="31" t="str">
        <f>IF($A121="","",SUMIFS(Payments!$D:$D,Payments!$B:$B,$A121,Payments!$C:$C,"&gt;="&amp;O$4,Payments!$C:$C,"&lt;"&amp;EDATE(O$4,1)))</f>
        <v/>
      </c>
      <c r="P121" s="31" t="str">
        <f>IF($A121="","",SUMIFS(Payments!$D:$D,Payments!$B:$B,$A121,Payments!$C:$C,"&gt;="&amp;P$4,Payments!$C:$C,"&lt;"&amp;EDATE(P$4,1)))</f>
        <v/>
      </c>
      <c r="Q121" s="31" t="str">
        <f>IF($A121="","",SUMIFS(Payments!$D:$D,Payments!$B:$B,$A121,Payments!$C:$C,"&gt;="&amp;Q$4,Payments!$C:$C,"&lt;"&amp;EDATE(Q$4,1)))</f>
        <v/>
      </c>
      <c r="R121" s="31" t="str">
        <f>IF($A121="","",SUMIFS(Payments!$D:$D,Payments!$B:$B,$A121,Payments!$C:$C,"&gt;="&amp;R$4,Payments!$C:$C,"&lt;"&amp;EDATE(R$4,1)))</f>
        <v/>
      </c>
      <c r="S121" s="31" t="str">
        <f>IF($A121="","",SUMIFS(Payments!$D:$D,Payments!$B:$B,$A121,Payments!$C:$C,"&gt;="&amp;S$4,Payments!$C:$C,"&lt;"&amp;EDATE(S$4,1)))</f>
        <v/>
      </c>
      <c r="T121" s="31" t="str">
        <f>IF($A121="","",SUMIFS(Payments!$D:$D,Payments!$B:$B,$A121,Payments!$C:$C,"&gt;="&amp;T$4,Payments!$C:$C,"&lt;"&amp;EDATE(T$4,1)))</f>
        <v/>
      </c>
      <c r="U121" s="31" t="str">
        <f>IF($A121="","",SUMIFS(Payments!$D:$D,Payments!$B:$B,$A121,Payments!$C:$C,"&gt;="&amp;U$4,Payments!$C:$C,"&lt;"&amp;EDATE(U$4,1)))</f>
        <v/>
      </c>
      <c r="V121" s="31" t="str">
        <f>IF($A121="","",SUMIFS(Payments!$D:$D,Payments!$B:$B,$A121,Payments!$C:$C,"&gt;="&amp;V$4,Payments!$C:$C,"&lt;"&amp;EDATE(V$4,1)))</f>
        <v/>
      </c>
      <c r="W121" s="31" t="str">
        <f>IF($A121="","",SUMIFS(Payments!$D:$D,Payments!$B:$B,$A121,Payments!$C:$C,"&gt;="&amp;W$4,Payments!$C:$C,"&lt;"&amp;EDATE(W$4,1)))</f>
        <v/>
      </c>
      <c r="X121" s="31" t="str">
        <f>IF($A121="","",SUMIFS(Payments!$D:$D,Payments!$B:$B,$A121,Payments!$C:$C,"&gt;="&amp;X$4,Payments!$C:$C,"&lt;"&amp;EDATE(X$4,1)))</f>
        <v/>
      </c>
      <c r="Y121" s="32" t="str">
        <f>IF(OR($A121="",N(H121)&lt;=0.005,Units!D120=""),"","Dear "&amp;C121&amp;", rent of "&amp;Settings!$B$4&amp;" "&amp;TEXT(H121,"#,##0")&amp;" is pending for "&amp;Units!C120&amp;", "&amp;B121&amp;" as on "&amp;TEXT(Settings!$B$6,"dd-mmm-yyyy")&amp;". Kindly pay at the earliest. Thank you. "&amp;Settings!$B$3)</f>
        <v/>
      </c>
      <c r="Z121" s="33" t="str">
        <f>IF($A121="","",IF(Units!$I120="",Settings!$B$9,MAX(Settings!$B$9,DATE(YEAR(Units!$I120),MONTH(Units!$I120),1))))</f>
        <v/>
      </c>
      <c r="AA121" s="33" t="str">
        <f>IF($A121="","",MIN(IF(DAY(Settings!$B$6)&gt;=MAX(1,N(Units!$H120)),DATE(YEAR(Settings!$B$6),MONTH(Settings!$B$6),1),EDATE(DATE(YEAR(Settings!$B$6),MONTH(Settings!$B$6),1),-1)),Settings!$B$10,IF(Units!$J120="",2958465,DATE(YEAR(Units!$J120),MONTH(Units!$J120),1))))</f>
        <v/>
      </c>
    </row>
    <row r="122" spans="1:27" x14ac:dyDescent="0.3">
      <c r="A122" s="25" t="str">
        <f>IF(Units!A121="","",Units!A121)</f>
        <v/>
      </c>
      <c r="B122" s="25" t="str">
        <f>IF($A122="","",Units!B121&amp;"")</f>
        <v/>
      </c>
      <c r="C122" s="25" t="str">
        <f>IF($A122="","",IF(Units!D121="","(vacant)",Units!D121&amp;""))</f>
        <v/>
      </c>
      <c r="D122" s="26" t="str">
        <f>IF($A122="","",N(Units!F121))</f>
        <v/>
      </c>
      <c r="E122" s="27" t="str">
        <f>IF($A122="","",IF(OR(Units!$D121="",$AA122&lt;$Z122),0,(YEAR($AA122)-YEAR($Z122))*12+MONTH($AA122)-MONTH($Z122)+1))</f>
        <v/>
      </c>
      <c r="F122" s="26" t="str">
        <f>IF($A122="","",N(Units!K121)+E122*D122)</f>
        <v/>
      </c>
      <c r="G122" s="26" t="str">
        <f>IF($A122="","",SUMIFS(Payments!$D:$D,Payments!$B:$B,$A122,Payments!$C:$C,"&lt;"&amp;EDATE(Settings!$B$10,1)))</f>
        <v/>
      </c>
      <c r="H122" s="28" t="str">
        <f t="shared" si="3"/>
        <v/>
      </c>
      <c r="I122" s="27" t="str">
        <f>IF($A122="","",IF(H122&gt;0.005,"Arrears",IF(H122&lt;-0.005,"Advance",IF(Units!D121="","Vacant","Paid up"))))</f>
        <v/>
      </c>
      <c r="J122" s="26" t="str">
        <f>IF($A122="","",N(Units!G121))</f>
        <v/>
      </c>
      <c r="K122" s="29" t="str">
        <f>IF(OR($A122="",Units!J121=""),"",Units!J121)</f>
        <v/>
      </c>
      <c r="L122" s="30" t="str">
        <f>IF(K122="","",K122-Settings!$B$6)</f>
        <v/>
      </c>
      <c r="M122" s="31" t="str">
        <f>IF($A122="","",SUMIFS(Payments!$D:$D,Payments!$B:$B,$A122,Payments!$C:$C,"&gt;="&amp;M$4,Payments!$C:$C,"&lt;"&amp;EDATE(M$4,1)))</f>
        <v/>
      </c>
      <c r="N122" s="31" t="str">
        <f>IF($A122="","",SUMIFS(Payments!$D:$D,Payments!$B:$B,$A122,Payments!$C:$C,"&gt;="&amp;N$4,Payments!$C:$C,"&lt;"&amp;EDATE(N$4,1)))</f>
        <v/>
      </c>
      <c r="O122" s="31" t="str">
        <f>IF($A122="","",SUMIFS(Payments!$D:$D,Payments!$B:$B,$A122,Payments!$C:$C,"&gt;="&amp;O$4,Payments!$C:$C,"&lt;"&amp;EDATE(O$4,1)))</f>
        <v/>
      </c>
      <c r="P122" s="31" t="str">
        <f>IF($A122="","",SUMIFS(Payments!$D:$D,Payments!$B:$B,$A122,Payments!$C:$C,"&gt;="&amp;P$4,Payments!$C:$C,"&lt;"&amp;EDATE(P$4,1)))</f>
        <v/>
      </c>
      <c r="Q122" s="31" t="str">
        <f>IF($A122="","",SUMIFS(Payments!$D:$D,Payments!$B:$B,$A122,Payments!$C:$C,"&gt;="&amp;Q$4,Payments!$C:$C,"&lt;"&amp;EDATE(Q$4,1)))</f>
        <v/>
      </c>
      <c r="R122" s="31" t="str">
        <f>IF($A122="","",SUMIFS(Payments!$D:$D,Payments!$B:$B,$A122,Payments!$C:$C,"&gt;="&amp;R$4,Payments!$C:$C,"&lt;"&amp;EDATE(R$4,1)))</f>
        <v/>
      </c>
      <c r="S122" s="31" t="str">
        <f>IF($A122="","",SUMIFS(Payments!$D:$D,Payments!$B:$B,$A122,Payments!$C:$C,"&gt;="&amp;S$4,Payments!$C:$C,"&lt;"&amp;EDATE(S$4,1)))</f>
        <v/>
      </c>
      <c r="T122" s="31" t="str">
        <f>IF($A122="","",SUMIFS(Payments!$D:$D,Payments!$B:$B,$A122,Payments!$C:$C,"&gt;="&amp;T$4,Payments!$C:$C,"&lt;"&amp;EDATE(T$4,1)))</f>
        <v/>
      </c>
      <c r="U122" s="31" t="str">
        <f>IF($A122="","",SUMIFS(Payments!$D:$D,Payments!$B:$B,$A122,Payments!$C:$C,"&gt;="&amp;U$4,Payments!$C:$C,"&lt;"&amp;EDATE(U$4,1)))</f>
        <v/>
      </c>
      <c r="V122" s="31" t="str">
        <f>IF($A122="","",SUMIFS(Payments!$D:$D,Payments!$B:$B,$A122,Payments!$C:$C,"&gt;="&amp;V$4,Payments!$C:$C,"&lt;"&amp;EDATE(V$4,1)))</f>
        <v/>
      </c>
      <c r="W122" s="31" t="str">
        <f>IF($A122="","",SUMIFS(Payments!$D:$D,Payments!$B:$B,$A122,Payments!$C:$C,"&gt;="&amp;W$4,Payments!$C:$C,"&lt;"&amp;EDATE(W$4,1)))</f>
        <v/>
      </c>
      <c r="X122" s="31" t="str">
        <f>IF($A122="","",SUMIFS(Payments!$D:$D,Payments!$B:$B,$A122,Payments!$C:$C,"&gt;="&amp;X$4,Payments!$C:$C,"&lt;"&amp;EDATE(X$4,1)))</f>
        <v/>
      </c>
      <c r="Y122" s="32" t="str">
        <f>IF(OR($A122="",N(H122)&lt;=0.005,Units!D121=""),"","Dear "&amp;C122&amp;", rent of "&amp;Settings!$B$4&amp;" "&amp;TEXT(H122,"#,##0")&amp;" is pending for "&amp;Units!C121&amp;", "&amp;B122&amp;" as on "&amp;TEXT(Settings!$B$6,"dd-mmm-yyyy")&amp;". Kindly pay at the earliest. Thank you. "&amp;Settings!$B$3)</f>
        <v/>
      </c>
      <c r="Z122" s="33" t="str">
        <f>IF($A122="","",IF(Units!$I121="",Settings!$B$9,MAX(Settings!$B$9,DATE(YEAR(Units!$I121),MONTH(Units!$I121),1))))</f>
        <v/>
      </c>
      <c r="AA122" s="33" t="str">
        <f>IF($A122="","",MIN(IF(DAY(Settings!$B$6)&gt;=MAX(1,N(Units!$H121)),DATE(YEAR(Settings!$B$6),MONTH(Settings!$B$6),1),EDATE(DATE(YEAR(Settings!$B$6),MONTH(Settings!$B$6),1),-1)),Settings!$B$10,IF(Units!$J121="",2958465,DATE(YEAR(Units!$J121),MONTH(Units!$J121),1))))</f>
        <v/>
      </c>
    </row>
    <row r="123" spans="1:27" x14ac:dyDescent="0.3">
      <c r="A123" s="25" t="str">
        <f>IF(Units!A122="","",Units!A122)</f>
        <v/>
      </c>
      <c r="B123" s="25" t="str">
        <f>IF($A123="","",Units!B122&amp;"")</f>
        <v/>
      </c>
      <c r="C123" s="25" t="str">
        <f>IF($A123="","",IF(Units!D122="","(vacant)",Units!D122&amp;""))</f>
        <v/>
      </c>
      <c r="D123" s="26" t="str">
        <f>IF($A123="","",N(Units!F122))</f>
        <v/>
      </c>
      <c r="E123" s="27" t="str">
        <f>IF($A123="","",IF(OR(Units!$D122="",$AA123&lt;$Z123),0,(YEAR($AA123)-YEAR($Z123))*12+MONTH($AA123)-MONTH($Z123)+1))</f>
        <v/>
      </c>
      <c r="F123" s="26" t="str">
        <f>IF($A123="","",N(Units!K122)+E123*D123)</f>
        <v/>
      </c>
      <c r="G123" s="26" t="str">
        <f>IF($A123="","",SUMIFS(Payments!$D:$D,Payments!$B:$B,$A123,Payments!$C:$C,"&lt;"&amp;EDATE(Settings!$B$10,1)))</f>
        <v/>
      </c>
      <c r="H123" s="28" t="str">
        <f t="shared" si="3"/>
        <v/>
      </c>
      <c r="I123" s="27" t="str">
        <f>IF($A123="","",IF(H123&gt;0.005,"Arrears",IF(H123&lt;-0.005,"Advance",IF(Units!D122="","Vacant","Paid up"))))</f>
        <v/>
      </c>
      <c r="J123" s="26" t="str">
        <f>IF($A123="","",N(Units!G122))</f>
        <v/>
      </c>
      <c r="K123" s="29" t="str">
        <f>IF(OR($A123="",Units!J122=""),"",Units!J122)</f>
        <v/>
      </c>
      <c r="L123" s="30" t="str">
        <f>IF(K123="","",K123-Settings!$B$6)</f>
        <v/>
      </c>
      <c r="M123" s="31" t="str">
        <f>IF($A123="","",SUMIFS(Payments!$D:$D,Payments!$B:$B,$A123,Payments!$C:$C,"&gt;="&amp;M$4,Payments!$C:$C,"&lt;"&amp;EDATE(M$4,1)))</f>
        <v/>
      </c>
      <c r="N123" s="31" t="str">
        <f>IF($A123="","",SUMIFS(Payments!$D:$D,Payments!$B:$B,$A123,Payments!$C:$C,"&gt;="&amp;N$4,Payments!$C:$C,"&lt;"&amp;EDATE(N$4,1)))</f>
        <v/>
      </c>
      <c r="O123" s="31" t="str">
        <f>IF($A123="","",SUMIFS(Payments!$D:$D,Payments!$B:$B,$A123,Payments!$C:$C,"&gt;="&amp;O$4,Payments!$C:$C,"&lt;"&amp;EDATE(O$4,1)))</f>
        <v/>
      </c>
      <c r="P123" s="31" t="str">
        <f>IF($A123="","",SUMIFS(Payments!$D:$D,Payments!$B:$B,$A123,Payments!$C:$C,"&gt;="&amp;P$4,Payments!$C:$C,"&lt;"&amp;EDATE(P$4,1)))</f>
        <v/>
      </c>
      <c r="Q123" s="31" t="str">
        <f>IF($A123="","",SUMIFS(Payments!$D:$D,Payments!$B:$B,$A123,Payments!$C:$C,"&gt;="&amp;Q$4,Payments!$C:$C,"&lt;"&amp;EDATE(Q$4,1)))</f>
        <v/>
      </c>
      <c r="R123" s="31" t="str">
        <f>IF($A123="","",SUMIFS(Payments!$D:$D,Payments!$B:$B,$A123,Payments!$C:$C,"&gt;="&amp;R$4,Payments!$C:$C,"&lt;"&amp;EDATE(R$4,1)))</f>
        <v/>
      </c>
      <c r="S123" s="31" t="str">
        <f>IF($A123="","",SUMIFS(Payments!$D:$D,Payments!$B:$B,$A123,Payments!$C:$C,"&gt;="&amp;S$4,Payments!$C:$C,"&lt;"&amp;EDATE(S$4,1)))</f>
        <v/>
      </c>
      <c r="T123" s="31" t="str">
        <f>IF($A123="","",SUMIFS(Payments!$D:$D,Payments!$B:$B,$A123,Payments!$C:$C,"&gt;="&amp;T$4,Payments!$C:$C,"&lt;"&amp;EDATE(T$4,1)))</f>
        <v/>
      </c>
      <c r="U123" s="31" t="str">
        <f>IF($A123="","",SUMIFS(Payments!$D:$D,Payments!$B:$B,$A123,Payments!$C:$C,"&gt;="&amp;U$4,Payments!$C:$C,"&lt;"&amp;EDATE(U$4,1)))</f>
        <v/>
      </c>
      <c r="V123" s="31" t="str">
        <f>IF($A123="","",SUMIFS(Payments!$D:$D,Payments!$B:$B,$A123,Payments!$C:$C,"&gt;="&amp;V$4,Payments!$C:$C,"&lt;"&amp;EDATE(V$4,1)))</f>
        <v/>
      </c>
      <c r="W123" s="31" t="str">
        <f>IF($A123="","",SUMIFS(Payments!$D:$D,Payments!$B:$B,$A123,Payments!$C:$C,"&gt;="&amp;W$4,Payments!$C:$C,"&lt;"&amp;EDATE(W$4,1)))</f>
        <v/>
      </c>
      <c r="X123" s="31" t="str">
        <f>IF($A123="","",SUMIFS(Payments!$D:$D,Payments!$B:$B,$A123,Payments!$C:$C,"&gt;="&amp;X$4,Payments!$C:$C,"&lt;"&amp;EDATE(X$4,1)))</f>
        <v/>
      </c>
      <c r="Y123" s="32" t="str">
        <f>IF(OR($A123="",N(H123)&lt;=0.005,Units!D122=""),"","Dear "&amp;C123&amp;", rent of "&amp;Settings!$B$4&amp;" "&amp;TEXT(H123,"#,##0")&amp;" is pending for "&amp;Units!C122&amp;", "&amp;B123&amp;" as on "&amp;TEXT(Settings!$B$6,"dd-mmm-yyyy")&amp;". Kindly pay at the earliest. Thank you. "&amp;Settings!$B$3)</f>
        <v/>
      </c>
      <c r="Z123" s="33" t="str">
        <f>IF($A123="","",IF(Units!$I122="",Settings!$B$9,MAX(Settings!$B$9,DATE(YEAR(Units!$I122),MONTH(Units!$I122),1))))</f>
        <v/>
      </c>
      <c r="AA123" s="33" t="str">
        <f>IF($A123="","",MIN(IF(DAY(Settings!$B$6)&gt;=MAX(1,N(Units!$H122)),DATE(YEAR(Settings!$B$6),MONTH(Settings!$B$6),1),EDATE(DATE(YEAR(Settings!$B$6),MONTH(Settings!$B$6),1),-1)),Settings!$B$10,IF(Units!$J122="",2958465,DATE(YEAR(Units!$J122),MONTH(Units!$J122),1))))</f>
        <v/>
      </c>
    </row>
    <row r="124" spans="1:27" x14ac:dyDescent="0.3">
      <c r="A124" s="25" t="str">
        <f>IF(Units!A123="","",Units!A123)</f>
        <v/>
      </c>
      <c r="B124" s="25" t="str">
        <f>IF($A124="","",Units!B123&amp;"")</f>
        <v/>
      </c>
      <c r="C124" s="25" t="str">
        <f>IF($A124="","",IF(Units!D123="","(vacant)",Units!D123&amp;""))</f>
        <v/>
      </c>
      <c r="D124" s="26" t="str">
        <f>IF($A124="","",N(Units!F123))</f>
        <v/>
      </c>
      <c r="E124" s="27" t="str">
        <f>IF($A124="","",IF(OR(Units!$D123="",$AA124&lt;$Z124),0,(YEAR($AA124)-YEAR($Z124))*12+MONTH($AA124)-MONTH($Z124)+1))</f>
        <v/>
      </c>
      <c r="F124" s="26" t="str">
        <f>IF($A124="","",N(Units!K123)+E124*D124)</f>
        <v/>
      </c>
      <c r="G124" s="26" t="str">
        <f>IF($A124="","",SUMIFS(Payments!$D:$D,Payments!$B:$B,$A124,Payments!$C:$C,"&lt;"&amp;EDATE(Settings!$B$10,1)))</f>
        <v/>
      </c>
      <c r="H124" s="28" t="str">
        <f t="shared" si="3"/>
        <v/>
      </c>
      <c r="I124" s="27" t="str">
        <f>IF($A124="","",IF(H124&gt;0.005,"Arrears",IF(H124&lt;-0.005,"Advance",IF(Units!D123="","Vacant","Paid up"))))</f>
        <v/>
      </c>
      <c r="J124" s="26" t="str">
        <f>IF($A124="","",N(Units!G123))</f>
        <v/>
      </c>
      <c r="K124" s="29" t="str">
        <f>IF(OR($A124="",Units!J123=""),"",Units!J123)</f>
        <v/>
      </c>
      <c r="L124" s="30" t="str">
        <f>IF(K124="","",K124-Settings!$B$6)</f>
        <v/>
      </c>
      <c r="M124" s="31" t="str">
        <f>IF($A124="","",SUMIFS(Payments!$D:$D,Payments!$B:$B,$A124,Payments!$C:$C,"&gt;="&amp;M$4,Payments!$C:$C,"&lt;"&amp;EDATE(M$4,1)))</f>
        <v/>
      </c>
      <c r="N124" s="31" t="str">
        <f>IF($A124="","",SUMIFS(Payments!$D:$D,Payments!$B:$B,$A124,Payments!$C:$C,"&gt;="&amp;N$4,Payments!$C:$C,"&lt;"&amp;EDATE(N$4,1)))</f>
        <v/>
      </c>
      <c r="O124" s="31" t="str">
        <f>IF($A124="","",SUMIFS(Payments!$D:$D,Payments!$B:$B,$A124,Payments!$C:$C,"&gt;="&amp;O$4,Payments!$C:$C,"&lt;"&amp;EDATE(O$4,1)))</f>
        <v/>
      </c>
      <c r="P124" s="31" t="str">
        <f>IF($A124="","",SUMIFS(Payments!$D:$D,Payments!$B:$B,$A124,Payments!$C:$C,"&gt;="&amp;P$4,Payments!$C:$C,"&lt;"&amp;EDATE(P$4,1)))</f>
        <v/>
      </c>
      <c r="Q124" s="31" t="str">
        <f>IF($A124="","",SUMIFS(Payments!$D:$D,Payments!$B:$B,$A124,Payments!$C:$C,"&gt;="&amp;Q$4,Payments!$C:$C,"&lt;"&amp;EDATE(Q$4,1)))</f>
        <v/>
      </c>
      <c r="R124" s="31" t="str">
        <f>IF($A124="","",SUMIFS(Payments!$D:$D,Payments!$B:$B,$A124,Payments!$C:$C,"&gt;="&amp;R$4,Payments!$C:$C,"&lt;"&amp;EDATE(R$4,1)))</f>
        <v/>
      </c>
      <c r="S124" s="31" t="str">
        <f>IF($A124="","",SUMIFS(Payments!$D:$D,Payments!$B:$B,$A124,Payments!$C:$C,"&gt;="&amp;S$4,Payments!$C:$C,"&lt;"&amp;EDATE(S$4,1)))</f>
        <v/>
      </c>
      <c r="T124" s="31" t="str">
        <f>IF($A124="","",SUMIFS(Payments!$D:$D,Payments!$B:$B,$A124,Payments!$C:$C,"&gt;="&amp;T$4,Payments!$C:$C,"&lt;"&amp;EDATE(T$4,1)))</f>
        <v/>
      </c>
      <c r="U124" s="31" t="str">
        <f>IF($A124="","",SUMIFS(Payments!$D:$D,Payments!$B:$B,$A124,Payments!$C:$C,"&gt;="&amp;U$4,Payments!$C:$C,"&lt;"&amp;EDATE(U$4,1)))</f>
        <v/>
      </c>
      <c r="V124" s="31" t="str">
        <f>IF($A124="","",SUMIFS(Payments!$D:$D,Payments!$B:$B,$A124,Payments!$C:$C,"&gt;="&amp;V$4,Payments!$C:$C,"&lt;"&amp;EDATE(V$4,1)))</f>
        <v/>
      </c>
      <c r="W124" s="31" t="str">
        <f>IF($A124="","",SUMIFS(Payments!$D:$D,Payments!$B:$B,$A124,Payments!$C:$C,"&gt;="&amp;W$4,Payments!$C:$C,"&lt;"&amp;EDATE(W$4,1)))</f>
        <v/>
      </c>
      <c r="X124" s="31" t="str">
        <f>IF($A124="","",SUMIFS(Payments!$D:$D,Payments!$B:$B,$A124,Payments!$C:$C,"&gt;="&amp;X$4,Payments!$C:$C,"&lt;"&amp;EDATE(X$4,1)))</f>
        <v/>
      </c>
      <c r="Y124" s="32" t="str">
        <f>IF(OR($A124="",N(H124)&lt;=0.005,Units!D123=""),"","Dear "&amp;C124&amp;", rent of "&amp;Settings!$B$4&amp;" "&amp;TEXT(H124,"#,##0")&amp;" is pending for "&amp;Units!C123&amp;", "&amp;B124&amp;" as on "&amp;TEXT(Settings!$B$6,"dd-mmm-yyyy")&amp;". Kindly pay at the earliest. Thank you. "&amp;Settings!$B$3)</f>
        <v/>
      </c>
      <c r="Z124" s="33" t="str">
        <f>IF($A124="","",IF(Units!$I123="",Settings!$B$9,MAX(Settings!$B$9,DATE(YEAR(Units!$I123),MONTH(Units!$I123),1))))</f>
        <v/>
      </c>
      <c r="AA124" s="33" t="str">
        <f>IF($A124="","",MIN(IF(DAY(Settings!$B$6)&gt;=MAX(1,N(Units!$H123)),DATE(YEAR(Settings!$B$6),MONTH(Settings!$B$6),1),EDATE(DATE(YEAR(Settings!$B$6),MONTH(Settings!$B$6),1),-1)),Settings!$B$10,IF(Units!$J123="",2958465,DATE(YEAR(Units!$J123),MONTH(Units!$J123),1))))</f>
        <v/>
      </c>
    </row>
    <row r="125" spans="1:27" x14ac:dyDescent="0.3">
      <c r="A125" s="25" t="str">
        <f>IF(Units!A124="","",Units!A124)</f>
        <v/>
      </c>
      <c r="B125" s="25" t="str">
        <f>IF($A125="","",Units!B124&amp;"")</f>
        <v/>
      </c>
      <c r="C125" s="25" t="str">
        <f>IF($A125="","",IF(Units!D124="","(vacant)",Units!D124&amp;""))</f>
        <v/>
      </c>
      <c r="D125" s="26" t="str">
        <f>IF($A125="","",N(Units!F124))</f>
        <v/>
      </c>
      <c r="E125" s="27" t="str">
        <f>IF($A125="","",IF(OR(Units!$D124="",$AA125&lt;$Z125),0,(YEAR($AA125)-YEAR($Z125))*12+MONTH($AA125)-MONTH($Z125)+1))</f>
        <v/>
      </c>
      <c r="F125" s="26" t="str">
        <f>IF($A125="","",N(Units!K124)+E125*D125)</f>
        <v/>
      </c>
      <c r="G125" s="26" t="str">
        <f>IF($A125="","",SUMIFS(Payments!$D:$D,Payments!$B:$B,$A125,Payments!$C:$C,"&lt;"&amp;EDATE(Settings!$B$10,1)))</f>
        <v/>
      </c>
      <c r="H125" s="28" t="str">
        <f t="shared" si="3"/>
        <v/>
      </c>
      <c r="I125" s="27" t="str">
        <f>IF($A125="","",IF(H125&gt;0.005,"Arrears",IF(H125&lt;-0.005,"Advance",IF(Units!D124="","Vacant","Paid up"))))</f>
        <v/>
      </c>
      <c r="J125" s="26" t="str">
        <f>IF($A125="","",N(Units!G124))</f>
        <v/>
      </c>
      <c r="K125" s="29" t="str">
        <f>IF(OR($A125="",Units!J124=""),"",Units!J124)</f>
        <v/>
      </c>
      <c r="L125" s="30" t="str">
        <f>IF(K125="","",K125-Settings!$B$6)</f>
        <v/>
      </c>
      <c r="M125" s="31" t="str">
        <f>IF($A125="","",SUMIFS(Payments!$D:$D,Payments!$B:$B,$A125,Payments!$C:$C,"&gt;="&amp;M$4,Payments!$C:$C,"&lt;"&amp;EDATE(M$4,1)))</f>
        <v/>
      </c>
      <c r="N125" s="31" t="str">
        <f>IF($A125="","",SUMIFS(Payments!$D:$D,Payments!$B:$B,$A125,Payments!$C:$C,"&gt;="&amp;N$4,Payments!$C:$C,"&lt;"&amp;EDATE(N$4,1)))</f>
        <v/>
      </c>
      <c r="O125" s="31" t="str">
        <f>IF($A125="","",SUMIFS(Payments!$D:$D,Payments!$B:$B,$A125,Payments!$C:$C,"&gt;="&amp;O$4,Payments!$C:$C,"&lt;"&amp;EDATE(O$4,1)))</f>
        <v/>
      </c>
      <c r="P125" s="31" t="str">
        <f>IF($A125="","",SUMIFS(Payments!$D:$D,Payments!$B:$B,$A125,Payments!$C:$C,"&gt;="&amp;P$4,Payments!$C:$C,"&lt;"&amp;EDATE(P$4,1)))</f>
        <v/>
      </c>
      <c r="Q125" s="31" t="str">
        <f>IF($A125="","",SUMIFS(Payments!$D:$D,Payments!$B:$B,$A125,Payments!$C:$C,"&gt;="&amp;Q$4,Payments!$C:$C,"&lt;"&amp;EDATE(Q$4,1)))</f>
        <v/>
      </c>
      <c r="R125" s="31" t="str">
        <f>IF($A125="","",SUMIFS(Payments!$D:$D,Payments!$B:$B,$A125,Payments!$C:$C,"&gt;="&amp;R$4,Payments!$C:$C,"&lt;"&amp;EDATE(R$4,1)))</f>
        <v/>
      </c>
      <c r="S125" s="31" t="str">
        <f>IF($A125="","",SUMIFS(Payments!$D:$D,Payments!$B:$B,$A125,Payments!$C:$C,"&gt;="&amp;S$4,Payments!$C:$C,"&lt;"&amp;EDATE(S$4,1)))</f>
        <v/>
      </c>
      <c r="T125" s="31" t="str">
        <f>IF($A125="","",SUMIFS(Payments!$D:$D,Payments!$B:$B,$A125,Payments!$C:$C,"&gt;="&amp;T$4,Payments!$C:$C,"&lt;"&amp;EDATE(T$4,1)))</f>
        <v/>
      </c>
      <c r="U125" s="31" t="str">
        <f>IF($A125="","",SUMIFS(Payments!$D:$D,Payments!$B:$B,$A125,Payments!$C:$C,"&gt;="&amp;U$4,Payments!$C:$C,"&lt;"&amp;EDATE(U$4,1)))</f>
        <v/>
      </c>
      <c r="V125" s="31" t="str">
        <f>IF($A125="","",SUMIFS(Payments!$D:$D,Payments!$B:$B,$A125,Payments!$C:$C,"&gt;="&amp;V$4,Payments!$C:$C,"&lt;"&amp;EDATE(V$4,1)))</f>
        <v/>
      </c>
      <c r="W125" s="31" t="str">
        <f>IF($A125="","",SUMIFS(Payments!$D:$D,Payments!$B:$B,$A125,Payments!$C:$C,"&gt;="&amp;W$4,Payments!$C:$C,"&lt;"&amp;EDATE(W$4,1)))</f>
        <v/>
      </c>
      <c r="X125" s="31" t="str">
        <f>IF($A125="","",SUMIFS(Payments!$D:$D,Payments!$B:$B,$A125,Payments!$C:$C,"&gt;="&amp;X$4,Payments!$C:$C,"&lt;"&amp;EDATE(X$4,1)))</f>
        <v/>
      </c>
      <c r="Y125" s="32" t="str">
        <f>IF(OR($A125="",N(H125)&lt;=0.005,Units!D124=""),"","Dear "&amp;C125&amp;", rent of "&amp;Settings!$B$4&amp;" "&amp;TEXT(H125,"#,##0")&amp;" is pending for "&amp;Units!C124&amp;", "&amp;B125&amp;" as on "&amp;TEXT(Settings!$B$6,"dd-mmm-yyyy")&amp;". Kindly pay at the earliest. Thank you. "&amp;Settings!$B$3)</f>
        <v/>
      </c>
      <c r="Z125" s="33" t="str">
        <f>IF($A125="","",IF(Units!$I124="",Settings!$B$9,MAX(Settings!$B$9,DATE(YEAR(Units!$I124),MONTH(Units!$I124),1))))</f>
        <v/>
      </c>
      <c r="AA125" s="33" t="str">
        <f>IF($A125="","",MIN(IF(DAY(Settings!$B$6)&gt;=MAX(1,N(Units!$H124)),DATE(YEAR(Settings!$B$6),MONTH(Settings!$B$6),1),EDATE(DATE(YEAR(Settings!$B$6),MONTH(Settings!$B$6),1),-1)),Settings!$B$10,IF(Units!$J124="",2958465,DATE(YEAR(Units!$J124),MONTH(Units!$J124),1))))</f>
        <v/>
      </c>
    </row>
    <row r="126" spans="1:27" x14ac:dyDescent="0.3">
      <c r="A126" s="25" t="str">
        <f>IF(Units!A125="","",Units!A125)</f>
        <v/>
      </c>
      <c r="B126" s="25" t="str">
        <f>IF($A126="","",Units!B125&amp;"")</f>
        <v/>
      </c>
      <c r="C126" s="25" t="str">
        <f>IF($A126="","",IF(Units!D125="","(vacant)",Units!D125&amp;""))</f>
        <v/>
      </c>
      <c r="D126" s="26" t="str">
        <f>IF($A126="","",N(Units!F125))</f>
        <v/>
      </c>
      <c r="E126" s="27" t="str">
        <f>IF($A126="","",IF(OR(Units!$D125="",$AA126&lt;$Z126),0,(YEAR($AA126)-YEAR($Z126))*12+MONTH($AA126)-MONTH($Z126)+1))</f>
        <v/>
      </c>
      <c r="F126" s="26" t="str">
        <f>IF($A126="","",N(Units!K125)+E126*D126)</f>
        <v/>
      </c>
      <c r="G126" s="26" t="str">
        <f>IF($A126="","",SUMIFS(Payments!$D:$D,Payments!$B:$B,$A126,Payments!$C:$C,"&lt;"&amp;EDATE(Settings!$B$10,1)))</f>
        <v/>
      </c>
      <c r="H126" s="28" t="str">
        <f t="shared" si="3"/>
        <v/>
      </c>
      <c r="I126" s="27" t="str">
        <f>IF($A126="","",IF(H126&gt;0.005,"Arrears",IF(H126&lt;-0.005,"Advance",IF(Units!D125="","Vacant","Paid up"))))</f>
        <v/>
      </c>
      <c r="J126" s="26" t="str">
        <f>IF($A126="","",N(Units!G125))</f>
        <v/>
      </c>
      <c r="K126" s="29" t="str">
        <f>IF(OR($A126="",Units!J125=""),"",Units!J125)</f>
        <v/>
      </c>
      <c r="L126" s="30" t="str">
        <f>IF(K126="","",K126-Settings!$B$6)</f>
        <v/>
      </c>
      <c r="M126" s="31" t="str">
        <f>IF($A126="","",SUMIFS(Payments!$D:$D,Payments!$B:$B,$A126,Payments!$C:$C,"&gt;="&amp;M$4,Payments!$C:$C,"&lt;"&amp;EDATE(M$4,1)))</f>
        <v/>
      </c>
      <c r="N126" s="31" t="str">
        <f>IF($A126="","",SUMIFS(Payments!$D:$D,Payments!$B:$B,$A126,Payments!$C:$C,"&gt;="&amp;N$4,Payments!$C:$C,"&lt;"&amp;EDATE(N$4,1)))</f>
        <v/>
      </c>
      <c r="O126" s="31" t="str">
        <f>IF($A126="","",SUMIFS(Payments!$D:$D,Payments!$B:$B,$A126,Payments!$C:$C,"&gt;="&amp;O$4,Payments!$C:$C,"&lt;"&amp;EDATE(O$4,1)))</f>
        <v/>
      </c>
      <c r="P126" s="31" t="str">
        <f>IF($A126="","",SUMIFS(Payments!$D:$D,Payments!$B:$B,$A126,Payments!$C:$C,"&gt;="&amp;P$4,Payments!$C:$C,"&lt;"&amp;EDATE(P$4,1)))</f>
        <v/>
      </c>
      <c r="Q126" s="31" t="str">
        <f>IF($A126="","",SUMIFS(Payments!$D:$D,Payments!$B:$B,$A126,Payments!$C:$C,"&gt;="&amp;Q$4,Payments!$C:$C,"&lt;"&amp;EDATE(Q$4,1)))</f>
        <v/>
      </c>
      <c r="R126" s="31" t="str">
        <f>IF($A126="","",SUMIFS(Payments!$D:$D,Payments!$B:$B,$A126,Payments!$C:$C,"&gt;="&amp;R$4,Payments!$C:$C,"&lt;"&amp;EDATE(R$4,1)))</f>
        <v/>
      </c>
      <c r="S126" s="31" t="str">
        <f>IF($A126="","",SUMIFS(Payments!$D:$D,Payments!$B:$B,$A126,Payments!$C:$C,"&gt;="&amp;S$4,Payments!$C:$C,"&lt;"&amp;EDATE(S$4,1)))</f>
        <v/>
      </c>
      <c r="T126" s="31" t="str">
        <f>IF($A126="","",SUMIFS(Payments!$D:$D,Payments!$B:$B,$A126,Payments!$C:$C,"&gt;="&amp;T$4,Payments!$C:$C,"&lt;"&amp;EDATE(T$4,1)))</f>
        <v/>
      </c>
      <c r="U126" s="31" t="str">
        <f>IF($A126="","",SUMIFS(Payments!$D:$D,Payments!$B:$B,$A126,Payments!$C:$C,"&gt;="&amp;U$4,Payments!$C:$C,"&lt;"&amp;EDATE(U$4,1)))</f>
        <v/>
      </c>
      <c r="V126" s="31" t="str">
        <f>IF($A126="","",SUMIFS(Payments!$D:$D,Payments!$B:$B,$A126,Payments!$C:$C,"&gt;="&amp;V$4,Payments!$C:$C,"&lt;"&amp;EDATE(V$4,1)))</f>
        <v/>
      </c>
      <c r="W126" s="31" t="str">
        <f>IF($A126="","",SUMIFS(Payments!$D:$D,Payments!$B:$B,$A126,Payments!$C:$C,"&gt;="&amp;W$4,Payments!$C:$C,"&lt;"&amp;EDATE(W$4,1)))</f>
        <v/>
      </c>
      <c r="X126" s="31" t="str">
        <f>IF($A126="","",SUMIFS(Payments!$D:$D,Payments!$B:$B,$A126,Payments!$C:$C,"&gt;="&amp;X$4,Payments!$C:$C,"&lt;"&amp;EDATE(X$4,1)))</f>
        <v/>
      </c>
      <c r="Y126" s="32" t="str">
        <f>IF(OR($A126="",N(H126)&lt;=0.005,Units!D125=""),"","Dear "&amp;C126&amp;", rent of "&amp;Settings!$B$4&amp;" "&amp;TEXT(H126,"#,##0")&amp;" is pending for "&amp;Units!C125&amp;", "&amp;B126&amp;" as on "&amp;TEXT(Settings!$B$6,"dd-mmm-yyyy")&amp;". Kindly pay at the earliest. Thank you. "&amp;Settings!$B$3)</f>
        <v/>
      </c>
      <c r="Z126" s="33" t="str">
        <f>IF($A126="","",IF(Units!$I125="",Settings!$B$9,MAX(Settings!$B$9,DATE(YEAR(Units!$I125),MONTH(Units!$I125),1))))</f>
        <v/>
      </c>
      <c r="AA126" s="33" t="str">
        <f>IF($A126="","",MIN(IF(DAY(Settings!$B$6)&gt;=MAX(1,N(Units!$H125)),DATE(YEAR(Settings!$B$6),MONTH(Settings!$B$6),1),EDATE(DATE(YEAR(Settings!$B$6),MONTH(Settings!$B$6),1),-1)),Settings!$B$10,IF(Units!$J125="",2958465,DATE(YEAR(Units!$J125),MONTH(Units!$J125),1))))</f>
        <v/>
      </c>
    </row>
    <row r="127" spans="1:27" x14ac:dyDescent="0.3">
      <c r="A127" s="25" t="str">
        <f>IF(Units!A126="","",Units!A126)</f>
        <v/>
      </c>
      <c r="B127" s="25" t="str">
        <f>IF($A127="","",Units!B126&amp;"")</f>
        <v/>
      </c>
      <c r="C127" s="25" t="str">
        <f>IF($A127="","",IF(Units!D126="","(vacant)",Units!D126&amp;""))</f>
        <v/>
      </c>
      <c r="D127" s="26" t="str">
        <f>IF($A127="","",N(Units!F126))</f>
        <v/>
      </c>
      <c r="E127" s="27" t="str">
        <f>IF($A127="","",IF(OR(Units!$D126="",$AA127&lt;$Z127),0,(YEAR($AA127)-YEAR($Z127))*12+MONTH($AA127)-MONTH($Z127)+1))</f>
        <v/>
      </c>
      <c r="F127" s="26" t="str">
        <f>IF($A127="","",N(Units!K126)+E127*D127)</f>
        <v/>
      </c>
      <c r="G127" s="26" t="str">
        <f>IF($A127="","",SUMIFS(Payments!$D:$D,Payments!$B:$B,$A127,Payments!$C:$C,"&lt;"&amp;EDATE(Settings!$B$10,1)))</f>
        <v/>
      </c>
      <c r="H127" s="28" t="str">
        <f t="shared" si="3"/>
        <v/>
      </c>
      <c r="I127" s="27" t="str">
        <f>IF($A127="","",IF(H127&gt;0.005,"Arrears",IF(H127&lt;-0.005,"Advance",IF(Units!D126="","Vacant","Paid up"))))</f>
        <v/>
      </c>
      <c r="J127" s="26" t="str">
        <f>IF($A127="","",N(Units!G126))</f>
        <v/>
      </c>
      <c r="K127" s="29" t="str">
        <f>IF(OR($A127="",Units!J126=""),"",Units!J126)</f>
        <v/>
      </c>
      <c r="L127" s="30" t="str">
        <f>IF(K127="","",K127-Settings!$B$6)</f>
        <v/>
      </c>
      <c r="M127" s="31" t="str">
        <f>IF($A127="","",SUMIFS(Payments!$D:$D,Payments!$B:$B,$A127,Payments!$C:$C,"&gt;="&amp;M$4,Payments!$C:$C,"&lt;"&amp;EDATE(M$4,1)))</f>
        <v/>
      </c>
      <c r="N127" s="31" t="str">
        <f>IF($A127="","",SUMIFS(Payments!$D:$D,Payments!$B:$B,$A127,Payments!$C:$C,"&gt;="&amp;N$4,Payments!$C:$C,"&lt;"&amp;EDATE(N$4,1)))</f>
        <v/>
      </c>
      <c r="O127" s="31" t="str">
        <f>IF($A127="","",SUMIFS(Payments!$D:$D,Payments!$B:$B,$A127,Payments!$C:$C,"&gt;="&amp;O$4,Payments!$C:$C,"&lt;"&amp;EDATE(O$4,1)))</f>
        <v/>
      </c>
      <c r="P127" s="31" t="str">
        <f>IF($A127="","",SUMIFS(Payments!$D:$D,Payments!$B:$B,$A127,Payments!$C:$C,"&gt;="&amp;P$4,Payments!$C:$C,"&lt;"&amp;EDATE(P$4,1)))</f>
        <v/>
      </c>
      <c r="Q127" s="31" t="str">
        <f>IF($A127="","",SUMIFS(Payments!$D:$D,Payments!$B:$B,$A127,Payments!$C:$C,"&gt;="&amp;Q$4,Payments!$C:$C,"&lt;"&amp;EDATE(Q$4,1)))</f>
        <v/>
      </c>
      <c r="R127" s="31" t="str">
        <f>IF($A127="","",SUMIFS(Payments!$D:$D,Payments!$B:$B,$A127,Payments!$C:$C,"&gt;="&amp;R$4,Payments!$C:$C,"&lt;"&amp;EDATE(R$4,1)))</f>
        <v/>
      </c>
      <c r="S127" s="31" t="str">
        <f>IF($A127="","",SUMIFS(Payments!$D:$D,Payments!$B:$B,$A127,Payments!$C:$C,"&gt;="&amp;S$4,Payments!$C:$C,"&lt;"&amp;EDATE(S$4,1)))</f>
        <v/>
      </c>
      <c r="T127" s="31" t="str">
        <f>IF($A127="","",SUMIFS(Payments!$D:$D,Payments!$B:$B,$A127,Payments!$C:$C,"&gt;="&amp;T$4,Payments!$C:$C,"&lt;"&amp;EDATE(T$4,1)))</f>
        <v/>
      </c>
      <c r="U127" s="31" t="str">
        <f>IF($A127="","",SUMIFS(Payments!$D:$D,Payments!$B:$B,$A127,Payments!$C:$C,"&gt;="&amp;U$4,Payments!$C:$C,"&lt;"&amp;EDATE(U$4,1)))</f>
        <v/>
      </c>
      <c r="V127" s="31" t="str">
        <f>IF($A127="","",SUMIFS(Payments!$D:$D,Payments!$B:$B,$A127,Payments!$C:$C,"&gt;="&amp;V$4,Payments!$C:$C,"&lt;"&amp;EDATE(V$4,1)))</f>
        <v/>
      </c>
      <c r="W127" s="31" t="str">
        <f>IF($A127="","",SUMIFS(Payments!$D:$D,Payments!$B:$B,$A127,Payments!$C:$C,"&gt;="&amp;W$4,Payments!$C:$C,"&lt;"&amp;EDATE(W$4,1)))</f>
        <v/>
      </c>
      <c r="X127" s="31" t="str">
        <f>IF($A127="","",SUMIFS(Payments!$D:$D,Payments!$B:$B,$A127,Payments!$C:$C,"&gt;="&amp;X$4,Payments!$C:$C,"&lt;"&amp;EDATE(X$4,1)))</f>
        <v/>
      </c>
      <c r="Y127" s="32" t="str">
        <f>IF(OR($A127="",N(H127)&lt;=0.005,Units!D126=""),"","Dear "&amp;C127&amp;", rent of "&amp;Settings!$B$4&amp;" "&amp;TEXT(H127,"#,##0")&amp;" is pending for "&amp;Units!C126&amp;", "&amp;B127&amp;" as on "&amp;TEXT(Settings!$B$6,"dd-mmm-yyyy")&amp;". Kindly pay at the earliest. Thank you. "&amp;Settings!$B$3)</f>
        <v/>
      </c>
      <c r="Z127" s="33" t="str">
        <f>IF($A127="","",IF(Units!$I126="",Settings!$B$9,MAX(Settings!$B$9,DATE(YEAR(Units!$I126),MONTH(Units!$I126),1))))</f>
        <v/>
      </c>
      <c r="AA127" s="33" t="str">
        <f>IF($A127="","",MIN(IF(DAY(Settings!$B$6)&gt;=MAX(1,N(Units!$H126)),DATE(YEAR(Settings!$B$6),MONTH(Settings!$B$6),1),EDATE(DATE(YEAR(Settings!$B$6),MONTH(Settings!$B$6),1),-1)),Settings!$B$10,IF(Units!$J126="",2958465,DATE(YEAR(Units!$J126),MONTH(Units!$J126),1))))</f>
        <v/>
      </c>
    </row>
    <row r="128" spans="1:27" x14ac:dyDescent="0.3">
      <c r="A128" s="25" t="str">
        <f>IF(Units!A127="","",Units!A127)</f>
        <v/>
      </c>
      <c r="B128" s="25" t="str">
        <f>IF($A128="","",Units!B127&amp;"")</f>
        <v/>
      </c>
      <c r="C128" s="25" t="str">
        <f>IF($A128="","",IF(Units!D127="","(vacant)",Units!D127&amp;""))</f>
        <v/>
      </c>
      <c r="D128" s="26" t="str">
        <f>IF($A128="","",N(Units!F127))</f>
        <v/>
      </c>
      <c r="E128" s="27" t="str">
        <f>IF($A128="","",IF(OR(Units!$D127="",$AA128&lt;$Z128),0,(YEAR($AA128)-YEAR($Z128))*12+MONTH($AA128)-MONTH($Z128)+1))</f>
        <v/>
      </c>
      <c r="F128" s="26" t="str">
        <f>IF($A128="","",N(Units!K127)+E128*D128)</f>
        <v/>
      </c>
      <c r="G128" s="26" t="str">
        <f>IF($A128="","",SUMIFS(Payments!$D:$D,Payments!$B:$B,$A128,Payments!$C:$C,"&lt;"&amp;EDATE(Settings!$B$10,1)))</f>
        <v/>
      </c>
      <c r="H128" s="28" t="str">
        <f t="shared" si="3"/>
        <v/>
      </c>
      <c r="I128" s="27" t="str">
        <f>IF($A128="","",IF(H128&gt;0.005,"Arrears",IF(H128&lt;-0.005,"Advance",IF(Units!D127="","Vacant","Paid up"))))</f>
        <v/>
      </c>
      <c r="J128" s="26" t="str">
        <f>IF($A128="","",N(Units!G127))</f>
        <v/>
      </c>
      <c r="K128" s="29" t="str">
        <f>IF(OR($A128="",Units!J127=""),"",Units!J127)</f>
        <v/>
      </c>
      <c r="L128" s="30" t="str">
        <f>IF(K128="","",K128-Settings!$B$6)</f>
        <v/>
      </c>
      <c r="M128" s="31" t="str">
        <f>IF($A128="","",SUMIFS(Payments!$D:$D,Payments!$B:$B,$A128,Payments!$C:$C,"&gt;="&amp;M$4,Payments!$C:$C,"&lt;"&amp;EDATE(M$4,1)))</f>
        <v/>
      </c>
      <c r="N128" s="31" t="str">
        <f>IF($A128="","",SUMIFS(Payments!$D:$D,Payments!$B:$B,$A128,Payments!$C:$C,"&gt;="&amp;N$4,Payments!$C:$C,"&lt;"&amp;EDATE(N$4,1)))</f>
        <v/>
      </c>
      <c r="O128" s="31" t="str">
        <f>IF($A128="","",SUMIFS(Payments!$D:$D,Payments!$B:$B,$A128,Payments!$C:$C,"&gt;="&amp;O$4,Payments!$C:$C,"&lt;"&amp;EDATE(O$4,1)))</f>
        <v/>
      </c>
      <c r="P128" s="31" t="str">
        <f>IF($A128="","",SUMIFS(Payments!$D:$D,Payments!$B:$B,$A128,Payments!$C:$C,"&gt;="&amp;P$4,Payments!$C:$C,"&lt;"&amp;EDATE(P$4,1)))</f>
        <v/>
      </c>
      <c r="Q128" s="31" t="str">
        <f>IF($A128="","",SUMIFS(Payments!$D:$D,Payments!$B:$B,$A128,Payments!$C:$C,"&gt;="&amp;Q$4,Payments!$C:$C,"&lt;"&amp;EDATE(Q$4,1)))</f>
        <v/>
      </c>
      <c r="R128" s="31" t="str">
        <f>IF($A128="","",SUMIFS(Payments!$D:$D,Payments!$B:$B,$A128,Payments!$C:$C,"&gt;="&amp;R$4,Payments!$C:$C,"&lt;"&amp;EDATE(R$4,1)))</f>
        <v/>
      </c>
      <c r="S128" s="31" t="str">
        <f>IF($A128="","",SUMIFS(Payments!$D:$D,Payments!$B:$B,$A128,Payments!$C:$C,"&gt;="&amp;S$4,Payments!$C:$C,"&lt;"&amp;EDATE(S$4,1)))</f>
        <v/>
      </c>
      <c r="T128" s="31" t="str">
        <f>IF($A128="","",SUMIFS(Payments!$D:$D,Payments!$B:$B,$A128,Payments!$C:$C,"&gt;="&amp;T$4,Payments!$C:$C,"&lt;"&amp;EDATE(T$4,1)))</f>
        <v/>
      </c>
      <c r="U128" s="31" t="str">
        <f>IF($A128="","",SUMIFS(Payments!$D:$D,Payments!$B:$B,$A128,Payments!$C:$C,"&gt;="&amp;U$4,Payments!$C:$C,"&lt;"&amp;EDATE(U$4,1)))</f>
        <v/>
      </c>
      <c r="V128" s="31" t="str">
        <f>IF($A128="","",SUMIFS(Payments!$D:$D,Payments!$B:$B,$A128,Payments!$C:$C,"&gt;="&amp;V$4,Payments!$C:$C,"&lt;"&amp;EDATE(V$4,1)))</f>
        <v/>
      </c>
      <c r="W128" s="31" t="str">
        <f>IF($A128="","",SUMIFS(Payments!$D:$D,Payments!$B:$B,$A128,Payments!$C:$C,"&gt;="&amp;W$4,Payments!$C:$C,"&lt;"&amp;EDATE(W$4,1)))</f>
        <v/>
      </c>
      <c r="X128" s="31" t="str">
        <f>IF($A128="","",SUMIFS(Payments!$D:$D,Payments!$B:$B,$A128,Payments!$C:$C,"&gt;="&amp;X$4,Payments!$C:$C,"&lt;"&amp;EDATE(X$4,1)))</f>
        <v/>
      </c>
      <c r="Y128" s="32" t="str">
        <f>IF(OR($A128="",N(H128)&lt;=0.005,Units!D127=""),"","Dear "&amp;C128&amp;", rent of "&amp;Settings!$B$4&amp;" "&amp;TEXT(H128,"#,##0")&amp;" is pending for "&amp;Units!C127&amp;", "&amp;B128&amp;" as on "&amp;TEXT(Settings!$B$6,"dd-mmm-yyyy")&amp;". Kindly pay at the earliest. Thank you. "&amp;Settings!$B$3)</f>
        <v/>
      </c>
      <c r="Z128" s="33" t="str">
        <f>IF($A128="","",IF(Units!$I127="",Settings!$B$9,MAX(Settings!$B$9,DATE(YEAR(Units!$I127),MONTH(Units!$I127),1))))</f>
        <v/>
      </c>
      <c r="AA128" s="33" t="str">
        <f>IF($A128="","",MIN(IF(DAY(Settings!$B$6)&gt;=MAX(1,N(Units!$H127)),DATE(YEAR(Settings!$B$6),MONTH(Settings!$B$6),1),EDATE(DATE(YEAR(Settings!$B$6),MONTH(Settings!$B$6),1),-1)),Settings!$B$10,IF(Units!$J127="",2958465,DATE(YEAR(Units!$J127),MONTH(Units!$J127),1))))</f>
        <v/>
      </c>
    </row>
    <row r="129" spans="1:27" x14ac:dyDescent="0.3">
      <c r="A129" s="25" t="str">
        <f>IF(Units!A128="","",Units!A128)</f>
        <v/>
      </c>
      <c r="B129" s="25" t="str">
        <f>IF($A129="","",Units!B128&amp;"")</f>
        <v/>
      </c>
      <c r="C129" s="25" t="str">
        <f>IF($A129="","",IF(Units!D128="","(vacant)",Units!D128&amp;""))</f>
        <v/>
      </c>
      <c r="D129" s="26" t="str">
        <f>IF($A129="","",N(Units!F128))</f>
        <v/>
      </c>
      <c r="E129" s="27" t="str">
        <f>IF($A129="","",IF(OR(Units!$D128="",$AA129&lt;$Z129),0,(YEAR($AA129)-YEAR($Z129))*12+MONTH($AA129)-MONTH($Z129)+1))</f>
        <v/>
      </c>
      <c r="F129" s="26" t="str">
        <f>IF($A129="","",N(Units!K128)+E129*D129)</f>
        <v/>
      </c>
      <c r="G129" s="26" t="str">
        <f>IF($A129="","",SUMIFS(Payments!$D:$D,Payments!$B:$B,$A129,Payments!$C:$C,"&lt;"&amp;EDATE(Settings!$B$10,1)))</f>
        <v/>
      </c>
      <c r="H129" s="28" t="str">
        <f t="shared" si="3"/>
        <v/>
      </c>
      <c r="I129" s="27" t="str">
        <f>IF($A129="","",IF(H129&gt;0.005,"Arrears",IF(H129&lt;-0.005,"Advance",IF(Units!D128="","Vacant","Paid up"))))</f>
        <v/>
      </c>
      <c r="J129" s="26" t="str">
        <f>IF($A129="","",N(Units!G128))</f>
        <v/>
      </c>
      <c r="K129" s="29" t="str">
        <f>IF(OR($A129="",Units!J128=""),"",Units!J128)</f>
        <v/>
      </c>
      <c r="L129" s="30" t="str">
        <f>IF(K129="","",K129-Settings!$B$6)</f>
        <v/>
      </c>
      <c r="M129" s="31" t="str">
        <f>IF($A129="","",SUMIFS(Payments!$D:$D,Payments!$B:$B,$A129,Payments!$C:$C,"&gt;="&amp;M$4,Payments!$C:$C,"&lt;"&amp;EDATE(M$4,1)))</f>
        <v/>
      </c>
      <c r="N129" s="31" t="str">
        <f>IF($A129="","",SUMIFS(Payments!$D:$D,Payments!$B:$B,$A129,Payments!$C:$C,"&gt;="&amp;N$4,Payments!$C:$C,"&lt;"&amp;EDATE(N$4,1)))</f>
        <v/>
      </c>
      <c r="O129" s="31" t="str">
        <f>IF($A129="","",SUMIFS(Payments!$D:$D,Payments!$B:$B,$A129,Payments!$C:$C,"&gt;="&amp;O$4,Payments!$C:$C,"&lt;"&amp;EDATE(O$4,1)))</f>
        <v/>
      </c>
      <c r="P129" s="31" t="str">
        <f>IF($A129="","",SUMIFS(Payments!$D:$D,Payments!$B:$B,$A129,Payments!$C:$C,"&gt;="&amp;P$4,Payments!$C:$C,"&lt;"&amp;EDATE(P$4,1)))</f>
        <v/>
      </c>
      <c r="Q129" s="31" t="str">
        <f>IF($A129="","",SUMIFS(Payments!$D:$D,Payments!$B:$B,$A129,Payments!$C:$C,"&gt;="&amp;Q$4,Payments!$C:$C,"&lt;"&amp;EDATE(Q$4,1)))</f>
        <v/>
      </c>
      <c r="R129" s="31" t="str">
        <f>IF($A129="","",SUMIFS(Payments!$D:$D,Payments!$B:$B,$A129,Payments!$C:$C,"&gt;="&amp;R$4,Payments!$C:$C,"&lt;"&amp;EDATE(R$4,1)))</f>
        <v/>
      </c>
      <c r="S129" s="31" t="str">
        <f>IF($A129="","",SUMIFS(Payments!$D:$D,Payments!$B:$B,$A129,Payments!$C:$C,"&gt;="&amp;S$4,Payments!$C:$C,"&lt;"&amp;EDATE(S$4,1)))</f>
        <v/>
      </c>
      <c r="T129" s="31" t="str">
        <f>IF($A129="","",SUMIFS(Payments!$D:$D,Payments!$B:$B,$A129,Payments!$C:$C,"&gt;="&amp;T$4,Payments!$C:$C,"&lt;"&amp;EDATE(T$4,1)))</f>
        <v/>
      </c>
      <c r="U129" s="31" t="str">
        <f>IF($A129="","",SUMIFS(Payments!$D:$D,Payments!$B:$B,$A129,Payments!$C:$C,"&gt;="&amp;U$4,Payments!$C:$C,"&lt;"&amp;EDATE(U$4,1)))</f>
        <v/>
      </c>
      <c r="V129" s="31" t="str">
        <f>IF($A129="","",SUMIFS(Payments!$D:$D,Payments!$B:$B,$A129,Payments!$C:$C,"&gt;="&amp;V$4,Payments!$C:$C,"&lt;"&amp;EDATE(V$4,1)))</f>
        <v/>
      </c>
      <c r="W129" s="31" t="str">
        <f>IF($A129="","",SUMIFS(Payments!$D:$D,Payments!$B:$B,$A129,Payments!$C:$C,"&gt;="&amp;W$4,Payments!$C:$C,"&lt;"&amp;EDATE(W$4,1)))</f>
        <v/>
      </c>
      <c r="X129" s="31" t="str">
        <f>IF($A129="","",SUMIFS(Payments!$D:$D,Payments!$B:$B,$A129,Payments!$C:$C,"&gt;="&amp;X$4,Payments!$C:$C,"&lt;"&amp;EDATE(X$4,1)))</f>
        <v/>
      </c>
      <c r="Y129" s="32" t="str">
        <f>IF(OR($A129="",N(H129)&lt;=0.005,Units!D128=""),"","Dear "&amp;C129&amp;", rent of "&amp;Settings!$B$4&amp;" "&amp;TEXT(H129,"#,##0")&amp;" is pending for "&amp;Units!C128&amp;", "&amp;B129&amp;" as on "&amp;TEXT(Settings!$B$6,"dd-mmm-yyyy")&amp;". Kindly pay at the earliest. Thank you. "&amp;Settings!$B$3)</f>
        <v/>
      </c>
      <c r="Z129" s="33" t="str">
        <f>IF($A129="","",IF(Units!$I128="",Settings!$B$9,MAX(Settings!$B$9,DATE(YEAR(Units!$I128),MONTH(Units!$I128),1))))</f>
        <v/>
      </c>
      <c r="AA129" s="33" t="str">
        <f>IF($A129="","",MIN(IF(DAY(Settings!$B$6)&gt;=MAX(1,N(Units!$H128)),DATE(YEAR(Settings!$B$6),MONTH(Settings!$B$6),1),EDATE(DATE(YEAR(Settings!$B$6),MONTH(Settings!$B$6),1),-1)),Settings!$B$10,IF(Units!$J128="",2958465,DATE(YEAR(Units!$J128),MONTH(Units!$J128),1))))</f>
        <v/>
      </c>
    </row>
    <row r="130" spans="1:27" x14ac:dyDescent="0.3">
      <c r="A130" s="25" t="str">
        <f>IF(Units!A129="","",Units!A129)</f>
        <v/>
      </c>
      <c r="B130" s="25" t="str">
        <f>IF($A130="","",Units!B129&amp;"")</f>
        <v/>
      </c>
      <c r="C130" s="25" t="str">
        <f>IF($A130="","",IF(Units!D129="","(vacant)",Units!D129&amp;""))</f>
        <v/>
      </c>
      <c r="D130" s="26" t="str">
        <f>IF($A130="","",N(Units!F129))</f>
        <v/>
      </c>
      <c r="E130" s="27" t="str">
        <f>IF($A130="","",IF(OR(Units!$D129="",$AA130&lt;$Z130),0,(YEAR($AA130)-YEAR($Z130))*12+MONTH($AA130)-MONTH($Z130)+1))</f>
        <v/>
      </c>
      <c r="F130" s="26" t="str">
        <f>IF($A130="","",N(Units!K129)+E130*D130)</f>
        <v/>
      </c>
      <c r="G130" s="26" t="str">
        <f>IF($A130="","",SUMIFS(Payments!$D:$D,Payments!$B:$B,$A130,Payments!$C:$C,"&lt;"&amp;EDATE(Settings!$B$10,1)))</f>
        <v/>
      </c>
      <c r="H130" s="28" t="str">
        <f t="shared" si="3"/>
        <v/>
      </c>
      <c r="I130" s="27" t="str">
        <f>IF($A130="","",IF(H130&gt;0.005,"Arrears",IF(H130&lt;-0.005,"Advance",IF(Units!D129="","Vacant","Paid up"))))</f>
        <v/>
      </c>
      <c r="J130" s="26" t="str">
        <f>IF($A130="","",N(Units!G129))</f>
        <v/>
      </c>
      <c r="K130" s="29" t="str">
        <f>IF(OR($A130="",Units!J129=""),"",Units!J129)</f>
        <v/>
      </c>
      <c r="L130" s="30" t="str">
        <f>IF(K130="","",K130-Settings!$B$6)</f>
        <v/>
      </c>
      <c r="M130" s="31" t="str">
        <f>IF($A130="","",SUMIFS(Payments!$D:$D,Payments!$B:$B,$A130,Payments!$C:$C,"&gt;="&amp;M$4,Payments!$C:$C,"&lt;"&amp;EDATE(M$4,1)))</f>
        <v/>
      </c>
      <c r="N130" s="31" t="str">
        <f>IF($A130="","",SUMIFS(Payments!$D:$D,Payments!$B:$B,$A130,Payments!$C:$C,"&gt;="&amp;N$4,Payments!$C:$C,"&lt;"&amp;EDATE(N$4,1)))</f>
        <v/>
      </c>
      <c r="O130" s="31" t="str">
        <f>IF($A130="","",SUMIFS(Payments!$D:$D,Payments!$B:$B,$A130,Payments!$C:$C,"&gt;="&amp;O$4,Payments!$C:$C,"&lt;"&amp;EDATE(O$4,1)))</f>
        <v/>
      </c>
      <c r="P130" s="31" t="str">
        <f>IF($A130="","",SUMIFS(Payments!$D:$D,Payments!$B:$B,$A130,Payments!$C:$C,"&gt;="&amp;P$4,Payments!$C:$C,"&lt;"&amp;EDATE(P$4,1)))</f>
        <v/>
      </c>
      <c r="Q130" s="31" t="str">
        <f>IF($A130="","",SUMIFS(Payments!$D:$D,Payments!$B:$B,$A130,Payments!$C:$C,"&gt;="&amp;Q$4,Payments!$C:$C,"&lt;"&amp;EDATE(Q$4,1)))</f>
        <v/>
      </c>
      <c r="R130" s="31" t="str">
        <f>IF($A130="","",SUMIFS(Payments!$D:$D,Payments!$B:$B,$A130,Payments!$C:$C,"&gt;="&amp;R$4,Payments!$C:$C,"&lt;"&amp;EDATE(R$4,1)))</f>
        <v/>
      </c>
      <c r="S130" s="31" t="str">
        <f>IF($A130="","",SUMIFS(Payments!$D:$D,Payments!$B:$B,$A130,Payments!$C:$C,"&gt;="&amp;S$4,Payments!$C:$C,"&lt;"&amp;EDATE(S$4,1)))</f>
        <v/>
      </c>
      <c r="T130" s="31" t="str">
        <f>IF($A130="","",SUMIFS(Payments!$D:$D,Payments!$B:$B,$A130,Payments!$C:$C,"&gt;="&amp;T$4,Payments!$C:$C,"&lt;"&amp;EDATE(T$4,1)))</f>
        <v/>
      </c>
      <c r="U130" s="31" t="str">
        <f>IF($A130="","",SUMIFS(Payments!$D:$D,Payments!$B:$B,$A130,Payments!$C:$C,"&gt;="&amp;U$4,Payments!$C:$C,"&lt;"&amp;EDATE(U$4,1)))</f>
        <v/>
      </c>
      <c r="V130" s="31" t="str">
        <f>IF($A130="","",SUMIFS(Payments!$D:$D,Payments!$B:$B,$A130,Payments!$C:$C,"&gt;="&amp;V$4,Payments!$C:$C,"&lt;"&amp;EDATE(V$4,1)))</f>
        <v/>
      </c>
      <c r="W130" s="31" t="str">
        <f>IF($A130="","",SUMIFS(Payments!$D:$D,Payments!$B:$B,$A130,Payments!$C:$C,"&gt;="&amp;W$4,Payments!$C:$C,"&lt;"&amp;EDATE(W$4,1)))</f>
        <v/>
      </c>
      <c r="X130" s="31" t="str">
        <f>IF($A130="","",SUMIFS(Payments!$D:$D,Payments!$B:$B,$A130,Payments!$C:$C,"&gt;="&amp;X$4,Payments!$C:$C,"&lt;"&amp;EDATE(X$4,1)))</f>
        <v/>
      </c>
      <c r="Y130" s="32" t="str">
        <f>IF(OR($A130="",N(H130)&lt;=0.005,Units!D129=""),"","Dear "&amp;C130&amp;", rent of "&amp;Settings!$B$4&amp;" "&amp;TEXT(H130,"#,##0")&amp;" is pending for "&amp;Units!C129&amp;", "&amp;B130&amp;" as on "&amp;TEXT(Settings!$B$6,"dd-mmm-yyyy")&amp;". Kindly pay at the earliest. Thank you. "&amp;Settings!$B$3)</f>
        <v/>
      </c>
      <c r="Z130" s="33" t="str">
        <f>IF($A130="","",IF(Units!$I129="",Settings!$B$9,MAX(Settings!$B$9,DATE(YEAR(Units!$I129),MONTH(Units!$I129),1))))</f>
        <v/>
      </c>
      <c r="AA130" s="33" t="str">
        <f>IF($A130="","",MIN(IF(DAY(Settings!$B$6)&gt;=MAX(1,N(Units!$H129)),DATE(YEAR(Settings!$B$6),MONTH(Settings!$B$6),1),EDATE(DATE(YEAR(Settings!$B$6),MONTH(Settings!$B$6),1),-1)),Settings!$B$10,IF(Units!$J129="",2958465,DATE(YEAR(Units!$J129),MONTH(Units!$J129),1))))</f>
        <v/>
      </c>
    </row>
    <row r="131" spans="1:27" x14ac:dyDescent="0.3">
      <c r="A131" s="25" t="str">
        <f>IF(Units!A130="","",Units!A130)</f>
        <v/>
      </c>
      <c r="B131" s="25" t="str">
        <f>IF($A131="","",Units!B130&amp;"")</f>
        <v/>
      </c>
      <c r="C131" s="25" t="str">
        <f>IF($A131="","",IF(Units!D130="","(vacant)",Units!D130&amp;""))</f>
        <v/>
      </c>
      <c r="D131" s="26" t="str">
        <f>IF($A131="","",N(Units!F130))</f>
        <v/>
      </c>
      <c r="E131" s="27" t="str">
        <f>IF($A131="","",IF(OR(Units!$D130="",$AA131&lt;$Z131),0,(YEAR($AA131)-YEAR($Z131))*12+MONTH($AA131)-MONTH($Z131)+1))</f>
        <v/>
      </c>
      <c r="F131" s="26" t="str">
        <f>IF($A131="","",N(Units!K130)+E131*D131)</f>
        <v/>
      </c>
      <c r="G131" s="26" t="str">
        <f>IF($A131="","",SUMIFS(Payments!$D:$D,Payments!$B:$B,$A131,Payments!$C:$C,"&lt;"&amp;EDATE(Settings!$B$10,1)))</f>
        <v/>
      </c>
      <c r="H131" s="28" t="str">
        <f t="shared" si="3"/>
        <v/>
      </c>
      <c r="I131" s="27" t="str">
        <f>IF($A131="","",IF(H131&gt;0.005,"Arrears",IF(H131&lt;-0.005,"Advance",IF(Units!D130="","Vacant","Paid up"))))</f>
        <v/>
      </c>
      <c r="J131" s="26" t="str">
        <f>IF($A131="","",N(Units!G130))</f>
        <v/>
      </c>
      <c r="K131" s="29" t="str">
        <f>IF(OR($A131="",Units!J130=""),"",Units!J130)</f>
        <v/>
      </c>
      <c r="L131" s="30" t="str">
        <f>IF(K131="","",K131-Settings!$B$6)</f>
        <v/>
      </c>
      <c r="M131" s="31" t="str">
        <f>IF($A131="","",SUMIFS(Payments!$D:$D,Payments!$B:$B,$A131,Payments!$C:$C,"&gt;="&amp;M$4,Payments!$C:$C,"&lt;"&amp;EDATE(M$4,1)))</f>
        <v/>
      </c>
      <c r="N131" s="31" t="str">
        <f>IF($A131="","",SUMIFS(Payments!$D:$D,Payments!$B:$B,$A131,Payments!$C:$C,"&gt;="&amp;N$4,Payments!$C:$C,"&lt;"&amp;EDATE(N$4,1)))</f>
        <v/>
      </c>
      <c r="O131" s="31" t="str">
        <f>IF($A131="","",SUMIFS(Payments!$D:$D,Payments!$B:$B,$A131,Payments!$C:$C,"&gt;="&amp;O$4,Payments!$C:$C,"&lt;"&amp;EDATE(O$4,1)))</f>
        <v/>
      </c>
      <c r="P131" s="31" t="str">
        <f>IF($A131="","",SUMIFS(Payments!$D:$D,Payments!$B:$B,$A131,Payments!$C:$C,"&gt;="&amp;P$4,Payments!$C:$C,"&lt;"&amp;EDATE(P$4,1)))</f>
        <v/>
      </c>
      <c r="Q131" s="31" t="str">
        <f>IF($A131="","",SUMIFS(Payments!$D:$D,Payments!$B:$B,$A131,Payments!$C:$C,"&gt;="&amp;Q$4,Payments!$C:$C,"&lt;"&amp;EDATE(Q$4,1)))</f>
        <v/>
      </c>
      <c r="R131" s="31" t="str">
        <f>IF($A131="","",SUMIFS(Payments!$D:$D,Payments!$B:$B,$A131,Payments!$C:$C,"&gt;="&amp;R$4,Payments!$C:$C,"&lt;"&amp;EDATE(R$4,1)))</f>
        <v/>
      </c>
      <c r="S131" s="31" t="str">
        <f>IF($A131="","",SUMIFS(Payments!$D:$D,Payments!$B:$B,$A131,Payments!$C:$C,"&gt;="&amp;S$4,Payments!$C:$C,"&lt;"&amp;EDATE(S$4,1)))</f>
        <v/>
      </c>
      <c r="T131" s="31" t="str">
        <f>IF($A131="","",SUMIFS(Payments!$D:$D,Payments!$B:$B,$A131,Payments!$C:$C,"&gt;="&amp;T$4,Payments!$C:$C,"&lt;"&amp;EDATE(T$4,1)))</f>
        <v/>
      </c>
      <c r="U131" s="31" t="str">
        <f>IF($A131="","",SUMIFS(Payments!$D:$D,Payments!$B:$B,$A131,Payments!$C:$C,"&gt;="&amp;U$4,Payments!$C:$C,"&lt;"&amp;EDATE(U$4,1)))</f>
        <v/>
      </c>
      <c r="V131" s="31" t="str">
        <f>IF($A131="","",SUMIFS(Payments!$D:$D,Payments!$B:$B,$A131,Payments!$C:$C,"&gt;="&amp;V$4,Payments!$C:$C,"&lt;"&amp;EDATE(V$4,1)))</f>
        <v/>
      </c>
      <c r="W131" s="31" t="str">
        <f>IF($A131="","",SUMIFS(Payments!$D:$D,Payments!$B:$B,$A131,Payments!$C:$C,"&gt;="&amp;W$4,Payments!$C:$C,"&lt;"&amp;EDATE(W$4,1)))</f>
        <v/>
      </c>
      <c r="X131" s="31" t="str">
        <f>IF($A131="","",SUMIFS(Payments!$D:$D,Payments!$B:$B,$A131,Payments!$C:$C,"&gt;="&amp;X$4,Payments!$C:$C,"&lt;"&amp;EDATE(X$4,1)))</f>
        <v/>
      </c>
      <c r="Y131" s="32" t="str">
        <f>IF(OR($A131="",N(H131)&lt;=0.005,Units!D130=""),"","Dear "&amp;C131&amp;", rent of "&amp;Settings!$B$4&amp;" "&amp;TEXT(H131,"#,##0")&amp;" is pending for "&amp;Units!C130&amp;", "&amp;B131&amp;" as on "&amp;TEXT(Settings!$B$6,"dd-mmm-yyyy")&amp;". Kindly pay at the earliest. Thank you. "&amp;Settings!$B$3)</f>
        <v/>
      </c>
      <c r="Z131" s="33" t="str">
        <f>IF($A131="","",IF(Units!$I130="",Settings!$B$9,MAX(Settings!$B$9,DATE(YEAR(Units!$I130),MONTH(Units!$I130),1))))</f>
        <v/>
      </c>
      <c r="AA131" s="33" t="str">
        <f>IF($A131="","",MIN(IF(DAY(Settings!$B$6)&gt;=MAX(1,N(Units!$H130)),DATE(YEAR(Settings!$B$6),MONTH(Settings!$B$6),1),EDATE(DATE(YEAR(Settings!$B$6),MONTH(Settings!$B$6),1),-1)),Settings!$B$10,IF(Units!$J130="",2958465,DATE(YEAR(Units!$J130),MONTH(Units!$J130),1))))</f>
        <v/>
      </c>
    </row>
    <row r="132" spans="1:27" x14ac:dyDescent="0.3">
      <c r="A132" s="25" t="str">
        <f>IF(Units!A131="","",Units!A131)</f>
        <v/>
      </c>
      <c r="B132" s="25" t="str">
        <f>IF($A132="","",Units!B131&amp;"")</f>
        <v/>
      </c>
      <c r="C132" s="25" t="str">
        <f>IF($A132="","",IF(Units!D131="","(vacant)",Units!D131&amp;""))</f>
        <v/>
      </c>
      <c r="D132" s="26" t="str">
        <f>IF($A132="","",N(Units!F131))</f>
        <v/>
      </c>
      <c r="E132" s="27" t="str">
        <f>IF($A132="","",IF(OR(Units!$D131="",$AA132&lt;$Z132),0,(YEAR($AA132)-YEAR($Z132))*12+MONTH($AA132)-MONTH($Z132)+1))</f>
        <v/>
      </c>
      <c r="F132" s="26" t="str">
        <f>IF($A132="","",N(Units!K131)+E132*D132)</f>
        <v/>
      </c>
      <c r="G132" s="26" t="str">
        <f>IF($A132="","",SUMIFS(Payments!$D:$D,Payments!$B:$B,$A132,Payments!$C:$C,"&lt;"&amp;EDATE(Settings!$B$10,1)))</f>
        <v/>
      </c>
      <c r="H132" s="28" t="str">
        <f t="shared" si="3"/>
        <v/>
      </c>
      <c r="I132" s="27" t="str">
        <f>IF($A132="","",IF(H132&gt;0.005,"Arrears",IF(H132&lt;-0.005,"Advance",IF(Units!D131="","Vacant","Paid up"))))</f>
        <v/>
      </c>
      <c r="J132" s="26" t="str">
        <f>IF($A132="","",N(Units!G131))</f>
        <v/>
      </c>
      <c r="K132" s="29" t="str">
        <f>IF(OR($A132="",Units!J131=""),"",Units!J131)</f>
        <v/>
      </c>
      <c r="L132" s="30" t="str">
        <f>IF(K132="","",K132-Settings!$B$6)</f>
        <v/>
      </c>
      <c r="M132" s="31" t="str">
        <f>IF($A132="","",SUMIFS(Payments!$D:$D,Payments!$B:$B,$A132,Payments!$C:$C,"&gt;="&amp;M$4,Payments!$C:$C,"&lt;"&amp;EDATE(M$4,1)))</f>
        <v/>
      </c>
      <c r="N132" s="31" t="str">
        <f>IF($A132="","",SUMIFS(Payments!$D:$D,Payments!$B:$B,$A132,Payments!$C:$C,"&gt;="&amp;N$4,Payments!$C:$C,"&lt;"&amp;EDATE(N$4,1)))</f>
        <v/>
      </c>
      <c r="O132" s="31" t="str">
        <f>IF($A132="","",SUMIFS(Payments!$D:$D,Payments!$B:$B,$A132,Payments!$C:$C,"&gt;="&amp;O$4,Payments!$C:$C,"&lt;"&amp;EDATE(O$4,1)))</f>
        <v/>
      </c>
      <c r="P132" s="31" t="str">
        <f>IF($A132="","",SUMIFS(Payments!$D:$D,Payments!$B:$B,$A132,Payments!$C:$C,"&gt;="&amp;P$4,Payments!$C:$C,"&lt;"&amp;EDATE(P$4,1)))</f>
        <v/>
      </c>
      <c r="Q132" s="31" t="str">
        <f>IF($A132="","",SUMIFS(Payments!$D:$D,Payments!$B:$B,$A132,Payments!$C:$C,"&gt;="&amp;Q$4,Payments!$C:$C,"&lt;"&amp;EDATE(Q$4,1)))</f>
        <v/>
      </c>
      <c r="R132" s="31" t="str">
        <f>IF($A132="","",SUMIFS(Payments!$D:$D,Payments!$B:$B,$A132,Payments!$C:$C,"&gt;="&amp;R$4,Payments!$C:$C,"&lt;"&amp;EDATE(R$4,1)))</f>
        <v/>
      </c>
      <c r="S132" s="31" t="str">
        <f>IF($A132="","",SUMIFS(Payments!$D:$D,Payments!$B:$B,$A132,Payments!$C:$C,"&gt;="&amp;S$4,Payments!$C:$C,"&lt;"&amp;EDATE(S$4,1)))</f>
        <v/>
      </c>
      <c r="T132" s="31" t="str">
        <f>IF($A132="","",SUMIFS(Payments!$D:$D,Payments!$B:$B,$A132,Payments!$C:$C,"&gt;="&amp;T$4,Payments!$C:$C,"&lt;"&amp;EDATE(T$4,1)))</f>
        <v/>
      </c>
      <c r="U132" s="31" t="str">
        <f>IF($A132="","",SUMIFS(Payments!$D:$D,Payments!$B:$B,$A132,Payments!$C:$C,"&gt;="&amp;U$4,Payments!$C:$C,"&lt;"&amp;EDATE(U$4,1)))</f>
        <v/>
      </c>
      <c r="V132" s="31" t="str">
        <f>IF($A132="","",SUMIFS(Payments!$D:$D,Payments!$B:$B,$A132,Payments!$C:$C,"&gt;="&amp;V$4,Payments!$C:$C,"&lt;"&amp;EDATE(V$4,1)))</f>
        <v/>
      </c>
      <c r="W132" s="31" t="str">
        <f>IF($A132="","",SUMIFS(Payments!$D:$D,Payments!$B:$B,$A132,Payments!$C:$C,"&gt;="&amp;W$4,Payments!$C:$C,"&lt;"&amp;EDATE(W$4,1)))</f>
        <v/>
      </c>
      <c r="X132" s="31" t="str">
        <f>IF($A132="","",SUMIFS(Payments!$D:$D,Payments!$B:$B,$A132,Payments!$C:$C,"&gt;="&amp;X$4,Payments!$C:$C,"&lt;"&amp;EDATE(X$4,1)))</f>
        <v/>
      </c>
      <c r="Y132" s="32" t="str">
        <f>IF(OR($A132="",N(H132)&lt;=0.005,Units!D131=""),"","Dear "&amp;C132&amp;", rent of "&amp;Settings!$B$4&amp;" "&amp;TEXT(H132,"#,##0")&amp;" is pending for "&amp;Units!C131&amp;", "&amp;B132&amp;" as on "&amp;TEXT(Settings!$B$6,"dd-mmm-yyyy")&amp;". Kindly pay at the earliest. Thank you. "&amp;Settings!$B$3)</f>
        <v/>
      </c>
      <c r="Z132" s="33" t="str">
        <f>IF($A132="","",IF(Units!$I131="",Settings!$B$9,MAX(Settings!$B$9,DATE(YEAR(Units!$I131),MONTH(Units!$I131),1))))</f>
        <v/>
      </c>
      <c r="AA132" s="33" t="str">
        <f>IF($A132="","",MIN(IF(DAY(Settings!$B$6)&gt;=MAX(1,N(Units!$H131)),DATE(YEAR(Settings!$B$6),MONTH(Settings!$B$6),1),EDATE(DATE(YEAR(Settings!$B$6),MONTH(Settings!$B$6),1),-1)),Settings!$B$10,IF(Units!$J131="",2958465,DATE(YEAR(Units!$J131),MONTH(Units!$J131),1))))</f>
        <v/>
      </c>
    </row>
    <row r="133" spans="1:27" x14ac:dyDescent="0.3">
      <c r="A133" s="25" t="str">
        <f>IF(Units!A132="","",Units!A132)</f>
        <v/>
      </c>
      <c r="B133" s="25" t="str">
        <f>IF($A133="","",Units!B132&amp;"")</f>
        <v/>
      </c>
      <c r="C133" s="25" t="str">
        <f>IF($A133="","",IF(Units!D132="","(vacant)",Units!D132&amp;""))</f>
        <v/>
      </c>
      <c r="D133" s="26" t="str">
        <f>IF($A133="","",N(Units!F132))</f>
        <v/>
      </c>
      <c r="E133" s="27" t="str">
        <f>IF($A133="","",IF(OR(Units!$D132="",$AA133&lt;$Z133),0,(YEAR($AA133)-YEAR($Z133))*12+MONTH($AA133)-MONTH($Z133)+1))</f>
        <v/>
      </c>
      <c r="F133" s="26" t="str">
        <f>IF($A133="","",N(Units!K132)+E133*D133)</f>
        <v/>
      </c>
      <c r="G133" s="26" t="str">
        <f>IF($A133="","",SUMIFS(Payments!$D:$D,Payments!$B:$B,$A133,Payments!$C:$C,"&lt;"&amp;EDATE(Settings!$B$10,1)))</f>
        <v/>
      </c>
      <c r="H133" s="28" t="str">
        <f t="shared" ref="H133:H164" si="4">IF($A133="","",F133-G133)</f>
        <v/>
      </c>
      <c r="I133" s="27" t="str">
        <f>IF($A133="","",IF(H133&gt;0.005,"Arrears",IF(H133&lt;-0.005,"Advance",IF(Units!D132="","Vacant","Paid up"))))</f>
        <v/>
      </c>
      <c r="J133" s="26" t="str">
        <f>IF($A133="","",N(Units!G132))</f>
        <v/>
      </c>
      <c r="K133" s="29" t="str">
        <f>IF(OR($A133="",Units!J132=""),"",Units!J132)</f>
        <v/>
      </c>
      <c r="L133" s="30" t="str">
        <f>IF(K133="","",K133-Settings!$B$6)</f>
        <v/>
      </c>
      <c r="M133" s="31" t="str">
        <f>IF($A133="","",SUMIFS(Payments!$D:$D,Payments!$B:$B,$A133,Payments!$C:$C,"&gt;="&amp;M$4,Payments!$C:$C,"&lt;"&amp;EDATE(M$4,1)))</f>
        <v/>
      </c>
      <c r="N133" s="31" t="str">
        <f>IF($A133="","",SUMIFS(Payments!$D:$D,Payments!$B:$B,$A133,Payments!$C:$C,"&gt;="&amp;N$4,Payments!$C:$C,"&lt;"&amp;EDATE(N$4,1)))</f>
        <v/>
      </c>
      <c r="O133" s="31" t="str">
        <f>IF($A133="","",SUMIFS(Payments!$D:$D,Payments!$B:$B,$A133,Payments!$C:$C,"&gt;="&amp;O$4,Payments!$C:$C,"&lt;"&amp;EDATE(O$4,1)))</f>
        <v/>
      </c>
      <c r="P133" s="31" t="str">
        <f>IF($A133="","",SUMIFS(Payments!$D:$D,Payments!$B:$B,$A133,Payments!$C:$C,"&gt;="&amp;P$4,Payments!$C:$C,"&lt;"&amp;EDATE(P$4,1)))</f>
        <v/>
      </c>
      <c r="Q133" s="31" t="str">
        <f>IF($A133="","",SUMIFS(Payments!$D:$D,Payments!$B:$B,$A133,Payments!$C:$C,"&gt;="&amp;Q$4,Payments!$C:$C,"&lt;"&amp;EDATE(Q$4,1)))</f>
        <v/>
      </c>
      <c r="R133" s="31" t="str">
        <f>IF($A133="","",SUMIFS(Payments!$D:$D,Payments!$B:$B,$A133,Payments!$C:$C,"&gt;="&amp;R$4,Payments!$C:$C,"&lt;"&amp;EDATE(R$4,1)))</f>
        <v/>
      </c>
      <c r="S133" s="31" t="str">
        <f>IF($A133="","",SUMIFS(Payments!$D:$D,Payments!$B:$B,$A133,Payments!$C:$C,"&gt;="&amp;S$4,Payments!$C:$C,"&lt;"&amp;EDATE(S$4,1)))</f>
        <v/>
      </c>
      <c r="T133" s="31" t="str">
        <f>IF($A133="","",SUMIFS(Payments!$D:$D,Payments!$B:$B,$A133,Payments!$C:$C,"&gt;="&amp;T$4,Payments!$C:$C,"&lt;"&amp;EDATE(T$4,1)))</f>
        <v/>
      </c>
      <c r="U133" s="31" t="str">
        <f>IF($A133="","",SUMIFS(Payments!$D:$D,Payments!$B:$B,$A133,Payments!$C:$C,"&gt;="&amp;U$4,Payments!$C:$C,"&lt;"&amp;EDATE(U$4,1)))</f>
        <v/>
      </c>
      <c r="V133" s="31" t="str">
        <f>IF($A133="","",SUMIFS(Payments!$D:$D,Payments!$B:$B,$A133,Payments!$C:$C,"&gt;="&amp;V$4,Payments!$C:$C,"&lt;"&amp;EDATE(V$4,1)))</f>
        <v/>
      </c>
      <c r="W133" s="31" t="str">
        <f>IF($A133="","",SUMIFS(Payments!$D:$D,Payments!$B:$B,$A133,Payments!$C:$C,"&gt;="&amp;W$4,Payments!$C:$C,"&lt;"&amp;EDATE(W$4,1)))</f>
        <v/>
      </c>
      <c r="X133" s="31" t="str">
        <f>IF($A133="","",SUMIFS(Payments!$D:$D,Payments!$B:$B,$A133,Payments!$C:$C,"&gt;="&amp;X$4,Payments!$C:$C,"&lt;"&amp;EDATE(X$4,1)))</f>
        <v/>
      </c>
      <c r="Y133" s="32" t="str">
        <f>IF(OR($A133="",N(H133)&lt;=0.005,Units!D132=""),"","Dear "&amp;C133&amp;", rent of "&amp;Settings!$B$4&amp;" "&amp;TEXT(H133,"#,##0")&amp;" is pending for "&amp;Units!C132&amp;", "&amp;B133&amp;" as on "&amp;TEXT(Settings!$B$6,"dd-mmm-yyyy")&amp;". Kindly pay at the earliest. Thank you. "&amp;Settings!$B$3)</f>
        <v/>
      </c>
      <c r="Z133" s="33" t="str">
        <f>IF($A133="","",IF(Units!$I132="",Settings!$B$9,MAX(Settings!$B$9,DATE(YEAR(Units!$I132),MONTH(Units!$I132),1))))</f>
        <v/>
      </c>
      <c r="AA133" s="33" t="str">
        <f>IF($A133="","",MIN(IF(DAY(Settings!$B$6)&gt;=MAX(1,N(Units!$H132)),DATE(YEAR(Settings!$B$6),MONTH(Settings!$B$6),1),EDATE(DATE(YEAR(Settings!$B$6),MONTH(Settings!$B$6),1),-1)),Settings!$B$10,IF(Units!$J132="",2958465,DATE(YEAR(Units!$J132),MONTH(Units!$J132),1))))</f>
        <v/>
      </c>
    </row>
    <row r="134" spans="1:27" x14ac:dyDescent="0.3">
      <c r="A134" s="25" t="str">
        <f>IF(Units!A133="","",Units!A133)</f>
        <v/>
      </c>
      <c r="B134" s="25" t="str">
        <f>IF($A134="","",Units!B133&amp;"")</f>
        <v/>
      </c>
      <c r="C134" s="25" t="str">
        <f>IF($A134="","",IF(Units!D133="","(vacant)",Units!D133&amp;""))</f>
        <v/>
      </c>
      <c r="D134" s="26" t="str">
        <f>IF($A134="","",N(Units!F133))</f>
        <v/>
      </c>
      <c r="E134" s="27" t="str">
        <f>IF($A134="","",IF(OR(Units!$D133="",$AA134&lt;$Z134),0,(YEAR($AA134)-YEAR($Z134))*12+MONTH($AA134)-MONTH($Z134)+1))</f>
        <v/>
      </c>
      <c r="F134" s="26" t="str">
        <f>IF($A134="","",N(Units!K133)+E134*D134)</f>
        <v/>
      </c>
      <c r="G134" s="26" t="str">
        <f>IF($A134="","",SUMIFS(Payments!$D:$D,Payments!$B:$B,$A134,Payments!$C:$C,"&lt;"&amp;EDATE(Settings!$B$10,1)))</f>
        <v/>
      </c>
      <c r="H134" s="28" t="str">
        <f t="shared" si="4"/>
        <v/>
      </c>
      <c r="I134" s="27" t="str">
        <f>IF($A134="","",IF(H134&gt;0.005,"Arrears",IF(H134&lt;-0.005,"Advance",IF(Units!D133="","Vacant","Paid up"))))</f>
        <v/>
      </c>
      <c r="J134" s="26" t="str">
        <f>IF($A134="","",N(Units!G133))</f>
        <v/>
      </c>
      <c r="K134" s="29" t="str">
        <f>IF(OR($A134="",Units!J133=""),"",Units!J133)</f>
        <v/>
      </c>
      <c r="L134" s="30" t="str">
        <f>IF(K134="","",K134-Settings!$B$6)</f>
        <v/>
      </c>
      <c r="M134" s="31" t="str">
        <f>IF($A134="","",SUMIFS(Payments!$D:$D,Payments!$B:$B,$A134,Payments!$C:$C,"&gt;="&amp;M$4,Payments!$C:$C,"&lt;"&amp;EDATE(M$4,1)))</f>
        <v/>
      </c>
      <c r="N134" s="31" t="str">
        <f>IF($A134="","",SUMIFS(Payments!$D:$D,Payments!$B:$B,$A134,Payments!$C:$C,"&gt;="&amp;N$4,Payments!$C:$C,"&lt;"&amp;EDATE(N$4,1)))</f>
        <v/>
      </c>
      <c r="O134" s="31" t="str">
        <f>IF($A134="","",SUMIFS(Payments!$D:$D,Payments!$B:$B,$A134,Payments!$C:$C,"&gt;="&amp;O$4,Payments!$C:$C,"&lt;"&amp;EDATE(O$4,1)))</f>
        <v/>
      </c>
      <c r="P134" s="31" t="str">
        <f>IF($A134="","",SUMIFS(Payments!$D:$D,Payments!$B:$B,$A134,Payments!$C:$C,"&gt;="&amp;P$4,Payments!$C:$C,"&lt;"&amp;EDATE(P$4,1)))</f>
        <v/>
      </c>
      <c r="Q134" s="31" t="str">
        <f>IF($A134="","",SUMIFS(Payments!$D:$D,Payments!$B:$B,$A134,Payments!$C:$C,"&gt;="&amp;Q$4,Payments!$C:$C,"&lt;"&amp;EDATE(Q$4,1)))</f>
        <v/>
      </c>
      <c r="R134" s="31" t="str">
        <f>IF($A134="","",SUMIFS(Payments!$D:$D,Payments!$B:$B,$A134,Payments!$C:$C,"&gt;="&amp;R$4,Payments!$C:$C,"&lt;"&amp;EDATE(R$4,1)))</f>
        <v/>
      </c>
      <c r="S134" s="31" t="str">
        <f>IF($A134="","",SUMIFS(Payments!$D:$D,Payments!$B:$B,$A134,Payments!$C:$C,"&gt;="&amp;S$4,Payments!$C:$C,"&lt;"&amp;EDATE(S$4,1)))</f>
        <v/>
      </c>
      <c r="T134" s="31" t="str">
        <f>IF($A134="","",SUMIFS(Payments!$D:$D,Payments!$B:$B,$A134,Payments!$C:$C,"&gt;="&amp;T$4,Payments!$C:$C,"&lt;"&amp;EDATE(T$4,1)))</f>
        <v/>
      </c>
      <c r="U134" s="31" t="str">
        <f>IF($A134="","",SUMIFS(Payments!$D:$D,Payments!$B:$B,$A134,Payments!$C:$C,"&gt;="&amp;U$4,Payments!$C:$C,"&lt;"&amp;EDATE(U$4,1)))</f>
        <v/>
      </c>
      <c r="V134" s="31" t="str">
        <f>IF($A134="","",SUMIFS(Payments!$D:$D,Payments!$B:$B,$A134,Payments!$C:$C,"&gt;="&amp;V$4,Payments!$C:$C,"&lt;"&amp;EDATE(V$4,1)))</f>
        <v/>
      </c>
      <c r="W134" s="31" t="str">
        <f>IF($A134="","",SUMIFS(Payments!$D:$D,Payments!$B:$B,$A134,Payments!$C:$C,"&gt;="&amp;W$4,Payments!$C:$C,"&lt;"&amp;EDATE(W$4,1)))</f>
        <v/>
      </c>
      <c r="X134" s="31" t="str">
        <f>IF($A134="","",SUMIFS(Payments!$D:$D,Payments!$B:$B,$A134,Payments!$C:$C,"&gt;="&amp;X$4,Payments!$C:$C,"&lt;"&amp;EDATE(X$4,1)))</f>
        <v/>
      </c>
      <c r="Y134" s="32" t="str">
        <f>IF(OR($A134="",N(H134)&lt;=0.005,Units!D133=""),"","Dear "&amp;C134&amp;", rent of "&amp;Settings!$B$4&amp;" "&amp;TEXT(H134,"#,##0")&amp;" is pending for "&amp;Units!C133&amp;", "&amp;B134&amp;" as on "&amp;TEXT(Settings!$B$6,"dd-mmm-yyyy")&amp;". Kindly pay at the earliest. Thank you. "&amp;Settings!$B$3)</f>
        <v/>
      </c>
      <c r="Z134" s="33" t="str">
        <f>IF($A134="","",IF(Units!$I133="",Settings!$B$9,MAX(Settings!$B$9,DATE(YEAR(Units!$I133),MONTH(Units!$I133),1))))</f>
        <v/>
      </c>
      <c r="AA134" s="33" t="str">
        <f>IF($A134="","",MIN(IF(DAY(Settings!$B$6)&gt;=MAX(1,N(Units!$H133)),DATE(YEAR(Settings!$B$6),MONTH(Settings!$B$6),1),EDATE(DATE(YEAR(Settings!$B$6),MONTH(Settings!$B$6),1),-1)),Settings!$B$10,IF(Units!$J133="",2958465,DATE(YEAR(Units!$J133),MONTH(Units!$J133),1))))</f>
        <v/>
      </c>
    </row>
    <row r="135" spans="1:27" x14ac:dyDescent="0.3">
      <c r="A135" s="25" t="str">
        <f>IF(Units!A134="","",Units!A134)</f>
        <v/>
      </c>
      <c r="B135" s="25" t="str">
        <f>IF($A135="","",Units!B134&amp;"")</f>
        <v/>
      </c>
      <c r="C135" s="25" t="str">
        <f>IF($A135="","",IF(Units!D134="","(vacant)",Units!D134&amp;""))</f>
        <v/>
      </c>
      <c r="D135" s="26" t="str">
        <f>IF($A135="","",N(Units!F134))</f>
        <v/>
      </c>
      <c r="E135" s="27" t="str">
        <f>IF($A135="","",IF(OR(Units!$D134="",$AA135&lt;$Z135),0,(YEAR($AA135)-YEAR($Z135))*12+MONTH($AA135)-MONTH($Z135)+1))</f>
        <v/>
      </c>
      <c r="F135" s="26" t="str">
        <f>IF($A135="","",N(Units!K134)+E135*D135)</f>
        <v/>
      </c>
      <c r="G135" s="26" t="str">
        <f>IF($A135="","",SUMIFS(Payments!$D:$D,Payments!$B:$B,$A135,Payments!$C:$C,"&lt;"&amp;EDATE(Settings!$B$10,1)))</f>
        <v/>
      </c>
      <c r="H135" s="28" t="str">
        <f t="shared" si="4"/>
        <v/>
      </c>
      <c r="I135" s="27" t="str">
        <f>IF($A135="","",IF(H135&gt;0.005,"Arrears",IF(H135&lt;-0.005,"Advance",IF(Units!D134="","Vacant","Paid up"))))</f>
        <v/>
      </c>
      <c r="J135" s="26" t="str">
        <f>IF($A135="","",N(Units!G134))</f>
        <v/>
      </c>
      <c r="K135" s="29" t="str">
        <f>IF(OR($A135="",Units!J134=""),"",Units!J134)</f>
        <v/>
      </c>
      <c r="L135" s="30" t="str">
        <f>IF(K135="","",K135-Settings!$B$6)</f>
        <v/>
      </c>
      <c r="M135" s="31" t="str">
        <f>IF($A135="","",SUMIFS(Payments!$D:$D,Payments!$B:$B,$A135,Payments!$C:$C,"&gt;="&amp;M$4,Payments!$C:$C,"&lt;"&amp;EDATE(M$4,1)))</f>
        <v/>
      </c>
      <c r="N135" s="31" t="str">
        <f>IF($A135="","",SUMIFS(Payments!$D:$D,Payments!$B:$B,$A135,Payments!$C:$C,"&gt;="&amp;N$4,Payments!$C:$C,"&lt;"&amp;EDATE(N$4,1)))</f>
        <v/>
      </c>
      <c r="O135" s="31" t="str">
        <f>IF($A135="","",SUMIFS(Payments!$D:$D,Payments!$B:$B,$A135,Payments!$C:$C,"&gt;="&amp;O$4,Payments!$C:$C,"&lt;"&amp;EDATE(O$4,1)))</f>
        <v/>
      </c>
      <c r="P135" s="31" t="str">
        <f>IF($A135="","",SUMIFS(Payments!$D:$D,Payments!$B:$B,$A135,Payments!$C:$C,"&gt;="&amp;P$4,Payments!$C:$C,"&lt;"&amp;EDATE(P$4,1)))</f>
        <v/>
      </c>
      <c r="Q135" s="31" t="str">
        <f>IF($A135="","",SUMIFS(Payments!$D:$D,Payments!$B:$B,$A135,Payments!$C:$C,"&gt;="&amp;Q$4,Payments!$C:$C,"&lt;"&amp;EDATE(Q$4,1)))</f>
        <v/>
      </c>
      <c r="R135" s="31" t="str">
        <f>IF($A135="","",SUMIFS(Payments!$D:$D,Payments!$B:$B,$A135,Payments!$C:$C,"&gt;="&amp;R$4,Payments!$C:$C,"&lt;"&amp;EDATE(R$4,1)))</f>
        <v/>
      </c>
      <c r="S135" s="31" t="str">
        <f>IF($A135="","",SUMIFS(Payments!$D:$D,Payments!$B:$B,$A135,Payments!$C:$C,"&gt;="&amp;S$4,Payments!$C:$C,"&lt;"&amp;EDATE(S$4,1)))</f>
        <v/>
      </c>
      <c r="T135" s="31" t="str">
        <f>IF($A135="","",SUMIFS(Payments!$D:$D,Payments!$B:$B,$A135,Payments!$C:$C,"&gt;="&amp;T$4,Payments!$C:$C,"&lt;"&amp;EDATE(T$4,1)))</f>
        <v/>
      </c>
      <c r="U135" s="31" t="str">
        <f>IF($A135="","",SUMIFS(Payments!$D:$D,Payments!$B:$B,$A135,Payments!$C:$C,"&gt;="&amp;U$4,Payments!$C:$C,"&lt;"&amp;EDATE(U$4,1)))</f>
        <v/>
      </c>
      <c r="V135" s="31" t="str">
        <f>IF($A135="","",SUMIFS(Payments!$D:$D,Payments!$B:$B,$A135,Payments!$C:$C,"&gt;="&amp;V$4,Payments!$C:$C,"&lt;"&amp;EDATE(V$4,1)))</f>
        <v/>
      </c>
      <c r="W135" s="31" t="str">
        <f>IF($A135="","",SUMIFS(Payments!$D:$D,Payments!$B:$B,$A135,Payments!$C:$C,"&gt;="&amp;W$4,Payments!$C:$C,"&lt;"&amp;EDATE(W$4,1)))</f>
        <v/>
      </c>
      <c r="X135" s="31" t="str">
        <f>IF($A135="","",SUMIFS(Payments!$D:$D,Payments!$B:$B,$A135,Payments!$C:$C,"&gt;="&amp;X$4,Payments!$C:$C,"&lt;"&amp;EDATE(X$4,1)))</f>
        <v/>
      </c>
      <c r="Y135" s="32" t="str">
        <f>IF(OR($A135="",N(H135)&lt;=0.005,Units!D134=""),"","Dear "&amp;C135&amp;", rent of "&amp;Settings!$B$4&amp;" "&amp;TEXT(H135,"#,##0")&amp;" is pending for "&amp;Units!C134&amp;", "&amp;B135&amp;" as on "&amp;TEXT(Settings!$B$6,"dd-mmm-yyyy")&amp;". Kindly pay at the earliest. Thank you. "&amp;Settings!$B$3)</f>
        <v/>
      </c>
      <c r="Z135" s="33" t="str">
        <f>IF($A135="","",IF(Units!$I134="",Settings!$B$9,MAX(Settings!$B$9,DATE(YEAR(Units!$I134),MONTH(Units!$I134),1))))</f>
        <v/>
      </c>
      <c r="AA135" s="33" t="str">
        <f>IF($A135="","",MIN(IF(DAY(Settings!$B$6)&gt;=MAX(1,N(Units!$H134)),DATE(YEAR(Settings!$B$6),MONTH(Settings!$B$6),1),EDATE(DATE(YEAR(Settings!$B$6),MONTH(Settings!$B$6),1),-1)),Settings!$B$10,IF(Units!$J134="",2958465,DATE(YEAR(Units!$J134),MONTH(Units!$J134),1))))</f>
        <v/>
      </c>
    </row>
    <row r="136" spans="1:27" x14ac:dyDescent="0.3">
      <c r="A136" s="25" t="str">
        <f>IF(Units!A135="","",Units!A135)</f>
        <v/>
      </c>
      <c r="B136" s="25" t="str">
        <f>IF($A136="","",Units!B135&amp;"")</f>
        <v/>
      </c>
      <c r="C136" s="25" t="str">
        <f>IF($A136="","",IF(Units!D135="","(vacant)",Units!D135&amp;""))</f>
        <v/>
      </c>
      <c r="D136" s="26" t="str">
        <f>IF($A136="","",N(Units!F135))</f>
        <v/>
      </c>
      <c r="E136" s="27" t="str">
        <f>IF($A136="","",IF(OR(Units!$D135="",$AA136&lt;$Z136),0,(YEAR($AA136)-YEAR($Z136))*12+MONTH($AA136)-MONTH($Z136)+1))</f>
        <v/>
      </c>
      <c r="F136" s="26" t="str">
        <f>IF($A136="","",N(Units!K135)+E136*D136)</f>
        <v/>
      </c>
      <c r="G136" s="26" t="str">
        <f>IF($A136="","",SUMIFS(Payments!$D:$D,Payments!$B:$B,$A136,Payments!$C:$C,"&lt;"&amp;EDATE(Settings!$B$10,1)))</f>
        <v/>
      </c>
      <c r="H136" s="28" t="str">
        <f t="shared" si="4"/>
        <v/>
      </c>
      <c r="I136" s="27" t="str">
        <f>IF($A136="","",IF(H136&gt;0.005,"Arrears",IF(H136&lt;-0.005,"Advance",IF(Units!D135="","Vacant","Paid up"))))</f>
        <v/>
      </c>
      <c r="J136" s="26" t="str">
        <f>IF($A136="","",N(Units!G135))</f>
        <v/>
      </c>
      <c r="K136" s="29" t="str">
        <f>IF(OR($A136="",Units!J135=""),"",Units!J135)</f>
        <v/>
      </c>
      <c r="L136" s="30" t="str">
        <f>IF(K136="","",K136-Settings!$B$6)</f>
        <v/>
      </c>
      <c r="M136" s="31" t="str">
        <f>IF($A136="","",SUMIFS(Payments!$D:$D,Payments!$B:$B,$A136,Payments!$C:$C,"&gt;="&amp;M$4,Payments!$C:$C,"&lt;"&amp;EDATE(M$4,1)))</f>
        <v/>
      </c>
      <c r="N136" s="31" t="str">
        <f>IF($A136="","",SUMIFS(Payments!$D:$D,Payments!$B:$B,$A136,Payments!$C:$C,"&gt;="&amp;N$4,Payments!$C:$C,"&lt;"&amp;EDATE(N$4,1)))</f>
        <v/>
      </c>
      <c r="O136" s="31" t="str">
        <f>IF($A136="","",SUMIFS(Payments!$D:$D,Payments!$B:$B,$A136,Payments!$C:$C,"&gt;="&amp;O$4,Payments!$C:$C,"&lt;"&amp;EDATE(O$4,1)))</f>
        <v/>
      </c>
      <c r="P136" s="31" t="str">
        <f>IF($A136="","",SUMIFS(Payments!$D:$D,Payments!$B:$B,$A136,Payments!$C:$C,"&gt;="&amp;P$4,Payments!$C:$C,"&lt;"&amp;EDATE(P$4,1)))</f>
        <v/>
      </c>
      <c r="Q136" s="31" t="str">
        <f>IF($A136="","",SUMIFS(Payments!$D:$D,Payments!$B:$B,$A136,Payments!$C:$C,"&gt;="&amp;Q$4,Payments!$C:$C,"&lt;"&amp;EDATE(Q$4,1)))</f>
        <v/>
      </c>
      <c r="R136" s="31" t="str">
        <f>IF($A136="","",SUMIFS(Payments!$D:$D,Payments!$B:$B,$A136,Payments!$C:$C,"&gt;="&amp;R$4,Payments!$C:$C,"&lt;"&amp;EDATE(R$4,1)))</f>
        <v/>
      </c>
      <c r="S136" s="31" t="str">
        <f>IF($A136="","",SUMIFS(Payments!$D:$D,Payments!$B:$B,$A136,Payments!$C:$C,"&gt;="&amp;S$4,Payments!$C:$C,"&lt;"&amp;EDATE(S$4,1)))</f>
        <v/>
      </c>
      <c r="T136" s="31" t="str">
        <f>IF($A136="","",SUMIFS(Payments!$D:$D,Payments!$B:$B,$A136,Payments!$C:$C,"&gt;="&amp;T$4,Payments!$C:$C,"&lt;"&amp;EDATE(T$4,1)))</f>
        <v/>
      </c>
      <c r="U136" s="31" t="str">
        <f>IF($A136="","",SUMIFS(Payments!$D:$D,Payments!$B:$B,$A136,Payments!$C:$C,"&gt;="&amp;U$4,Payments!$C:$C,"&lt;"&amp;EDATE(U$4,1)))</f>
        <v/>
      </c>
      <c r="V136" s="31" t="str">
        <f>IF($A136="","",SUMIFS(Payments!$D:$D,Payments!$B:$B,$A136,Payments!$C:$C,"&gt;="&amp;V$4,Payments!$C:$C,"&lt;"&amp;EDATE(V$4,1)))</f>
        <v/>
      </c>
      <c r="W136" s="31" t="str">
        <f>IF($A136="","",SUMIFS(Payments!$D:$D,Payments!$B:$B,$A136,Payments!$C:$C,"&gt;="&amp;W$4,Payments!$C:$C,"&lt;"&amp;EDATE(W$4,1)))</f>
        <v/>
      </c>
      <c r="X136" s="31" t="str">
        <f>IF($A136="","",SUMIFS(Payments!$D:$D,Payments!$B:$B,$A136,Payments!$C:$C,"&gt;="&amp;X$4,Payments!$C:$C,"&lt;"&amp;EDATE(X$4,1)))</f>
        <v/>
      </c>
      <c r="Y136" s="32" t="str">
        <f>IF(OR($A136="",N(H136)&lt;=0.005,Units!D135=""),"","Dear "&amp;C136&amp;", rent of "&amp;Settings!$B$4&amp;" "&amp;TEXT(H136,"#,##0")&amp;" is pending for "&amp;Units!C135&amp;", "&amp;B136&amp;" as on "&amp;TEXT(Settings!$B$6,"dd-mmm-yyyy")&amp;". Kindly pay at the earliest. Thank you. "&amp;Settings!$B$3)</f>
        <v/>
      </c>
      <c r="Z136" s="33" t="str">
        <f>IF($A136="","",IF(Units!$I135="",Settings!$B$9,MAX(Settings!$B$9,DATE(YEAR(Units!$I135),MONTH(Units!$I135),1))))</f>
        <v/>
      </c>
      <c r="AA136" s="33" t="str">
        <f>IF($A136="","",MIN(IF(DAY(Settings!$B$6)&gt;=MAX(1,N(Units!$H135)),DATE(YEAR(Settings!$B$6),MONTH(Settings!$B$6),1),EDATE(DATE(YEAR(Settings!$B$6),MONTH(Settings!$B$6),1),-1)),Settings!$B$10,IF(Units!$J135="",2958465,DATE(YEAR(Units!$J135),MONTH(Units!$J135),1))))</f>
        <v/>
      </c>
    </row>
    <row r="137" spans="1:27" x14ac:dyDescent="0.3">
      <c r="A137" s="25" t="str">
        <f>IF(Units!A136="","",Units!A136)</f>
        <v/>
      </c>
      <c r="B137" s="25" t="str">
        <f>IF($A137="","",Units!B136&amp;"")</f>
        <v/>
      </c>
      <c r="C137" s="25" t="str">
        <f>IF($A137="","",IF(Units!D136="","(vacant)",Units!D136&amp;""))</f>
        <v/>
      </c>
      <c r="D137" s="26" t="str">
        <f>IF($A137="","",N(Units!F136))</f>
        <v/>
      </c>
      <c r="E137" s="27" t="str">
        <f>IF($A137="","",IF(OR(Units!$D136="",$AA137&lt;$Z137),0,(YEAR($AA137)-YEAR($Z137))*12+MONTH($AA137)-MONTH($Z137)+1))</f>
        <v/>
      </c>
      <c r="F137" s="26" t="str">
        <f>IF($A137="","",N(Units!K136)+E137*D137)</f>
        <v/>
      </c>
      <c r="G137" s="26" t="str">
        <f>IF($A137="","",SUMIFS(Payments!$D:$D,Payments!$B:$B,$A137,Payments!$C:$C,"&lt;"&amp;EDATE(Settings!$B$10,1)))</f>
        <v/>
      </c>
      <c r="H137" s="28" t="str">
        <f t="shared" si="4"/>
        <v/>
      </c>
      <c r="I137" s="27" t="str">
        <f>IF($A137="","",IF(H137&gt;0.005,"Arrears",IF(H137&lt;-0.005,"Advance",IF(Units!D136="","Vacant","Paid up"))))</f>
        <v/>
      </c>
      <c r="J137" s="26" t="str">
        <f>IF($A137="","",N(Units!G136))</f>
        <v/>
      </c>
      <c r="K137" s="29" t="str">
        <f>IF(OR($A137="",Units!J136=""),"",Units!J136)</f>
        <v/>
      </c>
      <c r="L137" s="30" t="str">
        <f>IF(K137="","",K137-Settings!$B$6)</f>
        <v/>
      </c>
      <c r="M137" s="31" t="str">
        <f>IF($A137="","",SUMIFS(Payments!$D:$D,Payments!$B:$B,$A137,Payments!$C:$C,"&gt;="&amp;M$4,Payments!$C:$C,"&lt;"&amp;EDATE(M$4,1)))</f>
        <v/>
      </c>
      <c r="N137" s="31" t="str">
        <f>IF($A137="","",SUMIFS(Payments!$D:$D,Payments!$B:$B,$A137,Payments!$C:$C,"&gt;="&amp;N$4,Payments!$C:$C,"&lt;"&amp;EDATE(N$4,1)))</f>
        <v/>
      </c>
      <c r="O137" s="31" t="str">
        <f>IF($A137="","",SUMIFS(Payments!$D:$D,Payments!$B:$B,$A137,Payments!$C:$C,"&gt;="&amp;O$4,Payments!$C:$C,"&lt;"&amp;EDATE(O$4,1)))</f>
        <v/>
      </c>
      <c r="P137" s="31" t="str">
        <f>IF($A137="","",SUMIFS(Payments!$D:$D,Payments!$B:$B,$A137,Payments!$C:$C,"&gt;="&amp;P$4,Payments!$C:$C,"&lt;"&amp;EDATE(P$4,1)))</f>
        <v/>
      </c>
      <c r="Q137" s="31" t="str">
        <f>IF($A137="","",SUMIFS(Payments!$D:$D,Payments!$B:$B,$A137,Payments!$C:$C,"&gt;="&amp;Q$4,Payments!$C:$C,"&lt;"&amp;EDATE(Q$4,1)))</f>
        <v/>
      </c>
      <c r="R137" s="31" t="str">
        <f>IF($A137="","",SUMIFS(Payments!$D:$D,Payments!$B:$B,$A137,Payments!$C:$C,"&gt;="&amp;R$4,Payments!$C:$C,"&lt;"&amp;EDATE(R$4,1)))</f>
        <v/>
      </c>
      <c r="S137" s="31" t="str">
        <f>IF($A137="","",SUMIFS(Payments!$D:$D,Payments!$B:$B,$A137,Payments!$C:$C,"&gt;="&amp;S$4,Payments!$C:$C,"&lt;"&amp;EDATE(S$4,1)))</f>
        <v/>
      </c>
      <c r="T137" s="31" t="str">
        <f>IF($A137="","",SUMIFS(Payments!$D:$D,Payments!$B:$B,$A137,Payments!$C:$C,"&gt;="&amp;T$4,Payments!$C:$C,"&lt;"&amp;EDATE(T$4,1)))</f>
        <v/>
      </c>
      <c r="U137" s="31" t="str">
        <f>IF($A137="","",SUMIFS(Payments!$D:$D,Payments!$B:$B,$A137,Payments!$C:$C,"&gt;="&amp;U$4,Payments!$C:$C,"&lt;"&amp;EDATE(U$4,1)))</f>
        <v/>
      </c>
      <c r="V137" s="31" t="str">
        <f>IF($A137="","",SUMIFS(Payments!$D:$D,Payments!$B:$B,$A137,Payments!$C:$C,"&gt;="&amp;V$4,Payments!$C:$C,"&lt;"&amp;EDATE(V$4,1)))</f>
        <v/>
      </c>
      <c r="W137" s="31" t="str">
        <f>IF($A137="","",SUMIFS(Payments!$D:$D,Payments!$B:$B,$A137,Payments!$C:$C,"&gt;="&amp;W$4,Payments!$C:$C,"&lt;"&amp;EDATE(W$4,1)))</f>
        <v/>
      </c>
      <c r="X137" s="31" t="str">
        <f>IF($A137="","",SUMIFS(Payments!$D:$D,Payments!$B:$B,$A137,Payments!$C:$C,"&gt;="&amp;X$4,Payments!$C:$C,"&lt;"&amp;EDATE(X$4,1)))</f>
        <v/>
      </c>
      <c r="Y137" s="32" t="str">
        <f>IF(OR($A137="",N(H137)&lt;=0.005,Units!D136=""),"","Dear "&amp;C137&amp;", rent of "&amp;Settings!$B$4&amp;" "&amp;TEXT(H137,"#,##0")&amp;" is pending for "&amp;Units!C136&amp;", "&amp;B137&amp;" as on "&amp;TEXT(Settings!$B$6,"dd-mmm-yyyy")&amp;". Kindly pay at the earliest. Thank you. "&amp;Settings!$B$3)</f>
        <v/>
      </c>
      <c r="Z137" s="33" t="str">
        <f>IF($A137="","",IF(Units!$I136="",Settings!$B$9,MAX(Settings!$B$9,DATE(YEAR(Units!$I136),MONTH(Units!$I136),1))))</f>
        <v/>
      </c>
      <c r="AA137" s="33" t="str">
        <f>IF($A137="","",MIN(IF(DAY(Settings!$B$6)&gt;=MAX(1,N(Units!$H136)),DATE(YEAR(Settings!$B$6),MONTH(Settings!$B$6),1),EDATE(DATE(YEAR(Settings!$B$6),MONTH(Settings!$B$6),1),-1)),Settings!$B$10,IF(Units!$J136="",2958465,DATE(YEAR(Units!$J136),MONTH(Units!$J136),1))))</f>
        <v/>
      </c>
    </row>
    <row r="138" spans="1:27" x14ac:dyDescent="0.3">
      <c r="A138" s="25" t="str">
        <f>IF(Units!A137="","",Units!A137)</f>
        <v/>
      </c>
      <c r="B138" s="25" t="str">
        <f>IF($A138="","",Units!B137&amp;"")</f>
        <v/>
      </c>
      <c r="C138" s="25" t="str">
        <f>IF($A138="","",IF(Units!D137="","(vacant)",Units!D137&amp;""))</f>
        <v/>
      </c>
      <c r="D138" s="26" t="str">
        <f>IF($A138="","",N(Units!F137))</f>
        <v/>
      </c>
      <c r="E138" s="27" t="str">
        <f>IF($A138="","",IF(OR(Units!$D137="",$AA138&lt;$Z138),0,(YEAR($AA138)-YEAR($Z138))*12+MONTH($AA138)-MONTH($Z138)+1))</f>
        <v/>
      </c>
      <c r="F138" s="26" t="str">
        <f>IF($A138="","",N(Units!K137)+E138*D138)</f>
        <v/>
      </c>
      <c r="G138" s="26" t="str">
        <f>IF($A138="","",SUMIFS(Payments!$D:$D,Payments!$B:$B,$A138,Payments!$C:$C,"&lt;"&amp;EDATE(Settings!$B$10,1)))</f>
        <v/>
      </c>
      <c r="H138" s="28" t="str">
        <f t="shared" si="4"/>
        <v/>
      </c>
      <c r="I138" s="27" t="str">
        <f>IF($A138="","",IF(H138&gt;0.005,"Arrears",IF(H138&lt;-0.005,"Advance",IF(Units!D137="","Vacant","Paid up"))))</f>
        <v/>
      </c>
      <c r="J138" s="26" t="str">
        <f>IF($A138="","",N(Units!G137))</f>
        <v/>
      </c>
      <c r="K138" s="29" t="str">
        <f>IF(OR($A138="",Units!J137=""),"",Units!J137)</f>
        <v/>
      </c>
      <c r="L138" s="30" t="str">
        <f>IF(K138="","",K138-Settings!$B$6)</f>
        <v/>
      </c>
      <c r="M138" s="31" t="str">
        <f>IF($A138="","",SUMIFS(Payments!$D:$D,Payments!$B:$B,$A138,Payments!$C:$C,"&gt;="&amp;M$4,Payments!$C:$C,"&lt;"&amp;EDATE(M$4,1)))</f>
        <v/>
      </c>
      <c r="N138" s="31" t="str">
        <f>IF($A138="","",SUMIFS(Payments!$D:$D,Payments!$B:$B,$A138,Payments!$C:$C,"&gt;="&amp;N$4,Payments!$C:$C,"&lt;"&amp;EDATE(N$4,1)))</f>
        <v/>
      </c>
      <c r="O138" s="31" t="str">
        <f>IF($A138="","",SUMIFS(Payments!$D:$D,Payments!$B:$B,$A138,Payments!$C:$C,"&gt;="&amp;O$4,Payments!$C:$C,"&lt;"&amp;EDATE(O$4,1)))</f>
        <v/>
      </c>
      <c r="P138" s="31" t="str">
        <f>IF($A138="","",SUMIFS(Payments!$D:$D,Payments!$B:$B,$A138,Payments!$C:$C,"&gt;="&amp;P$4,Payments!$C:$C,"&lt;"&amp;EDATE(P$4,1)))</f>
        <v/>
      </c>
      <c r="Q138" s="31" t="str">
        <f>IF($A138="","",SUMIFS(Payments!$D:$D,Payments!$B:$B,$A138,Payments!$C:$C,"&gt;="&amp;Q$4,Payments!$C:$C,"&lt;"&amp;EDATE(Q$4,1)))</f>
        <v/>
      </c>
      <c r="R138" s="31" t="str">
        <f>IF($A138="","",SUMIFS(Payments!$D:$D,Payments!$B:$B,$A138,Payments!$C:$C,"&gt;="&amp;R$4,Payments!$C:$C,"&lt;"&amp;EDATE(R$4,1)))</f>
        <v/>
      </c>
      <c r="S138" s="31" t="str">
        <f>IF($A138="","",SUMIFS(Payments!$D:$D,Payments!$B:$B,$A138,Payments!$C:$C,"&gt;="&amp;S$4,Payments!$C:$C,"&lt;"&amp;EDATE(S$4,1)))</f>
        <v/>
      </c>
      <c r="T138" s="31" t="str">
        <f>IF($A138="","",SUMIFS(Payments!$D:$D,Payments!$B:$B,$A138,Payments!$C:$C,"&gt;="&amp;T$4,Payments!$C:$C,"&lt;"&amp;EDATE(T$4,1)))</f>
        <v/>
      </c>
      <c r="U138" s="31" t="str">
        <f>IF($A138="","",SUMIFS(Payments!$D:$D,Payments!$B:$B,$A138,Payments!$C:$C,"&gt;="&amp;U$4,Payments!$C:$C,"&lt;"&amp;EDATE(U$4,1)))</f>
        <v/>
      </c>
      <c r="V138" s="31" t="str">
        <f>IF($A138="","",SUMIFS(Payments!$D:$D,Payments!$B:$B,$A138,Payments!$C:$C,"&gt;="&amp;V$4,Payments!$C:$C,"&lt;"&amp;EDATE(V$4,1)))</f>
        <v/>
      </c>
      <c r="W138" s="31" t="str">
        <f>IF($A138="","",SUMIFS(Payments!$D:$D,Payments!$B:$B,$A138,Payments!$C:$C,"&gt;="&amp;W$4,Payments!$C:$C,"&lt;"&amp;EDATE(W$4,1)))</f>
        <v/>
      </c>
      <c r="X138" s="31" t="str">
        <f>IF($A138="","",SUMIFS(Payments!$D:$D,Payments!$B:$B,$A138,Payments!$C:$C,"&gt;="&amp;X$4,Payments!$C:$C,"&lt;"&amp;EDATE(X$4,1)))</f>
        <v/>
      </c>
      <c r="Y138" s="32" t="str">
        <f>IF(OR($A138="",N(H138)&lt;=0.005,Units!D137=""),"","Dear "&amp;C138&amp;", rent of "&amp;Settings!$B$4&amp;" "&amp;TEXT(H138,"#,##0")&amp;" is pending for "&amp;Units!C137&amp;", "&amp;B138&amp;" as on "&amp;TEXT(Settings!$B$6,"dd-mmm-yyyy")&amp;". Kindly pay at the earliest. Thank you. "&amp;Settings!$B$3)</f>
        <v/>
      </c>
      <c r="Z138" s="33" t="str">
        <f>IF($A138="","",IF(Units!$I137="",Settings!$B$9,MAX(Settings!$B$9,DATE(YEAR(Units!$I137),MONTH(Units!$I137),1))))</f>
        <v/>
      </c>
      <c r="AA138" s="33" t="str">
        <f>IF($A138="","",MIN(IF(DAY(Settings!$B$6)&gt;=MAX(1,N(Units!$H137)),DATE(YEAR(Settings!$B$6),MONTH(Settings!$B$6),1),EDATE(DATE(YEAR(Settings!$B$6),MONTH(Settings!$B$6),1),-1)),Settings!$B$10,IF(Units!$J137="",2958465,DATE(YEAR(Units!$J137),MONTH(Units!$J137),1))))</f>
        <v/>
      </c>
    </row>
    <row r="139" spans="1:27" x14ac:dyDescent="0.3">
      <c r="A139" s="25" t="str">
        <f>IF(Units!A138="","",Units!A138)</f>
        <v/>
      </c>
      <c r="B139" s="25" t="str">
        <f>IF($A139="","",Units!B138&amp;"")</f>
        <v/>
      </c>
      <c r="C139" s="25" t="str">
        <f>IF($A139="","",IF(Units!D138="","(vacant)",Units!D138&amp;""))</f>
        <v/>
      </c>
      <c r="D139" s="26" t="str">
        <f>IF($A139="","",N(Units!F138))</f>
        <v/>
      </c>
      <c r="E139" s="27" t="str">
        <f>IF($A139="","",IF(OR(Units!$D138="",$AA139&lt;$Z139),0,(YEAR($AA139)-YEAR($Z139))*12+MONTH($AA139)-MONTH($Z139)+1))</f>
        <v/>
      </c>
      <c r="F139" s="26" t="str">
        <f>IF($A139="","",N(Units!K138)+E139*D139)</f>
        <v/>
      </c>
      <c r="G139" s="26" t="str">
        <f>IF($A139="","",SUMIFS(Payments!$D:$D,Payments!$B:$B,$A139,Payments!$C:$C,"&lt;"&amp;EDATE(Settings!$B$10,1)))</f>
        <v/>
      </c>
      <c r="H139" s="28" t="str">
        <f t="shared" si="4"/>
        <v/>
      </c>
      <c r="I139" s="27" t="str">
        <f>IF($A139="","",IF(H139&gt;0.005,"Arrears",IF(H139&lt;-0.005,"Advance",IF(Units!D138="","Vacant","Paid up"))))</f>
        <v/>
      </c>
      <c r="J139" s="26" t="str">
        <f>IF($A139="","",N(Units!G138))</f>
        <v/>
      </c>
      <c r="K139" s="29" t="str">
        <f>IF(OR($A139="",Units!J138=""),"",Units!J138)</f>
        <v/>
      </c>
      <c r="L139" s="30" t="str">
        <f>IF(K139="","",K139-Settings!$B$6)</f>
        <v/>
      </c>
      <c r="M139" s="31" t="str">
        <f>IF($A139="","",SUMIFS(Payments!$D:$D,Payments!$B:$B,$A139,Payments!$C:$C,"&gt;="&amp;M$4,Payments!$C:$C,"&lt;"&amp;EDATE(M$4,1)))</f>
        <v/>
      </c>
      <c r="N139" s="31" t="str">
        <f>IF($A139="","",SUMIFS(Payments!$D:$D,Payments!$B:$B,$A139,Payments!$C:$C,"&gt;="&amp;N$4,Payments!$C:$C,"&lt;"&amp;EDATE(N$4,1)))</f>
        <v/>
      </c>
      <c r="O139" s="31" t="str">
        <f>IF($A139="","",SUMIFS(Payments!$D:$D,Payments!$B:$B,$A139,Payments!$C:$C,"&gt;="&amp;O$4,Payments!$C:$C,"&lt;"&amp;EDATE(O$4,1)))</f>
        <v/>
      </c>
      <c r="P139" s="31" t="str">
        <f>IF($A139="","",SUMIFS(Payments!$D:$D,Payments!$B:$B,$A139,Payments!$C:$C,"&gt;="&amp;P$4,Payments!$C:$C,"&lt;"&amp;EDATE(P$4,1)))</f>
        <v/>
      </c>
      <c r="Q139" s="31" t="str">
        <f>IF($A139="","",SUMIFS(Payments!$D:$D,Payments!$B:$B,$A139,Payments!$C:$C,"&gt;="&amp;Q$4,Payments!$C:$C,"&lt;"&amp;EDATE(Q$4,1)))</f>
        <v/>
      </c>
      <c r="R139" s="31" t="str">
        <f>IF($A139="","",SUMIFS(Payments!$D:$D,Payments!$B:$B,$A139,Payments!$C:$C,"&gt;="&amp;R$4,Payments!$C:$C,"&lt;"&amp;EDATE(R$4,1)))</f>
        <v/>
      </c>
      <c r="S139" s="31" t="str">
        <f>IF($A139="","",SUMIFS(Payments!$D:$D,Payments!$B:$B,$A139,Payments!$C:$C,"&gt;="&amp;S$4,Payments!$C:$C,"&lt;"&amp;EDATE(S$4,1)))</f>
        <v/>
      </c>
      <c r="T139" s="31" t="str">
        <f>IF($A139="","",SUMIFS(Payments!$D:$D,Payments!$B:$B,$A139,Payments!$C:$C,"&gt;="&amp;T$4,Payments!$C:$C,"&lt;"&amp;EDATE(T$4,1)))</f>
        <v/>
      </c>
      <c r="U139" s="31" t="str">
        <f>IF($A139="","",SUMIFS(Payments!$D:$D,Payments!$B:$B,$A139,Payments!$C:$C,"&gt;="&amp;U$4,Payments!$C:$C,"&lt;"&amp;EDATE(U$4,1)))</f>
        <v/>
      </c>
      <c r="V139" s="31" t="str">
        <f>IF($A139="","",SUMIFS(Payments!$D:$D,Payments!$B:$B,$A139,Payments!$C:$C,"&gt;="&amp;V$4,Payments!$C:$C,"&lt;"&amp;EDATE(V$4,1)))</f>
        <v/>
      </c>
      <c r="W139" s="31" t="str">
        <f>IF($A139="","",SUMIFS(Payments!$D:$D,Payments!$B:$B,$A139,Payments!$C:$C,"&gt;="&amp;W$4,Payments!$C:$C,"&lt;"&amp;EDATE(W$4,1)))</f>
        <v/>
      </c>
      <c r="X139" s="31" t="str">
        <f>IF($A139="","",SUMIFS(Payments!$D:$D,Payments!$B:$B,$A139,Payments!$C:$C,"&gt;="&amp;X$4,Payments!$C:$C,"&lt;"&amp;EDATE(X$4,1)))</f>
        <v/>
      </c>
      <c r="Y139" s="32" t="str">
        <f>IF(OR($A139="",N(H139)&lt;=0.005,Units!D138=""),"","Dear "&amp;C139&amp;", rent of "&amp;Settings!$B$4&amp;" "&amp;TEXT(H139,"#,##0")&amp;" is pending for "&amp;Units!C138&amp;", "&amp;B139&amp;" as on "&amp;TEXT(Settings!$B$6,"dd-mmm-yyyy")&amp;". Kindly pay at the earliest. Thank you. "&amp;Settings!$B$3)</f>
        <v/>
      </c>
      <c r="Z139" s="33" t="str">
        <f>IF($A139="","",IF(Units!$I138="",Settings!$B$9,MAX(Settings!$B$9,DATE(YEAR(Units!$I138),MONTH(Units!$I138),1))))</f>
        <v/>
      </c>
      <c r="AA139" s="33" t="str">
        <f>IF($A139="","",MIN(IF(DAY(Settings!$B$6)&gt;=MAX(1,N(Units!$H138)),DATE(YEAR(Settings!$B$6),MONTH(Settings!$B$6),1),EDATE(DATE(YEAR(Settings!$B$6),MONTH(Settings!$B$6),1),-1)),Settings!$B$10,IF(Units!$J138="",2958465,DATE(YEAR(Units!$J138),MONTH(Units!$J138),1))))</f>
        <v/>
      </c>
    </row>
    <row r="140" spans="1:27" x14ac:dyDescent="0.3">
      <c r="A140" s="25" t="str">
        <f>IF(Units!A139="","",Units!A139)</f>
        <v/>
      </c>
      <c r="B140" s="25" t="str">
        <f>IF($A140="","",Units!B139&amp;"")</f>
        <v/>
      </c>
      <c r="C140" s="25" t="str">
        <f>IF($A140="","",IF(Units!D139="","(vacant)",Units!D139&amp;""))</f>
        <v/>
      </c>
      <c r="D140" s="26" t="str">
        <f>IF($A140="","",N(Units!F139))</f>
        <v/>
      </c>
      <c r="E140" s="27" t="str">
        <f>IF($A140="","",IF(OR(Units!$D139="",$AA140&lt;$Z140),0,(YEAR($AA140)-YEAR($Z140))*12+MONTH($AA140)-MONTH($Z140)+1))</f>
        <v/>
      </c>
      <c r="F140" s="26" t="str">
        <f>IF($A140="","",N(Units!K139)+E140*D140)</f>
        <v/>
      </c>
      <c r="G140" s="26" t="str">
        <f>IF($A140="","",SUMIFS(Payments!$D:$D,Payments!$B:$B,$A140,Payments!$C:$C,"&lt;"&amp;EDATE(Settings!$B$10,1)))</f>
        <v/>
      </c>
      <c r="H140" s="28" t="str">
        <f t="shared" si="4"/>
        <v/>
      </c>
      <c r="I140" s="27" t="str">
        <f>IF($A140="","",IF(H140&gt;0.005,"Arrears",IF(H140&lt;-0.005,"Advance",IF(Units!D139="","Vacant","Paid up"))))</f>
        <v/>
      </c>
      <c r="J140" s="26" t="str">
        <f>IF($A140="","",N(Units!G139))</f>
        <v/>
      </c>
      <c r="K140" s="29" t="str">
        <f>IF(OR($A140="",Units!J139=""),"",Units!J139)</f>
        <v/>
      </c>
      <c r="L140" s="30" t="str">
        <f>IF(K140="","",K140-Settings!$B$6)</f>
        <v/>
      </c>
      <c r="M140" s="31" t="str">
        <f>IF($A140="","",SUMIFS(Payments!$D:$D,Payments!$B:$B,$A140,Payments!$C:$C,"&gt;="&amp;M$4,Payments!$C:$C,"&lt;"&amp;EDATE(M$4,1)))</f>
        <v/>
      </c>
      <c r="N140" s="31" t="str">
        <f>IF($A140="","",SUMIFS(Payments!$D:$D,Payments!$B:$B,$A140,Payments!$C:$C,"&gt;="&amp;N$4,Payments!$C:$C,"&lt;"&amp;EDATE(N$4,1)))</f>
        <v/>
      </c>
      <c r="O140" s="31" t="str">
        <f>IF($A140="","",SUMIFS(Payments!$D:$D,Payments!$B:$B,$A140,Payments!$C:$C,"&gt;="&amp;O$4,Payments!$C:$C,"&lt;"&amp;EDATE(O$4,1)))</f>
        <v/>
      </c>
      <c r="P140" s="31" t="str">
        <f>IF($A140="","",SUMIFS(Payments!$D:$D,Payments!$B:$B,$A140,Payments!$C:$C,"&gt;="&amp;P$4,Payments!$C:$C,"&lt;"&amp;EDATE(P$4,1)))</f>
        <v/>
      </c>
      <c r="Q140" s="31" t="str">
        <f>IF($A140="","",SUMIFS(Payments!$D:$D,Payments!$B:$B,$A140,Payments!$C:$C,"&gt;="&amp;Q$4,Payments!$C:$C,"&lt;"&amp;EDATE(Q$4,1)))</f>
        <v/>
      </c>
      <c r="R140" s="31" t="str">
        <f>IF($A140="","",SUMIFS(Payments!$D:$D,Payments!$B:$B,$A140,Payments!$C:$C,"&gt;="&amp;R$4,Payments!$C:$C,"&lt;"&amp;EDATE(R$4,1)))</f>
        <v/>
      </c>
      <c r="S140" s="31" t="str">
        <f>IF($A140="","",SUMIFS(Payments!$D:$D,Payments!$B:$B,$A140,Payments!$C:$C,"&gt;="&amp;S$4,Payments!$C:$C,"&lt;"&amp;EDATE(S$4,1)))</f>
        <v/>
      </c>
      <c r="T140" s="31" t="str">
        <f>IF($A140="","",SUMIFS(Payments!$D:$D,Payments!$B:$B,$A140,Payments!$C:$C,"&gt;="&amp;T$4,Payments!$C:$C,"&lt;"&amp;EDATE(T$4,1)))</f>
        <v/>
      </c>
      <c r="U140" s="31" t="str">
        <f>IF($A140="","",SUMIFS(Payments!$D:$D,Payments!$B:$B,$A140,Payments!$C:$C,"&gt;="&amp;U$4,Payments!$C:$C,"&lt;"&amp;EDATE(U$4,1)))</f>
        <v/>
      </c>
      <c r="V140" s="31" t="str">
        <f>IF($A140="","",SUMIFS(Payments!$D:$D,Payments!$B:$B,$A140,Payments!$C:$C,"&gt;="&amp;V$4,Payments!$C:$C,"&lt;"&amp;EDATE(V$4,1)))</f>
        <v/>
      </c>
      <c r="W140" s="31" t="str">
        <f>IF($A140="","",SUMIFS(Payments!$D:$D,Payments!$B:$B,$A140,Payments!$C:$C,"&gt;="&amp;W$4,Payments!$C:$C,"&lt;"&amp;EDATE(W$4,1)))</f>
        <v/>
      </c>
      <c r="X140" s="31" t="str">
        <f>IF($A140="","",SUMIFS(Payments!$D:$D,Payments!$B:$B,$A140,Payments!$C:$C,"&gt;="&amp;X$4,Payments!$C:$C,"&lt;"&amp;EDATE(X$4,1)))</f>
        <v/>
      </c>
      <c r="Y140" s="32" t="str">
        <f>IF(OR($A140="",N(H140)&lt;=0.005,Units!D139=""),"","Dear "&amp;C140&amp;", rent of "&amp;Settings!$B$4&amp;" "&amp;TEXT(H140,"#,##0")&amp;" is pending for "&amp;Units!C139&amp;", "&amp;B140&amp;" as on "&amp;TEXT(Settings!$B$6,"dd-mmm-yyyy")&amp;". Kindly pay at the earliest. Thank you. "&amp;Settings!$B$3)</f>
        <v/>
      </c>
      <c r="Z140" s="33" t="str">
        <f>IF($A140="","",IF(Units!$I139="",Settings!$B$9,MAX(Settings!$B$9,DATE(YEAR(Units!$I139),MONTH(Units!$I139),1))))</f>
        <v/>
      </c>
      <c r="AA140" s="33" t="str">
        <f>IF($A140="","",MIN(IF(DAY(Settings!$B$6)&gt;=MAX(1,N(Units!$H139)),DATE(YEAR(Settings!$B$6),MONTH(Settings!$B$6),1),EDATE(DATE(YEAR(Settings!$B$6),MONTH(Settings!$B$6),1),-1)),Settings!$B$10,IF(Units!$J139="",2958465,DATE(YEAR(Units!$J139),MONTH(Units!$J139),1))))</f>
        <v/>
      </c>
    </row>
    <row r="141" spans="1:27" x14ac:dyDescent="0.3">
      <c r="A141" s="25" t="str">
        <f>IF(Units!A140="","",Units!A140)</f>
        <v/>
      </c>
      <c r="B141" s="25" t="str">
        <f>IF($A141="","",Units!B140&amp;"")</f>
        <v/>
      </c>
      <c r="C141" s="25" t="str">
        <f>IF($A141="","",IF(Units!D140="","(vacant)",Units!D140&amp;""))</f>
        <v/>
      </c>
      <c r="D141" s="26" t="str">
        <f>IF($A141="","",N(Units!F140))</f>
        <v/>
      </c>
      <c r="E141" s="27" t="str">
        <f>IF($A141="","",IF(OR(Units!$D140="",$AA141&lt;$Z141),0,(YEAR($AA141)-YEAR($Z141))*12+MONTH($AA141)-MONTH($Z141)+1))</f>
        <v/>
      </c>
      <c r="F141" s="26" t="str">
        <f>IF($A141="","",N(Units!K140)+E141*D141)</f>
        <v/>
      </c>
      <c r="G141" s="26" t="str">
        <f>IF($A141="","",SUMIFS(Payments!$D:$D,Payments!$B:$B,$A141,Payments!$C:$C,"&lt;"&amp;EDATE(Settings!$B$10,1)))</f>
        <v/>
      </c>
      <c r="H141" s="28" t="str">
        <f t="shared" si="4"/>
        <v/>
      </c>
      <c r="I141" s="27" t="str">
        <f>IF($A141="","",IF(H141&gt;0.005,"Arrears",IF(H141&lt;-0.005,"Advance",IF(Units!D140="","Vacant","Paid up"))))</f>
        <v/>
      </c>
      <c r="J141" s="26" t="str">
        <f>IF($A141="","",N(Units!G140))</f>
        <v/>
      </c>
      <c r="K141" s="29" t="str">
        <f>IF(OR($A141="",Units!J140=""),"",Units!J140)</f>
        <v/>
      </c>
      <c r="L141" s="30" t="str">
        <f>IF(K141="","",K141-Settings!$B$6)</f>
        <v/>
      </c>
      <c r="M141" s="31" t="str">
        <f>IF($A141="","",SUMIFS(Payments!$D:$D,Payments!$B:$B,$A141,Payments!$C:$C,"&gt;="&amp;M$4,Payments!$C:$C,"&lt;"&amp;EDATE(M$4,1)))</f>
        <v/>
      </c>
      <c r="N141" s="31" t="str">
        <f>IF($A141="","",SUMIFS(Payments!$D:$D,Payments!$B:$B,$A141,Payments!$C:$C,"&gt;="&amp;N$4,Payments!$C:$C,"&lt;"&amp;EDATE(N$4,1)))</f>
        <v/>
      </c>
      <c r="O141" s="31" t="str">
        <f>IF($A141="","",SUMIFS(Payments!$D:$D,Payments!$B:$B,$A141,Payments!$C:$C,"&gt;="&amp;O$4,Payments!$C:$C,"&lt;"&amp;EDATE(O$4,1)))</f>
        <v/>
      </c>
      <c r="P141" s="31" t="str">
        <f>IF($A141="","",SUMIFS(Payments!$D:$D,Payments!$B:$B,$A141,Payments!$C:$C,"&gt;="&amp;P$4,Payments!$C:$C,"&lt;"&amp;EDATE(P$4,1)))</f>
        <v/>
      </c>
      <c r="Q141" s="31" t="str">
        <f>IF($A141="","",SUMIFS(Payments!$D:$D,Payments!$B:$B,$A141,Payments!$C:$C,"&gt;="&amp;Q$4,Payments!$C:$C,"&lt;"&amp;EDATE(Q$4,1)))</f>
        <v/>
      </c>
      <c r="R141" s="31" t="str">
        <f>IF($A141="","",SUMIFS(Payments!$D:$D,Payments!$B:$B,$A141,Payments!$C:$C,"&gt;="&amp;R$4,Payments!$C:$C,"&lt;"&amp;EDATE(R$4,1)))</f>
        <v/>
      </c>
      <c r="S141" s="31" t="str">
        <f>IF($A141="","",SUMIFS(Payments!$D:$D,Payments!$B:$B,$A141,Payments!$C:$C,"&gt;="&amp;S$4,Payments!$C:$C,"&lt;"&amp;EDATE(S$4,1)))</f>
        <v/>
      </c>
      <c r="T141" s="31" t="str">
        <f>IF($A141="","",SUMIFS(Payments!$D:$D,Payments!$B:$B,$A141,Payments!$C:$C,"&gt;="&amp;T$4,Payments!$C:$C,"&lt;"&amp;EDATE(T$4,1)))</f>
        <v/>
      </c>
      <c r="U141" s="31" t="str">
        <f>IF($A141="","",SUMIFS(Payments!$D:$D,Payments!$B:$B,$A141,Payments!$C:$C,"&gt;="&amp;U$4,Payments!$C:$C,"&lt;"&amp;EDATE(U$4,1)))</f>
        <v/>
      </c>
      <c r="V141" s="31" t="str">
        <f>IF($A141="","",SUMIFS(Payments!$D:$D,Payments!$B:$B,$A141,Payments!$C:$C,"&gt;="&amp;V$4,Payments!$C:$C,"&lt;"&amp;EDATE(V$4,1)))</f>
        <v/>
      </c>
      <c r="W141" s="31" t="str">
        <f>IF($A141="","",SUMIFS(Payments!$D:$D,Payments!$B:$B,$A141,Payments!$C:$C,"&gt;="&amp;W$4,Payments!$C:$C,"&lt;"&amp;EDATE(W$4,1)))</f>
        <v/>
      </c>
      <c r="X141" s="31" t="str">
        <f>IF($A141="","",SUMIFS(Payments!$D:$D,Payments!$B:$B,$A141,Payments!$C:$C,"&gt;="&amp;X$4,Payments!$C:$C,"&lt;"&amp;EDATE(X$4,1)))</f>
        <v/>
      </c>
      <c r="Y141" s="32" t="str">
        <f>IF(OR($A141="",N(H141)&lt;=0.005,Units!D140=""),"","Dear "&amp;C141&amp;", rent of "&amp;Settings!$B$4&amp;" "&amp;TEXT(H141,"#,##0")&amp;" is pending for "&amp;Units!C140&amp;", "&amp;B141&amp;" as on "&amp;TEXT(Settings!$B$6,"dd-mmm-yyyy")&amp;". Kindly pay at the earliest. Thank you. "&amp;Settings!$B$3)</f>
        <v/>
      </c>
      <c r="Z141" s="33" t="str">
        <f>IF($A141="","",IF(Units!$I140="",Settings!$B$9,MAX(Settings!$B$9,DATE(YEAR(Units!$I140),MONTH(Units!$I140),1))))</f>
        <v/>
      </c>
      <c r="AA141" s="33" t="str">
        <f>IF($A141="","",MIN(IF(DAY(Settings!$B$6)&gt;=MAX(1,N(Units!$H140)),DATE(YEAR(Settings!$B$6),MONTH(Settings!$B$6),1),EDATE(DATE(YEAR(Settings!$B$6),MONTH(Settings!$B$6),1),-1)),Settings!$B$10,IF(Units!$J140="",2958465,DATE(YEAR(Units!$J140),MONTH(Units!$J140),1))))</f>
        <v/>
      </c>
    </row>
    <row r="142" spans="1:27" x14ac:dyDescent="0.3">
      <c r="A142" s="25" t="str">
        <f>IF(Units!A141="","",Units!A141)</f>
        <v/>
      </c>
      <c r="B142" s="25" t="str">
        <f>IF($A142="","",Units!B141&amp;"")</f>
        <v/>
      </c>
      <c r="C142" s="25" t="str">
        <f>IF($A142="","",IF(Units!D141="","(vacant)",Units!D141&amp;""))</f>
        <v/>
      </c>
      <c r="D142" s="26" t="str">
        <f>IF($A142="","",N(Units!F141))</f>
        <v/>
      </c>
      <c r="E142" s="27" t="str">
        <f>IF($A142="","",IF(OR(Units!$D141="",$AA142&lt;$Z142),0,(YEAR($AA142)-YEAR($Z142))*12+MONTH($AA142)-MONTH($Z142)+1))</f>
        <v/>
      </c>
      <c r="F142" s="26" t="str">
        <f>IF($A142="","",N(Units!K141)+E142*D142)</f>
        <v/>
      </c>
      <c r="G142" s="26" t="str">
        <f>IF($A142="","",SUMIFS(Payments!$D:$D,Payments!$B:$B,$A142,Payments!$C:$C,"&lt;"&amp;EDATE(Settings!$B$10,1)))</f>
        <v/>
      </c>
      <c r="H142" s="28" t="str">
        <f t="shared" si="4"/>
        <v/>
      </c>
      <c r="I142" s="27" t="str">
        <f>IF($A142="","",IF(H142&gt;0.005,"Arrears",IF(H142&lt;-0.005,"Advance",IF(Units!D141="","Vacant","Paid up"))))</f>
        <v/>
      </c>
      <c r="J142" s="26" t="str">
        <f>IF($A142="","",N(Units!G141))</f>
        <v/>
      </c>
      <c r="K142" s="29" t="str">
        <f>IF(OR($A142="",Units!J141=""),"",Units!J141)</f>
        <v/>
      </c>
      <c r="L142" s="30" t="str">
        <f>IF(K142="","",K142-Settings!$B$6)</f>
        <v/>
      </c>
      <c r="M142" s="31" t="str">
        <f>IF($A142="","",SUMIFS(Payments!$D:$D,Payments!$B:$B,$A142,Payments!$C:$C,"&gt;="&amp;M$4,Payments!$C:$C,"&lt;"&amp;EDATE(M$4,1)))</f>
        <v/>
      </c>
      <c r="N142" s="31" t="str">
        <f>IF($A142="","",SUMIFS(Payments!$D:$D,Payments!$B:$B,$A142,Payments!$C:$C,"&gt;="&amp;N$4,Payments!$C:$C,"&lt;"&amp;EDATE(N$4,1)))</f>
        <v/>
      </c>
      <c r="O142" s="31" t="str">
        <f>IF($A142="","",SUMIFS(Payments!$D:$D,Payments!$B:$B,$A142,Payments!$C:$C,"&gt;="&amp;O$4,Payments!$C:$C,"&lt;"&amp;EDATE(O$4,1)))</f>
        <v/>
      </c>
      <c r="P142" s="31" t="str">
        <f>IF($A142="","",SUMIFS(Payments!$D:$D,Payments!$B:$B,$A142,Payments!$C:$C,"&gt;="&amp;P$4,Payments!$C:$C,"&lt;"&amp;EDATE(P$4,1)))</f>
        <v/>
      </c>
      <c r="Q142" s="31" t="str">
        <f>IF($A142="","",SUMIFS(Payments!$D:$D,Payments!$B:$B,$A142,Payments!$C:$C,"&gt;="&amp;Q$4,Payments!$C:$C,"&lt;"&amp;EDATE(Q$4,1)))</f>
        <v/>
      </c>
      <c r="R142" s="31" t="str">
        <f>IF($A142="","",SUMIFS(Payments!$D:$D,Payments!$B:$B,$A142,Payments!$C:$C,"&gt;="&amp;R$4,Payments!$C:$C,"&lt;"&amp;EDATE(R$4,1)))</f>
        <v/>
      </c>
      <c r="S142" s="31" t="str">
        <f>IF($A142="","",SUMIFS(Payments!$D:$D,Payments!$B:$B,$A142,Payments!$C:$C,"&gt;="&amp;S$4,Payments!$C:$C,"&lt;"&amp;EDATE(S$4,1)))</f>
        <v/>
      </c>
      <c r="T142" s="31" t="str">
        <f>IF($A142="","",SUMIFS(Payments!$D:$D,Payments!$B:$B,$A142,Payments!$C:$C,"&gt;="&amp;T$4,Payments!$C:$C,"&lt;"&amp;EDATE(T$4,1)))</f>
        <v/>
      </c>
      <c r="U142" s="31" t="str">
        <f>IF($A142="","",SUMIFS(Payments!$D:$D,Payments!$B:$B,$A142,Payments!$C:$C,"&gt;="&amp;U$4,Payments!$C:$C,"&lt;"&amp;EDATE(U$4,1)))</f>
        <v/>
      </c>
      <c r="V142" s="31" t="str">
        <f>IF($A142="","",SUMIFS(Payments!$D:$D,Payments!$B:$B,$A142,Payments!$C:$C,"&gt;="&amp;V$4,Payments!$C:$C,"&lt;"&amp;EDATE(V$4,1)))</f>
        <v/>
      </c>
      <c r="W142" s="31" t="str">
        <f>IF($A142="","",SUMIFS(Payments!$D:$D,Payments!$B:$B,$A142,Payments!$C:$C,"&gt;="&amp;W$4,Payments!$C:$C,"&lt;"&amp;EDATE(W$4,1)))</f>
        <v/>
      </c>
      <c r="X142" s="31" t="str">
        <f>IF($A142="","",SUMIFS(Payments!$D:$D,Payments!$B:$B,$A142,Payments!$C:$C,"&gt;="&amp;X$4,Payments!$C:$C,"&lt;"&amp;EDATE(X$4,1)))</f>
        <v/>
      </c>
      <c r="Y142" s="32" t="str">
        <f>IF(OR($A142="",N(H142)&lt;=0.005,Units!D141=""),"","Dear "&amp;C142&amp;", rent of "&amp;Settings!$B$4&amp;" "&amp;TEXT(H142,"#,##0")&amp;" is pending for "&amp;Units!C141&amp;", "&amp;B142&amp;" as on "&amp;TEXT(Settings!$B$6,"dd-mmm-yyyy")&amp;". Kindly pay at the earliest. Thank you. "&amp;Settings!$B$3)</f>
        <v/>
      </c>
      <c r="Z142" s="33" t="str">
        <f>IF($A142="","",IF(Units!$I141="",Settings!$B$9,MAX(Settings!$B$9,DATE(YEAR(Units!$I141),MONTH(Units!$I141),1))))</f>
        <v/>
      </c>
      <c r="AA142" s="33" t="str">
        <f>IF($A142="","",MIN(IF(DAY(Settings!$B$6)&gt;=MAX(1,N(Units!$H141)),DATE(YEAR(Settings!$B$6),MONTH(Settings!$B$6),1),EDATE(DATE(YEAR(Settings!$B$6),MONTH(Settings!$B$6),1),-1)),Settings!$B$10,IF(Units!$J141="",2958465,DATE(YEAR(Units!$J141),MONTH(Units!$J141),1))))</f>
        <v/>
      </c>
    </row>
    <row r="143" spans="1:27" x14ac:dyDescent="0.3">
      <c r="A143" s="25" t="str">
        <f>IF(Units!A142="","",Units!A142)</f>
        <v/>
      </c>
      <c r="B143" s="25" t="str">
        <f>IF($A143="","",Units!B142&amp;"")</f>
        <v/>
      </c>
      <c r="C143" s="25" t="str">
        <f>IF($A143="","",IF(Units!D142="","(vacant)",Units!D142&amp;""))</f>
        <v/>
      </c>
      <c r="D143" s="26" t="str">
        <f>IF($A143="","",N(Units!F142))</f>
        <v/>
      </c>
      <c r="E143" s="27" t="str">
        <f>IF($A143="","",IF(OR(Units!$D142="",$AA143&lt;$Z143),0,(YEAR($AA143)-YEAR($Z143))*12+MONTH($AA143)-MONTH($Z143)+1))</f>
        <v/>
      </c>
      <c r="F143" s="26" t="str">
        <f>IF($A143="","",N(Units!K142)+E143*D143)</f>
        <v/>
      </c>
      <c r="G143" s="26" t="str">
        <f>IF($A143="","",SUMIFS(Payments!$D:$D,Payments!$B:$B,$A143,Payments!$C:$C,"&lt;"&amp;EDATE(Settings!$B$10,1)))</f>
        <v/>
      </c>
      <c r="H143" s="28" t="str">
        <f t="shared" si="4"/>
        <v/>
      </c>
      <c r="I143" s="27" t="str">
        <f>IF($A143="","",IF(H143&gt;0.005,"Arrears",IF(H143&lt;-0.005,"Advance",IF(Units!D142="","Vacant","Paid up"))))</f>
        <v/>
      </c>
      <c r="J143" s="26" t="str">
        <f>IF($A143="","",N(Units!G142))</f>
        <v/>
      </c>
      <c r="K143" s="29" t="str">
        <f>IF(OR($A143="",Units!J142=""),"",Units!J142)</f>
        <v/>
      </c>
      <c r="L143" s="30" t="str">
        <f>IF(K143="","",K143-Settings!$B$6)</f>
        <v/>
      </c>
      <c r="M143" s="31" t="str">
        <f>IF($A143="","",SUMIFS(Payments!$D:$D,Payments!$B:$B,$A143,Payments!$C:$C,"&gt;="&amp;M$4,Payments!$C:$C,"&lt;"&amp;EDATE(M$4,1)))</f>
        <v/>
      </c>
      <c r="N143" s="31" t="str">
        <f>IF($A143="","",SUMIFS(Payments!$D:$D,Payments!$B:$B,$A143,Payments!$C:$C,"&gt;="&amp;N$4,Payments!$C:$C,"&lt;"&amp;EDATE(N$4,1)))</f>
        <v/>
      </c>
      <c r="O143" s="31" t="str">
        <f>IF($A143="","",SUMIFS(Payments!$D:$D,Payments!$B:$B,$A143,Payments!$C:$C,"&gt;="&amp;O$4,Payments!$C:$C,"&lt;"&amp;EDATE(O$4,1)))</f>
        <v/>
      </c>
      <c r="P143" s="31" t="str">
        <f>IF($A143="","",SUMIFS(Payments!$D:$D,Payments!$B:$B,$A143,Payments!$C:$C,"&gt;="&amp;P$4,Payments!$C:$C,"&lt;"&amp;EDATE(P$4,1)))</f>
        <v/>
      </c>
      <c r="Q143" s="31" t="str">
        <f>IF($A143="","",SUMIFS(Payments!$D:$D,Payments!$B:$B,$A143,Payments!$C:$C,"&gt;="&amp;Q$4,Payments!$C:$C,"&lt;"&amp;EDATE(Q$4,1)))</f>
        <v/>
      </c>
      <c r="R143" s="31" t="str">
        <f>IF($A143="","",SUMIFS(Payments!$D:$D,Payments!$B:$B,$A143,Payments!$C:$C,"&gt;="&amp;R$4,Payments!$C:$C,"&lt;"&amp;EDATE(R$4,1)))</f>
        <v/>
      </c>
      <c r="S143" s="31" t="str">
        <f>IF($A143="","",SUMIFS(Payments!$D:$D,Payments!$B:$B,$A143,Payments!$C:$C,"&gt;="&amp;S$4,Payments!$C:$C,"&lt;"&amp;EDATE(S$4,1)))</f>
        <v/>
      </c>
      <c r="T143" s="31" t="str">
        <f>IF($A143="","",SUMIFS(Payments!$D:$D,Payments!$B:$B,$A143,Payments!$C:$C,"&gt;="&amp;T$4,Payments!$C:$C,"&lt;"&amp;EDATE(T$4,1)))</f>
        <v/>
      </c>
      <c r="U143" s="31" t="str">
        <f>IF($A143="","",SUMIFS(Payments!$D:$D,Payments!$B:$B,$A143,Payments!$C:$C,"&gt;="&amp;U$4,Payments!$C:$C,"&lt;"&amp;EDATE(U$4,1)))</f>
        <v/>
      </c>
      <c r="V143" s="31" t="str">
        <f>IF($A143="","",SUMIFS(Payments!$D:$D,Payments!$B:$B,$A143,Payments!$C:$C,"&gt;="&amp;V$4,Payments!$C:$C,"&lt;"&amp;EDATE(V$4,1)))</f>
        <v/>
      </c>
      <c r="W143" s="31" t="str">
        <f>IF($A143="","",SUMIFS(Payments!$D:$D,Payments!$B:$B,$A143,Payments!$C:$C,"&gt;="&amp;W$4,Payments!$C:$C,"&lt;"&amp;EDATE(W$4,1)))</f>
        <v/>
      </c>
      <c r="X143" s="31" t="str">
        <f>IF($A143="","",SUMIFS(Payments!$D:$D,Payments!$B:$B,$A143,Payments!$C:$C,"&gt;="&amp;X$4,Payments!$C:$C,"&lt;"&amp;EDATE(X$4,1)))</f>
        <v/>
      </c>
      <c r="Y143" s="32" t="str">
        <f>IF(OR($A143="",N(H143)&lt;=0.005,Units!D142=""),"","Dear "&amp;C143&amp;", rent of "&amp;Settings!$B$4&amp;" "&amp;TEXT(H143,"#,##0")&amp;" is pending for "&amp;Units!C142&amp;", "&amp;B143&amp;" as on "&amp;TEXT(Settings!$B$6,"dd-mmm-yyyy")&amp;". Kindly pay at the earliest. Thank you. "&amp;Settings!$B$3)</f>
        <v/>
      </c>
      <c r="Z143" s="33" t="str">
        <f>IF($A143="","",IF(Units!$I142="",Settings!$B$9,MAX(Settings!$B$9,DATE(YEAR(Units!$I142),MONTH(Units!$I142),1))))</f>
        <v/>
      </c>
      <c r="AA143" s="33" t="str">
        <f>IF($A143="","",MIN(IF(DAY(Settings!$B$6)&gt;=MAX(1,N(Units!$H142)),DATE(YEAR(Settings!$B$6),MONTH(Settings!$B$6),1),EDATE(DATE(YEAR(Settings!$B$6),MONTH(Settings!$B$6),1),-1)),Settings!$B$10,IF(Units!$J142="",2958465,DATE(YEAR(Units!$J142),MONTH(Units!$J142),1))))</f>
        <v/>
      </c>
    </row>
    <row r="144" spans="1:27" x14ac:dyDescent="0.3">
      <c r="A144" s="25" t="str">
        <f>IF(Units!A143="","",Units!A143)</f>
        <v/>
      </c>
      <c r="B144" s="25" t="str">
        <f>IF($A144="","",Units!B143&amp;"")</f>
        <v/>
      </c>
      <c r="C144" s="25" t="str">
        <f>IF($A144="","",IF(Units!D143="","(vacant)",Units!D143&amp;""))</f>
        <v/>
      </c>
      <c r="D144" s="26" t="str">
        <f>IF($A144="","",N(Units!F143))</f>
        <v/>
      </c>
      <c r="E144" s="27" t="str">
        <f>IF($A144="","",IF(OR(Units!$D143="",$AA144&lt;$Z144),0,(YEAR($AA144)-YEAR($Z144))*12+MONTH($AA144)-MONTH($Z144)+1))</f>
        <v/>
      </c>
      <c r="F144" s="26" t="str">
        <f>IF($A144="","",N(Units!K143)+E144*D144)</f>
        <v/>
      </c>
      <c r="G144" s="26" t="str">
        <f>IF($A144="","",SUMIFS(Payments!$D:$D,Payments!$B:$B,$A144,Payments!$C:$C,"&lt;"&amp;EDATE(Settings!$B$10,1)))</f>
        <v/>
      </c>
      <c r="H144" s="28" t="str">
        <f t="shared" si="4"/>
        <v/>
      </c>
      <c r="I144" s="27" t="str">
        <f>IF($A144="","",IF(H144&gt;0.005,"Arrears",IF(H144&lt;-0.005,"Advance",IF(Units!D143="","Vacant","Paid up"))))</f>
        <v/>
      </c>
      <c r="J144" s="26" t="str">
        <f>IF($A144="","",N(Units!G143))</f>
        <v/>
      </c>
      <c r="K144" s="29" t="str">
        <f>IF(OR($A144="",Units!J143=""),"",Units!J143)</f>
        <v/>
      </c>
      <c r="L144" s="30" t="str">
        <f>IF(K144="","",K144-Settings!$B$6)</f>
        <v/>
      </c>
      <c r="M144" s="31" t="str">
        <f>IF($A144="","",SUMIFS(Payments!$D:$D,Payments!$B:$B,$A144,Payments!$C:$C,"&gt;="&amp;M$4,Payments!$C:$C,"&lt;"&amp;EDATE(M$4,1)))</f>
        <v/>
      </c>
      <c r="N144" s="31" t="str">
        <f>IF($A144="","",SUMIFS(Payments!$D:$D,Payments!$B:$B,$A144,Payments!$C:$C,"&gt;="&amp;N$4,Payments!$C:$C,"&lt;"&amp;EDATE(N$4,1)))</f>
        <v/>
      </c>
      <c r="O144" s="31" t="str">
        <f>IF($A144="","",SUMIFS(Payments!$D:$D,Payments!$B:$B,$A144,Payments!$C:$C,"&gt;="&amp;O$4,Payments!$C:$C,"&lt;"&amp;EDATE(O$4,1)))</f>
        <v/>
      </c>
      <c r="P144" s="31" t="str">
        <f>IF($A144="","",SUMIFS(Payments!$D:$D,Payments!$B:$B,$A144,Payments!$C:$C,"&gt;="&amp;P$4,Payments!$C:$C,"&lt;"&amp;EDATE(P$4,1)))</f>
        <v/>
      </c>
      <c r="Q144" s="31" t="str">
        <f>IF($A144="","",SUMIFS(Payments!$D:$D,Payments!$B:$B,$A144,Payments!$C:$C,"&gt;="&amp;Q$4,Payments!$C:$C,"&lt;"&amp;EDATE(Q$4,1)))</f>
        <v/>
      </c>
      <c r="R144" s="31" t="str">
        <f>IF($A144="","",SUMIFS(Payments!$D:$D,Payments!$B:$B,$A144,Payments!$C:$C,"&gt;="&amp;R$4,Payments!$C:$C,"&lt;"&amp;EDATE(R$4,1)))</f>
        <v/>
      </c>
      <c r="S144" s="31" t="str">
        <f>IF($A144="","",SUMIFS(Payments!$D:$D,Payments!$B:$B,$A144,Payments!$C:$C,"&gt;="&amp;S$4,Payments!$C:$C,"&lt;"&amp;EDATE(S$4,1)))</f>
        <v/>
      </c>
      <c r="T144" s="31" t="str">
        <f>IF($A144="","",SUMIFS(Payments!$D:$D,Payments!$B:$B,$A144,Payments!$C:$C,"&gt;="&amp;T$4,Payments!$C:$C,"&lt;"&amp;EDATE(T$4,1)))</f>
        <v/>
      </c>
      <c r="U144" s="31" t="str">
        <f>IF($A144="","",SUMIFS(Payments!$D:$D,Payments!$B:$B,$A144,Payments!$C:$C,"&gt;="&amp;U$4,Payments!$C:$C,"&lt;"&amp;EDATE(U$4,1)))</f>
        <v/>
      </c>
      <c r="V144" s="31" t="str">
        <f>IF($A144="","",SUMIFS(Payments!$D:$D,Payments!$B:$B,$A144,Payments!$C:$C,"&gt;="&amp;V$4,Payments!$C:$C,"&lt;"&amp;EDATE(V$4,1)))</f>
        <v/>
      </c>
      <c r="W144" s="31" t="str">
        <f>IF($A144="","",SUMIFS(Payments!$D:$D,Payments!$B:$B,$A144,Payments!$C:$C,"&gt;="&amp;W$4,Payments!$C:$C,"&lt;"&amp;EDATE(W$4,1)))</f>
        <v/>
      </c>
      <c r="X144" s="31" t="str">
        <f>IF($A144="","",SUMIFS(Payments!$D:$D,Payments!$B:$B,$A144,Payments!$C:$C,"&gt;="&amp;X$4,Payments!$C:$C,"&lt;"&amp;EDATE(X$4,1)))</f>
        <v/>
      </c>
      <c r="Y144" s="32" t="str">
        <f>IF(OR($A144="",N(H144)&lt;=0.005,Units!D143=""),"","Dear "&amp;C144&amp;", rent of "&amp;Settings!$B$4&amp;" "&amp;TEXT(H144,"#,##0")&amp;" is pending for "&amp;Units!C143&amp;", "&amp;B144&amp;" as on "&amp;TEXT(Settings!$B$6,"dd-mmm-yyyy")&amp;". Kindly pay at the earliest. Thank you. "&amp;Settings!$B$3)</f>
        <v/>
      </c>
      <c r="Z144" s="33" t="str">
        <f>IF($A144="","",IF(Units!$I143="",Settings!$B$9,MAX(Settings!$B$9,DATE(YEAR(Units!$I143),MONTH(Units!$I143),1))))</f>
        <v/>
      </c>
      <c r="AA144" s="33" t="str">
        <f>IF($A144="","",MIN(IF(DAY(Settings!$B$6)&gt;=MAX(1,N(Units!$H143)),DATE(YEAR(Settings!$B$6),MONTH(Settings!$B$6),1),EDATE(DATE(YEAR(Settings!$B$6),MONTH(Settings!$B$6),1),-1)),Settings!$B$10,IF(Units!$J143="",2958465,DATE(YEAR(Units!$J143),MONTH(Units!$J143),1))))</f>
        <v/>
      </c>
    </row>
    <row r="145" spans="1:27" x14ac:dyDescent="0.3">
      <c r="A145" s="25" t="str">
        <f>IF(Units!A144="","",Units!A144)</f>
        <v/>
      </c>
      <c r="B145" s="25" t="str">
        <f>IF($A145="","",Units!B144&amp;"")</f>
        <v/>
      </c>
      <c r="C145" s="25" t="str">
        <f>IF($A145="","",IF(Units!D144="","(vacant)",Units!D144&amp;""))</f>
        <v/>
      </c>
      <c r="D145" s="26" t="str">
        <f>IF($A145="","",N(Units!F144))</f>
        <v/>
      </c>
      <c r="E145" s="27" t="str">
        <f>IF($A145="","",IF(OR(Units!$D144="",$AA145&lt;$Z145),0,(YEAR($AA145)-YEAR($Z145))*12+MONTH($AA145)-MONTH($Z145)+1))</f>
        <v/>
      </c>
      <c r="F145" s="26" t="str">
        <f>IF($A145="","",N(Units!K144)+E145*D145)</f>
        <v/>
      </c>
      <c r="G145" s="26" t="str">
        <f>IF($A145="","",SUMIFS(Payments!$D:$D,Payments!$B:$B,$A145,Payments!$C:$C,"&lt;"&amp;EDATE(Settings!$B$10,1)))</f>
        <v/>
      </c>
      <c r="H145" s="28" t="str">
        <f t="shared" si="4"/>
        <v/>
      </c>
      <c r="I145" s="27" t="str">
        <f>IF($A145="","",IF(H145&gt;0.005,"Arrears",IF(H145&lt;-0.005,"Advance",IF(Units!D144="","Vacant","Paid up"))))</f>
        <v/>
      </c>
      <c r="J145" s="26" t="str">
        <f>IF($A145="","",N(Units!G144))</f>
        <v/>
      </c>
      <c r="K145" s="29" t="str">
        <f>IF(OR($A145="",Units!J144=""),"",Units!J144)</f>
        <v/>
      </c>
      <c r="L145" s="30" t="str">
        <f>IF(K145="","",K145-Settings!$B$6)</f>
        <v/>
      </c>
      <c r="M145" s="31" t="str">
        <f>IF($A145="","",SUMIFS(Payments!$D:$D,Payments!$B:$B,$A145,Payments!$C:$C,"&gt;="&amp;M$4,Payments!$C:$C,"&lt;"&amp;EDATE(M$4,1)))</f>
        <v/>
      </c>
      <c r="N145" s="31" t="str">
        <f>IF($A145="","",SUMIFS(Payments!$D:$D,Payments!$B:$B,$A145,Payments!$C:$C,"&gt;="&amp;N$4,Payments!$C:$C,"&lt;"&amp;EDATE(N$4,1)))</f>
        <v/>
      </c>
      <c r="O145" s="31" t="str">
        <f>IF($A145="","",SUMIFS(Payments!$D:$D,Payments!$B:$B,$A145,Payments!$C:$C,"&gt;="&amp;O$4,Payments!$C:$C,"&lt;"&amp;EDATE(O$4,1)))</f>
        <v/>
      </c>
      <c r="P145" s="31" t="str">
        <f>IF($A145="","",SUMIFS(Payments!$D:$D,Payments!$B:$B,$A145,Payments!$C:$C,"&gt;="&amp;P$4,Payments!$C:$C,"&lt;"&amp;EDATE(P$4,1)))</f>
        <v/>
      </c>
      <c r="Q145" s="31" t="str">
        <f>IF($A145="","",SUMIFS(Payments!$D:$D,Payments!$B:$B,$A145,Payments!$C:$C,"&gt;="&amp;Q$4,Payments!$C:$C,"&lt;"&amp;EDATE(Q$4,1)))</f>
        <v/>
      </c>
      <c r="R145" s="31" t="str">
        <f>IF($A145="","",SUMIFS(Payments!$D:$D,Payments!$B:$B,$A145,Payments!$C:$C,"&gt;="&amp;R$4,Payments!$C:$C,"&lt;"&amp;EDATE(R$4,1)))</f>
        <v/>
      </c>
      <c r="S145" s="31" t="str">
        <f>IF($A145="","",SUMIFS(Payments!$D:$D,Payments!$B:$B,$A145,Payments!$C:$C,"&gt;="&amp;S$4,Payments!$C:$C,"&lt;"&amp;EDATE(S$4,1)))</f>
        <v/>
      </c>
      <c r="T145" s="31" t="str">
        <f>IF($A145="","",SUMIFS(Payments!$D:$D,Payments!$B:$B,$A145,Payments!$C:$C,"&gt;="&amp;T$4,Payments!$C:$C,"&lt;"&amp;EDATE(T$4,1)))</f>
        <v/>
      </c>
      <c r="U145" s="31" t="str">
        <f>IF($A145="","",SUMIFS(Payments!$D:$D,Payments!$B:$B,$A145,Payments!$C:$C,"&gt;="&amp;U$4,Payments!$C:$C,"&lt;"&amp;EDATE(U$4,1)))</f>
        <v/>
      </c>
      <c r="V145" s="31" t="str">
        <f>IF($A145="","",SUMIFS(Payments!$D:$D,Payments!$B:$B,$A145,Payments!$C:$C,"&gt;="&amp;V$4,Payments!$C:$C,"&lt;"&amp;EDATE(V$4,1)))</f>
        <v/>
      </c>
      <c r="W145" s="31" t="str">
        <f>IF($A145="","",SUMIFS(Payments!$D:$D,Payments!$B:$B,$A145,Payments!$C:$C,"&gt;="&amp;W$4,Payments!$C:$C,"&lt;"&amp;EDATE(W$4,1)))</f>
        <v/>
      </c>
      <c r="X145" s="31" t="str">
        <f>IF($A145="","",SUMIFS(Payments!$D:$D,Payments!$B:$B,$A145,Payments!$C:$C,"&gt;="&amp;X$4,Payments!$C:$C,"&lt;"&amp;EDATE(X$4,1)))</f>
        <v/>
      </c>
      <c r="Y145" s="32" t="str">
        <f>IF(OR($A145="",N(H145)&lt;=0.005,Units!D144=""),"","Dear "&amp;C145&amp;", rent of "&amp;Settings!$B$4&amp;" "&amp;TEXT(H145,"#,##0")&amp;" is pending for "&amp;Units!C144&amp;", "&amp;B145&amp;" as on "&amp;TEXT(Settings!$B$6,"dd-mmm-yyyy")&amp;". Kindly pay at the earliest. Thank you. "&amp;Settings!$B$3)</f>
        <v/>
      </c>
      <c r="Z145" s="33" t="str">
        <f>IF($A145="","",IF(Units!$I144="",Settings!$B$9,MAX(Settings!$B$9,DATE(YEAR(Units!$I144),MONTH(Units!$I144),1))))</f>
        <v/>
      </c>
      <c r="AA145" s="33" t="str">
        <f>IF($A145="","",MIN(IF(DAY(Settings!$B$6)&gt;=MAX(1,N(Units!$H144)),DATE(YEAR(Settings!$B$6),MONTH(Settings!$B$6),1),EDATE(DATE(YEAR(Settings!$B$6),MONTH(Settings!$B$6),1),-1)),Settings!$B$10,IF(Units!$J144="",2958465,DATE(YEAR(Units!$J144),MONTH(Units!$J144),1))))</f>
        <v/>
      </c>
    </row>
    <row r="146" spans="1:27" x14ac:dyDescent="0.3">
      <c r="A146" s="25" t="str">
        <f>IF(Units!A145="","",Units!A145)</f>
        <v/>
      </c>
      <c r="B146" s="25" t="str">
        <f>IF($A146="","",Units!B145&amp;"")</f>
        <v/>
      </c>
      <c r="C146" s="25" t="str">
        <f>IF($A146="","",IF(Units!D145="","(vacant)",Units!D145&amp;""))</f>
        <v/>
      </c>
      <c r="D146" s="26" t="str">
        <f>IF($A146="","",N(Units!F145))</f>
        <v/>
      </c>
      <c r="E146" s="27" t="str">
        <f>IF($A146="","",IF(OR(Units!$D145="",$AA146&lt;$Z146),0,(YEAR($AA146)-YEAR($Z146))*12+MONTH($AA146)-MONTH($Z146)+1))</f>
        <v/>
      </c>
      <c r="F146" s="26" t="str">
        <f>IF($A146="","",N(Units!K145)+E146*D146)</f>
        <v/>
      </c>
      <c r="G146" s="26" t="str">
        <f>IF($A146="","",SUMIFS(Payments!$D:$D,Payments!$B:$B,$A146,Payments!$C:$C,"&lt;"&amp;EDATE(Settings!$B$10,1)))</f>
        <v/>
      </c>
      <c r="H146" s="28" t="str">
        <f t="shared" si="4"/>
        <v/>
      </c>
      <c r="I146" s="27" t="str">
        <f>IF($A146="","",IF(H146&gt;0.005,"Arrears",IF(H146&lt;-0.005,"Advance",IF(Units!D145="","Vacant","Paid up"))))</f>
        <v/>
      </c>
      <c r="J146" s="26" t="str">
        <f>IF($A146="","",N(Units!G145))</f>
        <v/>
      </c>
      <c r="K146" s="29" t="str">
        <f>IF(OR($A146="",Units!J145=""),"",Units!J145)</f>
        <v/>
      </c>
      <c r="L146" s="30" t="str">
        <f>IF(K146="","",K146-Settings!$B$6)</f>
        <v/>
      </c>
      <c r="M146" s="31" t="str">
        <f>IF($A146="","",SUMIFS(Payments!$D:$D,Payments!$B:$B,$A146,Payments!$C:$C,"&gt;="&amp;M$4,Payments!$C:$C,"&lt;"&amp;EDATE(M$4,1)))</f>
        <v/>
      </c>
      <c r="N146" s="31" t="str">
        <f>IF($A146="","",SUMIFS(Payments!$D:$D,Payments!$B:$B,$A146,Payments!$C:$C,"&gt;="&amp;N$4,Payments!$C:$C,"&lt;"&amp;EDATE(N$4,1)))</f>
        <v/>
      </c>
      <c r="O146" s="31" t="str">
        <f>IF($A146="","",SUMIFS(Payments!$D:$D,Payments!$B:$B,$A146,Payments!$C:$C,"&gt;="&amp;O$4,Payments!$C:$C,"&lt;"&amp;EDATE(O$4,1)))</f>
        <v/>
      </c>
      <c r="P146" s="31" t="str">
        <f>IF($A146="","",SUMIFS(Payments!$D:$D,Payments!$B:$B,$A146,Payments!$C:$C,"&gt;="&amp;P$4,Payments!$C:$C,"&lt;"&amp;EDATE(P$4,1)))</f>
        <v/>
      </c>
      <c r="Q146" s="31" t="str">
        <f>IF($A146="","",SUMIFS(Payments!$D:$D,Payments!$B:$B,$A146,Payments!$C:$C,"&gt;="&amp;Q$4,Payments!$C:$C,"&lt;"&amp;EDATE(Q$4,1)))</f>
        <v/>
      </c>
      <c r="R146" s="31" t="str">
        <f>IF($A146="","",SUMIFS(Payments!$D:$D,Payments!$B:$B,$A146,Payments!$C:$C,"&gt;="&amp;R$4,Payments!$C:$C,"&lt;"&amp;EDATE(R$4,1)))</f>
        <v/>
      </c>
      <c r="S146" s="31" t="str">
        <f>IF($A146="","",SUMIFS(Payments!$D:$D,Payments!$B:$B,$A146,Payments!$C:$C,"&gt;="&amp;S$4,Payments!$C:$C,"&lt;"&amp;EDATE(S$4,1)))</f>
        <v/>
      </c>
      <c r="T146" s="31" t="str">
        <f>IF($A146="","",SUMIFS(Payments!$D:$D,Payments!$B:$B,$A146,Payments!$C:$C,"&gt;="&amp;T$4,Payments!$C:$C,"&lt;"&amp;EDATE(T$4,1)))</f>
        <v/>
      </c>
      <c r="U146" s="31" t="str">
        <f>IF($A146="","",SUMIFS(Payments!$D:$D,Payments!$B:$B,$A146,Payments!$C:$C,"&gt;="&amp;U$4,Payments!$C:$C,"&lt;"&amp;EDATE(U$4,1)))</f>
        <v/>
      </c>
      <c r="V146" s="31" t="str">
        <f>IF($A146="","",SUMIFS(Payments!$D:$D,Payments!$B:$B,$A146,Payments!$C:$C,"&gt;="&amp;V$4,Payments!$C:$C,"&lt;"&amp;EDATE(V$4,1)))</f>
        <v/>
      </c>
      <c r="W146" s="31" t="str">
        <f>IF($A146="","",SUMIFS(Payments!$D:$D,Payments!$B:$B,$A146,Payments!$C:$C,"&gt;="&amp;W$4,Payments!$C:$C,"&lt;"&amp;EDATE(W$4,1)))</f>
        <v/>
      </c>
      <c r="X146" s="31" t="str">
        <f>IF($A146="","",SUMIFS(Payments!$D:$D,Payments!$B:$B,$A146,Payments!$C:$C,"&gt;="&amp;X$4,Payments!$C:$C,"&lt;"&amp;EDATE(X$4,1)))</f>
        <v/>
      </c>
      <c r="Y146" s="32" t="str">
        <f>IF(OR($A146="",N(H146)&lt;=0.005,Units!D145=""),"","Dear "&amp;C146&amp;", rent of "&amp;Settings!$B$4&amp;" "&amp;TEXT(H146,"#,##0")&amp;" is pending for "&amp;Units!C145&amp;", "&amp;B146&amp;" as on "&amp;TEXT(Settings!$B$6,"dd-mmm-yyyy")&amp;". Kindly pay at the earliest. Thank you. "&amp;Settings!$B$3)</f>
        <v/>
      </c>
      <c r="Z146" s="33" t="str">
        <f>IF($A146="","",IF(Units!$I145="",Settings!$B$9,MAX(Settings!$B$9,DATE(YEAR(Units!$I145),MONTH(Units!$I145),1))))</f>
        <v/>
      </c>
      <c r="AA146" s="33" t="str">
        <f>IF($A146="","",MIN(IF(DAY(Settings!$B$6)&gt;=MAX(1,N(Units!$H145)),DATE(YEAR(Settings!$B$6),MONTH(Settings!$B$6),1),EDATE(DATE(YEAR(Settings!$B$6),MONTH(Settings!$B$6),1),-1)),Settings!$B$10,IF(Units!$J145="",2958465,DATE(YEAR(Units!$J145),MONTH(Units!$J145),1))))</f>
        <v/>
      </c>
    </row>
    <row r="147" spans="1:27" x14ac:dyDescent="0.3">
      <c r="A147" s="25" t="str">
        <f>IF(Units!A146="","",Units!A146)</f>
        <v/>
      </c>
      <c r="B147" s="25" t="str">
        <f>IF($A147="","",Units!B146&amp;"")</f>
        <v/>
      </c>
      <c r="C147" s="25" t="str">
        <f>IF($A147="","",IF(Units!D146="","(vacant)",Units!D146&amp;""))</f>
        <v/>
      </c>
      <c r="D147" s="26" t="str">
        <f>IF($A147="","",N(Units!F146))</f>
        <v/>
      </c>
      <c r="E147" s="27" t="str">
        <f>IF($A147="","",IF(OR(Units!$D146="",$AA147&lt;$Z147),0,(YEAR($AA147)-YEAR($Z147))*12+MONTH($AA147)-MONTH($Z147)+1))</f>
        <v/>
      </c>
      <c r="F147" s="26" t="str">
        <f>IF($A147="","",N(Units!K146)+E147*D147)</f>
        <v/>
      </c>
      <c r="G147" s="26" t="str">
        <f>IF($A147="","",SUMIFS(Payments!$D:$D,Payments!$B:$B,$A147,Payments!$C:$C,"&lt;"&amp;EDATE(Settings!$B$10,1)))</f>
        <v/>
      </c>
      <c r="H147" s="28" t="str">
        <f t="shared" si="4"/>
        <v/>
      </c>
      <c r="I147" s="27" t="str">
        <f>IF($A147="","",IF(H147&gt;0.005,"Arrears",IF(H147&lt;-0.005,"Advance",IF(Units!D146="","Vacant","Paid up"))))</f>
        <v/>
      </c>
      <c r="J147" s="26" t="str">
        <f>IF($A147="","",N(Units!G146))</f>
        <v/>
      </c>
      <c r="K147" s="29" t="str">
        <f>IF(OR($A147="",Units!J146=""),"",Units!J146)</f>
        <v/>
      </c>
      <c r="L147" s="30" t="str">
        <f>IF(K147="","",K147-Settings!$B$6)</f>
        <v/>
      </c>
      <c r="M147" s="31" t="str">
        <f>IF($A147="","",SUMIFS(Payments!$D:$D,Payments!$B:$B,$A147,Payments!$C:$C,"&gt;="&amp;M$4,Payments!$C:$C,"&lt;"&amp;EDATE(M$4,1)))</f>
        <v/>
      </c>
      <c r="N147" s="31" t="str">
        <f>IF($A147="","",SUMIFS(Payments!$D:$D,Payments!$B:$B,$A147,Payments!$C:$C,"&gt;="&amp;N$4,Payments!$C:$C,"&lt;"&amp;EDATE(N$4,1)))</f>
        <v/>
      </c>
      <c r="O147" s="31" t="str">
        <f>IF($A147="","",SUMIFS(Payments!$D:$D,Payments!$B:$B,$A147,Payments!$C:$C,"&gt;="&amp;O$4,Payments!$C:$C,"&lt;"&amp;EDATE(O$4,1)))</f>
        <v/>
      </c>
      <c r="P147" s="31" t="str">
        <f>IF($A147="","",SUMIFS(Payments!$D:$D,Payments!$B:$B,$A147,Payments!$C:$C,"&gt;="&amp;P$4,Payments!$C:$C,"&lt;"&amp;EDATE(P$4,1)))</f>
        <v/>
      </c>
      <c r="Q147" s="31" t="str">
        <f>IF($A147="","",SUMIFS(Payments!$D:$D,Payments!$B:$B,$A147,Payments!$C:$C,"&gt;="&amp;Q$4,Payments!$C:$C,"&lt;"&amp;EDATE(Q$4,1)))</f>
        <v/>
      </c>
      <c r="R147" s="31" t="str">
        <f>IF($A147="","",SUMIFS(Payments!$D:$D,Payments!$B:$B,$A147,Payments!$C:$C,"&gt;="&amp;R$4,Payments!$C:$C,"&lt;"&amp;EDATE(R$4,1)))</f>
        <v/>
      </c>
      <c r="S147" s="31" t="str">
        <f>IF($A147="","",SUMIFS(Payments!$D:$D,Payments!$B:$B,$A147,Payments!$C:$C,"&gt;="&amp;S$4,Payments!$C:$C,"&lt;"&amp;EDATE(S$4,1)))</f>
        <v/>
      </c>
      <c r="T147" s="31" t="str">
        <f>IF($A147="","",SUMIFS(Payments!$D:$D,Payments!$B:$B,$A147,Payments!$C:$C,"&gt;="&amp;T$4,Payments!$C:$C,"&lt;"&amp;EDATE(T$4,1)))</f>
        <v/>
      </c>
      <c r="U147" s="31" t="str">
        <f>IF($A147="","",SUMIFS(Payments!$D:$D,Payments!$B:$B,$A147,Payments!$C:$C,"&gt;="&amp;U$4,Payments!$C:$C,"&lt;"&amp;EDATE(U$4,1)))</f>
        <v/>
      </c>
      <c r="V147" s="31" t="str">
        <f>IF($A147="","",SUMIFS(Payments!$D:$D,Payments!$B:$B,$A147,Payments!$C:$C,"&gt;="&amp;V$4,Payments!$C:$C,"&lt;"&amp;EDATE(V$4,1)))</f>
        <v/>
      </c>
      <c r="W147" s="31" t="str">
        <f>IF($A147="","",SUMIFS(Payments!$D:$D,Payments!$B:$B,$A147,Payments!$C:$C,"&gt;="&amp;W$4,Payments!$C:$C,"&lt;"&amp;EDATE(W$4,1)))</f>
        <v/>
      </c>
      <c r="X147" s="31" t="str">
        <f>IF($A147="","",SUMIFS(Payments!$D:$D,Payments!$B:$B,$A147,Payments!$C:$C,"&gt;="&amp;X$4,Payments!$C:$C,"&lt;"&amp;EDATE(X$4,1)))</f>
        <v/>
      </c>
      <c r="Y147" s="32" t="str">
        <f>IF(OR($A147="",N(H147)&lt;=0.005,Units!D146=""),"","Dear "&amp;C147&amp;", rent of "&amp;Settings!$B$4&amp;" "&amp;TEXT(H147,"#,##0")&amp;" is pending for "&amp;Units!C146&amp;", "&amp;B147&amp;" as on "&amp;TEXT(Settings!$B$6,"dd-mmm-yyyy")&amp;". Kindly pay at the earliest. Thank you. "&amp;Settings!$B$3)</f>
        <v/>
      </c>
      <c r="Z147" s="33" t="str">
        <f>IF($A147="","",IF(Units!$I146="",Settings!$B$9,MAX(Settings!$B$9,DATE(YEAR(Units!$I146),MONTH(Units!$I146),1))))</f>
        <v/>
      </c>
      <c r="AA147" s="33" t="str">
        <f>IF($A147="","",MIN(IF(DAY(Settings!$B$6)&gt;=MAX(1,N(Units!$H146)),DATE(YEAR(Settings!$B$6),MONTH(Settings!$B$6),1),EDATE(DATE(YEAR(Settings!$B$6),MONTH(Settings!$B$6),1),-1)),Settings!$B$10,IF(Units!$J146="",2958465,DATE(YEAR(Units!$J146),MONTH(Units!$J146),1))))</f>
        <v/>
      </c>
    </row>
    <row r="148" spans="1:27" x14ac:dyDescent="0.3">
      <c r="A148" s="25" t="str">
        <f>IF(Units!A147="","",Units!A147)</f>
        <v/>
      </c>
      <c r="B148" s="25" t="str">
        <f>IF($A148="","",Units!B147&amp;"")</f>
        <v/>
      </c>
      <c r="C148" s="25" t="str">
        <f>IF($A148="","",IF(Units!D147="","(vacant)",Units!D147&amp;""))</f>
        <v/>
      </c>
      <c r="D148" s="26" t="str">
        <f>IF($A148="","",N(Units!F147))</f>
        <v/>
      </c>
      <c r="E148" s="27" t="str">
        <f>IF($A148="","",IF(OR(Units!$D147="",$AA148&lt;$Z148),0,(YEAR($AA148)-YEAR($Z148))*12+MONTH($AA148)-MONTH($Z148)+1))</f>
        <v/>
      </c>
      <c r="F148" s="26" t="str">
        <f>IF($A148="","",N(Units!K147)+E148*D148)</f>
        <v/>
      </c>
      <c r="G148" s="26" t="str">
        <f>IF($A148="","",SUMIFS(Payments!$D:$D,Payments!$B:$B,$A148,Payments!$C:$C,"&lt;"&amp;EDATE(Settings!$B$10,1)))</f>
        <v/>
      </c>
      <c r="H148" s="28" t="str">
        <f t="shared" si="4"/>
        <v/>
      </c>
      <c r="I148" s="27" t="str">
        <f>IF($A148="","",IF(H148&gt;0.005,"Arrears",IF(H148&lt;-0.005,"Advance",IF(Units!D147="","Vacant","Paid up"))))</f>
        <v/>
      </c>
      <c r="J148" s="26" t="str">
        <f>IF($A148="","",N(Units!G147))</f>
        <v/>
      </c>
      <c r="K148" s="29" t="str">
        <f>IF(OR($A148="",Units!J147=""),"",Units!J147)</f>
        <v/>
      </c>
      <c r="L148" s="30" t="str">
        <f>IF(K148="","",K148-Settings!$B$6)</f>
        <v/>
      </c>
      <c r="M148" s="31" t="str">
        <f>IF($A148="","",SUMIFS(Payments!$D:$D,Payments!$B:$B,$A148,Payments!$C:$C,"&gt;="&amp;M$4,Payments!$C:$C,"&lt;"&amp;EDATE(M$4,1)))</f>
        <v/>
      </c>
      <c r="N148" s="31" t="str">
        <f>IF($A148="","",SUMIFS(Payments!$D:$D,Payments!$B:$B,$A148,Payments!$C:$C,"&gt;="&amp;N$4,Payments!$C:$C,"&lt;"&amp;EDATE(N$4,1)))</f>
        <v/>
      </c>
      <c r="O148" s="31" t="str">
        <f>IF($A148="","",SUMIFS(Payments!$D:$D,Payments!$B:$B,$A148,Payments!$C:$C,"&gt;="&amp;O$4,Payments!$C:$C,"&lt;"&amp;EDATE(O$4,1)))</f>
        <v/>
      </c>
      <c r="P148" s="31" t="str">
        <f>IF($A148="","",SUMIFS(Payments!$D:$D,Payments!$B:$B,$A148,Payments!$C:$C,"&gt;="&amp;P$4,Payments!$C:$C,"&lt;"&amp;EDATE(P$4,1)))</f>
        <v/>
      </c>
      <c r="Q148" s="31" t="str">
        <f>IF($A148="","",SUMIFS(Payments!$D:$D,Payments!$B:$B,$A148,Payments!$C:$C,"&gt;="&amp;Q$4,Payments!$C:$C,"&lt;"&amp;EDATE(Q$4,1)))</f>
        <v/>
      </c>
      <c r="R148" s="31" t="str">
        <f>IF($A148="","",SUMIFS(Payments!$D:$D,Payments!$B:$B,$A148,Payments!$C:$C,"&gt;="&amp;R$4,Payments!$C:$C,"&lt;"&amp;EDATE(R$4,1)))</f>
        <v/>
      </c>
      <c r="S148" s="31" t="str">
        <f>IF($A148="","",SUMIFS(Payments!$D:$D,Payments!$B:$B,$A148,Payments!$C:$C,"&gt;="&amp;S$4,Payments!$C:$C,"&lt;"&amp;EDATE(S$4,1)))</f>
        <v/>
      </c>
      <c r="T148" s="31" t="str">
        <f>IF($A148="","",SUMIFS(Payments!$D:$D,Payments!$B:$B,$A148,Payments!$C:$C,"&gt;="&amp;T$4,Payments!$C:$C,"&lt;"&amp;EDATE(T$4,1)))</f>
        <v/>
      </c>
      <c r="U148" s="31" t="str">
        <f>IF($A148="","",SUMIFS(Payments!$D:$D,Payments!$B:$B,$A148,Payments!$C:$C,"&gt;="&amp;U$4,Payments!$C:$C,"&lt;"&amp;EDATE(U$4,1)))</f>
        <v/>
      </c>
      <c r="V148" s="31" t="str">
        <f>IF($A148="","",SUMIFS(Payments!$D:$D,Payments!$B:$B,$A148,Payments!$C:$C,"&gt;="&amp;V$4,Payments!$C:$C,"&lt;"&amp;EDATE(V$4,1)))</f>
        <v/>
      </c>
      <c r="W148" s="31" t="str">
        <f>IF($A148="","",SUMIFS(Payments!$D:$D,Payments!$B:$B,$A148,Payments!$C:$C,"&gt;="&amp;W$4,Payments!$C:$C,"&lt;"&amp;EDATE(W$4,1)))</f>
        <v/>
      </c>
      <c r="X148" s="31" t="str">
        <f>IF($A148="","",SUMIFS(Payments!$D:$D,Payments!$B:$B,$A148,Payments!$C:$C,"&gt;="&amp;X$4,Payments!$C:$C,"&lt;"&amp;EDATE(X$4,1)))</f>
        <v/>
      </c>
      <c r="Y148" s="32" t="str">
        <f>IF(OR($A148="",N(H148)&lt;=0.005,Units!D147=""),"","Dear "&amp;C148&amp;", rent of "&amp;Settings!$B$4&amp;" "&amp;TEXT(H148,"#,##0")&amp;" is pending for "&amp;Units!C147&amp;", "&amp;B148&amp;" as on "&amp;TEXT(Settings!$B$6,"dd-mmm-yyyy")&amp;". Kindly pay at the earliest. Thank you. "&amp;Settings!$B$3)</f>
        <v/>
      </c>
      <c r="Z148" s="33" t="str">
        <f>IF($A148="","",IF(Units!$I147="",Settings!$B$9,MAX(Settings!$B$9,DATE(YEAR(Units!$I147),MONTH(Units!$I147),1))))</f>
        <v/>
      </c>
      <c r="AA148" s="33" t="str">
        <f>IF($A148="","",MIN(IF(DAY(Settings!$B$6)&gt;=MAX(1,N(Units!$H147)),DATE(YEAR(Settings!$B$6),MONTH(Settings!$B$6),1),EDATE(DATE(YEAR(Settings!$B$6),MONTH(Settings!$B$6),1),-1)),Settings!$B$10,IF(Units!$J147="",2958465,DATE(YEAR(Units!$J147),MONTH(Units!$J147),1))))</f>
        <v/>
      </c>
    </row>
    <row r="149" spans="1:27" x14ac:dyDescent="0.3">
      <c r="A149" s="25" t="str">
        <f>IF(Units!A148="","",Units!A148)</f>
        <v/>
      </c>
      <c r="B149" s="25" t="str">
        <f>IF($A149="","",Units!B148&amp;"")</f>
        <v/>
      </c>
      <c r="C149" s="25" t="str">
        <f>IF($A149="","",IF(Units!D148="","(vacant)",Units!D148&amp;""))</f>
        <v/>
      </c>
      <c r="D149" s="26" t="str">
        <f>IF($A149="","",N(Units!F148))</f>
        <v/>
      </c>
      <c r="E149" s="27" t="str">
        <f>IF($A149="","",IF(OR(Units!$D148="",$AA149&lt;$Z149),0,(YEAR($AA149)-YEAR($Z149))*12+MONTH($AA149)-MONTH($Z149)+1))</f>
        <v/>
      </c>
      <c r="F149" s="26" t="str">
        <f>IF($A149="","",N(Units!K148)+E149*D149)</f>
        <v/>
      </c>
      <c r="G149" s="26" t="str">
        <f>IF($A149="","",SUMIFS(Payments!$D:$D,Payments!$B:$B,$A149,Payments!$C:$C,"&lt;"&amp;EDATE(Settings!$B$10,1)))</f>
        <v/>
      </c>
      <c r="H149" s="28" t="str">
        <f t="shared" si="4"/>
        <v/>
      </c>
      <c r="I149" s="27" t="str">
        <f>IF($A149="","",IF(H149&gt;0.005,"Arrears",IF(H149&lt;-0.005,"Advance",IF(Units!D148="","Vacant","Paid up"))))</f>
        <v/>
      </c>
      <c r="J149" s="26" t="str">
        <f>IF($A149="","",N(Units!G148))</f>
        <v/>
      </c>
      <c r="K149" s="29" t="str">
        <f>IF(OR($A149="",Units!J148=""),"",Units!J148)</f>
        <v/>
      </c>
      <c r="L149" s="30" t="str">
        <f>IF(K149="","",K149-Settings!$B$6)</f>
        <v/>
      </c>
      <c r="M149" s="31" t="str">
        <f>IF($A149="","",SUMIFS(Payments!$D:$D,Payments!$B:$B,$A149,Payments!$C:$C,"&gt;="&amp;M$4,Payments!$C:$C,"&lt;"&amp;EDATE(M$4,1)))</f>
        <v/>
      </c>
      <c r="N149" s="31" t="str">
        <f>IF($A149="","",SUMIFS(Payments!$D:$D,Payments!$B:$B,$A149,Payments!$C:$C,"&gt;="&amp;N$4,Payments!$C:$C,"&lt;"&amp;EDATE(N$4,1)))</f>
        <v/>
      </c>
      <c r="O149" s="31" t="str">
        <f>IF($A149="","",SUMIFS(Payments!$D:$D,Payments!$B:$B,$A149,Payments!$C:$C,"&gt;="&amp;O$4,Payments!$C:$C,"&lt;"&amp;EDATE(O$4,1)))</f>
        <v/>
      </c>
      <c r="P149" s="31" t="str">
        <f>IF($A149="","",SUMIFS(Payments!$D:$D,Payments!$B:$B,$A149,Payments!$C:$C,"&gt;="&amp;P$4,Payments!$C:$C,"&lt;"&amp;EDATE(P$4,1)))</f>
        <v/>
      </c>
      <c r="Q149" s="31" t="str">
        <f>IF($A149="","",SUMIFS(Payments!$D:$D,Payments!$B:$B,$A149,Payments!$C:$C,"&gt;="&amp;Q$4,Payments!$C:$C,"&lt;"&amp;EDATE(Q$4,1)))</f>
        <v/>
      </c>
      <c r="R149" s="31" t="str">
        <f>IF($A149="","",SUMIFS(Payments!$D:$D,Payments!$B:$B,$A149,Payments!$C:$C,"&gt;="&amp;R$4,Payments!$C:$C,"&lt;"&amp;EDATE(R$4,1)))</f>
        <v/>
      </c>
      <c r="S149" s="31" t="str">
        <f>IF($A149="","",SUMIFS(Payments!$D:$D,Payments!$B:$B,$A149,Payments!$C:$C,"&gt;="&amp;S$4,Payments!$C:$C,"&lt;"&amp;EDATE(S$4,1)))</f>
        <v/>
      </c>
      <c r="T149" s="31" t="str">
        <f>IF($A149="","",SUMIFS(Payments!$D:$D,Payments!$B:$B,$A149,Payments!$C:$C,"&gt;="&amp;T$4,Payments!$C:$C,"&lt;"&amp;EDATE(T$4,1)))</f>
        <v/>
      </c>
      <c r="U149" s="31" t="str">
        <f>IF($A149="","",SUMIFS(Payments!$D:$D,Payments!$B:$B,$A149,Payments!$C:$C,"&gt;="&amp;U$4,Payments!$C:$C,"&lt;"&amp;EDATE(U$4,1)))</f>
        <v/>
      </c>
      <c r="V149" s="31" t="str">
        <f>IF($A149="","",SUMIFS(Payments!$D:$D,Payments!$B:$B,$A149,Payments!$C:$C,"&gt;="&amp;V$4,Payments!$C:$C,"&lt;"&amp;EDATE(V$4,1)))</f>
        <v/>
      </c>
      <c r="W149" s="31" t="str">
        <f>IF($A149="","",SUMIFS(Payments!$D:$D,Payments!$B:$B,$A149,Payments!$C:$C,"&gt;="&amp;W$4,Payments!$C:$C,"&lt;"&amp;EDATE(W$4,1)))</f>
        <v/>
      </c>
      <c r="X149" s="31" t="str">
        <f>IF($A149="","",SUMIFS(Payments!$D:$D,Payments!$B:$B,$A149,Payments!$C:$C,"&gt;="&amp;X$4,Payments!$C:$C,"&lt;"&amp;EDATE(X$4,1)))</f>
        <v/>
      </c>
      <c r="Y149" s="32" t="str">
        <f>IF(OR($A149="",N(H149)&lt;=0.005,Units!D148=""),"","Dear "&amp;C149&amp;", rent of "&amp;Settings!$B$4&amp;" "&amp;TEXT(H149,"#,##0")&amp;" is pending for "&amp;Units!C148&amp;", "&amp;B149&amp;" as on "&amp;TEXT(Settings!$B$6,"dd-mmm-yyyy")&amp;". Kindly pay at the earliest. Thank you. "&amp;Settings!$B$3)</f>
        <v/>
      </c>
      <c r="Z149" s="33" t="str">
        <f>IF($A149="","",IF(Units!$I148="",Settings!$B$9,MAX(Settings!$B$9,DATE(YEAR(Units!$I148),MONTH(Units!$I148),1))))</f>
        <v/>
      </c>
      <c r="AA149" s="33" t="str">
        <f>IF($A149="","",MIN(IF(DAY(Settings!$B$6)&gt;=MAX(1,N(Units!$H148)),DATE(YEAR(Settings!$B$6),MONTH(Settings!$B$6),1),EDATE(DATE(YEAR(Settings!$B$6),MONTH(Settings!$B$6),1),-1)),Settings!$B$10,IF(Units!$J148="",2958465,DATE(YEAR(Units!$J148),MONTH(Units!$J148),1))))</f>
        <v/>
      </c>
    </row>
    <row r="150" spans="1:27" x14ac:dyDescent="0.3">
      <c r="A150" s="25" t="str">
        <f>IF(Units!A149="","",Units!A149)</f>
        <v/>
      </c>
      <c r="B150" s="25" t="str">
        <f>IF($A150="","",Units!B149&amp;"")</f>
        <v/>
      </c>
      <c r="C150" s="25" t="str">
        <f>IF($A150="","",IF(Units!D149="","(vacant)",Units!D149&amp;""))</f>
        <v/>
      </c>
      <c r="D150" s="26" t="str">
        <f>IF($A150="","",N(Units!F149))</f>
        <v/>
      </c>
      <c r="E150" s="27" t="str">
        <f>IF($A150="","",IF(OR(Units!$D149="",$AA150&lt;$Z150),0,(YEAR($AA150)-YEAR($Z150))*12+MONTH($AA150)-MONTH($Z150)+1))</f>
        <v/>
      </c>
      <c r="F150" s="26" t="str">
        <f>IF($A150="","",N(Units!K149)+E150*D150)</f>
        <v/>
      </c>
      <c r="G150" s="26" t="str">
        <f>IF($A150="","",SUMIFS(Payments!$D:$D,Payments!$B:$B,$A150,Payments!$C:$C,"&lt;"&amp;EDATE(Settings!$B$10,1)))</f>
        <v/>
      </c>
      <c r="H150" s="28" t="str">
        <f t="shared" si="4"/>
        <v/>
      </c>
      <c r="I150" s="27" t="str">
        <f>IF($A150="","",IF(H150&gt;0.005,"Arrears",IF(H150&lt;-0.005,"Advance",IF(Units!D149="","Vacant","Paid up"))))</f>
        <v/>
      </c>
      <c r="J150" s="26" t="str">
        <f>IF($A150="","",N(Units!G149))</f>
        <v/>
      </c>
      <c r="K150" s="29" t="str">
        <f>IF(OR($A150="",Units!J149=""),"",Units!J149)</f>
        <v/>
      </c>
      <c r="L150" s="30" t="str">
        <f>IF(K150="","",K150-Settings!$B$6)</f>
        <v/>
      </c>
      <c r="M150" s="31" t="str">
        <f>IF($A150="","",SUMIFS(Payments!$D:$D,Payments!$B:$B,$A150,Payments!$C:$C,"&gt;="&amp;M$4,Payments!$C:$C,"&lt;"&amp;EDATE(M$4,1)))</f>
        <v/>
      </c>
      <c r="N150" s="31" t="str">
        <f>IF($A150="","",SUMIFS(Payments!$D:$D,Payments!$B:$B,$A150,Payments!$C:$C,"&gt;="&amp;N$4,Payments!$C:$C,"&lt;"&amp;EDATE(N$4,1)))</f>
        <v/>
      </c>
      <c r="O150" s="31" t="str">
        <f>IF($A150="","",SUMIFS(Payments!$D:$D,Payments!$B:$B,$A150,Payments!$C:$C,"&gt;="&amp;O$4,Payments!$C:$C,"&lt;"&amp;EDATE(O$4,1)))</f>
        <v/>
      </c>
      <c r="P150" s="31" t="str">
        <f>IF($A150="","",SUMIFS(Payments!$D:$D,Payments!$B:$B,$A150,Payments!$C:$C,"&gt;="&amp;P$4,Payments!$C:$C,"&lt;"&amp;EDATE(P$4,1)))</f>
        <v/>
      </c>
      <c r="Q150" s="31" t="str">
        <f>IF($A150="","",SUMIFS(Payments!$D:$D,Payments!$B:$B,$A150,Payments!$C:$C,"&gt;="&amp;Q$4,Payments!$C:$C,"&lt;"&amp;EDATE(Q$4,1)))</f>
        <v/>
      </c>
      <c r="R150" s="31" t="str">
        <f>IF($A150="","",SUMIFS(Payments!$D:$D,Payments!$B:$B,$A150,Payments!$C:$C,"&gt;="&amp;R$4,Payments!$C:$C,"&lt;"&amp;EDATE(R$4,1)))</f>
        <v/>
      </c>
      <c r="S150" s="31" t="str">
        <f>IF($A150="","",SUMIFS(Payments!$D:$D,Payments!$B:$B,$A150,Payments!$C:$C,"&gt;="&amp;S$4,Payments!$C:$C,"&lt;"&amp;EDATE(S$4,1)))</f>
        <v/>
      </c>
      <c r="T150" s="31" t="str">
        <f>IF($A150="","",SUMIFS(Payments!$D:$D,Payments!$B:$B,$A150,Payments!$C:$C,"&gt;="&amp;T$4,Payments!$C:$C,"&lt;"&amp;EDATE(T$4,1)))</f>
        <v/>
      </c>
      <c r="U150" s="31" t="str">
        <f>IF($A150="","",SUMIFS(Payments!$D:$D,Payments!$B:$B,$A150,Payments!$C:$C,"&gt;="&amp;U$4,Payments!$C:$C,"&lt;"&amp;EDATE(U$4,1)))</f>
        <v/>
      </c>
      <c r="V150" s="31" t="str">
        <f>IF($A150="","",SUMIFS(Payments!$D:$D,Payments!$B:$B,$A150,Payments!$C:$C,"&gt;="&amp;V$4,Payments!$C:$C,"&lt;"&amp;EDATE(V$4,1)))</f>
        <v/>
      </c>
      <c r="W150" s="31" t="str">
        <f>IF($A150="","",SUMIFS(Payments!$D:$D,Payments!$B:$B,$A150,Payments!$C:$C,"&gt;="&amp;W$4,Payments!$C:$C,"&lt;"&amp;EDATE(W$4,1)))</f>
        <v/>
      </c>
      <c r="X150" s="31" t="str">
        <f>IF($A150="","",SUMIFS(Payments!$D:$D,Payments!$B:$B,$A150,Payments!$C:$C,"&gt;="&amp;X$4,Payments!$C:$C,"&lt;"&amp;EDATE(X$4,1)))</f>
        <v/>
      </c>
      <c r="Y150" s="32" t="str">
        <f>IF(OR($A150="",N(H150)&lt;=0.005,Units!D149=""),"","Dear "&amp;C150&amp;", rent of "&amp;Settings!$B$4&amp;" "&amp;TEXT(H150,"#,##0")&amp;" is pending for "&amp;Units!C149&amp;", "&amp;B150&amp;" as on "&amp;TEXT(Settings!$B$6,"dd-mmm-yyyy")&amp;". Kindly pay at the earliest. Thank you. "&amp;Settings!$B$3)</f>
        <v/>
      </c>
      <c r="Z150" s="33" t="str">
        <f>IF($A150="","",IF(Units!$I149="",Settings!$B$9,MAX(Settings!$B$9,DATE(YEAR(Units!$I149),MONTH(Units!$I149),1))))</f>
        <v/>
      </c>
      <c r="AA150" s="33" t="str">
        <f>IF($A150="","",MIN(IF(DAY(Settings!$B$6)&gt;=MAX(1,N(Units!$H149)),DATE(YEAR(Settings!$B$6),MONTH(Settings!$B$6),1),EDATE(DATE(YEAR(Settings!$B$6),MONTH(Settings!$B$6),1),-1)),Settings!$B$10,IF(Units!$J149="",2958465,DATE(YEAR(Units!$J149),MONTH(Units!$J149),1))))</f>
        <v/>
      </c>
    </row>
    <row r="151" spans="1:27" x14ac:dyDescent="0.3">
      <c r="A151" s="25" t="str">
        <f>IF(Units!A150="","",Units!A150)</f>
        <v/>
      </c>
      <c r="B151" s="25" t="str">
        <f>IF($A151="","",Units!B150&amp;"")</f>
        <v/>
      </c>
      <c r="C151" s="25" t="str">
        <f>IF($A151="","",IF(Units!D150="","(vacant)",Units!D150&amp;""))</f>
        <v/>
      </c>
      <c r="D151" s="26" t="str">
        <f>IF($A151="","",N(Units!F150))</f>
        <v/>
      </c>
      <c r="E151" s="27" t="str">
        <f>IF($A151="","",IF(OR(Units!$D150="",$AA151&lt;$Z151),0,(YEAR($AA151)-YEAR($Z151))*12+MONTH($AA151)-MONTH($Z151)+1))</f>
        <v/>
      </c>
      <c r="F151" s="26" t="str">
        <f>IF($A151="","",N(Units!K150)+E151*D151)</f>
        <v/>
      </c>
      <c r="G151" s="26" t="str">
        <f>IF($A151="","",SUMIFS(Payments!$D:$D,Payments!$B:$B,$A151,Payments!$C:$C,"&lt;"&amp;EDATE(Settings!$B$10,1)))</f>
        <v/>
      </c>
      <c r="H151" s="28" t="str">
        <f t="shared" si="4"/>
        <v/>
      </c>
      <c r="I151" s="27" t="str">
        <f>IF($A151="","",IF(H151&gt;0.005,"Arrears",IF(H151&lt;-0.005,"Advance",IF(Units!D150="","Vacant","Paid up"))))</f>
        <v/>
      </c>
      <c r="J151" s="26" t="str">
        <f>IF($A151="","",N(Units!G150))</f>
        <v/>
      </c>
      <c r="K151" s="29" t="str">
        <f>IF(OR($A151="",Units!J150=""),"",Units!J150)</f>
        <v/>
      </c>
      <c r="L151" s="30" t="str">
        <f>IF(K151="","",K151-Settings!$B$6)</f>
        <v/>
      </c>
      <c r="M151" s="31" t="str">
        <f>IF($A151="","",SUMIFS(Payments!$D:$D,Payments!$B:$B,$A151,Payments!$C:$C,"&gt;="&amp;M$4,Payments!$C:$C,"&lt;"&amp;EDATE(M$4,1)))</f>
        <v/>
      </c>
      <c r="N151" s="31" t="str">
        <f>IF($A151="","",SUMIFS(Payments!$D:$D,Payments!$B:$B,$A151,Payments!$C:$C,"&gt;="&amp;N$4,Payments!$C:$C,"&lt;"&amp;EDATE(N$4,1)))</f>
        <v/>
      </c>
      <c r="O151" s="31" t="str">
        <f>IF($A151="","",SUMIFS(Payments!$D:$D,Payments!$B:$B,$A151,Payments!$C:$C,"&gt;="&amp;O$4,Payments!$C:$C,"&lt;"&amp;EDATE(O$4,1)))</f>
        <v/>
      </c>
      <c r="P151" s="31" t="str">
        <f>IF($A151="","",SUMIFS(Payments!$D:$D,Payments!$B:$B,$A151,Payments!$C:$C,"&gt;="&amp;P$4,Payments!$C:$C,"&lt;"&amp;EDATE(P$4,1)))</f>
        <v/>
      </c>
      <c r="Q151" s="31" t="str">
        <f>IF($A151="","",SUMIFS(Payments!$D:$D,Payments!$B:$B,$A151,Payments!$C:$C,"&gt;="&amp;Q$4,Payments!$C:$C,"&lt;"&amp;EDATE(Q$4,1)))</f>
        <v/>
      </c>
      <c r="R151" s="31" t="str">
        <f>IF($A151="","",SUMIFS(Payments!$D:$D,Payments!$B:$B,$A151,Payments!$C:$C,"&gt;="&amp;R$4,Payments!$C:$C,"&lt;"&amp;EDATE(R$4,1)))</f>
        <v/>
      </c>
      <c r="S151" s="31" t="str">
        <f>IF($A151="","",SUMIFS(Payments!$D:$D,Payments!$B:$B,$A151,Payments!$C:$C,"&gt;="&amp;S$4,Payments!$C:$C,"&lt;"&amp;EDATE(S$4,1)))</f>
        <v/>
      </c>
      <c r="T151" s="31" t="str">
        <f>IF($A151="","",SUMIFS(Payments!$D:$D,Payments!$B:$B,$A151,Payments!$C:$C,"&gt;="&amp;T$4,Payments!$C:$C,"&lt;"&amp;EDATE(T$4,1)))</f>
        <v/>
      </c>
      <c r="U151" s="31" t="str">
        <f>IF($A151="","",SUMIFS(Payments!$D:$D,Payments!$B:$B,$A151,Payments!$C:$C,"&gt;="&amp;U$4,Payments!$C:$C,"&lt;"&amp;EDATE(U$4,1)))</f>
        <v/>
      </c>
      <c r="V151" s="31" t="str">
        <f>IF($A151="","",SUMIFS(Payments!$D:$D,Payments!$B:$B,$A151,Payments!$C:$C,"&gt;="&amp;V$4,Payments!$C:$C,"&lt;"&amp;EDATE(V$4,1)))</f>
        <v/>
      </c>
      <c r="W151" s="31" t="str">
        <f>IF($A151="","",SUMIFS(Payments!$D:$D,Payments!$B:$B,$A151,Payments!$C:$C,"&gt;="&amp;W$4,Payments!$C:$C,"&lt;"&amp;EDATE(W$4,1)))</f>
        <v/>
      </c>
      <c r="X151" s="31" t="str">
        <f>IF($A151="","",SUMIFS(Payments!$D:$D,Payments!$B:$B,$A151,Payments!$C:$C,"&gt;="&amp;X$4,Payments!$C:$C,"&lt;"&amp;EDATE(X$4,1)))</f>
        <v/>
      </c>
      <c r="Y151" s="32" t="str">
        <f>IF(OR($A151="",N(H151)&lt;=0.005,Units!D150=""),"","Dear "&amp;C151&amp;", rent of "&amp;Settings!$B$4&amp;" "&amp;TEXT(H151,"#,##0")&amp;" is pending for "&amp;Units!C150&amp;", "&amp;B151&amp;" as on "&amp;TEXT(Settings!$B$6,"dd-mmm-yyyy")&amp;". Kindly pay at the earliest. Thank you. "&amp;Settings!$B$3)</f>
        <v/>
      </c>
      <c r="Z151" s="33" t="str">
        <f>IF($A151="","",IF(Units!$I150="",Settings!$B$9,MAX(Settings!$B$9,DATE(YEAR(Units!$I150),MONTH(Units!$I150),1))))</f>
        <v/>
      </c>
      <c r="AA151" s="33" t="str">
        <f>IF($A151="","",MIN(IF(DAY(Settings!$B$6)&gt;=MAX(1,N(Units!$H150)),DATE(YEAR(Settings!$B$6),MONTH(Settings!$B$6),1),EDATE(DATE(YEAR(Settings!$B$6),MONTH(Settings!$B$6),1),-1)),Settings!$B$10,IF(Units!$J150="",2958465,DATE(YEAR(Units!$J150),MONTH(Units!$J150),1))))</f>
        <v/>
      </c>
    </row>
    <row r="152" spans="1:27" x14ac:dyDescent="0.3">
      <c r="A152" s="25" t="str">
        <f>IF(Units!A151="","",Units!A151)</f>
        <v/>
      </c>
      <c r="B152" s="25" t="str">
        <f>IF($A152="","",Units!B151&amp;"")</f>
        <v/>
      </c>
      <c r="C152" s="25" t="str">
        <f>IF($A152="","",IF(Units!D151="","(vacant)",Units!D151&amp;""))</f>
        <v/>
      </c>
      <c r="D152" s="26" t="str">
        <f>IF($A152="","",N(Units!F151))</f>
        <v/>
      </c>
      <c r="E152" s="27" t="str">
        <f>IF($A152="","",IF(OR(Units!$D151="",$AA152&lt;$Z152),0,(YEAR($AA152)-YEAR($Z152))*12+MONTH($AA152)-MONTH($Z152)+1))</f>
        <v/>
      </c>
      <c r="F152" s="26" t="str">
        <f>IF($A152="","",N(Units!K151)+E152*D152)</f>
        <v/>
      </c>
      <c r="G152" s="26" t="str">
        <f>IF($A152="","",SUMIFS(Payments!$D:$D,Payments!$B:$B,$A152,Payments!$C:$C,"&lt;"&amp;EDATE(Settings!$B$10,1)))</f>
        <v/>
      </c>
      <c r="H152" s="28" t="str">
        <f t="shared" si="4"/>
        <v/>
      </c>
      <c r="I152" s="27" t="str">
        <f>IF($A152="","",IF(H152&gt;0.005,"Arrears",IF(H152&lt;-0.005,"Advance",IF(Units!D151="","Vacant","Paid up"))))</f>
        <v/>
      </c>
      <c r="J152" s="26" t="str">
        <f>IF($A152="","",N(Units!G151))</f>
        <v/>
      </c>
      <c r="K152" s="29" t="str">
        <f>IF(OR($A152="",Units!J151=""),"",Units!J151)</f>
        <v/>
      </c>
      <c r="L152" s="30" t="str">
        <f>IF(K152="","",K152-Settings!$B$6)</f>
        <v/>
      </c>
      <c r="M152" s="31" t="str">
        <f>IF($A152="","",SUMIFS(Payments!$D:$D,Payments!$B:$B,$A152,Payments!$C:$C,"&gt;="&amp;M$4,Payments!$C:$C,"&lt;"&amp;EDATE(M$4,1)))</f>
        <v/>
      </c>
      <c r="N152" s="31" t="str">
        <f>IF($A152="","",SUMIFS(Payments!$D:$D,Payments!$B:$B,$A152,Payments!$C:$C,"&gt;="&amp;N$4,Payments!$C:$C,"&lt;"&amp;EDATE(N$4,1)))</f>
        <v/>
      </c>
      <c r="O152" s="31" t="str">
        <f>IF($A152="","",SUMIFS(Payments!$D:$D,Payments!$B:$B,$A152,Payments!$C:$C,"&gt;="&amp;O$4,Payments!$C:$C,"&lt;"&amp;EDATE(O$4,1)))</f>
        <v/>
      </c>
      <c r="P152" s="31" t="str">
        <f>IF($A152="","",SUMIFS(Payments!$D:$D,Payments!$B:$B,$A152,Payments!$C:$C,"&gt;="&amp;P$4,Payments!$C:$C,"&lt;"&amp;EDATE(P$4,1)))</f>
        <v/>
      </c>
      <c r="Q152" s="31" t="str">
        <f>IF($A152="","",SUMIFS(Payments!$D:$D,Payments!$B:$B,$A152,Payments!$C:$C,"&gt;="&amp;Q$4,Payments!$C:$C,"&lt;"&amp;EDATE(Q$4,1)))</f>
        <v/>
      </c>
      <c r="R152" s="31" t="str">
        <f>IF($A152="","",SUMIFS(Payments!$D:$D,Payments!$B:$B,$A152,Payments!$C:$C,"&gt;="&amp;R$4,Payments!$C:$C,"&lt;"&amp;EDATE(R$4,1)))</f>
        <v/>
      </c>
      <c r="S152" s="31" t="str">
        <f>IF($A152="","",SUMIFS(Payments!$D:$D,Payments!$B:$B,$A152,Payments!$C:$C,"&gt;="&amp;S$4,Payments!$C:$C,"&lt;"&amp;EDATE(S$4,1)))</f>
        <v/>
      </c>
      <c r="T152" s="31" t="str">
        <f>IF($A152="","",SUMIFS(Payments!$D:$D,Payments!$B:$B,$A152,Payments!$C:$C,"&gt;="&amp;T$4,Payments!$C:$C,"&lt;"&amp;EDATE(T$4,1)))</f>
        <v/>
      </c>
      <c r="U152" s="31" t="str">
        <f>IF($A152="","",SUMIFS(Payments!$D:$D,Payments!$B:$B,$A152,Payments!$C:$C,"&gt;="&amp;U$4,Payments!$C:$C,"&lt;"&amp;EDATE(U$4,1)))</f>
        <v/>
      </c>
      <c r="V152" s="31" t="str">
        <f>IF($A152="","",SUMIFS(Payments!$D:$D,Payments!$B:$B,$A152,Payments!$C:$C,"&gt;="&amp;V$4,Payments!$C:$C,"&lt;"&amp;EDATE(V$4,1)))</f>
        <v/>
      </c>
      <c r="W152" s="31" t="str">
        <f>IF($A152="","",SUMIFS(Payments!$D:$D,Payments!$B:$B,$A152,Payments!$C:$C,"&gt;="&amp;W$4,Payments!$C:$C,"&lt;"&amp;EDATE(W$4,1)))</f>
        <v/>
      </c>
      <c r="X152" s="31" t="str">
        <f>IF($A152="","",SUMIFS(Payments!$D:$D,Payments!$B:$B,$A152,Payments!$C:$C,"&gt;="&amp;X$4,Payments!$C:$C,"&lt;"&amp;EDATE(X$4,1)))</f>
        <v/>
      </c>
      <c r="Y152" s="32" t="str">
        <f>IF(OR($A152="",N(H152)&lt;=0.005,Units!D151=""),"","Dear "&amp;C152&amp;", rent of "&amp;Settings!$B$4&amp;" "&amp;TEXT(H152,"#,##0")&amp;" is pending for "&amp;Units!C151&amp;", "&amp;B152&amp;" as on "&amp;TEXT(Settings!$B$6,"dd-mmm-yyyy")&amp;". Kindly pay at the earliest. Thank you. "&amp;Settings!$B$3)</f>
        <v/>
      </c>
      <c r="Z152" s="33" t="str">
        <f>IF($A152="","",IF(Units!$I151="",Settings!$B$9,MAX(Settings!$B$9,DATE(YEAR(Units!$I151),MONTH(Units!$I151),1))))</f>
        <v/>
      </c>
      <c r="AA152" s="33" t="str">
        <f>IF($A152="","",MIN(IF(DAY(Settings!$B$6)&gt;=MAX(1,N(Units!$H151)),DATE(YEAR(Settings!$B$6),MONTH(Settings!$B$6),1),EDATE(DATE(YEAR(Settings!$B$6),MONTH(Settings!$B$6),1),-1)),Settings!$B$10,IF(Units!$J151="",2958465,DATE(YEAR(Units!$J151),MONTH(Units!$J151),1))))</f>
        <v/>
      </c>
    </row>
    <row r="153" spans="1:27" x14ac:dyDescent="0.3">
      <c r="A153" s="25" t="str">
        <f>IF(Units!A152="","",Units!A152)</f>
        <v/>
      </c>
      <c r="B153" s="25" t="str">
        <f>IF($A153="","",Units!B152&amp;"")</f>
        <v/>
      </c>
      <c r="C153" s="25" t="str">
        <f>IF($A153="","",IF(Units!D152="","(vacant)",Units!D152&amp;""))</f>
        <v/>
      </c>
      <c r="D153" s="26" t="str">
        <f>IF($A153="","",N(Units!F152))</f>
        <v/>
      </c>
      <c r="E153" s="27" t="str">
        <f>IF($A153="","",IF(OR(Units!$D152="",$AA153&lt;$Z153),0,(YEAR($AA153)-YEAR($Z153))*12+MONTH($AA153)-MONTH($Z153)+1))</f>
        <v/>
      </c>
      <c r="F153" s="26" t="str">
        <f>IF($A153="","",N(Units!K152)+E153*D153)</f>
        <v/>
      </c>
      <c r="G153" s="26" t="str">
        <f>IF($A153="","",SUMIFS(Payments!$D:$D,Payments!$B:$B,$A153,Payments!$C:$C,"&lt;"&amp;EDATE(Settings!$B$10,1)))</f>
        <v/>
      </c>
      <c r="H153" s="28" t="str">
        <f t="shared" si="4"/>
        <v/>
      </c>
      <c r="I153" s="27" t="str">
        <f>IF($A153="","",IF(H153&gt;0.005,"Arrears",IF(H153&lt;-0.005,"Advance",IF(Units!D152="","Vacant","Paid up"))))</f>
        <v/>
      </c>
      <c r="J153" s="26" t="str">
        <f>IF($A153="","",N(Units!G152))</f>
        <v/>
      </c>
      <c r="K153" s="29" t="str">
        <f>IF(OR($A153="",Units!J152=""),"",Units!J152)</f>
        <v/>
      </c>
      <c r="L153" s="30" t="str">
        <f>IF(K153="","",K153-Settings!$B$6)</f>
        <v/>
      </c>
      <c r="M153" s="31" t="str">
        <f>IF($A153="","",SUMIFS(Payments!$D:$D,Payments!$B:$B,$A153,Payments!$C:$C,"&gt;="&amp;M$4,Payments!$C:$C,"&lt;"&amp;EDATE(M$4,1)))</f>
        <v/>
      </c>
      <c r="N153" s="31" t="str">
        <f>IF($A153="","",SUMIFS(Payments!$D:$D,Payments!$B:$B,$A153,Payments!$C:$C,"&gt;="&amp;N$4,Payments!$C:$C,"&lt;"&amp;EDATE(N$4,1)))</f>
        <v/>
      </c>
      <c r="O153" s="31" t="str">
        <f>IF($A153="","",SUMIFS(Payments!$D:$D,Payments!$B:$B,$A153,Payments!$C:$C,"&gt;="&amp;O$4,Payments!$C:$C,"&lt;"&amp;EDATE(O$4,1)))</f>
        <v/>
      </c>
      <c r="P153" s="31" t="str">
        <f>IF($A153="","",SUMIFS(Payments!$D:$D,Payments!$B:$B,$A153,Payments!$C:$C,"&gt;="&amp;P$4,Payments!$C:$C,"&lt;"&amp;EDATE(P$4,1)))</f>
        <v/>
      </c>
      <c r="Q153" s="31" t="str">
        <f>IF($A153="","",SUMIFS(Payments!$D:$D,Payments!$B:$B,$A153,Payments!$C:$C,"&gt;="&amp;Q$4,Payments!$C:$C,"&lt;"&amp;EDATE(Q$4,1)))</f>
        <v/>
      </c>
      <c r="R153" s="31" t="str">
        <f>IF($A153="","",SUMIFS(Payments!$D:$D,Payments!$B:$B,$A153,Payments!$C:$C,"&gt;="&amp;R$4,Payments!$C:$C,"&lt;"&amp;EDATE(R$4,1)))</f>
        <v/>
      </c>
      <c r="S153" s="31" t="str">
        <f>IF($A153="","",SUMIFS(Payments!$D:$D,Payments!$B:$B,$A153,Payments!$C:$C,"&gt;="&amp;S$4,Payments!$C:$C,"&lt;"&amp;EDATE(S$4,1)))</f>
        <v/>
      </c>
      <c r="T153" s="31" t="str">
        <f>IF($A153="","",SUMIFS(Payments!$D:$D,Payments!$B:$B,$A153,Payments!$C:$C,"&gt;="&amp;T$4,Payments!$C:$C,"&lt;"&amp;EDATE(T$4,1)))</f>
        <v/>
      </c>
      <c r="U153" s="31" t="str">
        <f>IF($A153="","",SUMIFS(Payments!$D:$D,Payments!$B:$B,$A153,Payments!$C:$C,"&gt;="&amp;U$4,Payments!$C:$C,"&lt;"&amp;EDATE(U$4,1)))</f>
        <v/>
      </c>
      <c r="V153" s="31" t="str">
        <f>IF($A153="","",SUMIFS(Payments!$D:$D,Payments!$B:$B,$A153,Payments!$C:$C,"&gt;="&amp;V$4,Payments!$C:$C,"&lt;"&amp;EDATE(V$4,1)))</f>
        <v/>
      </c>
      <c r="W153" s="31" t="str">
        <f>IF($A153="","",SUMIFS(Payments!$D:$D,Payments!$B:$B,$A153,Payments!$C:$C,"&gt;="&amp;W$4,Payments!$C:$C,"&lt;"&amp;EDATE(W$4,1)))</f>
        <v/>
      </c>
      <c r="X153" s="31" t="str">
        <f>IF($A153="","",SUMIFS(Payments!$D:$D,Payments!$B:$B,$A153,Payments!$C:$C,"&gt;="&amp;X$4,Payments!$C:$C,"&lt;"&amp;EDATE(X$4,1)))</f>
        <v/>
      </c>
      <c r="Y153" s="32" t="str">
        <f>IF(OR($A153="",N(H153)&lt;=0.005,Units!D152=""),"","Dear "&amp;C153&amp;", rent of "&amp;Settings!$B$4&amp;" "&amp;TEXT(H153,"#,##0")&amp;" is pending for "&amp;Units!C152&amp;", "&amp;B153&amp;" as on "&amp;TEXT(Settings!$B$6,"dd-mmm-yyyy")&amp;". Kindly pay at the earliest. Thank you. "&amp;Settings!$B$3)</f>
        <v/>
      </c>
      <c r="Z153" s="33" t="str">
        <f>IF($A153="","",IF(Units!$I152="",Settings!$B$9,MAX(Settings!$B$9,DATE(YEAR(Units!$I152),MONTH(Units!$I152),1))))</f>
        <v/>
      </c>
      <c r="AA153" s="33" t="str">
        <f>IF($A153="","",MIN(IF(DAY(Settings!$B$6)&gt;=MAX(1,N(Units!$H152)),DATE(YEAR(Settings!$B$6),MONTH(Settings!$B$6),1),EDATE(DATE(YEAR(Settings!$B$6),MONTH(Settings!$B$6),1),-1)),Settings!$B$10,IF(Units!$J152="",2958465,DATE(YEAR(Units!$J152),MONTH(Units!$J152),1))))</f>
        <v/>
      </c>
    </row>
    <row r="154" spans="1:27" x14ac:dyDescent="0.3">
      <c r="A154" s="25" t="str">
        <f>IF(Units!A153="","",Units!A153)</f>
        <v/>
      </c>
      <c r="B154" s="25" t="str">
        <f>IF($A154="","",Units!B153&amp;"")</f>
        <v/>
      </c>
      <c r="C154" s="25" t="str">
        <f>IF($A154="","",IF(Units!D153="","(vacant)",Units!D153&amp;""))</f>
        <v/>
      </c>
      <c r="D154" s="26" t="str">
        <f>IF($A154="","",N(Units!F153))</f>
        <v/>
      </c>
      <c r="E154" s="27" t="str">
        <f>IF($A154="","",IF(OR(Units!$D153="",$AA154&lt;$Z154),0,(YEAR($AA154)-YEAR($Z154))*12+MONTH($AA154)-MONTH($Z154)+1))</f>
        <v/>
      </c>
      <c r="F154" s="26" t="str">
        <f>IF($A154="","",N(Units!K153)+E154*D154)</f>
        <v/>
      </c>
      <c r="G154" s="26" t="str">
        <f>IF($A154="","",SUMIFS(Payments!$D:$D,Payments!$B:$B,$A154,Payments!$C:$C,"&lt;"&amp;EDATE(Settings!$B$10,1)))</f>
        <v/>
      </c>
      <c r="H154" s="28" t="str">
        <f t="shared" si="4"/>
        <v/>
      </c>
      <c r="I154" s="27" t="str">
        <f>IF($A154="","",IF(H154&gt;0.005,"Arrears",IF(H154&lt;-0.005,"Advance",IF(Units!D153="","Vacant","Paid up"))))</f>
        <v/>
      </c>
      <c r="J154" s="26" t="str">
        <f>IF($A154="","",N(Units!G153))</f>
        <v/>
      </c>
      <c r="K154" s="29" t="str">
        <f>IF(OR($A154="",Units!J153=""),"",Units!J153)</f>
        <v/>
      </c>
      <c r="L154" s="30" t="str">
        <f>IF(K154="","",K154-Settings!$B$6)</f>
        <v/>
      </c>
      <c r="M154" s="31" t="str">
        <f>IF($A154="","",SUMIFS(Payments!$D:$D,Payments!$B:$B,$A154,Payments!$C:$C,"&gt;="&amp;M$4,Payments!$C:$C,"&lt;"&amp;EDATE(M$4,1)))</f>
        <v/>
      </c>
      <c r="N154" s="31" t="str">
        <f>IF($A154="","",SUMIFS(Payments!$D:$D,Payments!$B:$B,$A154,Payments!$C:$C,"&gt;="&amp;N$4,Payments!$C:$C,"&lt;"&amp;EDATE(N$4,1)))</f>
        <v/>
      </c>
      <c r="O154" s="31" t="str">
        <f>IF($A154="","",SUMIFS(Payments!$D:$D,Payments!$B:$B,$A154,Payments!$C:$C,"&gt;="&amp;O$4,Payments!$C:$C,"&lt;"&amp;EDATE(O$4,1)))</f>
        <v/>
      </c>
      <c r="P154" s="31" t="str">
        <f>IF($A154="","",SUMIFS(Payments!$D:$D,Payments!$B:$B,$A154,Payments!$C:$C,"&gt;="&amp;P$4,Payments!$C:$C,"&lt;"&amp;EDATE(P$4,1)))</f>
        <v/>
      </c>
      <c r="Q154" s="31" t="str">
        <f>IF($A154="","",SUMIFS(Payments!$D:$D,Payments!$B:$B,$A154,Payments!$C:$C,"&gt;="&amp;Q$4,Payments!$C:$C,"&lt;"&amp;EDATE(Q$4,1)))</f>
        <v/>
      </c>
      <c r="R154" s="31" t="str">
        <f>IF($A154="","",SUMIFS(Payments!$D:$D,Payments!$B:$B,$A154,Payments!$C:$C,"&gt;="&amp;R$4,Payments!$C:$C,"&lt;"&amp;EDATE(R$4,1)))</f>
        <v/>
      </c>
      <c r="S154" s="31" t="str">
        <f>IF($A154="","",SUMIFS(Payments!$D:$D,Payments!$B:$B,$A154,Payments!$C:$C,"&gt;="&amp;S$4,Payments!$C:$C,"&lt;"&amp;EDATE(S$4,1)))</f>
        <v/>
      </c>
      <c r="T154" s="31" t="str">
        <f>IF($A154="","",SUMIFS(Payments!$D:$D,Payments!$B:$B,$A154,Payments!$C:$C,"&gt;="&amp;T$4,Payments!$C:$C,"&lt;"&amp;EDATE(T$4,1)))</f>
        <v/>
      </c>
      <c r="U154" s="31" t="str">
        <f>IF($A154="","",SUMIFS(Payments!$D:$D,Payments!$B:$B,$A154,Payments!$C:$C,"&gt;="&amp;U$4,Payments!$C:$C,"&lt;"&amp;EDATE(U$4,1)))</f>
        <v/>
      </c>
      <c r="V154" s="31" t="str">
        <f>IF($A154="","",SUMIFS(Payments!$D:$D,Payments!$B:$B,$A154,Payments!$C:$C,"&gt;="&amp;V$4,Payments!$C:$C,"&lt;"&amp;EDATE(V$4,1)))</f>
        <v/>
      </c>
      <c r="W154" s="31" t="str">
        <f>IF($A154="","",SUMIFS(Payments!$D:$D,Payments!$B:$B,$A154,Payments!$C:$C,"&gt;="&amp;W$4,Payments!$C:$C,"&lt;"&amp;EDATE(W$4,1)))</f>
        <v/>
      </c>
      <c r="X154" s="31" t="str">
        <f>IF($A154="","",SUMIFS(Payments!$D:$D,Payments!$B:$B,$A154,Payments!$C:$C,"&gt;="&amp;X$4,Payments!$C:$C,"&lt;"&amp;EDATE(X$4,1)))</f>
        <v/>
      </c>
      <c r="Y154" s="32" t="str">
        <f>IF(OR($A154="",N(H154)&lt;=0.005,Units!D153=""),"","Dear "&amp;C154&amp;", rent of "&amp;Settings!$B$4&amp;" "&amp;TEXT(H154,"#,##0")&amp;" is pending for "&amp;Units!C153&amp;", "&amp;B154&amp;" as on "&amp;TEXT(Settings!$B$6,"dd-mmm-yyyy")&amp;". Kindly pay at the earliest. Thank you. "&amp;Settings!$B$3)</f>
        <v/>
      </c>
      <c r="Z154" s="33" t="str">
        <f>IF($A154="","",IF(Units!$I153="",Settings!$B$9,MAX(Settings!$B$9,DATE(YEAR(Units!$I153),MONTH(Units!$I153),1))))</f>
        <v/>
      </c>
      <c r="AA154" s="33" t="str">
        <f>IF($A154="","",MIN(IF(DAY(Settings!$B$6)&gt;=MAX(1,N(Units!$H153)),DATE(YEAR(Settings!$B$6),MONTH(Settings!$B$6),1),EDATE(DATE(YEAR(Settings!$B$6),MONTH(Settings!$B$6),1),-1)),Settings!$B$10,IF(Units!$J153="",2958465,DATE(YEAR(Units!$J153),MONTH(Units!$J153),1))))</f>
        <v/>
      </c>
    </row>
    <row r="155" spans="1:27" x14ac:dyDescent="0.3">
      <c r="A155" s="25" t="str">
        <f>IF(Units!A154="","",Units!A154)</f>
        <v/>
      </c>
      <c r="B155" s="25" t="str">
        <f>IF($A155="","",Units!B154&amp;"")</f>
        <v/>
      </c>
      <c r="C155" s="25" t="str">
        <f>IF($A155="","",IF(Units!D154="","(vacant)",Units!D154&amp;""))</f>
        <v/>
      </c>
      <c r="D155" s="26" t="str">
        <f>IF($A155="","",N(Units!F154))</f>
        <v/>
      </c>
      <c r="E155" s="27" t="str">
        <f>IF($A155="","",IF(OR(Units!$D154="",$AA155&lt;$Z155),0,(YEAR($AA155)-YEAR($Z155))*12+MONTH($AA155)-MONTH($Z155)+1))</f>
        <v/>
      </c>
      <c r="F155" s="26" t="str">
        <f>IF($A155="","",N(Units!K154)+E155*D155)</f>
        <v/>
      </c>
      <c r="G155" s="26" t="str">
        <f>IF($A155="","",SUMIFS(Payments!$D:$D,Payments!$B:$B,$A155,Payments!$C:$C,"&lt;"&amp;EDATE(Settings!$B$10,1)))</f>
        <v/>
      </c>
      <c r="H155" s="28" t="str">
        <f t="shared" si="4"/>
        <v/>
      </c>
      <c r="I155" s="27" t="str">
        <f>IF($A155="","",IF(H155&gt;0.005,"Arrears",IF(H155&lt;-0.005,"Advance",IF(Units!D154="","Vacant","Paid up"))))</f>
        <v/>
      </c>
      <c r="J155" s="26" t="str">
        <f>IF($A155="","",N(Units!G154))</f>
        <v/>
      </c>
      <c r="K155" s="29" t="str">
        <f>IF(OR($A155="",Units!J154=""),"",Units!J154)</f>
        <v/>
      </c>
      <c r="L155" s="30" t="str">
        <f>IF(K155="","",K155-Settings!$B$6)</f>
        <v/>
      </c>
      <c r="M155" s="31" t="str">
        <f>IF($A155="","",SUMIFS(Payments!$D:$D,Payments!$B:$B,$A155,Payments!$C:$C,"&gt;="&amp;M$4,Payments!$C:$C,"&lt;"&amp;EDATE(M$4,1)))</f>
        <v/>
      </c>
      <c r="N155" s="31" t="str">
        <f>IF($A155="","",SUMIFS(Payments!$D:$D,Payments!$B:$B,$A155,Payments!$C:$C,"&gt;="&amp;N$4,Payments!$C:$C,"&lt;"&amp;EDATE(N$4,1)))</f>
        <v/>
      </c>
      <c r="O155" s="31" t="str">
        <f>IF($A155="","",SUMIFS(Payments!$D:$D,Payments!$B:$B,$A155,Payments!$C:$C,"&gt;="&amp;O$4,Payments!$C:$C,"&lt;"&amp;EDATE(O$4,1)))</f>
        <v/>
      </c>
      <c r="P155" s="31" t="str">
        <f>IF($A155="","",SUMIFS(Payments!$D:$D,Payments!$B:$B,$A155,Payments!$C:$C,"&gt;="&amp;P$4,Payments!$C:$C,"&lt;"&amp;EDATE(P$4,1)))</f>
        <v/>
      </c>
      <c r="Q155" s="31" t="str">
        <f>IF($A155="","",SUMIFS(Payments!$D:$D,Payments!$B:$B,$A155,Payments!$C:$C,"&gt;="&amp;Q$4,Payments!$C:$C,"&lt;"&amp;EDATE(Q$4,1)))</f>
        <v/>
      </c>
      <c r="R155" s="31" t="str">
        <f>IF($A155="","",SUMIFS(Payments!$D:$D,Payments!$B:$B,$A155,Payments!$C:$C,"&gt;="&amp;R$4,Payments!$C:$C,"&lt;"&amp;EDATE(R$4,1)))</f>
        <v/>
      </c>
      <c r="S155" s="31" t="str">
        <f>IF($A155="","",SUMIFS(Payments!$D:$D,Payments!$B:$B,$A155,Payments!$C:$C,"&gt;="&amp;S$4,Payments!$C:$C,"&lt;"&amp;EDATE(S$4,1)))</f>
        <v/>
      </c>
      <c r="T155" s="31" t="str">
        <f>IF($A155="","",SUMIFS(Payments!$D:$D,Payments!$B:$B,$A155,Payments!$C:$C,"&gt;="&amp;T$4,Payments!$C:$C,"&lt;"&amp;EDATE(T$4,1)))</f>
        <v/>
      </c>
      <c r="U155" s="31" t="str">
        <f>IF($A155="","",SUMIFS(Payments!$D:$D,Payments!$B:$B,$A155,Payments!$C:$C,"&gt;="&amp;U$4,Payments!$C:$C,"&lt;"&amp;EDATE(U$4,1)))</f>
        <v/>
      </c>
      <c r="V155" s="31" t="str">
        <f>IF($A155="","",SUMIFS(Payments!$D:$D,Payments!$B:$B,$A155,Payments!$C:$C,"&gt;="&amp;V$4,Payments!$C:$C,"&lt;"&amp;EDATE(V$4,1)))</f>
        <v/>
      </c>
      <c r="W155" s="31" t="str">
        <f>IF($A155="","",SUMIFS(Payments!$D:$D,Payments!$B:$B,$A155,Payments!$C:$C,"&gt;="&amp;W$4,Payments!$C:$C,"&lt;"&amp;EDATE(W$4,1)))</f>
        <v/>
      </c>
      <c r="X155" s="31" t="str">
        <f>IF($A155="","",SUMIFS(Payments!$D:$D,Payments!$B:$B,$A155,Payments!$C:$C,"&gt;="&amp;X$4,Payments!$C:$C,"&lt;"&amp;EDATE(X$4,1)))</f>
        <v/>
      </c>
      <c r="Y155" s="32" t="str">
        <f>IF(OR($A155="",N(H155)&lt;=0.005,Units!D154=""),"","Dear "&amp;C155&amp;", rent of "&amp;Settings!$B$4&amp;" "&amp;TEXT(H155,"#,##0")&amp;" is pending for "&amp;Units!C154&amp;", "&amp;B155&amp;" as on "&amp;TEXT(Settings!$B$6,"dd-mmm-yyyy")&amp;". Kindly pay at the earliest. Thank you. "&amp;Settings!$B$3)</f>
        <v/>
      </c>
      <c r="Z155" s="33" t="str">
        <f>IF($A155="","",IF(Units!$I154="",Settings!$B$9,MAX(Settings!$B$9,DATE(YEAR(Units!$I154),MONTH(Units!$I154),1))))</f>
        <v/>
      </c>
      <c r="AA155" s="33" t="str">
        <f>IF($A155="","",MIN(IF(DAY(Settings!$B$6)&gt;=MAX(1,N(Units!$H154)),DATE(YEAR(Settings!$B$6),MONTH(Settings!$B$6),1),EDATE(DATE(YEAR(Settings!$B$6),MONTH(Settings!$B$6),1),-1)),Settings!$B$10,IF(Units!$J154="",2958465,DATE(YEAR(Units!$J154),MONTH(Units!$J154),1))))</f>
        <v/>
      </c>
    </row>
    <row r="156" spans="1:27" x14ac:dyDescent="0.3">
      <c r="A156" s="25" t="str">
        <f>IF(Units!A155="","",Units!A155)</f>
        <v/>
      </c>
      <c r="B156" s="25" t="str">
        <f>IF($A156="","",Units!B155&amp;"")</f>
        <v/>
      </c>
      <c r="C156" s="25" t="str">
        <f>IF($A156="","",IF(Units!D155="","(vacant)",Units!D155&amp;""))</f>
        <v/>
      </c>
      <c r="D156" s="26" t="str">
        <f>IF($A156="","",N(Units!F155))</f>
        <v/>
      </c>
      <c r="E156" s="27" t="str">
        <f>IF($A156="","",IF(OR(Units!$D155="",$AA156&lt;$Z156),0,(YEAR($AA156)-YEAR($Z156))*12+MONTH($AA156)-MONTH($Z156)+1))</f>
        <v/>
      </c>
      <c r="F156" s="26" t="str">
        <f>IF($A156="","",N(Units!K155)+E156*D156)</f>
        <v/>
      </c>
      <c r="G156" s="26" t="str">
        <f>IF($A156="","",SUMIFS(Payments!$D:$D,Payments!$B:$B,$A156,Payments!$C:$C,"&lt;"&amp;EDATE(Settings!$B$10,1)))</f>
        <v/>
      </c>
      <c r="H156" s="28" t="str">
        <f t="shared" si="4"/>
        <v/>
      </c>
      <c r="I156" s="27" t="str">
        <f>IF($A156="","",IF(H156&gt;0.005,"Arrears",IF(H156&lt;-0.005,"Advance",IF(Units!D155="","Vacant","Paid up"))))</f>
        <v/>
      </c>
      <c r="J156" s="26" t="str">
        <f>IF($A156="","",N(Units!G155))</f>
        <v/>
      </c>
      <c r="K156" s="29" t="str">
        <f>IF(OR($A156="",Units!J155=""),"",Units!J155)</f>
        <v/>
      </c>
      <c r="L156" s="30" t="str">
        <f>IF(K156="","",K156-Settings!$B$6)</f>
        <v/>
      </c>
      <c r="M156" s="31" t="str">
        <f>IF($A156="","",SUMIFS(Payments!$D:$D,Payments!$B:$B,$A156,Payments!$C:$C,"&gt;="&amp;M$4,Payments!$C:$C,"&lt;"&amp;EDATE(M$4,1)))</f>
        <v/>
      </c>
      <c r="N156" s="31" t="str">
        <f>IF($A156="","",SUMIFS(Payments!$D:$D,Payments!$B:$B,$A156,Payments!$C:$C,"&gt;="&amp;N$4,Payments!$C:$C,"&lt;"&amp;EDATE(N$4,1)))</f>
        <v/>
      </c>
      <c r="O156" s="31" t="str">
        <f>IF($A156="","",SUMIFS(Payments!$D:$D,Payments!$B:$B,$A156,Payments!$C:$C,"&gt;="&amp;O$4,Payments!$C:$C,"&lt;"&amp;EDATE(O$4,1)))</f>
        <v/>
      </c>
      <c r="P156" s="31" t="str">
        <f>IF($A156="","",SUMIFS(Payments!$D:$D,Payments!$B:$B,$A156,Payments!$C:$C,"&gt;="&amp;P$4,Payments!$C:$C,"&lt;"&amp;EDATE(P$4,1)))</f>
        <v/>
      </c>
      <c r="Q156" s="31" t="str">
        <f>IF($A156="","",SUMIFS(Payments!$D:$D,Payments!$B:$B,$A156,Payments!$C:$C,"&gt;="&amp;Q$4,Payments!$C:$C,"&lt;"&amp;EDATE(Q$4,1)))</f>
        <v/>
      </c>
      <c r="R156" s="31" t="str">
        <f>IF($A156="","",SUMIFS(Payments!$D:$D,Payments!$B:$B,$A156,Payments!$C:$C,"&gt;="&amp;R$4,Payments!$C:$C,"&lt;"&amp;EDATE(R$4,1)))</f>
        <v/>
      </c>
      <c r="S156" s="31" t="str">
        <f>IF($A156="","",SUMIFS(Payments!$D:$D,Payments!$B:$B,$A156,Payments!$C:$C,"&gt;="&amp;S$4,Payments!$C:$C,"&lt;"&amp;EDATE(S$4,1)))</f>
        <v/>
      </c>
      <c r="T156" s="31" t="str">
        <f>IF($A156="","",SUMIFS(Payments!$D:$D,Payments!$B:$B,$A156,Payments!$C:$C,"&gt;="&amp;T$4,Payments!$C:$C,"&lt;"&amp;EDATE(T$4,1)))</f>
        <v/>
      </c>
      <c r="U156" s="31" t="str">
        <f>IF($A156="","",SUMIFS(Payments!$D:$D,Payments!$B:$B,$A156,Payments!$C:$C,"&gt;="&amp;U$4,Payments!$C:$C,"&lt;"&amp;EDATE(U$4,1)))</f>
        <v/>
      </c>
      <c r="V156" s="31" t="str">
        <f>IF($A156="","",SUMIFS(Payments!$D:$D,Payments!$B:$B,$A156,Payments!$C:$C,"&gt;="&amp;V$4,Payments!$C:$C,"&lt;"&amp;EDATE(V$4,1)))</f>
        <v/>
      </c>
      <c r="W156" s="31" t="str">
        <f>IF($A156="","",SUMIFS(Payments!$D:$D,Payments!$B:$B,$A156,Payments!$C:$C,"&gt;="&amp;W$4,Payments!$C:$C,"&lt;"&amp;EDATE(W$4,1)))</f>
        <v/>
      </c>
      <c r="X156" s="31" t="str">
        <f>IF($A156="","",SUMIFS(Payments!$D:$D,Payments!$B:$B,$A156,Payments!$C:$C,"&gt;="&amp;X$4,Payments!$C:$C,"&lt;"&amp;EDATE(X$4,1)))</f>
        <v/>
      </c>
      <c r="Y156" s="32" t="str">
        <f>IF(OR($A156="",N(H156)&lt;=0.005,Units!D155=""),"","Dear "&amp;C156&amp;", rent of "&amp;Settings!$B$4&amp;" "&amp;TEXT(H156,"#,##0")&amp;" is pending for "&amp;Units!C155&amp;", "&amp;B156&amp;" as on "&amp;TEXT(Settings!$B$6,"dd-mmm-yyyy")&amp;". Kindly pay at the earliest. Thank you. "&amp;Settings!$B$3)</f>
        <v/>
      </c>
      <c r="Z156" s="33" t="str">
        <f>IF($A156="","",IF(Units!$I155="",Settings!$B$9,MAX(Settings!$B$9,DATE(YEAR(Units!$I155),MONTH(Units!$I155),1))))</f>
        <v/>
      </c>
      <c r="AA156" s="33" t="str">
        <f>IF($A156="","",MIN(IF(DAY(Settings!$B$6)&gt;=MAX(1,N(Units!$H155)),DATE(YEAR(Settings!$B$6),MONTH(Settings!$B$6),1),EDATE(DATE(YEAR(Settings!$B$6),MONTH(Settings!$B$6),1),-1)),Settings!$B$10,IF(Units!$J155="",2958465,DATE(YEAR(Units!$J155),MONTH(Units!$J155),1))))</f>
        <v/>
      </c>
    </row>
    <row r="157" spans="1:27" x14ac:dyDescent="0.3">
      <c r="A157" s="25" t="str">
        <f>IF(Units!A156="","",Units!A156)</f>
        <v/>
      </c>
      <c r="B157" s="25" t="str">
        <f>IF($A157="","",Units!B156&amp;"")</f>
        <v/>
      </c>
      <c r="C157" s="25" t="str">
        <f>IF($A157="","",IF(Units!D156="","(vacant)",Units!D156&amp;""))</f>
        <v/>
      </c>
      <c r="D157" s="26" t="str">
        <f>IF($A157="","",N(Units!F156))</f>
        <v/>
      </c>
      <c r="E157" s="27" t="str">
        <f>IF($A157="","",IF(OR(Units!$D156="",$AA157&lt;$Z157),0,(YEAR($AA157)-YEAR($Z157))*12+MONTH($AA157)-MONTH($Z157)+1))</f>
        <v/>
      </c>
      <c r="F157" s="26" t="str">
        <f>IF($A157="","",N(Units!K156)+E157*D157)</f>
        <v/>
      </c>
      <c r="G157" s="26" t="str">
        <f>IF($A157="","",SUMIFS(Payments!$D:$D,Payments!$B:$B,$A157,Payments!$C:$C,"&lt;"&amp;EDATE(Settings!$B$10,1)))</f>
        <v/>
      </c>
      <c r="H157" s="28" t="str">
        <f t="shared" si="4"/>
        <v/>
      </c>
      <c r="I157" s="27" t="str">
        <f>IF($A157="","",IF(H157&gt;0.005,"Arrears",IF(H157&lt;-0.005,"Advance",IF(Units!D156="","Vacant","Paid up"))))</f>
        <v/>
      </c>
      <c r="J157" s="26" t="str">
        <f>IF($A157="","",N(Units!G156))</f>
        <v/>
      </c>
      <c r="K157" s="29" t="str">
        <f>IF(OR($A157="",Units!J156=""),"",Units!J156)</f>
        <v/>
      </c>
      <c r="L157" s="30" t="str">
        <f>IF(K157="","",K157-Settings!$B$6)</f>
        <v/>
      </c>
      <c r="M157" s="31" t="str">
        <f>IF($A157="","",SUMIFS(Payments!$D:$D,Payments!$B:$B,$A157,Payments!$C:$C,"&gt;="&amp;M$4,Payments!$C:$C,"&lt;"&amp;EDATE(M$4,1)))</f>
        <v/>
      </c>
      <c r="N157" s="31" t="str">
        <f>IF($A157="","",SUMIFS(Payments!$D:$D,Payments!$B:$B,$A157,Payments!$C:$C,"&gt;="&amp;N$4,Payments!$C:$C,"&lt;"&amp;EDATE(N$4,1)))</f>
        <v/>
      </c>
      <c r="O157" s="31" t="str">
        <f>IF($A157="","",SUMIFS(Payments!$D:$D,Payments!$B:$B,$A157,Payments!$C:$C,"&gt;="&amp;O$4,Payments!$C:$C,"&lt;"&amp;EDATE(O$4,1)))</f>
        <v/>
      </c>
      <c r="P157" s="31" t="str">
        <f>IF($A157="","",SUMIFS(Payments!$D:$D,Payments!$B:$B,$A157,Payments!$C:$C,"&gt;="&amp;P$4,Payments!$C:$C,"&lt;"&amp;EDATE(P$4,1)))</f>
        <v/>
      </c>
      <c r="Q157" s="31" t="str">
        <f>IF($A157="","",SUMIFS(Payments!$D:$D,Payments!$B:$B,$A157,Payments!$C:$C,"&gt;="&amp;Q$4,Payments!$C:$C,"&lt;"&amp;EDATE(Q$4,1)))</f>
        <v/>
      </c>
      <c r="R157" s="31" t="str">
        <f>IF($A157="","",SUMIFS(Payments!$D:$D,Payments!$B:$B,$A157,Payments!$C:$C,"&gt;="&amp;R$4,Payments!$C:$C,"&lt;"&amp;EDATE(R$4,1)))</f>
        <v/>
      </c>
      <c r="S157" s="31" t="str">
        <f>IF($A157="","",SUMIFS(Payments!$D:$D,Payments!$B:$B,$A157,Payments!$C:$C,"&gt;="&amp;S$4,Payments!$C:$C,"&lt;"&amp;EDATE(S$4,1)))</f>
        <v/>
      </c>
      <c r="T157" s="31" t="str">
        <f>IF($A157="","",SUMIFS(Payments!$D:$D,Payments!$B:$B,$A157,Payments!$C:$C,"&gt;="&amp;T$4,Payments!$C:$C,"&lt;"&amp;EDATE(T$4,1)))</f>
        <v/>
      </c>
      <c r="U157" s="31" t="str">
        <f>IF($A157="","",SUMIFS(Payments!$D:$D,Payments!$B:$B,$A157,Payments!$C:$C,"&gt;="&amp;U$4,Payments!$C:$C,"&lt;"&amp;EDATE(U$4,1)))</f>
        <v/>
      </c>
      <c r="V157" s="31" t="str">
        <f>IF($A157="","",SUMIFS(Payments!$D:$D,Payments!$B:$B,$A157,Payments!$C:$C,"&gt;="&amp;V$4,Payments!$C:$C,"&lt;"&amp;EDATE(V$4,1)))</f>
        <v/>
      </c>
      <c r="W157" s="31" t="str">
        <f>IF($A157="","",SUMIFS(Payments!$D:$D,Payments!$B:$B,$A157,Payments!$C:$C,"&gt;="&amp;W$4,Payments!$C:$C,"&lt;"&amp;EDATE(W$4,1)))</f>
        <v/>
      </c>
      <c r="X157" s="31" t="str">
        <f>IF($A157="","",SUMIFS(Payments!$D:$D,Payments!$B:$B,$A157,Payments!$C:$C,"&gt;="&amp;X$4,Payments!$C:$C,"&lt;"&amp;EDATE(X$4,1)))</f>
        <v/>
      </c>
      <c r="Y157" s="32" t="str">
        <f>IF(OR($A157="",N(H157)&lt;=0.005,Units!D156=""),"","Dear "&amp;C157&amp;", rent of "&amp;Settings!$B$4&amp;" "&amp;TEXT(H157,"#,##0")&amp;" is pending for "&amp;Units!C156&amp;", "&amp;B157&amp;" as on "&amp;TEXT(Settings!$B$6,"dd-mmm-yyyy")&amp;". Kindly pay at the earliest. Thank you. "&amp;Settings!$B$3)</f>
        <v/>
      </c>
      <c r="Z157" s="33" t="str">
        <f>IF($A157="","",IF(Units!$I156="",Settings!$B$9,MAX(Settings!$B$9,DATE(YEAR(Units!$I156),MONTH(Units!$I156),1))))</f>
        <v/>
      </c>
      <c r="AA157" s="33" t="str">
        <f>IF($A157="","",MIN(IF(DAY(Settings!$B$6)&gt;=MAX(1,N(Units!$H156)),DATE(YEAR(Settings!$B$6),MONTH(Settings!$B$6),1),EDATE(DATE(YEAR(Settings!$B$6),MONTH(Settings!$B$6),1),-1)),Settings!$B$10,IF(Units!$J156="",2958465,DATE(YEAR(Units!$J156),MONTH(Units!$J156),1))))</f>
        <v/>
      </c>
    </row>
    <row r="158" spans="1:27" x14ac:dyDescent="0.3">
      <c r="A158" s="25" t="str">
        <f>IF(Units!A157="","",Units!A157)</f>
        <v/>
      </c>
      <c r="B158" s="25" t="str">
        <f>IF($A158="","",Units!B157&amp;"")</f>
        <v/>
      </c>
      <c r="C158" s="25" t="str">
        <f>IF($A158="","",IF(Units!D157="","(vacant)",Units!D157&amp;""))</f>
        <v/>
      </c>
      <c r="D158" s="26" t="str">
        <f>IF($A158="","",N(Units!F157))</f>
        <v/>
      </c>
      <c r="E158" s="27" t="str">
        <f>IF($A158="","",IF(OR(Units!$D157="",$AA158&lt;$Z158),0,(YEAR($AA158)-YEAR($Z158))*12+MONTH($AA158)-MONTH($Z158)+1))</f>
        <v/>
      </c>
      <c r="F158" s="26" t="str">
        <f>IF($A158="","",N(Units!K157)+E158*D158)</f>
        <v/>
      </c>
      <c r="G158" s="26" t="str">
        <f>IF($A158="","",SUMIFS(Payments!$D:$D,Payments!$B:$B,$A158,Payments!$C:$C,"&lt;"&amp;EDATE(Settings!$B$10,1)))</f>
        <v/>
      </c>
      <c r="H158" s="28" t="str">
        <f t="shared" si="4"/>
        <v/>
      </c>
      <c r="I158" s="27" t="str">
        <f>IF($A158="","",IF(H158&gt;0.005,"Arrears",IF(H158&lt;-0.005,"Advance",IF(Units!D157="","Vacant","Paid up"))))</f>
        <v/>
      </c>
      <c r="J158" s="26" t="str">
        <f>IF($A158="","",N(Units!G157))</f>
        <v/>
      </c>
      <c r="K158" s="29" t="str">
        <f>IF(OR($A158="",Units!J157=""),"",Units!J157)</f>
        <v/>
      </c>
      <c r="L158" s="30" t="str">
        <f>IF(K158="","",K158-Settings!$B$6)</f>
        <v/>
      </c>
      <c r="M158" s="31" t="str">
        <f>IF($A158="","",SUMIFS(Payments!$D:$D,Payments!$B:$B,$A158,Payments!$C:$C,"&gt;="&amp;M$4,Payments!$C:$C,"&lt;"&amp;EDATE(M$4,1)))</f>
        <v/>
      </c>
      <c r="N158" s="31" t="str">
        <f>IF($A158="","",SUMIFS(Payments!$D:$D,Payments!$B:$B,$A158,Payments!$C:$C,"&gt;="&amp;N$4,Payments!$C:$C,"&lt;"&amp;EDATE(N$4,1)))</f>
        <v/>
      </c>
      <c r="O158" s="31" t="str">
        <f>IF($A158="","",SUMIFS(Payments!$D:$D,Payments!$B:$B,$A158,Payments!$C:$C,"&gt;="&amp;O$4,Payments!$C:$C,"&lt;"&amp;EDATE(O$4,1)))</f>
        <v/>
      </c>
      <c r="P158" s="31" t="str">
        <f>IF($A158="","",SUMIFS(Payments!$D:$D,Payments!$B:$B,$A158,Payments!$C:$C,"&gt;="&amp;P$4,Payments!$C:$C,"&lt;"&amp;EDATE(P$4,1)))</f>
        <v/>
      </c>
      <c r="Q158" s="31" t="str">
        <f>IF($A158="","",SUMIFS(Payments!$D:$D,Payments!$B:$B,$A158,Payments!$C:$C,"&gt;="&amp;Q$4,Payments!$C:$C,"&lt;"&amp;EDATE(Q$4,1)))</f>
        <v/>
      </c>
      <c r="R158" s="31" t="str">
        <f>IF($A158="","",SUMIFS(Payments!$D:$D,Payments!$B:$B,$A158,Payments!$C:$C,"&gt;="&amp;R$4,Payments!$C:$C,"&lt;"&amp;EDATE(R$4,1)))</f>
        <v/>
      </c>
      <c r="S158" s="31" t="str">
        <f>IF($A158="","",SUMIFS(Payments!$D:$D,Payments!$B:$B,$A158,Payments!$C:$C,"&gt;="&amp;S$4,Payments!$C:$C,"&lt;"&amp;EDATE(S$4,1)))</f>
        <v/>
      </c>
      <c r="T158" s="31" t="str">
        <f>IF($A158="","",SUMIFS(Payments!$D:$D,Payments!$B:$B,$A158,Payments!$C:$C,"&gt;="&amp;T$4,Payments!$C:$C,"&lt;"&amp;EDATE(T$4,1)))</f>
        <v/>
      </c>
      <c r="U158" s="31" t="str">
        <f>IF($A158="","",SUMIFS(Payments!$D:$D,Payments!$B:$B,$A158,Payments!$C:$C,"&gt;="&amp;U$4,Payments!$C:$C,"&lt;"&amp;EDATE(U$4,1)))</f>
        <v/>
      </c>
      <c r="V158" s="31" t="str">
        <f>IF($A158="","",SUMIFS(Payments!$D:$D,Payments!$B:$B,$A158,Payments!$C:$C,"&gt;="&amp;V$4,Payments!$C:$C,"&lt;"&amp;EDATE(V$4,1)))</f>
        <v/>
      </c>
      <c r="W158" s="31" t="str">
        <f>IF($A158="","",SUMIFS(Payments!$D:$D,Payments!$B:$B,$A158,Payments!$C:$C,"&gt;="&amp;W$4,Payments!$C:$C,"&lt;"&amp;EDATE(W$4,1)))</f>
        <v/>
      </c>
      <c r="X158" s="31" t="str">
        <f>IF($A158="","",SUMIFS(Payments!$D:$D,Payments!$B:$B,$A158,Payments!$C:$C,"&gt;="&amp;X$4,Payments!$C:$C,"&lt;"&amp;EDATE(X$4,1)))</f>
        <v/>
      </c>
      <c r="Y158" s="32" t="str">
        <f>IF(OR($A158="",N(H158)&lt;=0.005,Units!D157=""),"","Dear "&amp;C158&amp;", rent of "&amp;Settings!$B$4&amp;" "&amp;TEXT(H158,"#,##0")&amp;" is pending for "&amp;Units!C157&amp;", "&amp;B158&amp;" as on "&amp;TEXT(Settings!$B$6,"dd-mmm-yyyy")&amp;". Kindly pay at the earliest. Thank you. "&amp;Settings!$B$3)</f>
        <v/>
      </c>
      <c r="Z158" s="33" t="str">
        <f>IF($A158="","",IF(Units!$I157="",Settings!$B$9,MAX(Settings!$B$9,DATE(YEAR(Units!$I157),MONTH(Units!$I157),1))))</f>
        <v/>
      </c>
      <c r="AA158" s="33" t="str">
        <f>IF($A158="","",MIN(IF(DAY(Settings!$B$6)&gt;=MAX(1,N(Units!$H157)),DATE(YEAR(Settings!$B$6),MONTH(Settings!$B$6),1),EDATE(DATE(YEAR(Settings!$B$6),MONTH(Settings!$B$6),1),-1)),Settings!$B$10,IF(Units!$J157="",2958465,DATE(YEAR(Units!$J157),MONTH(Units!$J157),1))))</f>
        <v/>
      </c>
    </row>
    <row r="159" spans="1:27" x14ac:dyDescent="0.3">
      <c r="A159" s="25" t="str">
        <f>IF(Units!A158="","",Units!A158)</f>
        <v/>
      </c>
      <c r="B159" s="25" t="str">
        <f>IF($A159="","",Units!B158&amp;"")</f>
        <v/>
      </c>
      <c r="C159" s="25" t="str">
        <f>IF($A159="","",IF(Units!D158="","(vacant)",Units!D158&amp;""))</f>
        <v/>
      </c>
      <c r="D159" s="26" t="str">
        <f>IF($A159="","",N(Units!F158))</f>
        <v/>
      </c>
      <c r="E159" s="27" t="str">
        <f>IF($A159="","",IF(OR(Units!$D158="",$AA159&lt;$Z159),0,(YEAR($AA159)-YEAR($Z159))*12+MONTH($AA159)-MONTH($Z159)+1))</f>
        <v/>
      </c>
      <c r="F159" s="26" t="str">
        <f>IF($A159="","",N(Units!K158)+E159*D159)</f>
        <v/>
      </c>
      <c r="G159" s="26" t="str">
        <f>IF($A159="","",SUMIFS(Payments!$D:$D,Payments!$B:$B,$A159,Payments!$C:$C,"&lt;"&amp;EDATE(Settings!$B$10,1)))</f>
        <v/>
      </c>
      <c r="H159" s="28" t="str">
        <f t="shared" si="4"/>
        <v/>
      </c>
      <c r="I159" s="27" t="str">
        <f>IF($A159="","",IF(H159&gt;0.005,"Arrears",IF(H159&lt;-0.005,"Advance",IF(Units!D158="","Vacant","Paid up"))))</f>
        <v/>
      </c>
      <c r="J159" s="26" t="str">
        <f>IF($A159="","",N(Units!G158))</f>
        <v/>
      </c>
      <c r="K159" s="29" t="str">
        <f>IF(OR($A159="",Units!J158=""),"",Units!J158)</f>
        <v/>
      </c>
      <c r="L159" s="30" t="str">
        <f>IF(K159="","",K159-Settings!$B$6)</f>
        <v/>
      </c>
      <c r="M159" s="31" t="str">
        <f>IF($A159="","",SUMIFS(Payments!$D:$D,Payments!$B:$B,$A159,Payments!$C:$C,"&gt;="&amp;M$4,Payments!$C:$C,"&lt;"&amp;EDATE(M$4,1)))</f>
        <v/>
      </c>
      <c r="N159" s="31" t="str">
        <f>IF($A159="","",SUMIFS(Payments!$D:$D,Payments!$B:$B,$A159,Payments!$C:$C,"&gt;="&amp;N$4,Payments!$C:$C,"&lt;"&amp;EDATE(N$4,1)))</f>
        <v/>
      </c>
      <c r="O159" s="31" t="str">
        <f>IF($A159="","",SUMIFS(Payments!$D:$D,Payments!$B:$B,$A159,Payments!$C:$C,"&gt;="&amp;O$4,Payments!$C:$C,"&lt;"&amp;EDATE(O$4,1)))</f>
        <v/>
      </c>
      <c r="P159" s="31" t="str">
        <f>IF($A159="","",SUMIFS(Payments!$D:$D,Payments!$B:$B,$A159,Payments!$C:$C,"&gt;="&amp;P$4,Payments!$C:$C,"&lt;"&amp;EDATE(P$4,1)))</f>
        <v/>
      </c>
      <c r="Q159" s="31" t="str">
        <f>IF($A159="","",SUMIFS(Payments!$D:$D,Payments!$B:$B,$A159,Payments!$C:$C,"&gt;="&amp;Q$4,Payments!$C:$C,"&lt;"&amp;EDATE(Q$4,1)))</f>
        <v/>
      </c>
      <c r="R159" s="31" t="str">
        <f>IF($A159="","",SUMIFS(Payments!$D:$D,Payments!$B:$B,$A159,Payments!$C:$C,"&gt;="&amp;R$4,Payments!$C:$C,"&lt;"&amp;EDATE(R$4,1)))</f>
        <v/>
      </c>
      <c r="S159" s="31" t="str">
        <f>IF($A159="","",SUMIFS(Payments!$D:$D,Payments!$B:$B,$A159,Payments!$C:$C,"&gt;="&amp;S$4,Payments!$C:$C,"&lt;"&amp;EDATE(S$4,1)))</f>
        <v/>
      </c>
      <c r="T159" s="31" t="str">
        <f>IF($A159="","",SUMIFS(Payments!$D:$D,Payments!$B:$B,$A159,Payments!$C:$C,"&gt;="&amp;T$4,Payments!$C:$C,"&lt;"&amp;EDATE(T$4,1)))</f>
        <v/>
      </c>
      <c r="U159" s="31" t="str">
        <f>IF($A159="","",SUMIFS(Payments!$D:$D,Payments!$B:$B,$A159,Payments!$C:$C,"&gt;="&amp;U$4,Payments!$C:$C,"&lt;"&amp;EDATE(U$4,1)))</f>
        <v/>
      </c>
      <c r="V159" s="31" t="str">
        <f>IF($A159="","",SUMIFS(Payments!$D:$D,Payments!$B:$B,$A159,Payments!$C:$C,"&gt;="&amp;V$4,Payments!$C:$C,"&lt;"&amp;EDATE(V$4,1)))</f>
        <v/>
      </c>
      <c r="W159" s="31" t="str">
        <f>IF($A159="","",SUMIFS(Payments!$D:$D,Payments!$B:$B,$A159,Payments!$C:$C,"&gt;="&amp;W$4,Payments!$C:$C,"&lt;"&amp;EDATE(W$4,1)))</f>
        <v/>
      </c>
      <c r="X159" s="31" t="str">
        <f>IF($A159="","",SUMIFS(Payments!$D:$D,Payments!$B:$B,$A159,Payments!$C:$C,"&gt;="&amp;X$4,Payments!$C:$C,"&lt;"&amp;EDATE(X$4,1)))</f>
        <v/>
      </c>
      <c r="Y159" s="32" t="str">
        <f>IF(OR($A159="",N(H159)&lt;=0.005,Units!D158=""),"","Dear "&amp;C159&amp;", rent of "&amp;Settings!$B$4&amp;" "&amp;TEXT(H159,"#,##0")&amp;" is pending for "&amp;Units!C158&amp;", "&amp;B159&amp;" as on "&amp;TEXT(Settings!$B$6,"dd-mmm-yyyy")&amp;". Kindly pay at the earliest. Thank you. "&amp;Settings!$B$3)</f>
        <v/>
      </c>
      <c r="Z159" s="33" t="str">
        <f>IF($A159="","",IF(Units!$I158="",Settings!$B$9,MAX(Settings!$B$9,DATE(YEAR(Units!$I158),MONTH(Units!$I158),1))))</f>
        <v/>
      </c>
      <c r="AA159" s="33" t="str">
        <f>IF($A159="","",MIN(IF(DAY(Settings!$B$6)&gt;=MAX(1,N(Units!$H158)),DATE(YEAR(Settings!$B$6),MONTH(Settings!$B$6),1),EDATE(DATE(YEAR(Settings!$B$6),MONTH(Settings!$B$6),1),-1)),Settings!$B$10,IF(Units!$J158="",2958465,DATE(YEAR(Units!$J158),MONTH(Units!$J158),1))))</f>
        <v/>
      </c>
    </row>
    <row r="160" spans="1:27" x14ac:dyDescent="0.3">
      <c r="A160" s="25" t="str">
        <f>IF(Units!A159="","",Units!A159)</f>
        <v/>
      </c>
      <c r="B160" s="25" t="str">
        <f>IF($A160="","",Units!B159&amp;"")</f>
        <v/>
      </c>
      <c r="C160" s="25" t="str">
        <f>IF($A160="","",IF(Units!D159="","(vacant)",Units!D159&amp;""))</f>
        <v/>
      </c>
      <c r="D160" s="26" t="str">
        <f>IF($A160="","",N(Units!F159))</f>
        <v/>
      </c>
      <c r="E160" s="27" t="str">
        <f>IF($A160="","",IF(OR(Units!$D159="",$AA160&lt;$Z160),0,(YEAR($AA160)-YEAR($Z160))*12+MONTH($AA160)-MONTH($Z160)+1))</f>
        <v/>
      </c>
      <c r="F160" s="26" t="str">
        <f>IF($A160="","",N(Units!K159)+E160*D160)</f>
        <v/>
      </c>
      <c r="G160" s="26" t="str">
        <f>IF($A160="","",SUMIFS(Payments!$D:$D,Payments!$B:$B,$A160,Payments!$C:$C,"&lt;"&amp;EDATE(Settings!$B$10,1)))</f>
        <v/>
      </c>
      <c r="H160" s="28" t="str">
        <f t="shared" si="4"/>
        <v/>
      </c>
      <c r="I160" s="27" t="str">
        <f>IF($A160="","",IF(H160&gt;0.005,"Arrears",IF(H160&lt;-0.005,"Advance",IF(Units!D159="","Vacant","Paid up"))))</f>
        <v/>
      </c>
      <c r="J160" s="26" t="str">
        <f>IF($A160="","",N(Units!G159))</f>
        <v/>
      </c>
      <c r="K160" s="29" t="str">
        <f>IF(OR($A160="",Units!J159=""),"",Units!J159)</f>
        <v/>
      </c>
      <c r="L160" s="30" t="str">
        <f>IF(K160="","",K160-Settings!$B$6)</f>
        <v/>
      </c>
      <c r="M160" s="31" t="str">
        <f>IF($A160="","",SUMIFS(Payments!$D:$D,Payments!$B:$B,$A160,Payments!$C:$C,"&gt;="&amp;M$4,Payments!$C:$C,"&lt;"&amp;EDATE(M$4,1)))</f>
        <v/>
      </c>
      <c r="N160" s="31" t="str">
        <f>IF($A160="","",SUMIFS(Payments!$D:$D,Payments!$B:$B,$A160,Payments!$C:$C,"&gt;="&amp;N$4,Payments!$C:$C,"&lt;"&amp;EDATE(N$4,1)))</f>
        <v/>
      </c>
      <c r="O160" s="31" t="str">
        <f>IF($A160="","",SUMIFS(Payments!$D:$D,Payments!$B:$B,$A160,Payments!$C:$C,"&gt;="&amp;O$4,Payments!$C:$C,"&lt;"&amp;EDATE(O$4,1)))</f>
        <v/>
      </c>
      <c r="P160" s="31" t="str">
        <f>IF($A160="","",SUMIFS(Payments!$D:$D,Payments!$B:$B,$A160,Payments!$C:$C,"&gt;="&amp;P$4,Payments!$C:$C,"&lt;"&amp;EDATE(P$4,1)))</f>
        <v/>
      </c>
      <c r="Q160" s="31" t="str">
        <f>IF($A160="","",SUMIFS(Payments!$D:$D,Payments!$B:$B,$A160,Payments!$C:$C,"&gt;="&amp;Q$4,Payments!$C:$C,"&lt;"&amp;EDATE(Q$4,1)))</f>
        <v/>
      </c>
      <c r="R160" s="31" t="str">
        <f>IF($A160="","",SUMIFS(Payments!$D:$D,Payments!$B:$B,$A160,Payments!$C:$C,"&gt;="&amp;R$4,Payments!$C:$C,"&lt;"&amp;EDATE(R$4,1)))</f>
        <v/>
      </c>
      <c r="S160" s="31" t="str">
        <f>IF($A160="","",SUMIFS(Payments!$D:$D,Payments!$B:$B,$A160,Payments!$C:$C,"&gt;="&amp;S$4,Payments!$C:$C,"&lt;"&amp;EDATE(S$4,1)))</f>
        <v/>
      </c>
      <c r="T160" s="31" t="str">
        <f>IF($A160="","",SUMIFS(Payments!$D:$D,Payments!$B:$B,$A160,Payments!$C:$C,"&gt;="&amp;T$4,Payments!$C:$C,"&lt;"&amp;EDATE(T$4,1)))</f>
        <v/>
      </c>
      <c r="U160" s="31" t="str">
        <f>IF($A160="","",SUMIFS(Payments!$D:$D,Payments!$B:$B,$A160,Payments!$C:$C,"&gt;="&amp;U$4,Payments!$C:$C,"&lt;"&amp;EDATE(U$4,1)))</f>
        <v/>
      </c>
      <c r="V160" s="31" t="str">
        <f>IF($A160="","",SUMIFS(Payments!$D:$D,Payments!$B:$B,$A160,Payments!$C:$C,"&gt;="&amp;V$4,Payments!$C:$C,"&lt;"&amp;EDATE(V$4,1)))</f>
        <v/>
      </c>
      <c r="W160" s="31" t="str">
        <f>IF($A160="","",SUMIFS(Payments!$D:$D,Payments!$B:$B,$A160,Payments!$C:$C,"&gt;="&amp;W$4,Payments!$C:$C,"&lt;"&amp;EDATE(W$4,1)))</f>
        <v/>
      </c>
      <c r="X160" s="31" t="str">
        <f>IF($A160="","",SUMIFS(Payments!$D:$D,Payments!$B:$B,$A160,Payments!$C:$C,"&gt;="&amp;X$4,Payments!$C:$C,"&lt;"&amp;EDATE(X$4,1)))</f>
        <v/>
      </c>
      <c r="Y160" s="32" t="str">
        <f>IF(OR($A160="",N(H160)&lt;=0.005,Units!D159=""),"","Dear "&amp;C160&amp;", rent of "&amp;Settings!$B$4&amp;" "&amp;TEXT(H160,"#,##0")&amp;" is pending for "&amp;Units!C159&amp;", "&amp;B160&amp;" as on "&amp;TEXT(Settings!$B$6,"dd-mmm-yyyy")&amp;". Kindly pay at the earliest. Thank you. "&amp;Settings!$B$3)</f>
        <v/>
      </c>
      <c r="Z160" s="33" t="str">
        <f>IF($A160="","",IF(Units!$I159="",Settings!$B$9,MAX(Settings!$B$9,DATE(YEAR(Units!$I159),MONTH(Units!$I159),1))))</f>
        <v/>
      </c>
      <c r="AA160" s="33" t="str">
        <f>IF($A160="","",MIN(IF(DAY(Settings!$B$6)&gt;=MAX(1,N(Units!$H159)),DATE(YEAR(Settings!$B$6),MONTH(Settings!$B$6),1),EDATE(DATE(YEAR(Settings!$B$6),MONTH(Settings!$B$6),1),-1)),Settings!$B$10,IF(Units!$J159="",2958465,DATE(YEAR(Units!$J159),MONTH(Units!$J159),1))))</f>
        <v/>
      </c>
    </row>
    <row r="161" spans="1:27" x14ac:dyDescent="0.3">
      <c r="A161" s="25" t="str">
        <f>IF(Units!A160="","",Units!A160)</f>
        <v/>
      </c>
      <c r="B161" s="25" t="str">
        <f>IF($A161="","",Units!B160&amp;"")</f>
        <v/>
      </c>
      <c r="C161" s="25" t="str">
        <f>IF($A161="","",IF(Units!D160="","(vacant)",Units!D160&amp;""))</f>
        <v/>
      </c>
      <c r="D161" s="26" t="str">
        <f>IF($A161="","",N(Units!F160))</f>
        <v/>
      </c>
      <c r="E161" s="27" t="str">
        <f>IF($A161="","",IF(OR(Units!$D160="",$AA161&lt;$Z161),0,(YEAR($AA161)-YEAR($Z161))*12+MONTH($AA161)-MONTH($Z161)+1))</f>
        <v/>
      </c>
      <c r="F161" s="26" t="str">
        <f>IF($A161="","",N(Units!K160)+E161*D161)</f>
        <v/>
      </c>
      <c r="G161" s="26" t="str">
        <f>IF($A161="","",SUMIFS(Payments!$D:$D,Payments!$B:$B,$A161,Payments!$C:$C,"&lt;"&amp;EDATE(Settings!$B$10,1)))</f>
        <v/>
      </c>
      <c r="H161" s="28" t="str">
        <f t="shared" si="4"/>
        <v/>
      </c>
      <c r="I161" s="27" t="str">
        <f>IF($A161="","",IF(H161&gt;0.005,"Arrears",IF(H161&lt;-0.005,"Advance",IF(Units!D160="","Vacant","Paid up"))))</f>
        <v/>
      </c>
      <c r="J161" s="26" t="str">
        <f>IF($A161="","",N(Units!G160))</f>
        <v/>
      </c>
      <c r="K161" s="29" t="str">
        <f>IF(OR($A161="",Units!J160=""),"",Units!J160)</f>
        <v/>
      </c>
      <c r="L161" s="30" t="str">
        <f>IF(K161="","",K161-Settings!$B$6)</f>
        <v/>
      </c>
      <c r="M161" s="31" t="str">
        <f>IF($A161="","",SUMIFS(Payments!$D:$D,Payments!$B:$B,$A161,Payments!$C:$C,"&gt;="&amp;M$4,Payments!$C:$C,"&lt;"&amp;EDATE(M$4,1)))</f>
        <v/>
      </c>
      <c r="N161" s="31" t="str">
        <f>IF($A161="","",SUMIFS(Payments!$D:$D,Payments!$B:$B,$A161,Payments!$C:$C,"&gt;="&amp;N$4,Payments!$C:$C,"&lt;"&amp;EDATE(N$4,1)))</f>
        <v/>
      </c>
      <c r="O161" s="31" t="str">
        <f>IF($A161="","",SUMIFS(Payments!$D:$D,Payments!$B:$B,$A161,Payments!$C:$C,"&gt;="&amp;O$4,Payments!$C:$C,"&lt;"&amp;EDATE(O$4,1)))</f>
        <v/>
      </c>
      <c r="P161" s="31" t="str">
        <f>IF($A161="","",SUMIFS(Payments!$D:$D,Payments!$B:$B,$A161,Payments!$C:$C,"&gt;="&amp;P$4,Payments!$C:$C,"&lt;"&amp;EDATE(P$4,1)))</f>
        <v/>
      </c>
      <c r="Q161" s="31" t="str">
        <f>IF($A161="","",SUMIFS(Payments!$D:$D,Payments!$B:$B,$A161,Payments!$C:$C,"&gt;="&amp;Q$4,Payments!$C:$C,"&lt;"&amp;EDATE(Q$4,1)))</f>
        <v/>
      </c>
      <c r="R161" s="31" t="str">
        <f>IF($A161="","",SUMIFS(Payments!$D:$D,Payments!$B:$B,$A161,Payments!$C:$C,"&gt;="&amp;R$4,Payments!$C:$C,"&lt;"&amp;EDATE(R$4,1)))</f>
        <v/>
      </c>
      <c r="S161" s="31" t="str">
        <f>IF($A161="","",SUMIFS(Payments!$D:$D,Payments!$B:$B,$A161,Payments!$C:$C,"&gt;="&amp;S$4,Payments!$C:$C,"&lt;"&amp;EDATE(S$4,1)))</f>
        <v/>
      </c>
      <c r="T161" s="31" t="str">
        <f>IF($A161="","",SUMIFS(Payments!$D:$D,Payments!$B:$B,$A161,Payments!$C:$C,"&gt;="&amp;T$4,Payments!$C:$C,"&lt;"&amp;EDATE(T$4,1)))</f>
        <v/>
      </c>
      <c r="U161" s="31" t="str">
        <f>IF($A161="","",SUMIFS(Payments!$D:$D,Payments!$B:$B,$A161,Payments!$C:$C,"&gt;="&amp;U$4,Payments!$C:$C,"&lt;"&amp;EDATE(U$4,1)))</f>
        <v/>
      </c>
      <c r="V161" s="31" t="str">
        <f>IF($A161="","",SUMIFS(Payments!$D:$D,Payments!$B:$B,$A161,Payments!$C:$C,"&gt;="&amp;V$4,Payments!$C:$C,"&lt;"&amp;EDATE(V$4,1)))</f>
        <v/>
      </c>
      <c r="W161" s="31" t="str">
        <f>IF($A161="","",SUMIFS(Payments!$D:$D,Payments!$B:$B,$A161,Payments!$C:$C,"&gt;="&amp;W$4,Payments!$C:$C,"&lt;"&amp;EDATE(W$4,1)))</f>
        <v/>
      </c>
      <c r="X161" s="31" t="str">
        <f>IF($A161="","",SUMIFS(Payments!$D:$D,Payments!$B:$B,$A161,Payments!$C:$C,"&gt;="&amp;X$4,Payments!$C:$C,"&lt;"&amp;EDATE(X$4,1)))</f>
        <v/>
      </c>
      <c r="Y161" s="32" t="str">
        <f>IF(OR($A161="",N(H161)&lt;=0.005,Units!D160=""),"","Dear "&amp;C161&amp;", rent of "&amp;Settings!$B$4&amp;" "&amp;TEXT(H161,"#,##0")&amp;" is pending for "&amp;Units!C160&amp;", "&amp;B161&amp;" as on "&amp;TEXT(Settings!$B$6,"dd-mmm-yyyy")&amp;". Kindly pay at the earliest. Thank you. "&amp;Settings!$B$3)</f>
        <v/>
      </c>
      <c r="Z161" s="33" t="str">
        <f>IF($A161="","",IF(Units!$I160="",Settings!$B$9,MAX(Settings!$B$9,DATE(YEAR(Units!$I160),MONTH(Units!$I160),1))))</f>
        <v/>
      </c>
      <c r="AA161" s="33" t="str">
        <f>IF($A161="","",MIN(IF(DAY(Settings!$B$6)&gt;=MAX(1,N(Units!$H160)),DATE(YEAR(Settings!$B$6),MONTH(Settings!$B$6),1),EDATE(DATE(YEAR(Settings!$B$6),MONTH(Settings!$B$6),1),-1)),Settings!$B$10,IF(Units!$J160="",2958465,DATE(YEAR(Units!$J160),MONTH(Units!$J160),1))))</f>
        <v/>
      </c>
    </row>
    <row r="162" spans="1:27" x14ac:dyDescent="0.3">
      <c r="A162" s="25" t="str">
        <f>IF(Units!A161="","",Units!A161)</f>
        <v/>
      </c>
      <c r="B162" s="25" t="str">
        <f>IF($A162="","",Units!B161&amp;"")</f>
        <v/>
      </c>
      <c r="C162" s="25" t="str">
        <f>IF($A162="","",IF(Units!D161="","(vacant)",Units!D161&amp;""))</f>
        <v/>
      </c>
      <c r="D162" s="26" t="str">
        <f>IF($A162="","",N(Units!F161))</f>
        <v/>
      </c>
      <c r="E162" s="27" t="str">
        <f>IF($A162="","",IF(OR(Units!$D161="",$AA162&lt;$Z162),0,(YEAR($AA162)-YEAR($Z162))*12+MONTH($AA162)-MONTH($Z162)+1))</f>
        <v/>
      </c>
      <c r="F162" s="26" t="str">
        <f>IF($A162="","",N(Units!K161)+E162*D162)</f>
        <v/>
      </c>
      <c r="G162" s="26" t="str">
        <f>IF($A162="","",SUMIFS(Payments!$D:$D,Payments!$B:$B,$A162,Payments!$C:$C,"&lt;"&amp;EDATE(Settings!$B$10,1)))</f>
        <v/>
      </c>
      <c r="H162" s="28" t="str">
        <f t="shared" si="4"/>
        <v/>
      </c>
      <c r="I162" s="27" t="str">
        <f>IF($A162="","",IF(H162&gt;0.005,"Arrears",IF(H162&lt;-0.005,"Advance",IF(Units!D161="","Vacant","Paid up"))))</f>
        <v/>
      </c>
      <c r="J162" s="26" t="str">
        <f>IF($A162="","",N(Units!G161))</f>
        <v/>
      </c>
      <c r="K162" s="29" t="str">
        <f>IF(OR($A162="",Units!J161=""),"",Units!J161)</f>
        <v/>
      </c>
      <c r="L162" s="30" t="str">
        <f>IF(K162="","",K162-Settings!$B$6)</f>
        <v/>
      </c>
      <c r="M162" s="31" t="str">
        <f>IF($A162="","",SUMIFS(Payments!$D:$D,Payments!$B:$B,$A162,Payments!$C:$C,"&gt;="&amp;M$4,Payments!$C:$C,"&lt;"&amp;EDATE(M$4,1)))</f>
        <v/>
      </c>
      <c r="N162" s="31" t="str">
        <f>IF($A162="","",SUMIFS(Payments!$D:$D,Payments!$B:$B,$A162,Payments!$C:$C,"&gt;="&amp;N$4,Payments!$C:$C,"&lt;"&amp;EDATE(N$4,1)))</f>
        <v/>
      </c>
      <c r="O162" s="31" t="str">
        <f>IF($A162="","",SUMIFS(Payments!$D:$D,Payments!$B:$B,$A162,Payments!$C:$C,"&gt;="&amp;O$4,Payments!$C:$C,"&lt;"&amp;EDATE(O$4,1)))</f>
        <v/>
      </c>
      <c r="P162" s="31" t="str">
        <f>IF($A162="","",SUMIFS(Payments!$D:$D,Payments!$B:$B,$A162,Payments!$C:$C,"&gt;="&amp;P$4,Payments!$C:$C,"&lt;"&amp;EDATE(P$4,1)))</f>
        <v/>
      </c>
      <c r="Q162" s="31" t="str">
        <f>IF($A162="","",SUMIFS(Payments!$D:$D,Payments!$B:$B,$A162,Payments!$C:$C,"&gt;="&amp;Q$4,Payments!$C:$C,"&lt;"&amp;EDATE(Q$4,1)))</f>
        <v/>
      </c>
      <c r="R162" s="31" t="str">
        <f>IF($A162="","",SUMIFS(Payments!$D:$D,Payments!$B:$B,$A162,Payments!$C:$C,"&gt;="&amp;R$4,Payments!$C:$C,"&lt;"&amp;EDATE(R$4,1)))</f>
        <v/>
      </c>
      <c r="S162" s="31" t="str">
        <f>IF($A162="","",SUMIFS(Payments!$D:$D,Payments!$B:$B,$A162,Payments!$C:$C,"&gt;="&amp;S$4,Payments!$C:$C,"&lt;"&amp;EDATE(S$4,1)))</f>
        <v/>
      </c>
      <c r="T162" s="31" t="str">
        <f>IF($A162="","",SUMIFS(Payments!$D:$D,Payments!$B:$B,$A162,Payments!$C:$C,"&gt;="&amp;T$4,Payments!$C:$C,"&lt;"&amp;EDATE(T$4,1)))</f>
        <v/>
      </c>
      <c r="U162" s="31" t="str">
        <f>IF($A162="","",SUMIFS(Payments!$D:$D,Payments!$B:$B,$A162,Payments!$C:$C,"&gt;="&amp;U$4,Payments!$C:$C,"&lt;"&amp;EDATE(U$4,1)))</f>
        <v/>
      </c>
      <c r="V162" s="31" t="str">
        <f>IF($A162="","",SUMIFS(Payments!$D:$D,Payments!$B:$B,$A162,Payments!$C:$C,"&gt;="&amp;V$4,Payments!$C:$C,"&lt;"&amp;EDATE(V$4,1)))</f>
        <v/>
      </c>
      <c r="W162" s="31" t="str">
        <f>IF($A162="","",SUMIFS(Payments!$D:$D,Payments!$B:$B,$A162,Payments!$C:$C,"&gt;="&amp;W$4,Payments!$C:$C,"&lt;"&amp;EDATE(W$4,1)))</f>
        <v/>
      </c>
      <c r="X162" s="31" t="str">
        <f>IF($A162="","",SUMIFS(Payments!$D:$D,Payments!$B:$B,$A162,Payments!$C:$C,"&gt;="&amp;X$4,Payments!$C:$C,"&lt;"&amp;EDATE(X$4,1)))</f>
        <v/>
      </c>
      <c r="Y162" s="32" t="str">
        <f>IF(OR($A162="",N(H162)&lt;=0.005,Units!D161=""),"","Dear "&amp;C162&amp;", rent of "&amp;Settings!$B$4&amp;" "&amp;TEXT(H162,"#,##0")&amp;" is pending for "&amp;Units!C161&amp;", "&amp;B162&amp;" as on "&amp;TEXT(Settings!$B$6,"dd-mmm-yyyy")&amp;". Kindly pay at the earliest. Thank you. "&amp;Settings!$B$3)</f>
        <v/>
      </c>
      <c r="Z162" s="33" t="str">
        <f>IF($A162="","",IF(Units!$I161="",Settings!$B$9,MAX(Settings!$B$9,DATE(YEAR(Units!$I161),MONTH(Units!$I161),1))))</f>
        <v/>
      </c>
      <c r="AA162" s="33" t="str">
        <f>IF($A162="","",MIN(IF(DAY(Settings!$B$6)&gt;=MAX(1,N(Units!$H161)),DATE(YEAR(Settings!$B$6),MONTH(Settings!$B$6),1),EDATE(DATE(YEAR(Settings!$B$6),MONTH(Settings!$B$6),1),-1)),Settings!$B$10,IF(Units!$J161="",2958465,DATE(YEAR(Units!$J161),MONTH(Units!$J161),1))))</f>
        <v/>
      </c>
    </row>
    <row r="163" spans="1:27" x14ac:dyDescent="0.3">
      <c r="A163" s="25" t="str">
        <f>IF(Units!A162="","",Units!A162)</f>
        <v/>
      </c>
      <c r="B163" s="25" t="str">
        <f>IF($A163="","",Units!B162&amp;"")</f>
        <v/>
      </c>
      <c r="C163" s="25" t="str">
        <f>IF($A163="","",IF(Units!D162="","(vacant)",Units!D162&amp;""))</f>
        <v/>
      </c>
      <c r="D163" s="26" t="str">
        <f>IF($A163="","",N(Units!F162))</f>
        <v/>
      </c>
      <c r="E163" s="27" t="str">
        <f>IF($A163="","",IF(OR(Units!$D162="",$AA163&lt;$Z163),0,(YEAR($AA163)-YEAR($Z163))*12+MONTH($AA163)-MONTH($Z163)+1))</f>
        <v/>
      </c>
      <c r="F163" s="26" t="str">
        <f>IF($A163="","",N(Units!K162)+E163*D163)</f>
        <v/>
      </c>
      <c r="G163" s="26" t="str">
        <f>IF($A163="","",SUMIFS(Payments!$D:$D,Payments!$B:$B,$A163,Payments!$C:$C,"&lt;"&amp;EDATE(Settings!$B$10,1)))</f>
        <v/>
      </c>
      <c r="H163" s="28" t="str">
        <f t="shared" si="4"/>
        <v/>
      </c>
      <c r="I163" s="27" t="str">
        <f>IF($A163="","",IF(H163&gt;0.005,"Arrears",IF(H163&lt;-0.005,"Advance",IF(Units!D162="","Vacant","Paid up"))))</f>
        <v/>
      </c>
      <c r="J163" s="26" t="str">
        <f>IF($A163="","",N(Units!G162))</f>
        <v/>
      </c>
      <c r="K163" s="29" t="str">
        <f>IF(OR($A163="",Units!J162=""),"",Units!J162)</f>
        <v/>
      </c>
      <c r="L163" s="30" t="str">
        <f>IF(K163="","",K163-Settings!$B$6)</f>
        <v/>
      </c>
      <c r="M163" s="31" t="str">
        <f>IF($A163="","",SUMIFS(Payments!$D:$D,Payments!$B:$B,$A163,Payments!$C:$C,"&gt;="&amp;M$4,Payments!$C:$C,"&lt;"&amp;EDATE(M$4,1)))</f>
        <v/>
      </c>
      <c r="N163" s="31" t="str">
        <f>IF($A163="","",SUMIFS(Payments!$D:$D,Payments!$B:$B,$A163,Payments!$C:$C,"&gt;="&amp;N$4,Payments!$C:$C,"&lt;"&amp;EDATE(N$4,1)))</f>
        <v/>
      </c>
      <c r="O163" s="31" t="str">
        <f>IF($A163="","",SUMIFS(Payments!$D:$D,Payments!$B:$B,$A163,Payments!$C:$C,"&gt;="&amp;O$4,Payments!$C:$C,"&lt;"&amp;EDATE(O$4,1)))</f>
        <v/>
      </c>
      <c r="P163" s="31" t="str">
        <f>IF($A163="","",SUMIFS(Payments!$D:$D,Payments!$B:$B,$A163,Payments!$C:$C,"&gt;="&amp;P$4,Payments!$C:$C,"&lt;"&amp;EDATE(P$4,1)))</f>
        <v/>
      </c>
      <c r="Q163" s="31" t="str">
        <f>IF($A163="","",SUMIFS(Payments!$D:$D,Payments!$B:$B,$A163,Payments!$C:$C,"&gt;="&amp;Q$4,Payments!$C:$C,"&lt;"&amp;EDATE(Q$4,1)))</f>
        <v/>
      </c>
      <c r="R163" s="31" t="str">
        <f>IF($A163="","",SUMIFS(Payments!$D:$D,Payments!$B:$B,$A163,Payments!$C:$C,"&gt;="&amp;R$4,Payments!$C:$C,"&lt;"&amp;EDATE(R$4,1)))</f>
        <v/>
      </c>
      <c r="S163" s="31" t="str">
        <f>IF($A163="","",SUMIFS(Payments!$D:$D,Payments!$B:$B,$A163,Payments!$C:$C,"&gt;="&amp;S$4,Payments!$C:$C,"&lt;"&amp;EDATE(S$4,1)))</f>
        <v/>
      </c>
      <c r="T163" s="31" t="str">
        <f>IF($A163="","",SUMIFS(Payments!$D:$D,Payments!$B:$B,$A163,Payments!$C:$C,"&gt;="&amp;T$4,Payments!$C:$C,"&lt;"&amp;EDATE(T$4,1)))</f>
        <v/>
      </c>
      <c r="U163" s="31" t="str">
        <f>IF($A163="","",SUMIFS(Payments!$D:$D,Payments!$B:$B,$A163,Payments!$C:$C,"&gt;="&amp;U$4,Payments!$C:$C,"&lt;"&amp;EDATE(U$4,1)))</f>
        <v/>
      </c>
      <c r="V163" s="31" t="str">
        <f>IF($A163="","",SUMIFS(Payments!$D:$D,Payments!$B:$B,$A163,Payments!$C:$C,"&gt;="&amp;V$4,Payments!$C:$C,"&lt;"&amp;EDATE(V$4,1)))</f>
        <v/>
      </c>
      <c r="W163" s="31" t="str">
        <f>IF($A163="","",SUMIFS(Payments!$D:$D,Payments!$B:$B,$A163,Payments!$C:$C,"&gt;="&amp;W$4,Payments!$C:$C,"&lt;"&amp;EDATE(W$4,1)))</f>
        <v/>
      </c>
      <c r="X163" s="31" t="str">
        <f>IF($A163="","",SUMIFS(Payments!$D:$D,Payments!$B:$B,$A163,Payments!$C:$C,"&gt;="&amp;X$4,Payments!$C:$C,"&lt;"&amp;EDATE(X$4,1)))</f>
        <v/>
      </c>
      <c r="Y163" s="32" t="str">
        <f>IF(OR($A163="",N(H163)&lt;=0.005,Units!D162=""),"","Dear "&amp;C163&amp;", rent of "&amp;Settings!$B$4&amp;" "&amp;TEXT(H163,"#,##0")&amp;" is pending for "&amp;Units!C162&amp;", "&amp;B163&amp;" as on "&amp;TEXT(Settings!$B$6,"dd-mmm-yyyy")&amp;". Kindly pay at the earliest. Thank you. "&amp;Settings!$B$3)</f>
        <v/>
      </c>
      <c r="Z163" s="33" t="str">
        <f>IF($A163="","",IF(Units!$I162="",Settings!$B$9,MAX(Settings!$B$9,DATE(YEAR(Units!$I162),MONTH(Units!$I162),1))))</f>
        <v/>
      </c>
      <c r="AA163" s="33" t="str">
        <f>IF($A163="","",MIN(IF(DAY(Settings!$B$6)&gt;=MAX(1,N(Units!$H162)),DATE(YEAR(Settings!$B$6),MONTH(Settings!$B$6),1),EDATE(DATE(YEAR(Settings!$B$6),MONTH(Settings!$B$6),1),-1)),Settings!$B$10,IF(Units!$J162="",2958465,DATE(YEAR(Units!$J162),MONTH(Units!$J162),1))))</f>
        <v/>
      </c>
    </row>
    <row r="164" spans="1:27" x14ac:dyDescent="0.3">
      <c r="A164" s="25" t="str">
        <f>IF(Units!A163="","",Units!A163)</f>
        <v/>
      </c>
      <c r="B164" s="25" t="str">
        <f>IF($A164="","",Units!B163&amp;"")</f>
        <v/>
      </c>
      <c r="C164" s="25" t="str">
        <f>IF($A164="","",IF(Units!D163="","(vacant)",Units!D163&amp;""))</f>
        <v/>
      </c>
      <c r="D164" s="26" t="str">
        <f>IF($A164="","",N(Units!F163))</f>
        <v/>
      </c>
      <c r="E164" s="27" t="str">
        <f>IF($A164="","",IF(OR(Units!$D163="",$AA164&lt;$Z164),0,(YEAR($AA164)-YEAR($Z164))*12+MONTH($AA164)-MONTH($Z164)+1))</f>
        <v/>
      </c>
      <c r="F164" s="26" t="str">
        <f>IF($A164="","",N(Units!K163)+E164*D164)</f>
        <v/>
      </c>
      <c r="G164" s="26" t="str">
        <f>IF($A164="","",SUMIFS(Payments!$D:$D,Payments!$B:$B,$A164,Payments!$C:$C,"&lt;"&amp;EDATE(Settings!$B$10,1)))</f>
        <v/>
      </c>
      <c r="H164" s="28" t="str">
        <f t="shared" si="4"/>
        <v/>
      </c>
      <c r="I164" s="27" t="str">
        <f>IF($A164="","",IF(H164&gt;0.005,"Arrears",IF(H164&lt;-0.005,"Advance",IF(Units!D163="","Vacant","Paid up"))))</f>
        <v/>
      </c>
      <c r="J164" s="26" t="str">
        <f>IF($A164="","",N(Units!G163))</f>
        <v/>
      </c>
      <c r="K164" s="29" t="str">
        <f>IF(OR($A164="",Units!J163=""),"",Units!J163)</f>
        <v/>
      </c>
      <c r="L164" s="30" t="str">
        <f>IF(K164="","",K164-Settings!$B$6)</f>
        <v/>
      </c>
      <c r="M164" s="31" t="str">
        <f>IF($A164="","",SUMIFS(Payments!$D:$D,Payments!$B:$B,$A164,Payments!$C:$C,"&gt;="&amp;M$4,Payments!$C:$C,"&lt;"&amp;EDATE(M$4,1)))</f>
        <v/>
      </c>
      <c r="N164" s="31" t="str">
        <f>IF($A164="","",SUMIFS(Payments!$D:$D,Payments!$B:$B,$A164,Payments!$C:$C,"&gt;="&amp;N$4,Payments!$C:$C,"&lt;"&amp;EDATE(N$4,1)))</f>
        <v/>
      </c>
      <c r="O164" s="31" t="str">
        <f>IF($A164="","",SUMIFS(Payments!$D:$D,Payments!$B:$B,$A164,Payments!$C:$C,"&gt;="&amp;O$4,Payments!$C:$C,"&lt;"&amp;EDATE(O$4,1)))</f>
        <v/>
      </c>
      <c r="P164" s="31" t="str">
        <f>IF($A164="","",SUMIFS(Payments!$D:$D,Payments!$B:$B,$A164,Payments!$C:$C,"&gt;="&amp;P$4,Payments!$C:$C,"&lt;"&amp;EDATE(P$4,1)))</f>
        <v/>
      </c>
      <c r="Q164" s="31" t="str">
        <f>IF($A164="","",SUMIFS(Payments!$D:$D,Payments!$B:$B,$A164,Payments!$C:$C,"&gt;="&amp;Q$4,Payments!$C:$C,"&lt;"&amp;EDATE(Q$4,1)))</f>
        <v/>
      </c>
      <c r="R164" s="31" t="str">
        <f>IF($A164="","",SUMIFS(Payments!$D:$D,Payments!$B:$B,$A164,Payments!$C:$C,"&gt;="&amp;R$4,Payments!$C:$C,"&lt;"&amp;EDATE(R$4,1)))</f>
        <v/>
      </c>
      <c r="S164" s="31" t="str">
        <f>IF($A164="","",SUMIFS(Payments!$D:$D,Payments!$B:$B,$A164,Payments!$C:$C,"&gt;="&amp;S$4,Payments!$C:$C,"&lt;"&amp;EDATE(S$4,1)))</f>
        <v/>
      </c>
      <c r="T164" s="31" t="str">
        <f>IF($A164="","",SUMIFS(Payments!$D:$D,Payments!$B:$B,$A164,Payments!$C:$C,"&gt;="&amp;T$4,Payments!$C:$C,"&lt;"&amp;EDATE(T$4,1)))</f>
        <v/>
      </c>
      <c r="U164" s="31" t="str">
        <f>IF($A164="","",SUMIFS(Payments!$D:$D,Payments!$B:$B,$A164,Payments!$C:$C,"&gt;="&amp;U$4,Payments!$C:$C,"&lt;"&amp;EDATE(U$4,1)))</f>
        <v/>
      </c>
      <c r="V164" s="31" t="str">
        <f>IF($A164="","",SUMIFS(Payments!$D:$D,Payments!$B:$B,$A164,Payments!$C:$C,"&gt;="&amp;V$4,Payments!$C:$C,"&lt;"&amp;EDATE(V$4,1)))</f>
        <v/>
      </c>
      <c r="W164" s="31" t="str">
        <f>IF($A164="","",SUMIFS(Payments!$D:$D,Payments!$B:$B,$A164,Payments!$C:$C,"&gt;="&amp;W$4,Payments!$C:$C,"&lt;"&amp;EDATE(W$4,1)))</f>
        <v/>
      </c>
      <c r="X164" s="31" t="str">
        <f>IF($A164="","",SUMIFS(Payments!$D:$D,Payments!$B:$B,$A164,Payments!$C:$C,"&gt;="&amp;X$4,Payments!$C:$C,"&lt;"&amp;EDATE(X$4,1)))</f>
        <v/>
      </c>
      <c r="Y164" s="32" t="str">
        <f>IF(OR($A164="",N(H164)&lt;=0.005,Units!D163=""),"","Dear "&amp;C164&amp;", rent of "&amp;Settings!$B$4&amp;" "&amp;TEXT(H164,"#,##0")&amp;" is pending for "&amp;Units!C163&amp;", "&amp;B164&amp;" as on "&amp;TEXT(Settings!$B$6,"dd-mmm-yyyy")&amp;". Kindly pay at the earliest. Thank you. "&amp;Settings!$B$3)</f>
        <v/>
      </c>
      <c r="Z164" s="33" t="str">
        <f>IF($A164="","",IF(Units!$I163="",Settings!$B$9,MAX(Settings!$B$9,DATE(YEAR(Units!$I163),MONTH(Units!$I163),1))))</f>
        <v/>
      </c>
      <c r="AA164" s="33" t="str">
        <f>IF($A164="","",MIN(IF(DAY(Settings!$B$6)&gt;=MAX(1,N(Units!$H163)),DATE(YEAR(Settings!$B$6),MONTH(Settings!$B$6),1),EDATE(DATE(YEAR(Settings!$B$6),MONTH(Settings!$B$6),1),-1)),Settings!$B$10,IF(Units!$J163="",2958465,DATE(YEAR(Units!$J163),MONTH(Units!$J163),1))))</f>
        <v/>
      </c>
    </row>
    <row r="165" spans="1:27" x14ac:dyDescent="0.3">
      <c r="A165" s="25" t="str">
        <f>IF(Units!A164="","",Units!A164)</f>
        <v/>
      </c>
      <c r="B165" s="25" t="str">
        <f>IF($A165="","",Units!B164&amp;"")</f>
        <v/>
      </c>
      <c r="C165" s="25" t="str">
        <f>IF($A165="","",IF(Units!D164="","(vacant)",Units!D164&amp;""))</f>
        <v/>
      </c>
      <c r="D165" s="26" t="str">
        <f>IF($A165="","",N(Units!F164))</f>
        <v/>
      </c>
      <c r="E165" s="27" t="str">
        <f>IF($A165="","",IF(OR(Units!$D164="",$AA165&lt;$Z165),0,(YEAR($AA165)-YEAR($Z165))*12+MONTH($AA165)-MONTH($Z165)+1))</f>
        <v/>
      </c>
      <c r="F165" s="26" t="str">
        <f>IF($A165="","",N(Units!K164)+E165*D165)</f>
        <v/>
      </c>
      <c r="G165" s="26" t="str">
        <f>IF($A165="","",SUMIFS(Payments!$D:$D,Payments!$B:$B,$A165,Payments!$C:$C,"&lt;"&amp;EDATE(Settings!$B$10,1)))</f>
        <v/>
      </c>
      <c r="H165" s="28" t="str">
        <f t="shared" ref="H165:H196" si="5">IF($A165="","",F165-G165)</f>
        <v/>
      </c>
      <c r="I165" s="27" t="str">
        <f>IF($A165="","",IF(H165&gt;0.005,"Arrears",IF(H165&lt;-0.005,"Advance",IF(Units!D164="","Vacant","Paid up"))))</f>
        <v/>
      </c>
      <c r="J165" s="26" t="str">
        <f>IF($A165="","",N(Units!G164))</f>
        <v/>
      </c>
      <c r="K165" s="29" t="str">
        <f>IF(OR($A165="",Units!J164=""),"",Units!J164)</f>
        <v/>
      </c>
      <c r="L165" s="30" t="str">
        <f>IF(K165="","",K165-Settings!$B$6)</f>
        <v/>
      </c>
      <c r="M165" s="31" t="str">
        <f>IF($A165="","",SUMIFS(Payments!$D:$D,Payments!$B:$B,$A165,Payments!$C:$C,"&gt;="&amp;M$4,Payments!$C:$C,"&lt;"&amp;EDATE(M$4,1)))</f>
        <v/>
      </c>
      <c r="N165" s="31" t="str">
        <f>IF($A165="","",SUMIFS(Payments!$D:$D,Payments!$B:$B,$A165,Payments!$C:$C,"&gt;="&amp;N$4,Payments!$C:$C,"&lt;"&amp;EDATE(N$4,1)))</f>
        <v/>
      </c>
      <c r="O165" s="31" t="str">
        <f>IF($A165="","",SUMIFS(Payments!$D:$D,Payments!$B:$B,$A165,Payments!$C:$C,"&gt;="&amp;O$4,Payments!$C:$C,"&lt;"&amp;EDATE(O$4,1)))</f>
        <v/>
      </c>
      <c r="P165" s="31" t="str">
        <f>IF($A165="","",SUMIFS(Payments!$D:$D,Payments!$B:$B,$A165,Payments!$C:$C,"&gt;="&amp;P$4,Payments!$C:$C,"&lt;"&amp;EDATE(P$4,1)))</f>
        <v/>
      </c>
      <c r="Q165" s="31" t="str">
        <f>IF($A165="","",SUMIFS(Payments!$D:$D,Payments!$B:$B,$A165,Payments!$C:$C,"&gt;="&amp;Q$4,Payments!$C:$C,"&lt;"&amp;EDATE(Q$4,1)))</f>
        <v/>
      </c>
      <c r="R165" s="31" t="str">
        <f>IF($A165="","",SUMIFS(Payments!$D:$D,Payments!$B:$B,$A165,Payments!$C:$C,"&gt;="&amp;R$4,Payments!$C:$C,"&lt;"&amp;EDATE(R$4,1)))</f>
        <v/>
      </c>
      <c r="S165" s="31" t="str">
        <f>IF($A165="","",SUMIFS(Payments!$D:$D,Payments!$B:$B,$A165,Payments!$C:$C,"&gt;="&amp;S$4,Payments!$C:$C,"&lt;"&amp;EDATE(S$4,1)))</f>
        <v/>
      </c>
      <c r="T165" s="31" t="str">
        <f>IF($A165="","",SUMIFS(Payments!$D:$D,Payments!$B:$B,$A165,Payments!$C:$C,"&gt;="&amp;T$4,Payments!$C:$C,"&lt;"&amp;EDATE(T$4,1)))</f>
        <v/>
      </c>
      <c r="U165" s="31" t="str">
        <f>IF($A165="","",SUMIFS(Payments!$D:$D,Payments!$B:$B,$A165,Payments!$C:$C,"&gt;="&amp;U$4,Payments!$C:$C,"&lt;"&amp;EDATE(U$4,1)))</f>
        <v/>
      </c>
      <c r="V165" s="31" t="str">
        <f>IF($A165="","",SUMIFS(Payments!$D:$D,Payments!$B:$B,$A165,Payments!$C:$C,"&gt;="&amp;V$4,Payments!$C:$C,"&lt;"&amp;EDATE(V$4,1)))</f>
        <v/>
      </c>
      <c r="W165" s="31" t="str">
        <f>IF($A165="","",SUMIFS(Payments!$D:$D,Payments!$B:$B,$A165,Payments!$C:$C,"&gt;="&amp;W$4,Payments!$C:$C,"&lt;"&amp;EDATE(W$4,1)))</f>
        <v/>
      </c>
      <c r="X165" s="31" t="str">
        <f>IF($A165="","",SUMIFS(Payments!$D:$D,Payments!$B:$B,$A165,Payments!$C:$C,"&gt;="&amp;X$4,Payments!$C:$C,"&lt;"&amp;EDATE(X$4,1)))</f>
        <v/>
      </c>
      <c r="Y165" s="32" t="str">
        <f>IF(OR($A165="",N(H165)&lt;=0.005,Units!D164=""),"","Dear "&amp;C165&amp;", rent of "&amp;Settings!$B$4&amp;" "&amp;TEXT(H165,"#,##0")&amp;" is pending for "&amp;Units!C164&amp;", "&amp;B165&amp;" as on "&amp;TEXT(Settings!$B$6,"dd-mmm-yyyy")&amp;". Kindly pay at the earliest. Thank you. "&amp;Settings!$B$3)</f>
        <v/>
      </c>
      <c r="Z165" s="33" t="str">
        <f>IF($A165="","",IF(Units!$I164="",Settings!$B$9,MAX(Settings!$B$9,DATE(YEAR(Units!$I164),MONTH(Units!$I164),1))))</f>
        <v/>
      </c>
      <c r="AA165" s="33" t="str">
        <f>IF($A165="","",MIN(IF(DAY(Settings!$B$6)&gt;=MAX(1,N(Units!$H164)),DATE(YEAR(Settings!$B$6),MONTH(Settings!$B$6),1),EDATE(DATE(YEAR(Settings!$B$6),MONTH(Settings!$B$6),1),-1)),Settings!$B$10,IF(Units!$J164="",2958465,DATE(YEAR(Units!$J164),MONTH(Units!$J164),1))))</f>
        <v/>
      </c>
    </row>
    <row r="166" spans="1:27" x14ac:dyDescent="0.3">
      <c r="A166" s="25" t="str">
        <f>IF(Units!A165="","",Units!A165)</f>
        <v/>
      </c>
      <c r="B166" s="25" t="str">
        <f>IF($A166="","",Units!B165&amp;"")</f>
        <v/>
      </c>
      <c r="C166" s="25" t="str">
        <f>IF($A166="","",IF(Units!D165="","(vacant)",Units!D165&amp;""))</f>
        <v/>
      </c>
      <c r="D166" s="26" t="str">
        <f>IF($A166="","",N(Units!F165))</f>
        <v/>
      </c>
      <c r="E166" s="27" t="str">
        <f>IF($A166="","",IF(OR(Units!$D165="",$AA166&lt;$Z166),0,(YEAR($AA166)-YEAR($Z166))*12+MONTH($AA166)-MONTH($Z166)+1))</f>
        <v/>
      </c>
      <c r="F166" s="26" t="str">
        <f>IF($A166="","",N(Units!K165)+E166*D166)</f>
        <v/>
      </c>
      <c r="G166" s="26" t="str">
        <f>IF($A166="","",SUMIFS(Payments!$D:$D,Payments!$B:$B,$A166,Payments!$C:$C,"&lt;"&amp;EDATE(Settings!$B$10,1)))</f>
        <v/>
      </c>
      <c r="H166" s="28" t="str">
        <f t="shared" si="5"/>
        <v/>
      </c>
      <c r="I166" s="27" t="str">
        <f>IF($A166="","",IF(H166&gt;0.005,"Arrears",IF(H166&lt;-0.005,"Advance",IF(Units!D165="","Vacant","Paid up"))))</f>
        <v/>
      </c>
      <c r="J166" s="26" t="str">
        <f>IF($A166="","",N(Units!G165))</f>
        <v/>
      </c>
      <c r="K166" s="29" t="str">
        <f>IF(OR($A166="",Units!J165=""),"",Units!J165)</f>
        <v/>
      </c>
      <c r="L166" s="30" t="str">
        <f>IF(K166="","",K166-Settings!$B$6)</f>
        <v/>
      </c>
      <c r="M166" s="31" t="str">
        <f>IF($A166="","",SUMIFS(Payments!$D:$D,Payments!$B:$B,$A166,Payments!$C:$C,"&gt;="&amp;M$4,Payments!$C:$C,"&lt;"&amp;EDATE(M$4,1)))</f>
        <v/>
      </c>
      <c r="N166" s="31" t="str">
        <f>IF($A166="","",SUMIFS(Payments!$D:$D,Payments!$B:$B,$A166,Payments!$C:$C,"&gt;="&amp;N$4,Payments!$C:$C,"&lt;"&amp;EDATE(N$4,1)))</f>
        <v/>
      </c>
      <c r="O166" s="31" t="str">
        <f>IF($A166="","",SUMIFS(Payments!$D:$D,Payments!$B:$B,$A166,Payments!$C:$C,"&gt;="&amp;O$4,Payments!$C:$C,"&lt;"&amp;EDATE(O$4,1)))</f>
        <v/>
      </c>
      <c r="P166" s="31" t="str">
        <f>IF($A166="","",SUMIFS(Payments!$D:$D,Payments!$B:$B,$A166,Payments!$C:$C,"&gt;="&amp;P$4,Payments!$C:$C,"&lt;"&amp;EDATE(P$4,1)))</f>
        <v/>
      </c>
      <c r="Q166" s="31" t="str">
        <f>IF($A166="","",SUMIFS(Payments!$D:$D,Payments!$B:$B,$A166,Payments!$C:$C,"&gt;="&amp;Q$4,Payments!$C:$C,"&lt;"&amp;EDATE(Q$4,1)))</f>
        <v/>
      </c>
      <c r="R166" s="31" t="str">
        <f>IF($A166="","",SUMIFS(Payments!$D:$D,Payments!$B:$B,$A166,Payments!$C:$C,"&gt;="&amp;R$4,Payments!$C:$C,"&lt;"&amp;EDATE(R$4,1)))</f>
        <v/>
      </c>
      <c r="S166" s="31" t="str">
        <f>IF($A166="","",SUMIFS(Payments!$D:$D,Payments!$B:$B,$A166,Payments!$C:$C,"&gt;="&amp;S$4,Payments!$C:$C,"&lt;"&amp;EDATE(S$4,1)))</f>
        <v/>
      </c>
      <c r="T166" s="31" t="str">
        <f>IF($A166="","",SUMIFS(Payments!$D:$D,Payments!$B:$B,$A166,Payments!$C:$C,"&gt;="&amp;T$4,Payments!$C:$C,"&lt;"&amp;EDATE(T$4,1)))</f>
        <v/>
      </c>
      <c r="U166" s="31" t="str">
        <f>IF($A166="","",SUMIFS(Payments!$D:$D,Payments!$B:$B,$A166,Payments!$C:$C,"&gt;="&amp;U$4,Payments!$C:$C,"&lt;"&amp;EDATE(U$4,1)))</f>
        <v/>
      </c>
      <c r="V166" s="31" t="str">
        <f>IF($A166="","",SUMIFS(Payments!$D:$D,Payments!$B:$B,$A166,Payments!$C:$C,"&gt;="&amp;V$4,Payments!$C:$C,"&lt;"&amp;EDATE(V$4,1)))</f>
        <v/>
      </c>
      <c r="W166" s="31" t="str">
        <f>IF($A166="","",SUMIFS(Payments!$D:$D,Payments!$B:$B,$A166,Payments!$C:$C,"&gt;="&amp;W$4,Payments!$C:$C,"&lt;"&amp;EDATE(W$4,1)))</f>
        <v/>
      </c>
      <c r="X166" s="31" t="str">
        <f>IF($A166="","",SUMIFS(Payments!$D:$D,Payments!$B:$B,$A166,Payments!$C:$C,"&gt;="&amp;X$4,Payments!$C:$C,"&lt;"&amp;EDATE(X$4,1)))</f>
        <v/>
      </c>
      <c r="Y166" s="32" t="str">
        <f>IF(OR($A166="",N(H166)&lt;=0.005,Units!D165=""),"","Dear "&amp;C166&amp;", rent of "&amp;Settings!$B$4&amp;" "&amp;TEXT(H166,"#,##0")&amp;" is pending for "&amp;Units!C165&amp;", "&amp;B166&amp;" as on "&amp;TEXT(Settings!$B$6,"dd-mmm-yyyy")&amp;". Kindly pay at the earliest. Thank you. "&amp;Settings!$B$3)</f>
        <v/>
      </c>
      <c r="Z166" s="33" t="str">
        <f>IF($A166="","",IF(Units!$I165="",Settings!$B$9,MAX(Settings!$B$9,DATE(YEAR(Units!$I165),MONTH(Units!$I165),1))))</f>
        <v/>
      </c>
      <c r="AA166" s="33" t="str">
        <f>IF($A166="","",MIN(IF(DAY(Settings!$B$6)&gt;=MAX(1,N(Units!$H165)),DATE(YEAR(Settings!$B$6),MONTH(Settings!$B$6),1),EDATE(DATE(YEAR(Settings!$B$6),MONTH(Settings!$B$6),1),-1)),Settings!$B$10,IF(Units!$J165="",2958465,DATE(YEAR(Units!$J165),MONTH(Units!$J165),1))))</f>
        <v/>
      </c>
    </row>
    <row r="167" spans="1:27" x14ac:dyDescent="0.3">
      <c r="A167" s="25" t="str">
        <f>IF(Units!A166="","",Units!A166)</f>
        <v/>
      </c>
      <c r="B167" s="25" t="str">
        <f>IF($A167="","",Units!B166&amp;"")</f>
        <v/>
      </c>
      <c r="C167" s="25" t="str">
        <f>IF($A167="","",IF(Units!D166="","(vacant)",Units!D166&amp;""))</f>
        <v/>
      </c>
      <c r="D167" s="26" t="str">
        <f>IF($A167="","",N(Units!F166))</f>
        <v/>
      </c>
      <c r="E167" s="27" t="str">
        <f>IF($A167="","",IF(OR(Units!$D166="",$AA167&lt;$Z167),0,(YEAR($AA167)-YEAR($Z167))*12+MONTH($AA167)-MONTH($Z167)+1))</f>
        <v/>
      </c>
      <c r="F167" s="26" t="str">
        <f>IF($A167="","",N(Units!K166)+E167*D167)</f>
        <v/>
      </c>
      <c r="G167" s="26" t="str">
        <f>IF($A167="","",SUMIFS(Payments!$D:$D,Payments!$B:$B,$A167,Payments!$C:$C,"&lt;"&amp;EDATE(Settings!$B$10,1)))</f>
        <v/>
      </c>
      <c r="H167" s="28" t="str">
        <f t="shared" si="5"/>
        <v/>
      </c>
      <c r="I167" s="27" t="str">
        <f>IF($A167="","",IF(H167&gt;0.005,"Arrears",IF(H167&lt;-0.005,"Advance",IF(Units!D166="","Vacant","Paid up"))))</f>
        <v/>
      </c>
      <c r="J167" s="26" t="str">
        <f>IF($A167="","",N(Units!G166))</f>
        <v/>
      </c>
      <c r="K167" s="29" t="str">
        <f>IF(OR($A167="",Units!J166=""),"",Units!J166)</f>
        <v/>
      </c>
      <c r="L167" s="30" t="str">
        <f>IF(K167="","",K167-Settings!$B$6)</f>
        <v/>
      </c>
      <c r="M167" s="31" t="str">
        <f>IF($A167="","",SUMIFS(Payments!$D:$D,Payments!$B:$B,$A167,Payments!$C:$C,"&gt;="&amp;M$4,Payments!$C:$C,"&lt;"&amp;EDATE(M$4,1)))</f>
        <v/>
      </c>
      <c r="N167" s="31" t="str">
        <f>IF($A167="","",SUMIFS(Payments!$D:$D,Payments!$B:$B,$A167,Payments!$C:$C,"&gt;="&amp;N$4,Payments!$C:$C,"&lt;"&amp;EDATE(N$4,1)))</f>
        <v/>
      </c>
      <c r="O167" s="31" t="str">
        <f>IF($A167="","",SUMIFS(Payments!$D:$D,Payments!$B:$B,$A167,Payments!$C:$C,"&gt;="&amp;O$4,Payments!$C:$C,"&lt;"&amp;EDATE(O$4,1)))</f>
        <v/>
      </c>
      <c r="P167" s="31" t="str">
        <f>IF($A167="","",SUMIFS(Payments!$D:$D,Payments!$B:$B,$A167,Payments!$C:$C,"&gt;="&amp;P$4,Payments!$C:$C,"&lt;"&amp;EDATE(P$4,1)))</f>
        <v/>
      </c>
      <c r="Q167" s="31" t="str">
        <f>IF($A167="","",SUMIFS(Payments!$D:$D,Payments!$B:$B,$A167,Payments!$C:$C,"&gt;="&amp;Q$4,Payments!$C:$C,"&lt;"&amp;EDATE(Q$4,1)))</f>
        <v/>
      </c>
      <c r="R167" s="31" t="str">
        <f>IF($A167="","",SUMIFS(Payments!$D:$D,Payments!$B:$B,$A167,Payments!$C:$C,"&gt;="&amp;R$4,Payments!$C:$C,"&lt;"&amp;EDATE(R$4,1)))</f>
        <v/>
      </c>
      <c r="S167" s="31" t="str">
        <f>IF($A167="","",SUMIFS(Payments!$D:$D,Payments!$B:$B,$A167,Payments!$C:$C,"&gt;="&amp;S$4,Payments!$C:$C,"&lt;"&amp;EDATE(S$4,1)))</f>
        <v/>
      </c>
      <c r="T167" s="31" t="str">
        <f>IF($A167="","",SUMIFS(Payments!$D:$D,Payments!$B:$B,$A167,Payments!$C:$C,"&gt;="&amp;T$4,Payments!$C:$C,"&lt;"&amp;EDATE(T$4,1)))</f>
        <v/>
      </c>
      <c r="U167" s="31" t="str">
        <f>IF($A167="","",SUMIFS(Payments!$D:$D,Payments!$B:$B,$A167,Payments!$C:$C,"&gt;="&amp;U$4,Payments!$C:$C,"&lt;"&amp;EDATE(U$4,1)))</f>
        <v/>
      </c>
      <c r="V167" s="31" t="str">
        <f>IF($A167="","",SUMIFS(Payments!$D:$D,Payments!$B:$B,$A167,Payments!$C:$C,"&gt;="&amp;V$4,Payments!$C:$C,"&lt;"&amp;EDATE(V$4,1)))</f>
        <v/>
      </c>
      <c r="W167" s="31" t="str">
        <f>IF($A167="","",SUMIFS(Payments!$D:$D,Payments!$B:$B,$A167,Payments!$C:$C,"&gt;="&amp;W$4,Payments!$C:$C,"&lt;"&amp;EDATE(W$4,1)))</f>
        <v/>
      </c>
      <c r="X167" s="31" t="str">
        <f>IF($A167="","",SUMIFS(Payments!$D:$D,Payments!$B:$B,$A167,Payments!$C:$C,"&gt;="&amp;X$4,Payments!$C:$C,"&lt;"&amp;EDATE(X$4,1)))</f>
        <v/>
      </c>
      <c r="Y167" s="32" t="str">
        <f>IF(OR($A167="",N(H167)&lt;=0.005,Units!D166=""),"","Dear "&amp;C167&amp;", rent of "&amp;Settings!$B$4&amp;" "&amp;TEXT(H167,"#,##0")&amp;" is pending for "&amp;Units!C166&amp;", "&amp;B167&amp;" as on "&amp;TEXT(Settings!$B$6,"dd-mmm-yyyy")&amp;". Kindly pay at the earliest. Thank you. "&amp;Settings!$B$3)</f>
        <v/>
      </c>
      <c r="Z167" s="33" t="str">
        <f>IF($A167="","",IF(Units!$I166="",Settings!$B$9,MAX(Settings!$B$9,DATE(YEAR(Units!$I166),MONTH(Units!$I166),1))))</f>
        <v/>
      </c>
      <c r="AA167" s="33" t="str">
        <f>IF($A167="","",MIN(IF(DAY(Settings!$B$6)&gt;=MAX(1,N(Units!$H166)),DATE(YEAR(Settings!$B$6),MONTH(Settings!$B$6),1),EDATE(DATE(YEAR(Settings!$B$6),MONTH(Settings!$B$6),1),-1)),Settings!$B$10,IF(Units!$J166="",2958465,DATE(YEAR(Units!$J166),MONTH(Units!$J166),1))))</f>
        <v/>
      </c>
    </row>
    <row r="168" spans="1:27" x14ac:dyDescent="0.3">
      <c r="A168" s="25" t="str">
        <f>IF(Units!A167="","",Units!A167)</f>
        <v/>
      </c>
      <c r="B168" s="25" t="str">
        <f>IF($A168="","",Units!B167&amp;"")</f>
        <v/>
      </c>
      <c r="C168" s="25" t="str">
        <f>IF($A168="","",IF(Units!D167="","(vacant)",Units!D167&amp;""))</f>
        <v/>
      </c>
      <c r="D168" s="26" t="str">
        <f>IF($A168="","",N(Units!F167))</f>
        <v/>
      </c>
      <c r="E168" s="27" t="str">
        <f>IF($A168="","",IF(OR(Units!$D167="",$AA168&lt;$Z168),0,(YEAR($AA168)-YEAR($Z168))*12+MONTH($AA168)-MONTH($Z168)+1))</f>
        <v/>
      </c>
      <c r="F168" s="26" t="str">
        <f>IF($A168="","",N(Units!K167)+E168*D168)</f>
        <v/>
      </c>
      <c r="G168" s="26" t="str">
        <f>IF($A168="","",SUMIFS(Payments!$D:$D,Payments!$B:$B,$A168,Payments!$C:$C,"&lt;"&amp;EDATE(Settings!$B$10,1)))</f>
        <v/>
      </c>
      <c r="H168" s="28" t="str">
        <f t="shared" si="5"/>
        <v/>
      </c>
      <c r="I168" s="27" t="str">
        <f>IF($A168="","",IF(H168&gt;0.005,"Arrears",IF(H168&lt;-0.005,"Advance",IF(Units!D167="","Vacant","Paid up"))))</f>
        <v/>
      </c>
      <c r="J168" s="26" t="str">
        <f>IF($A168="","",N(Units!G167))</f>
        <v/>
      </c>
      <c r="K168" s="29" t="str">
        <f>IF(OR($A168="",Units!J167=""),"",Units!J167)</f>
        <v/>
      </c>
      <c r="L168" s="30" t="str">
        <f>IF(K168="","",K168-Settings!$B$6)</f>
        <v/>
      </c>
      <c r="M168" s="31" t="str">
        <f>IF($A168="","",SUMIFS(Payments!$D:$D,Payments!$B:$B,$A168,Payments!$C:$C,"&gt;="&amp;M$4,Payments!$C:$C,"&lt;"&amp;EDATE(M$4,1)))</f>
        <v/>
      </c>
      <c r="N168" s="31" t="str">
        <f>IF($A168="","",SUMIFS(Payments!$D:$D,Payments!$B:$B,$A168,Payments!$C:$C,"&gt;="&amp;N$4,Payments!$C:$C,"&lt;"&amp;EDATE(N$4,1)))</f>
        <v/>
      </c>
      <c r="O168" s="31" t="str">
        <f>IF($A168="","",SUMIFS(Payments!$D:$D,Payments!$B:$B,$A168,Payments!$C:$C,"&gt;="&amp;O$4,Payments!$C:$C,"&lt;"&amp;EDATE(O$4,1)))</f>
        <v/>
      </c>
      <c r="P168" s="31" t="str">
        <f>IF($A168="","",SUMIFS(Payments!$D:$D,Payments!$B:$B,$A168,Payments!$C:$C,"&gt;="&amp;P$4,Payments!$C:$C,"&lt;"&amp;EDATE(P$4,1)))</f>
        <v/>
      </c>
      <c r="Q168" s="31" t="str">
        <f>IF($A168="","",SUMIFS(Payments!$D:$D,Payments!$B:$B,$A168,Payments!$C:$C,"&gt;="&amp;Q$4,Payments!$C:$C,"&lt;"&amp;EDATE(Q$4,1)))</f>
        <v/>
      </c>
      <c r="R168" s="31" t="str">
        <f>IF($A168="","",SUMIFS(Payments!$D:$D,Payments!$B:$B,$A168,Payments!$C:$C,"&gt;="&amp;R$4,Payments!$C:$C,"&lt;"&amp;EDATE(R$4,1)))</f>
        <v/>
      </c>
      <c r="S168" s="31" t="str">
        <f>IF($A168="","",SUMIFS(Payments!$D:$D,Payments!$B:$B,$A168,Payments!$C:$C,"&gt;="&amp;S$4,Payments!$C:$C,"&lt;"&amp;EDATE(S$4,1)))</f>
        <v/>
      </c>
      <c r="T168" s="31" t="str">
        <f>IF($A168="","",SUMIFS(Payments!$D:$D,Payments!$B:$B,$A168,Payments!$C:$C,"&gt;="&amp;T$4,Payments!$C:$C,"&lt;"&amp;EDATE(T$4,1)))</f>
        <v/>
      </c>
      <c r="U168" s="31" t="str">
        <f>IF($A168="","",SUMIFS(Payments!$D:$D,Payments!$B:$B,$A168,Payments!$C:$C,"&gt;="&amp;U$4,Payments!$C:$C,"&lt;"&amp;EDATE(U$4,1)))</f>
        <v/>
      </c>
      <c r="V168" s="31" t="str">
        <f>IF($A168="","",SUMIFS(Payments!$D:$D,Payments!$B:$B,$A168,Payments!$C:$C,"&gt;="&amp;V$4,Payments!$C:$C,"&lt;"&amp;EDATE(V$4,1)))</f>
        <v/>
      </c>
      <c r="W168" s="31" t="str">
        <f>IF($A168="","",SUMIFS(Payments!$D:$D,Payments!$B:$B,$A168,Payments!$C:$C,"&gt;="&amp;W$4,Payments!$C:$C,"&lt;"&amp;EDATE(W$4,1)))</f>
        <v/>
      </c>
      <c r="X168" s="31" t="str">
        <f>IF($A168="","",SUMIFS(Payments!$D:$D,Payments!$B:$B,$A168,Payments!$C:$C,"&gt;="&amp;X$4,Payments!$C:$C,"&lt;"&amp;EDATE(X$4,1)))</f>
        <v/>
      </c>
      <c r="Y168" s="32" t="str">
        <f>IF(OR($A168="",N(H168)&lt;=0.005,Units!D167=""),"","Dear "&amp;C168&amp;", rent of "&amp;Settings!$B$4&amp;" "&amp;TEXT(H168,"#,##0")&amp;" is pending for "&amp;Units!C167&amp;", "&amp;B168&amp;" as on "&amp;TEXT(Settings!$B$6,"dd-mmm-yyyy")&amp;". Kindly pay at the earliest. Thank you. "&amp;Settings!$B$3)</f>
        <v/>
      </c>
      <c r="Z168" s="33" t="str">
        <f>IF($A168="","",IF(Units!$I167="",Settings!$B$9,MAX(Settings!$B$9,DATE(YEAR(Units!$I167),MONTH(Units!$I167),1))))</f>
        <v/>
      </c>
      <c r="AA168" s="33" t="str">
        <f>IF($A168="","",MIN(IF(DAY(Settings!$B$6)&gt;=MAX(1,N(Units!$H167)),DATE(YEAR(Settings!$B$6),MONTH(Settings!$B$6),1),EDATE(DATE(YEAR(Settings!$B$6),MONTH(Settings!$B$6),1),-1)),Settings!$B$10,IF(Units!$J167="",2958465,DATE(YEAR(Units!$J167),MONTH(Units!$J167),1))))</f>
        <v/>
      </c>
    </row>
    <row r="169" spans="1:27" x14ac:dyDescent="0.3">
      <c r="A169" s="25" t="str">
        <f>IF(Units!A168="","",Units!A168)</f>
        <v/>
      </c>
      <c r="B169" s="25" t="str">
        <f>IF($A169="","",Units!B168&amp;"")</f>
        <v/>
      </c>
      <c r="C169" s="25" t="str">
        <f>IF($A169="","",IF(Units!D168="","(vacant)",Units!D168&amp;""))</f>
        <v/>
      </c>
      <c r="D169" s="26" t="str">
        <f>IF($A169="","",N(Units!F168))</f>
        <v/>
      </c>
      <c r="E169" s="27" t="str">
        <f>IF($A169="","",IF(OR(Units!$D168="",$AA169&lt;$Z169),0,(YEAR($AA169)-YEAR($Z169))*12+MONTH($AA169)-MONTH($Z169)+1))</f>
        <v/>
      </c>
      <c r="F169" s="26" t="str">
        <f>IF($A169="","",N(Units!K168)+E169*D169)</f>
        <v/>
      </c>
      <c r="G169" s="26" t="str">
        <f>IF($A169="","",SUMIFS(Payments!$D:$D,Payments!$B:$B,$A169,Payments!$C:$C,"&lt;"&amp;EDATE(Settings!$B$10,1)))</f>
        <v/>
      </c>
      <c r="H169" s="28" t="str">
        <f t="shared" si="5"/>
        <v/>
      </c>
      <c r="I169" s="27" t="str">
        <f>IF($A169="","",IF(H169&gt;0.005,"Arrears",IF(H169&lt;-0.005,"Advance",IF(Units!D168="","Vacant","Paid up"))))</f>
        <v/>
      </c>
      <c r="J169" s="26" t="str">
        <f>IF($A169="","",N(Units!G168))</f>
        <v/>
      </c>
      <c r="K169" s="29" t="str">
        <f>IF(OR($A169="",Units!J168=""),"",Units!J168)</f>
        <v/>
      </c>
      <c r="L169" s="30" t="str">
        <f>IF(K169="","",K169-Settings!$B$6)</f>
        <v/>
      </c>
      <c r="M169" s="31" t="str">
        <f>IF($A169="","",SUMIFS(Payments!$D:$D,Payments!$B:$B,$A169,Payments!$C:$C,"&gt;="&amp;M$4,Payments!$C:$C,"&lt;"&amp;EDATE(M$4,1)))</f>
        <v/>
      </c>
      <c r="N169" s="31" t="str">
        <f>IF($A169="","",SUMIFS(Payments!$D:$D,Payments!$B:$B,$A169,Payments!$C:$C,"&gt;="&amp;N$4,Payments!$C:$C,"&lt;"&amp;EDATE(N$4,1)))</f>
        <v/>
      </c>
      <c r="O169" s="31" t="str">
        <f>IF($A169="","",SUMIFS(Payments!$D:$D,Payments!$B:$B,$A169,Payments!$C:$C,"&gt;="&amp;O$4,Payments!$C:$C,"&lt;"&amp;EDATE(O$4,1)))</f>
        <v/>
      </c>
      <c r="P169" s="31" t="str">
        <f>IF($A169="","",SUMIFS(Payments!$D:$D,Payments!$B:$B,$A169,Payments!$C:$C,"&gt;="&amp;P$4,Payments!$C:$C,"&lt;"&amp;EDATE(P$4,1)))</f>
        <v/>
      </c>
      <c r="Q169" s="31" t="str">
        <f>IF($A169="","",SUMIFS(Payments!$D:$D,Payments!$B:$B,$A169,Payments!$C:$C,"&gt;="&amp;Q$4,Payments!$C:$C,"&lt;"&amp;EDATE(Q$4,1)))</f>
        <v/>
      </c>
      <c r="R169" s="31" t="str">
        <f>IF($A169="","",SUMIFS(Payments!$D:$D,Payments!$B:$B,$A169,Payments!$C:$C,"&gt;="&amp;R$4,Payments!$C:$C,"&lt;"&amp;EDATE(R$4,1)))</f>
        <v/>
      </c>
      <c r="S169" s="31" t="str">
        <f>IF($A169="","",SUMIFS(Payments!$D:$D,Payments!$B:$B,$A169,Payments!$C:$C,"&gt;="&amp;S$4,Payments!$C:$C,"&lt;"&amp;EDATE(S$4,1)))</f>
        <v/>
      </c>
      <c r="T169" s="31" t="str">
        <f>IF($A169="","",SUMIFS(Payments!$D:$D,Payments!$B:$B,$A169,Payments!$C:$C,"&gt;="&amp;T$4,Payments!$C:$C,"&lt;"&amp;EDATE(T$4,1)))</f>
        <v/>
      </c>
      <c r="U169" s="31" t="str">
        <f>IF($A169="","",SUMIFS(Payments!$D:$D,Payments!$B:$B,$A169,Payments!$C:$C,"&gt;="&amp;U$4,Payments!$C:$C,"&lt;"&amp;EDATE(U$4,1)))</f>
        <v/>
      </c>
      <c r="V169" s="31" t="str">
        <f>IF($A169="","",SUMIFS(Payments!$D:$D,Payments!$B:$B,$A169,Payments!$C:$C,"&gt;="&amp;V$4,Payments!$C:$C,"&lt;"&amp;EDATE(V$4,1)))</f>
        <v/>
      </c>
      <c r="W169" s="31" t="str">
        <f>IF($A169="","",SUMIFS(Payments!$D:$D,Payments!$B:$B,$A169,Payments!$C:$C,"&gt;="&amp;W$4,Payments!$C:$C,"&lt;"&amp;EDATE(W$4,1)))</f>
        <v/>
      </c>
      <c r="X169" s="31" t="str">
        <f>IF($A169="","",SUMIFS(Payments!$D:$D,Payments!$B:$B,$A169,Payments!$C:$C,"&gt;="&amp;X$4,Payments!$C:$C,"&lt;"&amp;EDATE(X$4,1)))</f>
        <v/>
      </c>
      <c r="Y169" s="32" t="str">
        <f>IF(OR($A169="",N(H169)&lt;=0.005,Units!D168=""),"","Dear "&amp;C169&amp;", rent of "&amp;Settings!$B$4&amp;" "&amp;TEXT(H169,"#,##0")&amp;" is pending for "&amp;Units!C168&amp;", "&amp;B169&amp;" as on "&amp;TEXT(Settings!$B$6,"dd-mmm-yyyy")&amp;". Kindly pay at the earliest. Thank you. "&amp;Settings!$B$3)</f>
        <v/>
      </c>
      <c r="Z169" s="33" t="str">
        <f>IF($A169="","",IF(Units!$I168="",Settings!$B$9,MAX(Settings!$B$9,DATE(YEAR(Units!$I168),MONTH(Units!$I168),1))))</f>
        <v/>
      </c>
      <c r="AA169" s="33" t="str">
        <f>IF($A169="","",MIN(IF(DAY(Settings!$B$6)&gt;=MAX(1,N(Units!$H168)),DATE(YEAR(Settings!$B$6),MONTH(Settings!$B$6),1),EDATE(DATE(YEAR(Settings!$B$6),MONTH(Settings!$B$6),1),-1)),Settings!$B$10,IF(Units!$J168="",2958465,DATE(YEAR(Units!$J168),MONTH(Units!$J168),1))))</f>
        <v/>
      </c>
    </row>
    <row r="170" spans="1:27" x14ac:dyDescent="0.3">
      <c r="A170" s="25" t="str">
        <f>IF(Units!A169="","",Units!A169)</f>
        <v/>
      </c>
      <c r="B170" s="25" t="str">
        <f>IF($A170="","",Units!B169&amp;"")</f>
        <v/>
      </c>
      <c r="C170" s="25" t="str">
        <f>IF($A170="","",IF(Units!D169="","(vacant)",Units!D169&amp;""))</f>
        <v/>
      </c>
      <c r="D170" s="26" t="str">
        <f>IF($A170="","",N(Units!F169))</f>
        <v/>
      </c>
      <c r="E170" s="27" t="str">
        <f>IF($A170="","",IF(OR(Units!$D169="",$AA170&lt;$Z170),0,(YEAR($AA170)-YEAR($Z170))*12+MONTH($AA170)-MONTH($Z170)+1))</f>
        <v/>
      </c>
      <c r="F170" s="26" t="str">
        <f>IF($A170="","",N(Units!K169)+E170*D170)</f>
        <v/>
      </c>
      <c r="G170" s="26" t="str">
        <f>IF($A170="","",SUMIFS(Payments!$D:$D,Payments!$B:$B,$A170,Payments!$C:$C,"&lt;"&amp;EDATE(Settings!$B$10,1)))</f>
        <v/>
      </c>
      <c r="H170" s="28" t="str">
        <f t="shared" si="5"/>
        <v/>
      </c>
      <c r="I170" s="27" t="str">
        <f>IF($A170="","",IF(H170&gt;0.005,"Arrears",IF(H170&lt;-0.005,"Advance",IF(Units!D169="","Vacant","Paid up"))))</f>
        <v/>
      </c>
      <c r="J170" s="26" t="str">
        <f>IF($A170="","",N(Units!G169))</f>
        <v/>
      </c>
      <c r="K170" s="29" t="str">
        <f>IF(OR($A170="",Units!J169=""),"",Units!J169)</f>
        <v/>
      </c>
      <c r="L170" s="30" t="str">
        <f>IF(K170="","",K170-Settings!$B$6)</f>
        <v/>
      </c>
      <c r="M170" s="31" t="str">
        <f>IF($A170="","",SUMIFS(Payments!$D:$D,Payments!$B:$B,$A170,Payments!$C:$C,"&gt;="&amp;M$4,Payments!$C:$C,"&lt;"&amp;EDATE(M$4,1)))</f>
        <v/>
      </c>
      <c r="N170" s="31" t="str">
        <f>IF($A170="","",SUMIFS(Payments!$D:$D,Payments!$B:$B,$A170,Payments!$C:$C,"&gt;="&amp;N$4,Payments!$C:$C,"&lt;"&amp;EDATE(N$4,1)))</f>
        <v/>
      </c>
      <c r="O170" s="31" t="str">
        <f>IF($A170="","",SUMIFS(Payments!$D:$D,Payments!$B:$B,$A170,Payments!$C:$C,"&gt;="&amp;O$4,Payments!$C:$C,"&lt;"&amp;EDATE(O$4,1)))</f>
        <v/>
      </c>
      <c r="P170" s="31" t="str">
        <f>IF($A170="","",SUMIFS(Payments!$D:$D,Payments!$B:$B,$A170,Payments!$C:$C,"&gt;="&amp;P$4,Payments!$C:$C,"&lt;"&amp;EDATE(P$4,1)))</f>
        <v/>
      </c>
      <c r="Q170" s="31" t="str">
        <f>IF($A170="","",SUMIFS(Payments!$D:$D,Payments!$B:$B,$A170,Payments!$C:$C,"&gt;="&amp;Q$4,Payments!$C:$C,"&lt;"&amp;EDATE(Q$4,1)))</f>
        <v/>
      </c>
      <c r="R170" s="31" t="str">
        <f>IF($A170="","",SUMIFS(Payments!$D:$D,Payments!$B:$B,$A170,Payments!$C:$C,"&gt;="&amp;R$4,Payments!$C:$C,"&lt;"&amp;EDATE(R$4,1)))</f>
        <v/>
      </c>
      <c r="S170" s="31" t="str">
        <f>IF($A170="","",SUMIFS(Payments!$D:$D,Payments!$B:$B,$A170,Payments!$C:$C,"&gt;="&amp;S$4,Payments!$C:$C,"&lt;"&amp;EDATE(S$4,1)))</f>
        <v/>
      </c>
      <c r="T170" s="31" t="str">
        <f>IF($A170="","",SUMIFS(Payments!$D:$D,Payments!$B:$B,$A170,Payments!$C:$C,"&gt;="&amp;T$4,Payments!$C:$C,"&lt;"&amp;EDATE(T$4,1)))</f>
        <v/>
      </c>
      <c r="U170" s="31" t="str">
        <f>IF($A170="","",SUMIFS(Payments!$D:$D,Payments!$B:$B,$A170,Payments!$C:$C,"&gt;="&amp;U$4,Payments!$C:$C,"&lt;"&amp;EDATE(U$4,1)))</f>
        <v/>
      </c>
      <c r="V170" s="31" t="str">
        <f>IF($A170="","",SUMIFS(Payments!$D:$D,Payments!$B:$B,$A170,Payments!$C:$C,"&gt;="&amp;V$4,Payments!$C:$C,"&lt;"&amp;EDATE(V$4,1)))</f>
        <v/>
      </c>
      <c r="W170" s="31" t="str">
        <f>IF($A170="","",SUMIFS(Payments!$D:$D,Payments!$B:$B,$A170,Payments!$C:$C,"&gt;="&amp;W$4,Payments!$C:$C,"&lt;"&amp;EDATE(W$4,1)))</f>
        <v/>
      </c>
      <c r="X170" s="31" t="str">
        <f>IF($A170="","",SUMIFS(Payments!$D:$D,Payments!$B:$B,$A170,Payments!$C:$C,"&gt;="&amp;X$4,Payments!$C:$C,"&lt;"&amp;EDATE(X$4,1)))</f>
        <v/>
      </c>
      <c r="Y170" s="32" t="str">
        <f>IF(OR($A170="",N(H170)&lt;=0.005,Units!D169=""),"","Dear "&amp;C170&amp;", rent of "&amp;Settings!$B$4&amp;" "&amp;TEXT(H170,"#,##0")&amp;" is pending for "&amp;Units!C169&amp;", "&amp;B170&amp;" as on "&amp;TEXT(Settings!$B$6,"dd-mmm-yyyy")&amp;". Kindly pay at the earliest. Thank you. "&amp;Settings!$B$3)</f>
        <v/>
      </c>
      <c r="Z170" s="33" t="str">
        <f>IF($A170="","",IF(Units!$I169="",Settings!$B$9,MAX(Settings!$B$9,DATE(YEAR(Units!$I169),MONTH(Units!$I169),1))))</f>
        <v/>
      </c>
      <c r="AA170" s="33" t="str">
        <f>IF($A170="","",MIN(IF(DAY(Settings!$B$6)&gt;=MAX(1,N(Units!$H169)),DATE(YEAR(Settings!$B$6),MONTH(Settings!$B$6),1),EDATE(DATE(YEAR(Settings!$B$6),MONTH(Settings!$B$6),1),-1)),Settings!$B$10,IF(Units!$J169="",2958465,DATE(YEAR(Units!$J169),MONTH(Units!$J169),1))))</f>
        <v/>
      </c>
    </row>
    <row r="171" spans="1:27" x14ac:dyDescent="0.3">
      <c r="A171" s="25" t="str">
        <f>IF(Units!A170="","",Units!A170)</f>
        <v/>
      </c>
      <c r="B171" s="25" t="str">
        <f>IF($A171="","",Units!B170&amp;"")</f>
        <v/>
      </c>
      <c r="C171" s="25" t="str">
        <f>IF($A171="","",IF(Units!D170="","(vacant)",Units!D170&amp;""))</f>
        <v/>
      </c>
      <c r="D171" s="26" t="str">
        <f>IF($A171="","",N(Units!F170))</f>
        <v/>
      </c>
      <c r="E171" s="27" t="str">
        <f>IF($A171="","",IF(OR(Units!$D170="",$AA171&lt;$Z171),0,(YEAR($AA171)-YEAR($Z171))*12+MONTH($AA171)-MONTH($Z171)+1))</f>
        <v/>
      </c>
      <c r="F171" s="26" t="str">
        <f>IF($A171="","",N(Units!K170)+E171*D171)</f>
        <v/>
      </c>
      <c r="G171" s="26" t="str">
        <f>IF($A171="","",SUMIFS(Payments!$D:$D,Payments!$B:$B,$A171,Payments!$C:$C,"&lt;"&amp;EDATE(Settings!$B$10,1)))</f>
        <v/>
      </c>
      <c r="H171" s="28" t="str">
        <f t="shared" si="5"/>
        <v/>
      </c>
      <c r="I171" s="27" t="str">
        <f>IF($A171="","",IF(H171&gt;0.005,"Arrears",IF(H171&lt;-0.005,"Advance",IF(Units!D170="","Vacant","Paid up"))))</f>
        <v/>
      </c>
      <c r="J171" s="26" t="str">
        <f>IF($A171="","",N(Units!G170))</f>
        <v/>
      </c>
      <c r="K171" s="29" t="str">
        <f>IF(OR($A171="",Units!J170=""),"",Units!J170)</f>
        <v/>
      </c>
      <c r="L171" s="30" t="str">
        <f>IF(K171="","",K171-Settings!$B$6)</f>
        <v/>
      </c>
      <c r="M171" s="31" t="str">
        <f>IF($A171="","",SUMIFS(Payments!$D:$D,Payments!$B:$B,$A171,Payments!$C:$C,"&gt;="&amp;M$4,Payments!$C:$C,"&lt;"&amp;EDATE(M$4,1)))</f>
        <v/>
      </c>
      <c r="N171" s="31" t="str">
        <f>IF($A171="","",SUMIFS(Payments!$D:$D,Payments!$B:$B,$A171,Payments!$C:$C,"&gt;="&amp;N$4,Payments!$C:$C,"&lt;"&amp;EDATE(N$4,1)))</f>
        <v/>
      </c>
      <c r="O171" s="31" t="str">
        <f>IF($A171="","",SUMIFS(Payments!$D:$D,Payments!$B:$B,$A171,Payments!$C:$C,"&gt;="&amp;O$4,Payments!$C:$C,"&lt;"&amp;EDATE(O$4,1)))</f>
        <v/>
      </c>
      <c r="P171" s="31" t="str">
        <f>IF($A171="","",SUMIFS(Payments!$D:$D,Payments!$B:$B,$A171,Payments!$C:$C,"&gt;="&amp;P$4,Payments!$C:$C,"&lt;"&amp;EDATE(P$4,1)))</f>
        <v/>
      </c>
      <c r="Q171" s="31" t="str">
        <f>IF($A171="","",SUMIFS(Payments!$D:$D,Payments!$B:$B,$A171,Payments!$C:$C,"&gt;="&amp;Q$4,Payments!$C:$C,"&lt;"&amp;EDATE(Q$4,1)))</f>
        <v/>
      </c>
      <c r="R171" s="31" t="str">
        <f>IF($A171="","",SUMIFS(Payments!$D:$D,Payments!$B:$B,$A171,Payments!$C:$C,"&gt;="&amp;R$4,Payments!$C:$C,"&lt;"&amp;EDATE(R$4,1)))</f>
        <v/>
      </c>
      <c r="S171" s="31" t="str">
        <f>IF($A171="","",SUMIFS(Payments!$D:$D,Payments!$B:$B,$A171,Payments!$C:$C,"&gt;="&amp;S$4,Payments!$C:$C,"&lt;"&amp;EDATE(S$4,1)))</f>
        <v/>
      </c>
      <c r="T171" s="31" t="str">
        <f>IF($A171="","",SUMIFS(Payments!$D:$D,Payments!$B:$B,$A171,Payments!$C:$C,"&gt;="&amp;T$4,Payments!$C:$C,"&lt;"&amp;EDATE(T$4,1)))</f>
        <v/>
      </c>
      <c r="U171" s="31" t="str">
        <f>IF($A171="","",SUMIFS(Payments!$D:$D,Payments!$B:$B,$A171,Payments!$C:$C,"&gt;="&amp;U$4,Payments!$C:$C,"&lt;"&amp;EDATE(U$4,1)))</f>
        <v/>
      </c>
      <c r="V171" s="31" t="str">
        <f>IF($A171="","",SUMIFS(Payments!$D:$D,Payments!$B:$B,$A171,Payments!$C:$C,"&gt;="&amp;V$4,Payments!$C:$C,"&lt;"&amp;EDATE(V$4,1)))</f>
        <v/>
      </c>
      <c r="W171" s="31" t="str">
        <f>IF($A171="","",SUMIFS(Payments!$D:$D,Payments!$B:$B,$A171,Payments!$C:$C,"&gt;="&amp;W$4,Payments!$C:$C,"&lt;"&amp;EDATE(W$4,1)))</f>
        <v/>
      </c>
      <c r="X171" s="31" t="str">
        <f>IF($A171="","",SUMIFS(Payments!$D:$D,Payments!$B:$B,$A171,Payments!$C:$C,"&gt;="&amp;X$4,Payments!$C:$C,"&lt;"&amp;EDATE(X$4,1)))</f>
        <v/>
      </c>
      <c r="Y171" s="32" t="str">
        <f>IF(OR($A171="",N(H171)&lt;=0.005,Units!D170=""),"","Dear "&amp;C171&amp;", rent of "&amp;Settings!$B$4&amp;" "&amp;TEXT(H171,"#,##0")&amp;" is pending for "&amp;Units!C170&amp;", "&amp;B171&amp;" as on "&amp;TEXT(Settings!$B$6,"dd-mmm-yyyy")&amp;". Kindly pay at the earliest. Thank you. "&amp;Settings!$B$3)</f>
        <v/>
      </c>
      <c r="Z171" s="33" t="str">
        <f>IF($A171="","",IF(Units!$I170="",Settings!$B$9,MAX(Settings!$B$9,DATE(YEAR(Units!$I170),MONTH(Units!$I170),1))))</f>
        <v/>
      </c>
      <c r="AA171" s="33" t="str">
        <f>IF($A171="","",MIN(IF(DAY(Settings!$B$6)&gt;=MAX(1,N(Units!$H170)),DATE(YEAR(Settings!$B$6),MONTH(Settings!$B$6),1),EDATE(DATE(YEAR(Settings!$B$6),MONTH(Settings!$B$6),1),-1)),Settings!$B$10,IF(Units!$J170="",2958465,DATE(YEAR(Units!$J170),MONTH(Units!$J170),1))))</f>
        <v/>
      </c>
    </row>
    <row r="172" spans="1:27" x14ac:dyDescent="0.3">
      <c r="A172" s="25" t="str">
        <f>IF(Units!A171="","",Units!A171)</f>
        <v/>
      </c>
      <c r="B172" s="25" t="str">
        <f>IF($A172="","",Units!B171&amp;"")</f>
        <v/>
      </c>
      <c r="C172" s="25" t="str">
        <f>IF($A172="","",IF(Units!D171="","(vacant)",Units!D171&amp;""))</f>
        <v/>
      </c>
      <c r="D172" s="26" t="str">
        <f>IF($A172="","",N(Units!F171))</f>
        <v/>
      </c>
      <c r="E172" s="27" t="str">
        <f>IF($A172="","",IF(OR(Units!$D171="",$AA172&lt;$Z172),0,(YEAR($AA172)-YEAR($Z172))*12+MONTH($AA172)-MONTH($Z172)+1))</f>
        <v/>
      </c>
      <c r="F172" s="26" t="str">
        <f>IF($A172="","",N(Units!K171)+E172*D172)</f>
        <v/>
      </c>
      <c r="G172" s="26" t="str">
        <f>IF($A172="","",SUMIFS(Payments!$D:$D,Payments!$B:$B,$A172,Payments!$C:$C,"&lt;"&amp;EDATE(Settings!$B$10,1)))</f>
        <v/>
      </c>
      <c r="H172" s="28" t="str">
        <f t="shared" si="5"/>
        <v/>
      </c>
      <c r="I172" s="27" t="str">
        <f>IF($A172="","",IF(H172&gt;0.005,"Arrears",IF(H172&lt;-0.005,"Advance",IF(Units!D171="","Vacant","Paid up"))))</f>
        <v/>
      </c>
      <c r="J172" s="26" t="str">
        <f>IF($A172="","",N(Units!G171))</f>
        <v/>
      </c>
      <c r="K172" s="29" t="str">
        <f>IF(OR($A172="",Units!J171=""),"",Units!J171)</f>
        <v/>
      </c>
      <c r="L172" s="30" t="str">
        <f>IF(K172="","",K172-Settings!$B$6)</f>
        <v/>
      </c>
      <c r="M172" s="31" t="str">
        <f>IF($A172="","",SUMIFS(Payments!$D:$D,Payments!$B:$B,$A172,Payments!$C:$C,"&gt;="&amp;M$4,Payments!$C:$C,"&lt;"&amp;EDATE(M$4,1)))</f>
        <v/>
      </c>
      <c r="N172" s="31" t="str">
        <f>IF($A172="","",SUMIFS(Payments!$D:$D,Payments!$B:$B,$A172,Payments!$C:$C,"&gt;="&amp;N$4,Payments!$C:$C,"&lt;"&amp;EDATE(N$4,1)))</f>
        <v/>
      </c>
      <c r="O172" s="31" t="str">
        <f>IF($A172="","",SUMIFS(Payments!$D:$D,Payments!$B:$B,$A172,Payments!$C:$C,"&gt;="&amp;O$4,Payments!$C:$C,"&lt;"&amp;EDATE(O$4,1)))</f>
        <v/>
      </c>
      <c r="P172" s="31" t="str">
        <f>IF($A172="","",SUMIFS(Payments!$D:$D,Payments!$B:$B,$A172,Payments!$C:$C,"&gt;="&amp;P$4,Payments!$C:$C,"&lt;"&amp;EDATE(P$4,1)))</f>
        <v/>
      </c>
      <c r="Q172" s="31" t="str">
        <f>IF($A172="","",SUMIFS(Payments!$D:$D,Payments!$B:$B,$A172,Payments!$C:$C,"&gt;="&amp;Q$4,Payments!$C:$C,"&lt;"&amp;EDATE(Q$4,1)))</f>
        <v/>
      </c>
      <c r="R172" s="31" t="str">
        <f>IF($A172="","",SUMIFS(Payments!$D:$D,Payments!$B:$B,$A172,Payments!$C:$C,"&gt;="&amp;R$4,Payments!$C:$C,"&lt;"&amp;EDATE(R$4,1)))</f>
        <v/>
      </c>
      <c r="S172" s="31" t="str">
        <f>IF($A172="","",SUMIFS(Payments!$D:$D,Payments!$B:$B,$A172,Payments!$C:$C,"&gt;="&amp;S$4,Payments!$C:$C,"&lt;"&amp;EDATE(S$4,1)))</f>
        <v/>
      </c>
      <c r="T172" s="31" t="str">
        <f>IF($A172="","",SUMIFS(Payments!$D:$D,Payments!$B:$B,$A172,Payments!$C:$C,"&gt;="&amp;T$4,Payments!$C:$C,"&lt;"&amp;EDATE(T$4,1)))</f>
        <v/>
      </c>
      <c r="U172" s="31" t="str">
        <f>IF($A172="","",SUMIFS(Payments!$D:$D,Payments!$B:$B,$A172,Payments!$C:$C,"&gt;="&amp;U$4,Payments!$C:$C,"&lt;"&amp;EDATE(U$4,1)))</f>
        <v/>
      </c>
      <c r="V172" s="31" t="str">
        <f>IF($A172="","",SUMIFS(Payments!$D:$D,Payments!$B:$B,$A172,Payments!$C:$C,"&gt;="&amp;V$4,Payments!$C:$C,"&lt;"&amp;EDATE(V$4,1)))</f>
        <v/>
      </c>
      <c r="W172" s="31" t="str">
        <f>IF($A172="","",SUMIFS(Payments!$D:$D,Payments!$B:$B,$A172,Payments!$C:$C,"&gt;="&amp;W$4,Payments!$C:$C,"&lt;"&amp;EDATE(W$4,1)))</f>
        <v/>
      </c>
      <c r="X172" s="31" t="str">
        <f>IF($A172="","",SUMIFS(Payments!$D:$D,Payments!$B:$B,$A172,Payments!$C:$C,"&gt;="&amp;X$4,Payments!$C:$C,"&lt;"&amp;EDATE(X$4,1)))</f>
        <v/>
      </c>
      <c r="Y172" s="32" t="str">
        <f>IF(OR($A172="",N(H172)&lt;=0.005,Units!D171=""),"","Dear "&amp;C172&amp;", rent of "&amp;Settings!$B$4&amp;" "&amp;TEXT(H172,"#,##0")&amp;" is pending for "&amp;Units!C171&amp;", "&amp;B172&amp;" as on "&amp;TEXT(Settings!$B$6,"dd-mmm-yyyy")&amp;". Kindly pay at the earliest. Thank you. "&amp;Settings!$B$3)</f>
        <v/>
      </c>
      <c r="Z172" s="33" t="str">
        <f>IF($A172="","",IF(Units!$I171="",Settings!$B$9,MAX(Settings!$B$9,DATE(YEAR(Units!$I171),MONTH(Units!$I171),1))))</f>
        <v/>
      </c>
      <c r="AA172" s="33" t="str">
        <f>IF($A172="","",MIN(IF(DAY(Settings!$B$6)&gt;=MAX(1,N(Units!$H171)),DATE(YEAR(Settings!$B$6),MONTH(Settings!$B$6),1),EDATE(DATE(YEAR(Settings!$B$6),MONTH(Settings!$B$6),1),-1)),Settings!$B$10,IF(Units!$J171="",2958465,DATE(YEAR(Units!$J171),MONTH(Units!$J171),1))))</f>
        <v/>
      </c>
    </row>
    <row r="173" spans="1:27" x14ac:dyDescent="0.3">
      <c r="A173" s="25" t="str">
        <f>IF(Units!A172="","",Units!A172)</f>
        <v/>
      </c>
      <c r="B173" s="25" t="str">
        <f>IF($A173="","",Units!B172&amp;"")</f>
        <v/>
      </c>
      <c r="C173" s="25" t="str">
        <f>IF($A173="","",IF(Units!D172="","(vacant)",Units!D172&amp;""))</f>
        <v/>
      </c>
      <c r="D173" s="26" t="str">
        <f>IF($A173="","",N(Units!F172))</f>
        <v/>
      </c>
      <c r="E173" s="27" t="str">
        <f>IF($A173="","",IF(OR(Units!$D172="",$AA173&lt;$Z173),0,(YEAR($AA173)-YEAR($Z173))*12+MONTH($AA173)-MONTH($Z173)+1))</f>
        <v/>
      </c>
      <c r="F173" s="26" t="str">
        <f>IF($A173="","",N(Units!K172)+E173*D173)</f>
        <v/>
      </c>
      <c r="G173" s="26" t="str">
        <f>IF($A173="","",SUMIFS(Payments!$D:$D,Payments!$B:$B,$A173,Payments!$C:$C,"&lt;"&amp;EDATE(Settings!$B$10,1)))</f>
        <v/>
      </c>
      <c r="H173" s="28" t="str">
        <f t="shared" si="5"/>
        <v/>
      </c>
      <c r="I173" s="27" t="str">
        <f>IF($A173="","",IF(H173&gt;0.005,"Arrears",IF(H173&lt;-0.005,"Advance",IF(Units!D172="","Vacant","Paid up"))))</f>
        <v/>
      </c>
      <c r="J173" s="26" t="str">
        <f>IF($A173="","",N(Units!G172))</f>
        <v/>
      </c>
      <c r="K173" s="29" t="str">
        <f>IF(OR($A173="",Units!J172=""),"",Units!J172)</f>
        <v/>
      </c>
      <c r="L173" s="30" t="str">
        <f>IF(K173="","",K173-Settings!$B$6)</f>
        <v/>
      </c>
      <c r="M173" s="31" t="str">
        <f>IF($A173="","",SUMIFS(Payments!$D:$D,Payments!$B:$B,$A173,Payments!$C:$C,"&gt;="&amp;M$4,Payments!$C:$C,"&lt;"&amp;EDATE(M$4,1)))</f>
        <v/>
      </c>
      <c r="N173" s="31" t="str">
        <f>IF($A173="","",SUMIFS(Payments!$D:$D,Payments!$B:$B,$A173,Payments!$C:$C,"&gt;="&amp;N$4,Payments!$C:$C,"&lt;"&amp;EDATE(N$4,1)))</f>
        <v/>
      </c>
      <c r="O173" s="31" t="str">
        <f>IF($A173="","",SUMIFS(Payments!$D:$D,Payments!$B:$B,$A173,Payments!$C:$C,"&gt;="&amp;O$4,Payments!$C:$C,"&lt;"&amp;EDATE(O$4,1)))</f>
        <v/>
      </c>
      <c r="P173" s="31" t="str">
        <f>IF($A173="","",SUMIFS(Payments!$D:$D,Payments!$B:$B,$A173,Payments!$C:$C,"&gt;="&amp;P$4,Payments!$C:$C,"&lt;"&amp;EDATE(P$4,1)))</f>
        <v/>
      </c>
      <c r="Q173" s="31" t="str">
        <f>IF($A173="","",SUMIFS(Payments!$D:$D,Payments!$B:$B,$A173,Payments!$C:$C,"&gt;="&amp;Q$4,Payments!$C:$C,"&lt;"&amp;EDATE(Q$4,1)))</f>
        <v/>
      </c>
      <c r="R173" s="31" t="str">
        <f>IF($A173="","",SUMIFS(Payments!$D:$D,Payments!$B:$B,$A173,Payments!$C:$C,"&gt;="&amp;R$4,Payments!$C:$C,"&lt;"&amp;EDATE(R$4,1)))</f>
        <v/>
      </c>
      <c r="S173" s="31" t="str">
        <f>IF($A173="","",SUMIFS(Payments!$D:$D,Payments!$B:$B,$A173,Payments!$C:$C,"&gt;="&amp;S$4,Payments!$C:$C,"&lt;"&amp;EDATE(S$4,1)))</f>
        <v/>
      </c>
      <c r="T173" s="31" t="str">
        <f>IF($A173="","",SUMIFS(Payments!$D:$D,Payments!$B:$B,$A173,Payments!$C:$C,"&gt;="&amp;T$4,Payments!$C:$C,"&lt;"&amp;EDATE(T$4,1)))</f>
        <v/>
      </c>
      <c r="U173" s="31" t="str">
        <f>IF($A173="","",SUMIFS(Payments!$D:$D,Payments!$B:$B,$A173,Payments!$C:$C,"&gt;="&amp;U$4,Payments!$C:$C,"&lt;"&amp;EDATE(U$4,1)))</f>
        <v/>
      </c>
      <c r="V173" s="31" t="str">
        <f>IF($A173="","",SUMIFS(Payments!$D:$D,Payments!$B:$B,$A173,Payments!$C:$C,"&gt;="&amp;V$4,Payments!$C:$C,"&lt;"&amp;EDATE(V$4,1)))</f>
        <v/>
      </c>
      <c r="W173" s="31" t="str">
        <f>IF($A173="","",SUMIFS(Payments!$D:$D,Payments!$B:$B,$A173,Payments!$C:$C,"&gt;="&amp;W$4,Payments!$C:$C,"&lt;"&amp;EDATE(W$4,1)))</f>
        <v/>
      </c>
      <c r="X173" s="31" t="str">
        <f>IF($A173="","",SUMIFS(Payments!$D:$D,Payments!$B:$B,$A173,Payments!$C:$C,"&gt;="&amp;X$4,Payments!$C:$C,"&lt;"&amp;EDATE(X$4,1)))</f>
        <v/>
      </c>
      <c r="Y173" s="32" t="str">
        <f>IF(OR($A173="",N(H173)&lt;=0.005,Units!D172=""),"","Dear "&amp;C173&amp;", rent of "&amp;Settings!$B$4&amp;" "&amp;TEXT(H173,"#,##0")&amp;" is pending for "&amp;Units!C172&amp;", "&amp;B173&amp;" as on "&amp;TEXT(Settings!$B$6,"dd-mmm-yyyy")&amp;". Kindly pay at the earliest. Thank you. "&amp;Settings!$B$3)</f>
        <v/>
      </c>
      <c r="Z173" s="33" t="str">
        <f>IF($A173="","",IF(Units!$I172="",Settings!$B$9,MAX(Settings!$B$9,DATE(YEAR(Units!$I172),MONTH(Units!$I172),1))))</f>
        <v/>
      </c>
      <c r="AA173" s="33" t="str">
        <f>IF($A173="","",MIN(IF(DAY(Settings!$B$6)&gt;=MAX(1,N(Units!$H172)),DATE(YEAR(Settings!$B$6),MONTH(Settings!$B$6),1),EDATE(DATE(YEAR(Settings!$B$6),MONTH(Settings!$B$6),1),-1)),Settings!$B$10,IF(Units!$J172="",2958465,DATE(YEAR(Units!$J172),MONTH(Units!$J172),1))))</f>
        <v/>
      </c>
    </row>
    <row r="174" spans="1:27" x14ac:dyDescent="0.3">
      <c r="A174" s="25" t="str">
        <f>IF(Units!A173="","",Units!A173)</f>
        <v/>
      </c>
      <c r="B174" s="25" t="str">
        <f>IF($A174="","",Units!B173&amp;"")</f>
        <v/>
      </c>
      <c r="C174" s="25" t="str">
        <f>IF($A174="","",IF(Units!D173="","(vacant)",Units!D173&amp;""))</f>
        <v/>
      </c>
      <c r="D174" s="26" t="str">
        <f>IF($A174="","",N(Units!F173))</f>
        <v/>
      </c>
      <c r="E174" s="27" t="str">
        <f>IF($A174="","",IF(OR(Units!$D173="",$AA174&lt;$Z174),0,(YEAR($AA174)-YEAR($Z174))*12+MONTH($AA174)-MONTH($Z174)+1))</f>
        <v/>
      </c>
      <c r="F174" s="26" t="str">
        <f>IF($A174="","",N(Units!K173)+E174*D174)</f>
        <v/>
      </c>
      <c r="G174" s="26" t="str">
        <f>IF($A174="","",SUMIFS(Payments!$D:$D,Payments!$B:$B,$A174,Payments!$C:$C,"&lt;"&amp;EDATE(Settings!$B$10,1)))</f>
        <v/>
      </c>
      <c r="H174" s="28" t="str">
        <f t="shared" si="5"/>
        <v/>
      </c>
      <c r="I174" s="27" t="str">
        <f>IF($A174="","",IF(H174&gt;0.005,"Arrears",IF(H174&lt;-0.005,"Advance",IF(Units!D173="","Vacant","Paid up"))))</f>
        <v/>
      </c>
      <c r="J174" s="26" t="str">
        <f>IF($A174="","",N(Units!G173))</f>
        <v/>
      </c>
      <c r="K174" s="29" t="str">
        <f>IF(OR($A174="",Units!J173=""),"",Units!J173)</f>
        <v/>
      </c>
      <c r="L174" s="30" t="str">
        <f>IF(K174="","",K174-Settings!$B$6)</f>
        <v/>
      </c>
      <c r="M174" s="31" t="str">
        <f>IF($A174="","",SUMIFS(Payments!$D:$D,Payments!$B:$B,$A174,Payments!$C:$C,"&gt;="&amp;M$4,Payments!$C:$C,"&lt;"&amp;EDATE(M$4,1)))</f>
        <v/>
      </c>
      <c r="N174" s="31" t="str">
        <f>IF($A174="","",SUMIFS(Payments!$D:$D,Payments!$B:$B,$A174,Payments!$C:$C,"&gt;="&amp;N$4,Payments!$C:$C,"&lt;"&amp;EDATE(N$4,1)))</f>
        <v/>
      </c>
      <c r="O174" s="31" t="str">
        <f>IF($A174="","",SUMIFS(Payments!$D:$D,Payments!$B:$B,$A174,Payments!$C:$C,"&gt;="&amp;O$4,Payments!$C:$C,"&lt;"&amp;EDATE(O$4,1)))</f>
        <v/>
      </c>
      <c r="P174" s="31" t="str">
        <f>IF($A174="","",SUMIFS(Payments!$D:$D,Payments!$B:$B,$A174,Payments!$C:$C,"&gt;="&amp;P$4,Payments!$C:$C,"&lt;"&amp;EDATE(P$4,1)))</f>
        <v/>
      </c>
      <c r="Q174" s="31" t="str">
        <f>IF($A174="","",SUMIFS(Payments!$D:$D,Payments!$B:$B,$A174,Payments!$C:$C,"&gt;="&amp;Q$4,Payments!$C:$C,"&lt;"&amp;EDATE(Q$4,1)))</f>
        <v/>
      </c>
      <c r="R174" s="31" t="str">
        <f>IF($A174="","",SUMIFS(Payments!$D:$D,Payments!$B:$B,$A174,Payments!$C:$C,"&gt;="&amp;R$4,Payments!$C:$C,"&lt;"&amp;EDATE(R$4,1)))</f>
        <v/>
      </c>
      <c r="S174" s="31" t="str">
        <f>IF($A174="","",SUMIFS(Payments!$D:$D,Payments!$B:$B,$A174,Payments!$C:$C,"&gt;="&amp;S$4,Payments!$C:$C,"&lt;"&amp;EDATE(S$4,1)))</f>
        <v/>
      </c>
      <c r="T174" s="31" t="str">
        <f>IF($A174="","",SUMIFS(Payments!$D:$D,Payments!$B:$B,$A174,Payments!$C:$C,"&gt;="&amp;T$4,Payments!$C:$C,"&lt;"&amp;EDATE(T$4,1)))</f>
        <v/>
      </c>
      <c r="U174" s="31" t="str">
        <f>IF($A174="","",SUMIFS(Payments!$D:$D,Payments!$B:$B,$A174,Payments!$C:$C,"&gt;="&amp;U$4,Payments!$C:$C,"&lt;"&amp;EDATE(U$4,1)))</f>
        <v/>
      </c>
      <c r="V174" s="31" t="str">
        <f>IF($A174="","",SUMIFS(Payments!$D:$D,Payments!$B:$B,$A174,Payments!$C:$C,"&gt;="&amp;V$4,Payments!$C:$C,"&lt;"&amp;EDATE(V$4,1)))</f>
        <v/>
      </c>
      <c r="W174" s="31" t="str">
        <f>IF($A174="","",SUMIFS(Payments!$D:$D,Payments!$B:$B,$A174,Payments!$C:$C,"&gt;="&amp;W$4,Payments!$C:$C,"&lt;"&amp;EDATE(W$4,1)))</f>
        <v/>
      </c>
      <c r="X174" s="31" t="str">
        <f>IF($A174="","",SUMIFS(Payments!$D:$D,Payments!$B:$B,$A174,Payments!$C:$C,"&gt;="&amp;X$4,Payments!$C:$C,"&lt;"&amp;EDATE(X$4,1)))</f>
        <v/>
      </c>
      <c r="Y174" s="32" t="str">
        <f>IF(OR($A174="",N(H174)&lt;=0.005,Units!D173=""),"","Dear "&amp;C174&amp;", rent of "&amp;Settings!$B$4&amp;" "&amp;TEXT(H174,"#,##0")&amp;" is pending for "&amp;Units!C173&amp;", "&amp;B174&amp;" as on "&amp;TEXT(Settings!$B$6,"dd-mmm-yyyy")&amp;". Kindly pay at the earliest. Thank you. "&amp;Settings!$B$3)</f>
        <v/>
      </c>
      <c r="Z174" s="33" t="str">
        <f>IF($A174="","",IF(Units!$I173="",Settings!$B$9,MAX(Settings!$B$9,DATE(YEAR(Units!$I173),MONTH(Units!$I173),1))))</f>
        <v/>
      </c>
      <c r="AA174" s="33" t="str">
        <f>IF($A174="","",MIN(IF(DAY(Settings!$B$6)&gt;=MAX(1,N(Units!$H173)),DATE(YEAR(Settings!$B$6),MONTH(Settings!$B$6),1),EDATE(DATE(YEAR(Settings!$B$6),MONTH(Settings!$B$6),1),-1)),Settings!$B$10,IF(Units!$J173="",2958465,DATE(YEAR(Units!$J173),MONTH(Units!$J173),1))))</f>
        <v/>
      </c>
    </row>
    <row r="175" spans="1:27" x14ac:dyDescent="0.3">
      <c r="A175" s="25" t="str">
        <f>IF(Units!A174="","",Units!A174)</f>
        <v/>
      </c>
      <c r="B175" s="25" t="str">
        <f>IF($A175="","",Units!B174&amp;"")</f>
        <v/>
      </c>
      <c r="C175" s="25" t="str">
        <f>IF($A175="","",IF(Units!D174="","(vacant)",Units!D174&amp;""))</f>
        <v/>
      </c>
      <c r="D175" s="26" t="str">
        <f>IF($A175="","",N(Units!F174))</f>
        <v/>
      </c>
      <c r="E175" s="27" t="str">
        <f>IF($A175="","",IF(OR(Units!$D174="",$AA175&lt;$Z175),0,(YEAR($AA175)-YEAR($Z175))*12+MONTH($AA175)-MONTH($Z175)+1))</f>
        <v/>
      </c>
      <c r="F175" s="26" t="str">
        <f>IF($A175="","",N(Units!K174)+E175*D175)</f>
        <v/>
      </c>
      <c r="G175" s="26" t="str">
        <f>IF($A175="","",SUMIFS(Payments!$D:$D,Payments!$B:$B,$A175,Payments!$C:$C,"&lt;"&amp;EDATE(Settings!$B$10,1)))</f>
        <v/>
      </c>
      <c r="H175" s="28" t="str">
        <f t="shared" si="5"/>
        <v/>
      </c>
      <c r="I175" s="27" t="str">
        <f>IF($A175="","",IF(H175&gt;0.005,"Arrears",IF(H175&lt;-0.005,"Advance",IF(Units!D174="","Vacant","Paid up"))))</f>
        <v/>
      </c>
      <c r="J175" s="26" t="str">
        <f>IF($A175="","",N(Units!G174))</f>
        <v/>
      </c>
      <c r="K175" s="29" t="str">
        <f>IF(OR($A175="",Units!J174=""),"",Units!J174)</f>
        <v/>
      </c>
      <c r="L175" s="30" t="str">
        <f>IF(K175="","",K175-Settings!$B$6)</f>
        <v/>
      </c>
      <c r="M175" s="31" t="str">
        <f>IF($A175="","",SUMIFS(Payments!$D:$D,Payments!$B:$B,$A175,Payments!$C:$C,"&gt;="&amp;M$4,Payments!$C:$C,"&lt;"&amp;EDATE(M$4,1)))</f>
        <v/>
      </c>
      <c r="N175" s="31" t="str">
        <f>IF($A175="","",SUMIFS(Payments!$D:$D,Payments!$B:$B,$A175,Payments!$C:$C,"&gt;="&amp;N$4,Payments!$C:$C,"&lt;"&amp;EDATE(N$4,1)))</f>
        <v/>
      </c>
      <c r="O175" s="31" t="str">
        <f>IF($A175="","",SUMIFS(Payments!$D:$D,Payments!$B:$B,$A175,Payments!$C:$C,"&gt;="&amp;O$4,Payments!$C:$C,"&lt;"&amp;EDATE(O$4,1)))</f>
        <v/>
      </c>
      <c r="P175" s="31" t="str">
        <f>IF($A175="","",SUMIFS(Payments!$D:$D,Payments!$B:$B,$A175,Payments!$C:$C,"&gt;="&amp;P$4,Payments!$C:$C,"&lt;"&amp;EDATE(P$4,1)))</f>
        <v/>
      </c>
      <c r="Q175" s="31" t="str">
        <f>IF($A175="","",SUMIFS(Payments!$D:$D,Payments!$B:$B,$A175,Payments!$C:$C,"&gt;="&amp;Q$4,Payments!$C:$C,"&lt;"&amp;EDATE(Q$4,1)))</f>
        <v/>
      </c>
      <c r="R175" s="31" t="str">
        <f>IF($A175="","",SUMIFS(Payments!$D:$D,Payments!$B:$B,$A175,Payments!$C:$C,"&gt;="&amp;R$4,Payments!$C:$C,"&lt;"&amp;EDATE(R$4,1)))</f>
        <v/>
      </c>
      <c r="S175" s="31" t="str">
        <f>IF($A175="","",SUMIFS(Payments!$D:$D,Payments!$B:$B,$A175,Payments!$C:$C,"&gt;="&amp;S$4,Payments!$C:$C,"&lt;"&amp;EDATE(S$4,1)))</f>
        <v/>
      </c>
      <c r="T175" s="31" t="str">
        <f>IF($A175="","",SUMIFS(Payments!$D:$D,Payments!$B:$B,$A175,Payments!$C:$C,"&gt;="&amp;T$4,Payments!$C:$C,"&lt;"&amp;EDATE(T$4,1)))</f>
        <v/>
      </c>
      <c r="U175" s="31" t="str">
        <f>IF($A175="","",SUMIFS(Payments!$D:$D,Payments!$B:$B,$A175,Payments!$C:$C,"&gt;="&amp;U$4,Payments!$C:$C,"&lt;"&amp;EDATE(U$4,1)))</f>
        <v/>
      </c>
      <c r="V175" s="31" t="str">
        <f>IF($A175="","",SUMIFS(Payments!$D:$D,Payments!$B:$B,$A175,Payments!$C:$C,"&gt;="&amp;V$4,Payments!$C:$C,"&lt;"&amp;EDATE(V$4,1)))</f>
        <v/>
      </c>
      <c r="W175" s="31" t="str">
        <f>IF($A175="","",SUMIFS(Payments!$D:$D,Payments!$B:$B,$A175,Payments!$C:$C,"&gt;="&amp;W$4,Payments!$C:$C,"&lt;"&amp;EDATE(W$4,1)))</f>
        <v/>
      </c>
      <c r="X175" s="31" t="str">
        <f>IF($A175="","",SUMIFS(Payments!$D:$D,Payments!$B:$B,$A175,Payments!$C:$C,"&gt;="&amp;X$4,Payments!$C:$C,"&lt;"&amp;EDATE(X$4,1)))</f>
        <v/>
      </c>
      <c r="Y175" s="32" t="str">
        <f>IF(OR($A175="",N(H175)&lt;=0.005,Units!D174=""),"","Dear "&amp;C175&amp;", rent of "&amp;Settings!$B$4&amp;" "&amp;TEXT(H175,"#,##0")&amp;" is pending for "&amp;Units!C174&amp;", "&amp;B175&amp;" as on "&amp;TEXT(Settings!$B$6,"dd-mmm-yyyy")&amp;". Kindly pay at the earliest. Thank you. "&amp;Settings!$B$3)</f>
        <v/>
      </c>
      <c r="Z175" s="33" t="str">
        <f>IF($A175="","",IF(Units!$I174="",Settings!$B$9,MAX(Settings!$B$9,DATE(YEAR(Units!$I174),MONTH(Units!$I174),1))))</f>
        <v/>
      </c>
      <c r="AA175" s="33" t="str">
        <f>IF($A175="","",MIN(IF(DAY(Settings!$B$6)&gt;=MAX(1,N(Units!$H174)),DATE(YEAR(Settings!$B$6),MONTH(Settings!$B$6),1),EDATE(DATE(YEAR(Settings!$B$6),MONTH(Settings!$B$6),1),-1)),Settings!$B$10,IF(Units!$J174="",2958465,DATE(YEAR(Units!$J174),MONTH(Units!$J174),1))))</f>
        <v/>
      </c>
    </row>
    <row r="176" spans="1:27" x14ac:dyDescent="0.3">
      <c r="A176" s="25" t="str">
        <f>IF(Units!A175="","",Units!A175)</f>
        <v/>
      </c>
      <c r="B176" s="25" t="str">
        <f>IF($A176="","",Units!B175&amp;"")</f>
        <v/>
      </c>
      <c r="C176" s="25" t="str">
        <f>IF($A176="","",IF(Units!D175="","(vacant)",Units!D175&amp;""))</f>
        <v/>
      </c>
      <c r="D176" s="26" t="str">
        <f>IF($A176="","",N(Units!F175))</f>
        <v/>
      </c>
      <c r="E176" s="27" t="str">
        <f>IF($A176="","",IF(OR(Units!$D175="",$AA176&lt;$Z176),0,(YEAR($AA176)-YEAR($Z176))*12+MONTH($AA176)-MONTH($Z176)+1))</f>
        <v/>
      </c>
      <c r="F176" s="26" t="str">
        <f>IF($A176="","",N(Units!K175)+E176*D176)</f>
        <v/>
      </c>
      <c r="G176" s="26" t="str">
        <f>IF($A176="","",SUMIFS(Payments!$D:$D,Payments!$B:$B,$A176,Payments!$C:$C,"&lt;"&amp;EDATE(Settings!$B$10,1)))</f>
        <v/>
      </c>
      <c r="H176" s="28" t="str">
        <f t="shared" si="5"/>
        <v/>
      </c>
      <c r="I176" s="27" t="str">
        <f>IF($A176="","",IF(H176&gt;0.005,"Arrears",IF(H176&lt;-0.005,"Advance",IF(Units!D175="","Vacant","Paid up"))))</f>
        <v/>
      </c>
      <c r="J176" s="26" t="str">
        <f>IF($A176="","",N(Units!G175))</f>
        <v/>
      </c>
      <c r="K176" s="29" t="str">
        <f>IF(OR($A176="",Units!J175=""),"",Units!J175)</f>
        <v/>
      </c>
      <c r="L176" s="30" t="str">
        <f>IF(K176="","",K176-Settings!$B$6)</f>
        <v/>
      </c>
      <c r="M176" s="31" t="str">
        <f>IF($A176="","",SUMIFS(Payments!$D:$D,Payments!$B:$B,$A176,Payments!$C:$C,"&gt;="&amp;M$4,Payments!$C:$C,"&lt;"&amp;EDATE(M$4,1)))</f>
        <v/>
      </c>
      <c r="N176" s="31" t="str">
        <f>IF($A176="","",SUMIFS(Payments!$D:$D,Payments!$B:$B,$A176,Payments!$C:$C,"&gt;="&amp;N$4,Payments!$C:$C,"&lt;"&amp;EDATE(N$4,1)))</f>
        <v/>
      </c>
      <c r="O176" s="31" t="str">
        <f>IF($A176="","",SUMIFS(Payments!$D:$D,Payments!$B:$B,$A176,Payments!$C:$C,"&gt;="&amp;O$4,Payments!$C:$C,"&lt;"&amp;EDATE(O$4,1)))</f>
        <v/>
      </c>
      <c r="P176" s="31" t="str">
        <f>IF($A176="","",SUMIFS(Payments!$D:$D,Payments!$B:$B,$A176,Payments!$C:$C,"&gt;="&amp;P$4,Payments!$C:$C,"&lt;"&amp;EDATE(P$4,1)))</f>
        <v/>
      </c>
      <c r="Q176" s="31" t="str">
        <f>IF($A176="","",SUMIFS(Payments!$D:$D,Payments!$B:$B,$A176,Payments!$C:$C,"&gt;="&amp;Q$4,Payments!$C:$C,"&lt;"&amp;EDATE(Q$4,1)))</f>
        <v/>
      </c>
      <c r="R176" s="31" t="str">
        <f>IF($A176="","",SUMIFS(Payments!$D:$D,Payments!$B:$B,$A176,Payments!$C:$C,"&gt;="&amp;R$4,Payments!$C:$C,"&lt;"&amp;EDATE(R$4,1)))</f>
        <v/>
      </c>
      <c r="S176" s="31" t="str">
        <f>IF($A176="","",SUMIFS(Payments!$D:$D,Payments!$B:$B,$A176,Payments!$C:$C,"&gt;="&amp;S$4,Payments!$C:$C,"&lt;"&amp;EDATE(S$4,1)))</f>
        <v/>
      </c>
      <c r="T176" s="31" t="str">
        <f>IF($A176="","",SUMIFS(Payments!$D:$D,Payments!$B:$B,$A176,Payments!$C:$C,"&gt;="&amp;T$4,Payments!$C:$C,"&lt;"&amp;EDATE(T$4,1)))</f>
        <v/>
      </c>
      <c r="U176" s="31" t="str">
        <f>IF($A176="","",SUMIFS(Payments!$D:$D,Payments!$B:$B,$A176,Payments!$C:$C,"&gt;="&amp;U$4,Payments!$C:$C,"&lt;"&amp;EDATE(U$4,1)))</f>
        <v/>
      </c>
      <c r="V176" s="31" t="str">
        <f>IF($A176="","",SUMIFS(Payments!$D:$D,Payments!$B:$B,$A176,Payments!$C:$C,"&gt;="&amp;V$4,Payments!$C:$C,"&lt;"&amp;EDATE(V$4,1)))</f>
        <v/>
      </c>
      <c r="W176" s="31" t="str">
        <f>IF($A176="","",SUMIFS(Payments!$D:$D,Payments!$B:$B,$A176,Payments!$C:$C,"&gt;="&amp;W$4,Payments!$C:$C,"&lt;"&amp;EDATE(W$4,1)))</f>
        <v/>
      </c>
      <c r="X176" s="31" t="str">
        <f>IF($A176="","",SUMIFS(Payments!$D:$D,Payments!$B:$B,$A176,Payments!$C:$C,"&gt;="&amp;X$4,Payments!$C:$C,"&lt;"&amp;EDATE(X$4,1)))</f>
        <v/>
      </c>
      <c r="Y176" s="32" t="str">
        <f>IF(OR($A176="",N(H176)&lt;=0.005,Units!D175=""),"","Dear "&amp;C176&amp;", rent of "&amp;Settings!$B$4&amp;" "&amp;TEXT(H176,"#,##0")&amp;" is pending for "&amp;Units!C175&amp;", "&amp;B176&amp;" as on "&amp;TEXT(Settings!$B$6,"dd-mmm-yyyy")&amp;". Kindly pay at the earliest. Thank you. "&amp;Settings!$B$3)</f>
        <v/>
      </c>
      <c r="Z176" s="33" t="str">
        <f>IF($A176="","",IF(Units!$I175="",Settings!$B$9,MAX(Settings!$B$9,DATE(YEAR(Units!$I175),MONTH(Units!$I175),1))))</f>
        <v/>
      </c>
      <c r="AA176" s="33" t="str">
        <f>IF($A176="","",MIN(IF(DAY(Settings!$B$6)&gt;=MAX(1,N(Units!$H175)),DATE(YEAR(Settings!$B$6),MONTH(Settings!$B$6),1),EDATE(DATE(YEAR(Settings!$B$6),MONTH(Settings!$B$6),1),-1)),Settings!$B$10,IF(Units!$J175="",2958465,DATE(YEAR(Units!$J175),MONTH(Units!$J175),1))))</f>
        <v/>
      </c>
    </row>
    <row r="177" spans="1:27" x14ac:dyDescent="0.3">
      <c r="A177" s="25" t="str">
        <f>IF(Units!A176="","",Units!A176)</f>
        <v/>
      </c>
      <c r="B177" s="25" t="str">
        <f>IF($A177="","",Units!B176&amp;"")</f>
        <v/>
      </c>
      <c r="C177" s="25" t="str">
        <f>IF($A177="","",IF(Units!D176="","(vacant)",Units!D176&amp;""))</f>
        <v/>
      </c>
      <c r="D177" s="26" t="str">
        <f>IF($A177="","",N(Units!F176))</f>
        <v/>
      </c>
      <c r="E177" s="27" t="str">
        <f>IF($A177="","",IF(OR(Units!$D176="",$AA177&lt;$Z177),0,(YEAR($AA177)-YEAR($Z177))*12+MONTH($AA177)-MONTH($Z177)+1))</f>
        <v/>
      </c>
      <c r="F177" s="26" t="str">
        <f>IF($A177="","",N(Units!K176)+E177*D177)</f>
        <v/>
      </c>
      <c r="G177" s="26" t="str">
        <f>IF($A177="","",SUMIFS(Payments!$D:$D,Payments!$B:$B,$A177,Payments!$C:$C,"&lt;"&amp;EDATE(Settings!$B$10,1)))</f>
        <v/>
      </c>
      <c r="H177" s="28" t="str">
        <f t="shared" si="5"/>
        <v/>
      </c>
      <c r="I177" s="27" t="str">
        <f>IF($A177="","",IF(H177&gt;0.005,"Arrears",IF(H177&lt;-0.005,"Advance",IF(Units!D176="","Vacant","Paid up"))))</f>
        <v/>
      </c>
      <c r="J177" s="26" t="str">
        <f>IF($A177="","",N(Units!G176))</f>
        <v/>
      </c>
      <c r="K177" s="29" t="str">
        <f>IF(OR($A177="",Units!J176=""),"",Units!J176)</f>
        <v/>
      </c>
      <c r="L177" s="30" t="str">
        <f>IF(K177="","",K177-Settings!$B$6)</f>
        <v/>
      </c>
      <c r="M177" s="31" t="str">
        <f>IF($A177="","",SUMIFS(Payments!$D:$D,Payments!$B:$B,$A177,Payments!$C:$C,"&gt;="&amp;M$4,Payments!$C:$C,"&lt;"&amp;EDATE(M$4,1)))</f>
        <v/>
      </c>
      <c r="N177" s="31" t="str">
        <f>IF($A177="","",SUMIFS(Payments!$D:$D,Payments!$B:$B,$A177,Payments!$C:$C,"&gt;="&amp;N$4,Payments!$C:$C,"&lt;"&amp;EDATE(N$4,1)))</f>
        <v/>
      </c>
      <c r="O177" s="31" t="str">
        <f>IF($A177="","",SUMIFS(Payments!$D:$D,Payments!$B:$B,$A177,Payments!$C:$C,"&gt;="&amp;O$4,Payments!$C:$C,"&lt;"&amp;EDATE(O$4,1)))</f>
        <v/>
      </c>
      <c r="P177" s="31" t="str">
        <f>IF($A177="","",SUMIFS(Payments!$D:$D,Payments!$B:$B,$A177,Payments!$C:$C,"&gt;="&amp;P$4,Payments!$C:$C,"&lt;"&amp;EDATE(P$4,1)))</f>
        <v/>
      </c>
      <c r="Q177" s="31" t="str">
        <f>IF($A177="","",SUMIFS(Payments!$D:$D,Payments!$B:$B,$A177,Payments!$C:$C,"&gt;="&amp;Q$4,Payments!$C:$C,"&lt;"&amp;EDATE(Q$4,1)))</f>
        <v/>
      </c>
      <c r="R177" s="31" t="str">
        <f>IF($A177="","",SUMIFS(Payments!$D:$D,Payments!$B:$B,$A177,Payments!$C:$C,"&gt;="&amp;R$4,Payments!$C:$C,"&lt;"&amp;EDATE(R$4,1)))</f>
        <v/>
      </c>
      <c r="S177" s="31" t="str">
        <f>IF($A177="","",SUMIFS(Payments!$D:$D,Payments!$B:$B,$A177,Payments!$C:$C,"&gt;="&amp;S$4,Payments!$C:$C,"&lt;"&amp;EDATE(S$4,1)))</f>
        <v/>
      </c>
      <c r="T177" s="31" t="str">
        <f>IF($A177="","",SUMIFS(Payments!$D:$D,Payments!$B:$B,$A177,Payments!$C:$C,"&gt;="&amp;T$4,Payments!$C:$C,"&lt;"&amp;EDATE(T$4,1)))</f>
        <v/>
      </c>
      <c r="U177" s="31" t="str">
        <f>IF($A177="","",SUMIFS(Payments!$D:$D,Payments!$B:$B,$A177,Payments!$C:$C,"&gt;="&amp;U$4,Payments!$C:$C,"&lt;"&amp;EDATE(U$4,1)))</f>
        <v/>
      </c>
      <c r="V177" s="31" t="str">
        <f>IF($A177="","",SUMIFS(Payments!$D:$D,Payments!$B:$B,$A177,Payments!$C:$C,"&gt;="&amp;V$4,Payments!$C:$C,"&lt;"&amp;EDATE(V$4,1)))</f>
        <v/>
      </c>
      <c r="W177" s="31" t="str">
        <f>IF($A177="","",SUMIFS(Payments!$D:$D,Payments!$B:$B,$A177,Payments!$C:$C,"&gt;="&amp;W$4,Payments!$C:$C,"&lt;"&amp;EDATE(W$4,1)))</f>
        <v/>
      </c>
      <c r="X177" s="31" t="str">
        <f>IF($A177="","",SUMIFS(Payments!$D:$D,Payments!$B:$B,$A177,Payments!$C:$C,"&gt;="&amp;X$4,Payments!$C:$C,"&lt;"&amp;EDATE(X$4,1)))</f>
        <v/>
      </c>
      <c r="Y177" s="32" t="str">
        <f>IF(OR($A177="",N(H177)&lt;=0.005,Units!D176=""),"","Dear "&amp;C177&amp;", rent of "&amp;Settings!$B$4&amp;" "&amp;TEXT(H177,"#,##0")&amp;" is pending for "&amp;Units!C176&amp;", "&amp;B177&amp;" as on "&amp;TEXT(Settings!$B$6,"dd-mmm-yyyy")&amp;". Kindly pay at the earliest. Thank you. "&amp;Settings!$B$3)</f>
        <v/>
      </c>
      <c r="Z177" s="33" t="str">
        <f>IF($A177="","",IF(Units!$I176="",Settings!$B$9,MAX(Settings!$B$9,DATE(YEAR(Units!$I176),MONTH(Units!$I176),1))))</f>
        <v/>
      </c>
      <c r="AA177" s="33" t="str">
        <f>IF($A177="","",MIN(IF(DAY(Settings!$B$6)&gt;=MAX(1,N(Units!$H176)),DATE(YEAR(Settings!$B$6),MONTH(Settings!$B$6),1),EDATE(DATE(YEAR(Settings!$B$6),MONTH(Settings!$B$6),1),-1)),Settings!$B$10,IF(Units!$J176="",2958465,DATE(YEAR(Units!$J176),MONTH(Units!$J176),1))))</f>
        <v/>
      </c>
    </row>
    <row r="178" spans="1:27" x14ac:dyDescent="0.3">
      <c r="A178" s="25" t="str">
        <f>IF(Units!A177="","",Units!A177)</f>
        <v/>
      </c>
      <c r="B178" s="25" t="str">
        <f>IF($A178="","",Units!B177&amp;"")</f>
        <v/>
      </c>
      <c r="C178" s="25" t="str">
        <f>IF($A178="","",IF(Units!D177="","(vacant)",Units!D177&amp;""))</f>
        <v/>
      </c>
      <c r="D178" s="26" t="str">
        <f>IF($A178="","",N(Units!F177))</f>
        <v/>
      </c>
      <c r="E178" s="27" t="str">
        <f>IF($A178="","",IF(OR(Units!$D177="",$AA178&lt;$Z178),0,(YEAR($AA178)-YEAR($Z178))*12+MONTH($AA178)-MONTH($Z178)+1))</f>
        <v/>
      </c>
      <c r="F178" s="26" t="str">
        <f>IF($A178="","",N(Units!K177)+E178*D178)</f>
        <v/>
      </c>
      <c r="G178" s="26" t="str">
        <f>IF($A178="","",SUMIFS(Payments!$D:$D,Payments!$B:$B,$A178,Payments!$C:$C,"&lt;"&amp;EDATE(Settings!$B$10,1)))</f>
        <v/>
      </c>
      <c r="H178" s="28" t="str">
        <f t="shared" si="5"/>
        <v/>
      </c>
      <c r="I178" s="27" t="str">
        <f>IF($A178="","",IF(H178&gt;0.005,"Arrears",IF(H178&lt;-0.005,"Advance",IF(Units!D177="","Vacant","Paid up"))))</f>
        <v/>
      </c>
      <c r="J178" s="26" t="str">
        <f>IF($A178="","",N(Units!G177))</f>
        <v/>
      </c>
      <c r="K178" s="29" t="str">
        <f>IF(OR($A178="",Units!J177=""),"",Units!J177)</f>
        <v/>
      </c>
      <c r="L178" s="30" t="str">
        <f>IF(K178="","",K178-Settings!$B$6)</f>
        <v/>
      </c>
      <c r="M178" s="31" t="str">
        <f>IF($A178="","",SUMIFS(Payments!$D:$D,Payments!$B:$B,$A178,Payments!$C:$C,"&gt;="&amp;M$4,Payments!$C:$C,"&lt;"&amp;EDATE(M$4,1)))</f>
        <v/>
      </c>
      <c r="N178" s="31" t="str">
        <f>IF($A178="","",SUMIFS(Payments!$D:$D,Payments!$B:$B,$A178,Payments!$C:$C,"&gt;="&amp;N$4,Payments!$C:$C,"&lt;"&amp;EDATE(N$4,1)))</f>
        <v/>
      </c>
      <c r="O178" s="31" t="str">
        <f>IF($A178="","",SUMIFS(Payments!$D:$D,Payments!$B:$B,$A178,Payments!$C:$C,"&gt;="&amp;O$4,Payments!$C:$C,"&lt;"&amp;EDATE(O$4,1)))</f>
        <v/>
      </c>
      <c r="P178" s="31" t="str">
        <f>IF($A178="","",SUMIFS(Payments!$D:$D,Payments!$B:$B,$A178,Payments!$C:$C,"&gt;="&amp;P$4,Payments!$C:$C,"&lt;"&amp;EDATE(P$4,1)))</f>
        <v/>
      </c>
      <c r="Q178" s="31" t="str">
        <f>IF($A178="","",SUMIFS(Payments!$D:$D,Payments!$B:$B,$A178,Payments!$C:$C,"&gt;="&amp;Q$4,Payments!$C:$C,"&lt;"&amp;EDATE(Q$4,1)))</f>
        <v/>
      </c>
      <c r="R178" s="31" t="str">
        <f>IF($A178="","",SUMIFS(Payments!$D:$D,Payments!$B:$B,$A178,Payments!$C:$C,"&gt;="&amp;R$4,Payments!$C:$C,"&lt;"&amp;EDATE(R$4,1)))</f>
        <v/>
      </c>
      <c r="S178" s="31" t="str">
        <f>IF($A178="","",SUMIFS(Payments!$D:$D,Payments!$B:$B,$A178,Payments!$C:$C,"&gt;="&amp;S$4,Payments!$C:$C,"&lt;"&amp;EDATE(S$4,1)))</f>
        <v/>
      </c>
      <c r="T178" s="31" t="str">
        <f>IF($A178="","",SUMIFS(Payments!$D:$D,Payments!$B:$B,$A178,Payments!$C:$C,"&gt;="&amp;T$4,Payments!$C:$C,"&lt;"&amp;EDATE(T$4,1)))</f>
        <v/>
      </c>
      <c r="U178" s="31" t="str">
        <f>IF($A178="","",SUMIFS(Payments!$D:$D,Payments!$B:$B,$A178,Payments!$C:$C,"&gt;="&amp;U$4,Payments!$C:$C,"&lt;"&amp;EDATE(U$4,1)))</f>
        <v/>
      </c>
      <c r="V178" s="31" t="str">
        <f>IF($A178="","",SUMIFS(Payments!$D:$D,Payments!$B:$B,$A178,Payments!$C:$C,"&gt;="&amp;V$4,Payments!$C:$C,"&lt;"&amp;EDATE(V$4,1)))</f>
        <v/>
      </c>
      <c r="W178" s="31" t="str">
        <f>IF($A178="","",SUMIFS(Payments!$D:$D,Payments!$B:$B,$A178,Payments!$C:$C,"&gt;="&amp;W$4,Payments!$C:$C,"&lt;"&amp;EDATE(W$4,1)))</f>
        <v/>
      </c>
      <c r="X178" s="31" t="str">
        <f>IF($A178="","",SUMIFS(Payments!$D:$D,Payments!$B:$B,$A178,Payments!$C:$C,"&gt;="&amp;X$4,Payments!$C:$C,"&lt;"&amp;EDATE(X$4,1)))</f>
        <v/>
      </c>
      <c r="Y178" s="32" t="str">
        <f>IF(OR($A178="",N(H178)&lt;=0.005,Units!D177=""),"","Dear "&amp;C178&amp;", rent of "&amp;Settings!$B$4&amp;" "&amp;TEXT(H178,"#,##0")&amp;" is pending for "&amp;Units!C177&amp;", "&amp;B178&amp;" as on "&amp;TEXT(Settings!$B$6,"dd-mmm-yyyy")&amp;". Kindly pay at the earliest. Thank you. "&amp;Settings!$B$3)</f>
        <v/>
      </c>
      <c r="Z178" s="33" t="str">
        <f>IF($A178="","",IF(Units!$I177="",Settings!$B$9,MAX(Settings!$B$9,DATE(YEAR(Units!$I177),MONTH(Units!$I177),1))))</f>
        <v/>
      </c>
      <c r="AA178" s="33" t="str">
        <f>IF($A178="","",MIN(IF(DAY(Settings!$B$6)&gt;=MAX(1,N(Units!$H177)),DATE(YEAR(Settings!$B$6),MONTH(Settings!$B$6),1),EDATE(DATE(YEAR(Settings!$B$6),MONTH(Settings!$B$6),1),-1)),Settings!$B$10,IF(Units!$J177="",2958465,DATE(YEAR(Units!$J177),MONTH(Units!$J177),1))))</f>
        <v/>
      </c>
    </row>
    <row r="179" spans="1:27" x14ac:dyDescent="0.3">
      <c r="A179" s="25" t="str">
        <f>IF(Units!A178="","",Units!A178)</f>
        <v/>
      </c>
      <c r="B179" s="25" t="str">
        <f>IF($A179="","",Units!B178&amp;"")</f>
        <v/>
      </c>
      <c r="C179" s="25" t="str">
        <f>IF($A179="","",IF(Units!D178="","(vacant)",Units!D178&amp;""))</f>
        <v/>
      </c>
      <c r="D179" s="26" t="str">
        <f>IF($A179="","",N(Units!F178))</f>
        <v/>
      </c>
      <c r="E179" s="27" t="str">
        <f>IF($A179="","",IF(OR(Units!$D178="",$AA179&lt;$Z179),0,(YEAR($AA179)-YEAR($Z179))*12+MONTH($AA179)-MONTH($Z179)+1))</f>
        <v/>
      </c>
      <c r="F179" s="26" t="str">
        <f>IF($A179="","",N(Units!K178)+E179*D179)</f>
        <v/>
      </c>
      <c r="G179" s="26" t="str">
        <f>IF($A179="","",SUMIFS(Payments!$D:$D,Payments!$B:$B,$A179,Payments!$C:$C,"&lt;"&amp;EDATE(Settings!$B$10,1)))</f>
        <v/>
      </c>
      <c r="H179" s="28" t="str">
        <f t="shared" si="5"/>
        <v/>
      </c>
      <c r="I179" s="27" t="str">
        <f>IF($A179="","",IF(H179&gt;0.005,"Arrears",IF(H179&lt;-0.005,"Advance",IF(Units!D178="","Vacant","Paid up"))))</f>
        <v/>
      </c>
      <c r="J179" s="26" t="str">
        <f>IF($A179="","",N(Units!G178))</f>
        <v/>
      </c>
      <c r="K179" s="29" t="str">
        <f>IF(OR($A179="",Units!J178=""),"",Units!J178)</f>
        <v/>
      </c>
      <c r="L179" s="30" t="str">
        <f>IF(K179="","",K179-Settings!$B$6)</f>
        <v/>
      </c>
      <c r="M179" s="31" t="str">
        <f>IF($A179="","",SUMIFS(Payments!$D:$D,Payments!$B:$B,$A179,Payments!$C:$C,"&gt;="&amp;M$4,Payments!$C:$C,"&lt;"&amp;EDATE(M$4,1)))</f>
        <v/>
      </c>
      <c r="N179" s="31" t="str">
        <f>IF($A179="","",SUMIFS(Payments!$D:$D,Payments!$B:$B,$A179,Payments!$C:$C,"&gt;="&amp;N$4,Payments!$C:$C,"&lt;"&amp;EDATE(N$4,1)))</f>
        <v/>
      </c>
      <c r="O179" s="31" t="str">
        <f>IF($A179="","",SUMIFS(Payments!$D:$D,Payments!$B:$B,$A179,Payments!$C:$C,"&gt;="&amp;O$4,Payments!$C:$C,"&lt;"&amp;EDATE(O$4,1)))</f>
        <v/>
      </c>
      <c r="P179" s="31" t="str">
        <f>IF($A179="","",SUMIFS(Payments!$D:$D,Payments!$B:$B,$A179,Payments!$C:$C,"&gt;="&amp;P$4,Payments!$C:$C,"&lt;"&amp;EDATE(P$4,1)))</f>
        <v/>
      </c>
      <c r="Q179" s="31" t="str">
        <f>IF($A179="","",SUMIFS(Payments!$D:$D,Payments!$B:$B,$A179,Payments!$C:$C,"&gt;="&amp;Q$4,Payments!$C:$C,"&lt;"&amp;EDATE(Q$4,1)))</f>
        <v/>
      </c>
      <c r="R179" s="31" t="str">
        <f>IF($A179="","",SUMIFS(Payments!$D:$D,Payments!$B:$B,$A179,Payments!$C:$C,"&gt;="&amp;R$4,Payments!$C:$C,"&lt;"&amp;EDATE(R$4,1)))</f>
        <v/>
      </c>
      <c r="S179" s="31" t="str">
        <f>IF($A179="","",SUMIFS(Payments!$D:$D,Payments!$B:$B,$A179,Payments!$C:$C,"&gt;="&amp;S$4,Payments!$C:$C,"&lt;"&amp;EDATE(S$4,1)))</f>
        <v/>
      </c>
      <c r="T179" s="31" t="str">
        <f>IF($A179="","",SUMIFS(Payments!$D:$D,Payments!$B:$B,$A179,Payments!$C:$C,"&gt;="&amp;T$4,Payments!$C:$C,"&lt;"&amp;EDATE(T$4,1)))</f>
        <v/>
      </c>
      <c r="U179" s="31" t="str">
        <f>IF($A179="","",SUMIFS(Payments!$D:$D,Payments!$B:$B,$A179,Payments!$C:$C,"&gt;="&amp;U$4,Payments!$C:$C,"&lt;"&amp;EDATE(U$4,1)))</f>
        <v/>
      </c>
      <c r="V179" s="31" t="str">
        <f>IF($A179="","",SUMIFS(Payments!$D:$D,Payments!$B:$B,$A179,Payments!$C:$C,"&gt;="&amp;V$4,Payments!$C:$C,"&lt;"&amp;EDATE(V$4,1)))</f>
        <v/>
      </c>
      <c r="W179" s="31" t="str">
        <f>IF($A179="","",SUMIFS(Payments!$D:$D,Payments!$B:$B,$A179,Payments!$C:$C,"&gt;="&amp;W$4,Payments!$C:$C,"&lt;"&amp;EDATE(W$4,1)))</f>
        <v/>
      </c>
      <c r="X179" s="31" t="str">
        <f>IF($A179="","",SUMIFS(Payments!$D:$D,Payments!$B:$B,$A179,Payments!$C:$C,"&gt;="&amp;X$4,Payments!$C:$C,"&lt;"&amp;EDATE(X$4,1)))</f>
        <v/>
      </c>
      <c r="Y179" s="32" t="str">
        <f>IF(OR($A179="",N(H179)&lt;=0.005,Units!D178=""),"","Dear "&amp;C179&amp;", rent of "&amp;Settings!$B$4&amp;" "&amp;TEXT(H179,"#,##0")&amp;" is pending for "&amp;Units!C178&amp;", "&amp;B179&amp;" as on "&amp;TEXT(Settings!$B$6,"dd-mmm-yyyy")&amp;". Kindly pay at the earliest. Thank you. "&amp;Settings!$B$3)</f>
        <v/>
      </c>
      <c r="Z179" s="33" t="str">
        <f>IF($A179="","",IF(Units!$I178="",Settings!$B$9,MAX(Settings!$B$9,DATE(YEAR(Units!$I178),MONTH(Units!$I178),1))))</f>
        <v/>
      </c>
      <c r="AA179" s="33" t="str">
        <f>IF($A179="","",MIN(IF(DAY(Settings!$B$6)&gt;=MAX(1,N(Units!$H178)),DATE(YEAR(Settings!$B$6),MONTH(Settings!$B$6),1),EDATE(DATE(YEAR(Settings!$B$6),MONTH(Settings!$B$6),1),-1)),Settings!$B$10,IF(Units!$J178="",2958465,DATE(YEAR(Units!$J178),MONTH(Units!$J178),1))))</f>
        <v/>
      </c>
    </row>
    <row r="180" spans="1:27" x14ac:dyDescent="0.3">
      <c r="A180" s="25" t="str">
        <f>IF(Units!A179="","",Units!A179)</f>
        <v/>
      </c>
      <c r="B180" s="25" t="str">
        <f>IF($A180="","",Units!B179&amp;"")</f>
        <v/>
      </c>
      <c r="C180" s="25" t="str">
        <f>IF($A180="","",IF(Units!D179="","(vacant)",Units!D179&amp;""))</f>
        <v/>
      </c>
      <c r="D180" s="26" t="str">
        <f>IF($A180="","",N(Units!F179))</f>
        <v/>
      </c>
      <c r="E180" s="27" t="str">
        <f>IF($A180="","",IF(OR(Units!$D179="",$AA180&lt;$Z180),0,(YEAR($AA180)-YEAR($Z180))*12+MONTH($AA180)-MONTH($Z180)+1))</f>
        <v/>
      </c>
      <c r="F180" s="26" t="str">
        <f>IF($A180="","",N(Units!K179)+E180*D180)</f>
        <v/>
      </c>
      <c r="G180" s="26" t="str">
        <f>IF($A180="","",SUMIFS(Payments!$D:$D,Payments!$B:$B,$A180,Payments!$C:$C,"&lt;"&amp;EDATE(Settings!$B$10,1)))</f>
        <v/>
      </c>
      <c r="H180" s="28" t="str">
        <f t="shared" si="5"/>
        <v/>
      </c>
      <c r="I180" s="27" t="str">
        <f>IF($A180="","",IF(H180&gt;0.005,"Arrears",IF(H180&lt;-0.005,"Advance",IF(Units!D179="","Vacant","Paid up"))))</f>
        <v/>
      </c>
      <c r="J180" s="26" t="str">
        <f>IF($A180="","",N(Units!G179))</f>
        <v/>
      </c>
      <c r="K180" s="29" t="str">
        <f>IF(OR($A180="",Units!J179=""),"",Units!J179)</f>
        <v/>
      </c>
      <c r="L180" s="30" t="str">
        <f>IF(K180="","",K180-Settings!$B$6)</f>
        <v/>
      </c>
      <c r="M180" s="31" t="str">
        <f>IF($A180="","",SUMIFS(Payments!$D:$D,Payments!$B:$B,$A180,Payments!$C:$C,"&gt;="&amp;M$4,Payments!$C:$C,"&lt;"&amp;EDATE(M$4,1)))</f>
        <v/>
      </c>
      <c r="N180" s="31" t="str">
        <f>IF($A180="","",SUMIFS(Payments!$D:$D,Payments!$B:$B,$A180,Payments!$C:$C,"&gt;="&amp;N$4,Payments!$C:$C,"&lt;"&amp;EDATE(N$4,1)))</f>
        <v/>
      </c>
      <c r="O180" s="31" t="str">
        <f>IF($A180="","",SUMIFS(Payments!$D:$D,Payments!$B:$B,$A180,Payments!$C:$C,"&gt;="&amp;O$4,Payments!$C:$C,"&lt;"&amp;EDATE(O$4,1)))</f>
        <v/>
      </c>
      <c r="P180" s="31" t="str">
        <f>IF($A180="","",SUMIFS(Payments!$D:$D,Payments!$B:$B,$A180,Payments!$C:$C,"&gt;="&amp;P$4,Payments!$C:$C,"&lt;"&amp;EDATE(P$4,1)))</f>
        <v/>
      </c>
      <c r="Q180" s="31" t="str">
        <f>IF($A180="","",SUMIFS(Payments!$D:$D,Payments!$B:$B,$A180,Payments!$C:$C,"&gt;="&amp;Q$4,Payments!$C:$C,"&lt;"&amp;EDATE(Q$4,1)))</f>
        <v/>
      </c>
      <c r="R180" s="31" t="str">
        <f>IF($A180="","",SUMIFS(Payments!$D:$D,Payments!$B:$B,$A180,Payments!$C:$C,"&gt;="&amp;R$4,Payments!$C:$C,"&lt;"&amp;EDATE(R$4,1)))</f>
        <v/>
      </c>
      <c r="S180" s="31" t="str">
        <f>IF($A180="","",SUMIFS(Payments!$D:$D,Payments!$B:$B,$A180,Payments!$C:$C,"&gt;="&amp;S$4,Payments!$C:$C,"&lt;"&amp;EDATE(S$4,1)))</f>
        <v/>
      </c>
      <c r="T180" s="31" t="str">
        <f>IF($A180="","",SUMIFS(Payments!$D:$D,Payments!$B:$B,$A180,Payments!$C:$C,"&gt;="&amp;T$4,Payments!$C:$C,"&lt;"&amp;EDATE(T$4,1)))</f>
        <v/>
      </c>
      <c r="U180" s="31" t="str">
        <f>IF($A180="","",SUMIFS(Payments!$D:$D,Payments!$B:$B,$A180,Payments!$C:$C,"&gt;="&amp;U$4,Payments!$C:$C,"&lt;"&amp;EDATE(U$4,1)))</f>
        <v/>
      </c>
      <c r="V180" s="31" t="str">
        <f>IF($A180="","",SUMIFS(Payments!$D:$D,Payments!$B:$B,$A180,Payments!$C:$C,"&gt;="&amp;V$4,Payments!$C:$C,"&lt;"&amp;EDATE(V$4,1)))</f>
        <v/>
      </c>
      <c r="W180" s="31" t="str">
        <f>IF($A180="","",SUMIFS(Payments!$D:$D,Payments!$B:$B,$A180,Payments!$C:$C,"&gt;="&amp;W$4,Payments!$C:$C,"&lt;"&amp;EDATE(W$4,1)))</f>
        <v/>
      </c>
      <c r="X180" s="31" t="str">
        <f>IF($A180="","",SUMIFS(Payments!$D:$D,Payments!$B:$B,$A180,Payments!$C:$C,"&gt;="&amp;X$4,Payments!$C:$C,"&lt;"&amp;EDATE(X$4,1)))</f>
        <v/>
      </c>
      <c r="Y180" s="32" t="str">
        <f>IF(OR($A180="",N(H180)&lt;=0.005,Units!D179=""),"","Dear "&amp;C180&amp;", rent of "&amp;Settings!$B$4&amp;" "&amp;TEXT(H180,"#,##0")&amp;" is pending for "&amp;Units!C179&amp;", "&amp;B180&amp;" as on "&amp;TEXT(Settings!$B$6,"dd-mmm-yyyy")&amp;". Kindly pay at the earliest. Thank you. "&amp;Settings!$B$3)</f>
        <v/>
      </c>
      <c r="Z180" s="33" t="str">
        <f>IF($A180="","",IF(Units!$I179="",Settings!$B$9,MAX(Settings!$B$9,DATE(YEAR(Units!$I179),MONTH(Units!$I179),1))))</f>
        <v/>
      </c>
      <c r="AA180" s="33" t="str">
        <f>IF($A180="","",MIN(IF(DAY(Settings!$B$6)&gt;=MAX(1,N(Units!$H179)),DATE(YEAR(Settings!$B$6),MONTH(Settings!$B$6),1),EDATE(DATE(YEAR(Settings!$B$6),MONTH(Settings!$B$6),1),-1)),Settings!$B$10,IF(Units!$J179="",2958465,DATE(YEAR(Units!$J179),MONTH(Units!$J179),1))))</f>
        <v/>
      </c>
    </row>
    <row r="181" spans="1:27" x14ac:dyDescent="0.3">
      <c r="A181" s="25" t="str">
        <f>IF(Units!A180="","",Units!A180)</f>
        <v/>
      </c>
      <c r="B181" s="25" t="str">
        <f>IF($A181="","",Units!B180&amp;"")</f>
        <v/>
      </c>
      <c r="C181" s="25" t="str">
        <f>IF($A181="","",IF(Units!D180="","(vacant)",Units!D180&amp;""))</f>
        <v/>
      </c>
      <c r="D181" s="26" t="str">
        <f>IF($A181="","",N(Units!F180))</f>
        <v/>
      </c>
      <c r="E181" s="27" t="str">
        <f>IF($A181="","",IF(OR(Units!$D180="",$AA181&lt;$Z181),0,(YEAR($AA181)-YEAR($Z181))*12+MONTH($AA181)-MONTH($Z181)+1))</f>
        <v/>
      </c>
      <c r="F181" s="26" t="str">
        <f>IF($A181="","",N(Units!K180)+E181*D181)</f>
        <v/>
      </c>
      <c r="G181" s="26" t="str">
        <f>IF($A181="","",SUMIFS(Payments!$D:$D,Payments!$B:$B,$A181,Payments!$C:$C,"&lt;"&amp;EDATE(Settings!$B$10,1)))</f>
        <v/>
      </c>
      <c r="H181" s="28" t="str">
        <f t="shared" si="5"/>
        <v/>
      </c>
      <c r="I181" s="27" t="str">
        <f>IF($A181="","",IF(H181&gt;0.005,"Arrears",IF(H181&lt;-0.005,"Advance",IF(Units!D180="","Vacant","Paid up"))))</f>
        <v/>
      </c>
      <c r="J181" s="26" t="str">
        <f>IF($A181="","",N(Units!G180))</f>
        <v/>
      </c>
      <c r="K181" s="29" t="str">
        <f>IF(OR($A181="",Units!J180=""),"",Units!J180)</f>
        <v/>
      </c>
      <c r="L181" s="30" t="str">
        <f>IF(K181="","",K181-Settings!$B$6)</f>
        <v/>
      </c>
      <c r="M181" s="31" t="str">
        <f>IF($A181="","",SUMIFS(Payments!$D:$D,Payments!$B:$B,$A181,Payments!$C:$C,"&gt;="&amp;M$4,Payments!$C:$C,"&lt;"&amp;EDATE(M$4,1)))</f>
        <v/>
      </c>
      <c r="N181" s="31" t="str">
        <f>IF($A181="","",SUMIFS(Payments!$D:$D,Payments!$B:$B,$A181,Payments!$C:$C,"&gt;="&amp;N$4,Payments!$C:$C,"&lt;"&amp;EDATE(N$4,1)))</f>
        <v/>
      </c>
      <c r="O181" s="31" t="str">
        <f>IF($A181="","",SUMIFS(Payments!$D:$D,Payments!$B:$B,$A181,Payments!$C:$C,"&gt;="&amp;O$4,Payments!$C:$C,"&lt;"&amp;EDATE(O$4,1)))</f>
        <v/>
      </c>
      <c r="P181" s="31" t="str">
        <f>IF($A181="","",SUMIFS(Payments!$D:$D,Payments!$B:$B,$A181,Payments!$C:$C,"&gt;="&amp;P$4,Payments!$C:$C,"&lt;"&amp;EDATE(P$4,1)))</f>
        <v/>
      </c>
      <c r="Q181" s="31" t="str">
        <f>IF($A181="","",SUMIFS(Payments!$D:$D,Payments!$B:$B,$A181,Payments!$C:$C,"&gt;="&amp;Q$4,Payments!$C:$C,"&lt;"&amp;EDATE(Q$4,1)))</f>
        <v/>
      </c>
      <c r="R181" s="31" t="str">
        <f>IF($A181="","",SUMIFS(Payments!$D:$D,Payments!$B:$B,$A181,Payments!$C:$C,"&gt;="&amp;R$4,Payments!$C:$C,"&lt;"&amp;EDATE(R$4,1)))</f>
        <v/>
      </c>
      <c r="S181" s="31" t="str">
        <f>IF($A181="","",SUMIFS(Payments!$D:$D,Payments!$B:$B,$A181,Payments!$C:$C,"&gt;="&amp;S$4,Payments!$C:$C,"&lt;"&amp;EDATE(S$4,1)))</f>
        <v/>
      </c>
      <c r="T181" s="31" t="str">
        <f>IF($A181="","",SUMIFS(Payments!$D:$D,Payments!$B:$B,$A181,Payments!$C:$C,"&gt;="&amp;T$4,Payments!$C:$C,"&lt;"&amp;EDATE(T$4,1)))</f>
        <v/>
      </c>
      <c r="U181" s="31" t="str">
        <f>IF($A181="","",SUMIFS(Payments!$D:$D,Payments!$B:$B,$A181,Payments!$C:$C,"&gt;="&amp;U$4,Payments!$C:$C,"&lt;"&amp;EDATE(U$4,1)))</f>
        <v/>
      </c>
      <c r="V181" s="31" t="str">
        <f>IF($A181="","",SUMIFS(Payments!$D:$D,Payments!$B:$B,$A181,Payments!$C:$C,"&gt;="&amp;V$4,Payments!$C:$C,"&lt;"&amp;EDATE(V$4,1)))</f>
        <v/>
      </c>
      <c r="W181" s="31" t="str">
        <f>IF($A181="","",SUMIFS(Payments!$D:$D,Payments!$B:$B,$A181,Payments!$C:$C,"&gt;="&amp;W$4,Payments!$C:$C,"&lt;"&amp;EDATE(W$4,1)))</f>
        <v/>
      </c>
      <c r="X181" s="31" t="str">
        <f>IF($A181="","",SUMIFS(Payments!$D:$D,Payments!$B:$B,$A181,Payments!$C:$C,"&gt;="&amp;X$4,Payments!$C:$C,"&lt;"&amp;EDATE(X$4,1)))</f>
        <v/>
      </c>
      <c r="Y181" s="32" t="str">
        <f>IF(OR($A181="",N(H181)&lt;=0.005,Units!D180=""),"","Dear "&amp;C181&amp;", rent of "&amp;Settings!$B$4&amp;" "&amp;TEXT(H181,"#,##0")&amp;" is pending for "&amp;Units!C180&amp;", "&amp;B181&amp;" as on "&amp;TEXT(Settings!$B$6,"dd-mmm-yyyy")&amp;". Kindly pay at the earliest. Thank you. "&amp;Settings!$B$3)</f>
        <v/>
      </c>
      <c r="Z181" s="33" t="str">
        <f>IF($A181="","",IF(Units!$I180="",Settings!$B$9,MAX(Settings!$B$9,DATE(YEAR(Units!$I180),MONTH(Units!$I180),1))))</f>
        <v/>
      </c>
      <c r="AA181" s="33" t="str">
        <f>IF($A181="","",MIN(IF(DAY(Settings!$B$6)&gt;=MAX(1,N(Units!$H180)),DATE(YEAR(Settings!$B$6),MONTH(Settings!$B$6),1),EDATE(DATE(YEAR(Settings!$B$6),MONTH(Settings!$B$6),1),-1)),Settings!$B$10,IF(Units!$J180="",2958465,DATE(YEAR(Units!$J180),MONTH(Units!$J180),1))))</f>
        <v/>
      </c>
    </row>
    <row r="182" spans="1:27" x14ac:dyDescent="0.3">
      <c r="A182" s="25" t="str">
        <f>IF(Units!A181="","",Units!A181)</f>
        <v/>
      </c>
      <c r="B182" s="25" t="str">
        <f>IF($A182="","",Units!B181&amp;"")</f>
        <v/>
      </c>
      <c r="C182" s="25" t="str">
        <f>IF($A182="","",IF(Units!D181="","(vacant)",Units!D181&amp;""))</f>
        <v/>
      </c>
      <c r="D182" s="26" t="str">
        <f>IF($A182="","",N(Units!F181))</f>
        <v/>
      </c>
      <c r="E182" s="27" t="str">
        <f>IF($A182="","",IF(OR(Units!$D181="",$AA182&lt;$Z182),0,(YEAR($AA182)-YEAR($Z182))*12+MONTH($AA182)-MONTH($Z182)+1))</f>
        <v/>
      </c>
      <c r="F182" s="26" t="str">
        <f>IF($A182="","",N(Units!K181)+E182*D182)</f>
        <v/>
      </c>
      <c r="G182" s="26" t="str">
        <f>IF($A182="","",SUMIFS(Payments!$D:$D,Payments!$B:$B,$A182,Payments!$C:$C,"&lt;"&amp;EDATE(Settings!$B$10,1)))</f>
        <v/>
      </c>
      <c r="H182" s="28" t="str">
        <f t="shared" si="5"/>
        <v/>
      </c>
      <c r="I182" s="27" t="str">
        <f>IF($A182="","",IF(H182&gt;0.005,"Arrears",IF(H182&lt;-0.005,"Advance",IF(Units!D181="","Vacant","Paid up"))))</f>
        <v/>
      </c>
      <c r="J182" s="26" t="str">
        <f>IF($A182="","",N(Units!G181))</f>
        <v/>
      </c>
      <c r="K182" s="29" t="str">
        <f>IF(OR($A182="",Units!J181=""),"",Units!J181)</f>
        <v/>
      </c>
      <c r="L182" s="30" t="str">
        <f>IF(K182="","",K182-Settings!$B$6)</f>
        <v/>
      </c>
      <c r="M182" s="31" t="str">
        <f>IF($A182="","",SUMIFS(Payments!$D:$D,Payments!$B:$B,$A182,Payments!$C:$C,"&gt;="&amp;M$4,Payments!$C:$C,"&lt;"&amp;EDATE(M$4,1)))</f>
        <v/>
      </c>
      <c r="N182" s="31" t="str">
        <f>IF($A182="","",SUMIFS(Payments!$D:$D,Payments!$B:$B,$A182,Payments!$C:$C,"&gt;="&amp;N$4,Payments!$C:$C,"&lt;"&amp;EDATE(N$4,1)))</f>
        <v/>
      </c>
      <c r="O182" s="31" t="str">
        <f>IF($A182="","",SUMIFS(Payments!$D:$D,Payments!$B:$B,$A182,Payments!$C:$C,"&gt;="&amp;O$4,Payments!$C:$C,"&lt;"&amp;EDATE(O$4,1)))</f>
        <v/>
      </c>
      <c r="P182" s="31" t="str">
        <f>IF($A182="","",SUMIFS(Payments!$D:$D,Payments!$B:$B,$A182,Payments!$C:$C,"&gt;="&amp;P$4,Payments!$C:$C,"&lt;"&amp;EDATE(P$4,1)))</f>
        <v/>
      </c>
      <c r="Q182" s="31" t="str">
        <f>IF($A182="","",SUMIFS(Payments!$D:$D,Payments!$B:$B,$A182,Payments!$C:$C,"&gt;="&amp;Q$4,Payments!$C:$C,"&lt;"&amp;EDATE(Q$4,1)))</f>
        <v/>
      </c>
      <c r="R182" s="31" t="str">
        <f>IF($A182="","",SUMIFS(Payments!$D:$D,Payments!$B:$B,$A182,Payments!$C:$C,"&gt;="&amp;R$4,Payments!$C:$C,"&lt;"&amp;EDATE(R$4,1)))</f>
        <v/>
      </c>
      <c r="S182" s="31" t="str">
        <f>IF($A182="","",SUMIFS(Payments!$D:$D,Payments!$B:$B,$A182,Payments!$C:$C,"&gt;="&amp;S$4,Payments!$C:$C,"&lt;"&amp;EDATE(S$4,1)))</f>
        <v/>
      </c>
      <c r="T182" s="31" t="str">
        <f>IF($A182="","",SUMIFS(Payments!$D:$D,Payments!$B:$B,$A182,Payments!$C:$C,"&gt;="&amp;T$4,Payments!$C:$C,"&lt;"&amp;EDATE(T$4,1)))</f>
        <v/>
      </c>
      <c r="U182" s="31" t="str">
        <f>IF($A182="","",SUMIFS(Payments!$D:$D,Payments!$B:$B,$A182,Payments!$C:$C,"&gt;="&amp;U$4,Payments!$C:$C,"&lt;"&amp;EDATE(U$4,1)))</f>
        <v/>
      </c>
      <c r="V182" s="31" t="str">
        <f>IF($A182="","",SUMIFS(Payments!$D:$D,Payments!$B:$B,$A182,Payments!$C:$C,"&gt;="&amp;V$4,Payments!$C:$C,"&lt;"&amp;EDATE(V$4,1)))</f>
        <v/>
      </c>
      <c r="W182" s="31" t="str">
        <f>IF($A182="","",SUMIFS(Payments!$D:$D,Payments!$B:$B,$A182,Payments!$C:$C,"&gt;="&amp;W$4,Payments!$C:$C,"&lt;"&amp;EDATE(W$4,1)))</f>
        <v/>
      </c>
      <c r="X182" s="31" t="str">
        <f>IF($A182="","",SUMIFS(Payments!$D:$D,Payments!$B:$B,$A182,Payments!$C:$C,"&gt;="&amp;X$4,Payments!$C:$C,"&lt;"&amp;EDATE(X$4,1)))</f>
        <v/>
      </c>
      <c r="Y182" s="32" t="str">
        <f>IF(OR($A182="",N(H182)&lt;=0.005,Units!D181=""),"","Dear "&amp;C182&amp;", rent of "&amp;Settings!$B$4&amp;" "&amp;TEXT(H182,"#,##0")&amp;" is pending for "&amp;Units!C181&amp;", "&amp;B182&amp;" as on "&amp;TEXT(Settings!$B$6,"dd-mmm-yyyy")&amp;". Kindly pay at the earliest. Thank you. "&amp;Settings!$B$3)</f>
        <v/>
      </c>
      <c r="Z182" s="33" t="str">
        <f>IF($A182="","",IF(Units!$I181="",Settings!$B$9,MAX(Settings!$B$9,DATE(YEAR(Units!$I181),MONTH(Units!$I181),1))))</f>
        <v/>
      </c>
      <c r="AA182" s="33" t="str">
        <f>IF($A182="","",MIN(IF(DAY(Settings!$B$6)&gt;=MAX(1,N(Units!$H181)),DATE(YEAR(Settings!$B$6),MONTH(Settings!$B$6),1),EDATE(DATE(YEAR(Settings!$B$6),MONTH(Settings!$B$6),1),-1)),Settings!$B$10,IF(Units!$J181="",2958465,DATE(YEAR(Units!$J181),MONTH(Units!$J181),1))))</f>
        <v/>
      </c>
    </row>
    <row r="183" spans="1:27" x14ac:dyDescent="0.3">
      <c r="A183" s="25" t="str">
        <f>IF(Units!A182="","",Units!A182)</f>
        <v/>
      </c>
      <c r="B183" s="25" t="str">
        <f>IF($A183="","",Units!B182&amp;"")</f>
        <v/>
      </c>
      <c r="C183" s="25" t="str">
        <f>IF($A183="","",IF(Units!D182="","(vacant)",Units!D182&amp;""))</f>
        <v/>
      </c>
      <c r="D183" s="26" t="str">
        <f>IF($A183="","",N(Units!F182))</f>
        <v/>
      </c>
      <c r="E183" s="27" t="str">
        <f>IF($A183="","",IF(OR(Units!$D182="",$AA183&lt;$Z183),0,(YEAR($AA183)-YEAR($Z183))*12+MONTH($AA183)-MONTH($Z183)+1))</f>
        <v/>
      </c>
      <c r="F183" s="26" t="str">
        <f>IF($A183="","",N(Units!K182)+E183*D183)</f>
        <v/>
      </c>
      <c r="G183" s="26" t="str">
        <f>IF($A183="","",SUMIFS(Payments!$D:$D,Payments!$B:$B,$A183,Payments!$C:$C,"&lt;"&amp;EDATE(Settings!$B$10,1)))</f>
        <v/>
      </c>
      <c r="H183" s="28" t="str">
        <f t="shared" si="5"/>
        <v/>
      </c>
      <c r="I183" s="27" t="str">
        <f>IF($A183="","",IF(H183&gt;0.005,"Arrears",IF(H183&lt;-0.005,"Advance",IF(Units!D182="","Vacant","Paid up"))))</f>
        <v/>
      </c>
      <c r="J183" s="26" t="str">
        <f>IF($A183="","",N(Units!G182))</f>
        <v/>
      </c>
      <c r="K183" s="29" t="str">
        <f>IF(OR($A183="",Units!J182=""),"",Units!J182)</f>
        <v/>
      </c>
      <c r="L183" s="30" t="str">
        <f>IF(K183="","",K183-Settings!$B$6)</f>
        <v/>
      </c>
      <c r="M183" s="31" t="str">
        <f>IF($A183="","",SUMIFS(Payments!$D:$D,Payments!$B:$B,$A183,Payments!$C:$C,"&gt;="&amp;M$4,Payments!$C:$C,"&lt;"&amp;EDATE(M$4,1)))</f>
        <v/>
      </c>
      <c r="N183" s="31" t="str">
        <f>IF($A183="","",SUMIFS(Payments!$D:$D,Payments!$B:$B,$A183,Payments!$C:$C,"&gt;="&amp;N$4,Payments!$C:$C,"&lt;"&amp;EDATE(N$4,1)))</f>
        <v/>
      </c>
      <c r="O183" s="31" t="str">
        <f>IF($A183="","",SUMIFS(Payments!$D:$D,Payments!$B:$B,$A183,Payments!$C:$C,"&gt;="&amp;O$4,Payments!$C:$C,"&lt;"&amp;EDATE(O$4,1)))</f>
        <v/>
      </c>
      <c r="P183" s="31" t="str">
        <f>IF($A183="","",SUMIFS(Payments!$D:$D,Payments!$B:$B,$A183,Payments!$C:$C,"&gt;="&amp;P$4,Payments!$C:$C,"&lt;"&amp;EDATE(P$4,1)))</f>
        <v/>
      </c>
      <c r="Q183" s="31" t="str">
        <f>IF($A183="","",SUMIFS(Payments!$D:$D,Payments!$B:$B,$A183,Payments!$C:$C,"&gt;="&amp;Q$4,Payments!$C:$C,"&lt;"&amp;EDATE(Q$4,1)))</f>
        <v/>
      </c>
      <c r="R183" s="31" t="str">
        <f>IF($A183="","",SUMIFS(Payments!$D:$D,Payments!$B:$B,$A183,Payments!$C:$C,"&gt;="&amp;R$4,Payments!$C:$C,"&lt;"&amp;EDATE(R$4,1)))</f>
        <v/>
      </c>
      <c r="S183" s="31" t="str">
        <f>IF($A183="","",SUMIFS(Payments!$D:$D,Payments!$B:$B,$A183,Payments!$C:$C,"&gt;="&amp;S$4,Payments!$C:$C,"&lt;"&amp;EDATE(S$4,1)))</f>
        <v/>
      </c>
      <c r="T183" s="31" t="str">
        <f>IF($A183="","",SUMIFS(Payments!$D:$D,Payments!$B:$B,$A183,Payments!$C:$C,"&gt;="&amp;T$4,Payments!$C:$C,"&lt;"&amp;EDATE(T$4,1)))</f>
        <v/>
      </c>
      <c r="U183" s="31" t="str">
        <f>IF($A183="","",SUMIFS(Payments!$D:$D,Payments!$B:$B,$A183,Payments!$C:$C,"&gt;="&amp;U$4,Payments!$C:$C,"&lt;"&amp;EDATE(U$4,1)))</f>
        <v/>
      </c>
      <c r="V183" s="31" t="str">
        <f>IF($A183="","",SUMIFS(Payments!$D:$D,Payments!$B:$B,$A183,Payments!$C:$C,"&gt;="&amp;V$4,Payments!$C:$C,"&lt;"&amp;EDATE(V$4,1)))</f>
        <v/>
      </c>
      <c r="W183" s="31" t="str">
        <f>IF($A183="","",SUMIFS(Payments!$D:$D,Payments!$B:$B,$A183,Payments!$C:$C,"&gt;="&amp;W$4,Payments!$C:$C,"&lt;"&amp;EDATE(W$4,1)))</f>
        <v/>
      </c>
      <c r="X183" s="31" t="str">
        <f>IF($A183="","",SUMIFS(Payments!$D:$D,Payments!$B:$B,$A183,Payments!$C:$C,"&gt;="&amp;X$4,Payments!$C:$C,"&lt;"&amp;EDATE(X$4,1)))</f>
        <v/>
      </c>
      <c r="Y183" s="32" t="str">
        <f>IF(OR($A183="",N(H183)&lt;=0.005,Units!D182=""),"","Dear "&amp;C183&amp;", rent of "&amp;Settings!$B$4&amp;" "&amp;TEXT(H183,"#,##0")&amp;" is pending for "&amp;Units!C182&amp;", "&amp;B183&amp;" as on "&amp;TEXT(Settings!$B$6,"dd-mmm-yyyy")&amp;". Kindly pay at the earliest. Thank you. "&amp;Settings!$B$3)</f>
        <v/>
      </c>
      <c r="Z183" s="33" t="str">
        <f>IF($A183="","",IF(Units!$I182="",Settings!$B$9,MAX(Settings!$B$9,DATE(YEAR(Units!$I182),MONTH(Units!$I182),1))))</f>
        <v/>
      </c>
      <c r="AA183" s="33" t="str">
        <f>IF($A183="","",MIN(IF(DAY(Settings!$B$6)&gt;=MAX(1,N(Units!$H182)),DATE(YEAR(Settings!$B$6),MONTH(Settings!$B$6),1),EDATE(DATE(YEAR(Settings!$B$6),MONTH(Settings!$B$6),1),-1)),Settings!$B$10,IF(Units!$J182="",2958465,DATE(YEAR(Units!$J182),MONTH(Units!$J182),1))))</f>
        <v/>
      </c>
    </row>
    <row r="184" spans="1:27" x14ac:dyDescent="0.3">
      <c r="A184" s="25" t="str">
        <f>IF(Units!A183="","",Units!A183)</f>
        <v/>
      </c>
      <c r="B184" s="25" t="str">
        <f>IF($A184="","",Units!B183&amp;"")</f>
        <v/>
      </c>
      <c r="C184" s="25" t="str">
        <f>IF($A184="","",IF(Units!D183="","(vacant)",Units!D183&amp;""))</f>
        <v/>
      </c>
      <c r="D184" s="26" t="str">
        <f>IF($A184="","",N(Units!F183))</f>
        <v/>
      </c>
      <c r="E184" s="27" t="str">
        <f>IF($A184="","",IF(OR(Units!$D183="",$AA184&lt;$Z184),0,(YEAR($AA184)-YEAR($Z184))*12+MONTH($AA184)-MONTH($Z184)+1))</f>
        <v/>
      </c>
      <c r="F184" s="26" t="str">
        <f>IF($A184="","",N(Units!K183)+E184*D184)</f>
        <v/>
      </c>
      <c r="G184" s="26" t="str">
        <f>IF($A184="","",SUMIFS(Payments!$D:$D,Payments!$B:$B,$A184,Payments!$C:$C,"&lt;"&amp;EDATE(Settings!$B$10,1)))</f>
        <v/>
      </c>
      <c r="H184" s="28" t="str">
        <f t="shared" si="5"/>
        <v/>
      </c>
      <c r="I184" s="27" t="str">
        <f>IF($A184="","",IF(H184&gt;0.005,"Arrears",IF(H184&lt;-0.005,"Advance",IF(Units!D183="","Vacant","Paid up"))))</f>
        <v/>
      </c>
      <c r="J184" s="26" t="str">
        <f>IF($A184="","",N(Units!G183))</f>
        <v/>
      </c>
      <c r="K184" s="29" t="str">
        <f>IF(OR($A184="",Units!J183=""),"",Units!J183)</f>
        <v/>
      </c>
      <c r="L184" s="30" t="str">
        <f>IF(K184="","",K184-Settings!$B$6)</f>
        <v/>
      </c>
      <c r="M184" s="31" t="str">
        <f>IF($A184="","",SUMIFS(Payments!$D:$D,Payments!$B:$B,$A184,Payments!$C:$C,"&gt;="&amp;M$4,Payments!$C:$C,"&lt;"&amp;EDATE(M$4,1)))</f>
        <v/>
      </c>
      <c r="N184" s="31" t="str">
        <f>IF($A184="","",SUMIFS(Payments!$D:$D,Payments!$B:$B,$A184,Payments!$C:$C,"&gt;="&amp;N$4,Payments!$C:$C,"&lt;"&amp;EDATE(N$4,1)))</f>
        <v/>
      </c>
      <c r="O184" s="31" t="str">
        <f>IF($A184="","",SUMIFS(Payments!$D:$D,Payments!$B:$B,$A184,Payments!$C:$C,"&gt;="&amp;O$4,Payments!$C:$C,"&lt;"&amp;EDATE(O$4,1)))</f>
        <v/>
      </c>
      <c r="P184" s="31" t="str">
        <f>IF($A184="","",SUMIFS(Payments!$D:$D,Payments!$B:$B,$A184,Payments!$C:$C,"&gt;="&amp;P$4,Payments!$C:$C,"&lt;"&amp;EDATE(P$4,1)))</f>
        <v/>
      </c>
      <c r="Q184" s="31" t="str">
        <f>IF($A184="","",SUMIFS(Payments!$D:$D,Payments!$B:$B,$A184,Payments!$C:$C,"&gt;="&amp;Q$4,Payments!$C:$C,"&lt;"&amp;EDATE(Q$4,1)))</f>
        <v/>
      </c>
      <c r="R184" s="31" t="str">
        <f>IF($A184="","",SUMIFS(Payments!$D:$D,Payments!$B:$B,$A184,Payments!$C:$C,"&gt;="&amp;R$4,Payments!$C:$C,"&lt;"&amp;EDATE(R$4,1)))</f>
        <v/>
      </c>
      <c r="S184" s="31" t="str">
        <f>IF($A184="","",SUMIFS(Payments!$D:$D,Payments!$B:$B,$A184,Payments!$C:$C,"&gt;="&amp;S$4,Payments!$C:$C,"&lt;"&amp;EDATE(S$4,1)))</f>
        <v/>
      </c>
      <c r="T184" s="31" t="str">
        <f>IF($A184="","",SUMIFS(Payments!$D:$D,Payments!$B:$B,$A184,Payments!$C:$C,"&gt;="&amp;T$4,Payments!$C:$C,"&lt;"&amp;EDATE(T$4,1)))</f>
        <v/>
      </c>
      <c r="U184" s="31" t="str">
        <f>IF($A184="","",SUMIFS(Payments!$D:$D,Payments!$B:$B,$A184,Payments!$C:$C,"&gt;="&amp;U$4,Payments!$C:$C,"&lt;"&amp;EDATE(U$4,1)))</f>
        <v/>
      </c>
      <c r="V184" s="31" t="str">
        <f>IF($A184="","",SUMIFS(Payments!$D:$D,Payments!$B:$B,$A184,Payments!$C:$C,"&gt;="&amp;V$4,Payments!$C:$C,"&lt;"&amp;EDATE(V$4,1)))</f>
        <v/>
      </c>
      <c r="W184" s="31" t="str">
        <f>IF($A184="","",SUMIFS(Payments!$D:$D,Payments!$B:$B,$A184,Payments!$C:$C,"&gt;="&amp;W$4,Payments!$C:$C,"&lt;"&amp;EDATE(W$4,1)))</f>
        <v/>
      </c>
      <c r="X184" s="31" t="str">
        <f>IF($A184="","",SUMIFS(Payments!$D:$D,Payments!$B:$B,$A184,Payments!$C:$C,"&gt;="&amp;X$4,Payments!$C:$C,"&lt;"&amp;EDATE(X$4,1)))</f>
        <v/>
      </c>
      <c r="Y184" s="32" t="str">
        <f>IF(OR($A184="",N(H184)&lt;=0.005,Units!D183=""),"","Dear "&amp;C184&amp;", rent of "&amp;Settings!$B$4&amp;" "&amp;TEXT(H184,"#,##0")&amp;" is pending for "&amp;Units!C183&amp;", "&amp;B184&amp;" as on "&amp;TEXT(Settings!$B$6,"dd-mmm-yyyy")&amp;". Kindly pay at the earliest. Thank you. "&amp;Settings!$B$3)</f>
        <v/>
      </c>
      <c r="Z184" s="33" t="str">
        <f>IF($A184="","",IF(Units!$I183="",Settings!$B$9,MAX(Settings!$B$9,DATE(YEAR(Units!$I183),MONTH(Units!$I183),1))))</f>
        <v/>
      </c>
      <c r="AA184" s="33" t="str">
        <f>IF($A184="","",MIN(IF(DAY(Settings!$B$6)&gt;=MAX(1,N(Units!$H183)),DATE(YEAR(Settings!$B$6),MONTH(Settings!$B$6),1),EDATE(DATE(YEAR(Settings!$B$6),MONTH(Settings!$B$6),1),-1)),Settings!$B$10,IF(Units!$J183="",2958465,DATE(YEAR(Units!$J183),MONTH(Units!$J183),1))))</f>
        <v/>
      </c>
    </row>
    <row r="185" spans="1:27" x14ac:dyDescent="0.3">
      <c r="A185" s="25" t="str">
        <f>IF(Units!A184="","",Units!A184)</f>
        <v/>
      </c>
      <c r="B185" s="25" t="str">
        <f>IF($A185="","",Units!B184&amp;"")</f>
        <v/>
      </c>
      <c r="C185" s="25" t="str">
        <f>IF($A185="","",IF(Units!D184="","(vacant)",Units!D184&amp;""))</f>
        <v/>
      </c>
      <c r="D185" s="26" t="str">
        <f>IF($A185="","",N(Units!F184))</f>
        <v/>
      </c>
      <c r="E185" s="27" t="str">
        <f>IF($A185="","",IF(OR(Units!$D184="",$AA185&lt;$Z185),0,(YEAR($AA185)-YEAR($Z185))*12+MONTH($AA185)-MONTH($Z185)+1))</f>
        <v/>
      </c>
      <c r="F185" s="26" t="str">
        <f>IF($A185="","",N(Units!K184)+E185*D185)</f>
        <v/>
      </c>
      <c r="G185" s="26" t="str">
        <f>IF($A185="","",SUMIFS(Payments!$D:$D,Payments!$B:$B,$A185,Payments!$C:$C,"&lt;"&amp;EDATE(Settings!$B$10,1)))</f>
        <v/>
      </c>
      <c r="H185" s="28" t="str">
        <f t="shared" si="5"/>
        <v/>
      </c>
      <c r="I185" s="27" t="str">
        <f>IF($A185="","",IF(H185&gt;0.005,"Arrears",IF(H185&lt;-0.005,"Advance",IF(Units!D184="","Vacant","Paid up"))))</f>
        <v/>
      </c>
      <c r="J185" s="26" t="str">
        <f>IF($A185="","",N(Units!G184))</f>
        <v/>
      </c>
      <c r="K185" s="29" t="str">
        <f>IF(OR($A185="",Units!J184=""),"",Units!J184)</f>
        <v/>
      </c>
      <c r="L185" s="30" t="str">
        <f>IF(K185="","",K185-Settings!$B$6)</f>
        <v/>
      </c>
      <c r="M185" s="31" t="str">
        <f>IF($A185="","",SUMIFS(Payments!$D:$D,Payments!$B:$B,$A185,Payments!$C:$C,"&gt;="&amp;M$4,Payments!$C:$C,"&lt;"&amp;EDATE(M$4,1)))</f>
        <v/>
      </c>
      <c r="N185" s="31" t="str">
        <f>IF($A185="","",SUMIFS(Payments!$D:$D,Payments!$B:$B,$A185,Payments!$C:$C,"&gt;="&amp;N$4,Payments!$C:$C,"&lt;"&amp;EDATE(N$4,1)))</f>
        <v/>
      </c>
      <c r="O185" s="31" t="str">
        <f>IF($A185="","",SUMIFS(Payments!$D:$D,Payments!$B:$B,$A185,Payments!$C:$C,"&gt;="&amp;O$4,Payments!$C:$C,"&lt;"&amp;EDATE(O$4,1)))</f>
        <v/>
      </c>
      <c r="P185" s="31" t="str">
        <f>IF($A185="","",SUMIFS(Payments!$D:$D,Payments!$B:$B,$A185,Payments!$C:$C,"&gt;="&amp;P$4,Payments!$C:$C,"&lt;"&amp;EDATE(P$4,1)))</f>
        <v/>
      </c>
      <c r="Q185" s="31" t="str">
        <f>IF($A185="","",SUMIFS(Payments!$D:$D,Payments!$B:$B,$A185,Payments!$C:$C,"&gt;="&amp;Q$4,Payments!$C:$C,"&lt;"&amp;EDATE(Q$4,1)))</f>
        <v/>
      </c>
      <c r="R185" s="31" t="str">
        <f>IF($A185="","",SUMIFS(Payments!$D:$D,Payments!$B:$B,$A185,Payments!$C:$C,"&gt;="&amp;R$4,Payments!$C:$C,"&lt;"&amp;EDATE(R$4,1)))</f>
        <v/>
      </c>
      <c r="S185" s="31" t="str">
        <f>IF($A185="","",SUMIFS(Payments!$D:$D,Payments!$B:$B,$A185,Payments!$C:$C,"&gt;="&amp;S$4,Payments!$C:$C,"&lt;"&amp;EDATE(S$4,1)))</f>
        <v/>
      </c>
      <c r="T185" s="31" t="str">
        <f>IF($A185="","",SUMIFS(Payments!$D:$D,Payments!$B:$B,$A185,Payments!$C:$C,"&gt;="&amp;T$4,Payments!$C:$C,"&lt;"&amp;EDATE(T$4,1)))</f>
        <v/>
      </c>
      <c r="U185" s="31" t="str">
        <f>IF($A185="","",SUMIFS(Payments!$D:$D,Payments!$B:$B,$A185,Payments!$C:$C,"&gt;="&amp;U$4,Payments!$C:$C,"&lt;"&amp;EDATE(U$4,1)))</f>
        <v/>
      </c>
      <c r="V185" s="31" t="str">
        <f>IF($A185="","",SUMIFS(Payments!$D:$D,Payments!$B:$B,$A185,Payments!$C:$C,"&gt;="&amp;V$4,Payments!$C:$C,"&lt;"&amp;EDATE(V$4,1)))</f>
        <v/>
      </c>
      <c r="W185" s="31" t="str">
        <f>IF($A185="","",SUMIFS(Payments!$D:$D,Payments!$B:$B,$A185,Payments!$C:$C,"&gt;="&amp;W$4,Payments!$C:$C,"&lt;"&amp;EDATE(W$4,1)))</f>
        <v/>
      </c>
      <c r="X185" s="31" t="str">
        <f>IF($A185="","",SUMIFS(Payments!$D:$D,Payments!$B:$B,$A185,Payments!$C:$C,"&gt;="&amp;X$4,Payments!$C:$C,"&lt;"&amp;EDATE(X$4,1)))</f>
        <v/>
      </c>
      <c r="Y185" s="32" t="str">
        <f>IF(OR($A185="",N(H185)&lt;=0.005,Units!D184=""),"","Dear "&amp;C185&amp;", rent of "&amp;Settings!$B$4&amp;" "&amp;TEXT(H185,"#,##0")&amp;" is pending for "&amp;Units!C184&amp;", "&amp;B185&amp;" as on "&amp;TEXT(Settings!$B$6,"dd-mmm-yyyy")&amp;". Kindly pay at the earliest. Thank you. "&amp;Settings!$B$3)</f>
        <v/>
      </c>
      <c r="Z185" s="33" t="str">
        <f>IF($A185="","",IF(Units!$I184="",Settings!$B$9,MAX(Settings!$B$9,DATE(YEAR(Units!$I184),MONTH(Units!$I184),1))))</f>
        <v/>
      </c>
      <c r="AA185" s="33" t="str">
        <f>IF($A185="","",MIN(IF(DAY(Settings!$B$6)&gt;=MAX(1,N(Units!$H184)),DATE(YEAR(Settings!$B$6),MONTH(Settings!$B$6),1),EDATE(DATE(YEAR(Settings!$B$6),MONTH(Settings!$B$6),1),-1)),Settings!$B$10,IF(Units!$J184="",2958465,DATE(YEAR(Units!$J184),MONTH(Units!$J184),1))))</f>
        <v/>
      </c>
    </row>
    <row r="186" spans="1:27" x14ac:dyDescent="0.3">
      <c r="A186" s="25" t="str">
        <f>IF(Units!A185="","",Units!A185)</f>
        <v/>
      </c>
      <c r="B186" s="25" t="str">
        <f>IF($A186="","",Units!B185&amp;"")</f>
        <v/>
      </c>
      <c r="C186" s="25" t="str">
        <f>IF($A186="","",IF(Units!D185="","(vacant)",Units!D185&amp;""))</f>
        <v/>
      </c>
      <c r="D186" s="26" t="str">
        <f>IF($A186="","",N(Units!F185))</f>
        <v/>
      </c>
      <c r="E186" s="27" t="str">
        <f>IF($A186="","",IF(OR(Units!$D185="",$AA186&lt;$Z186),0,(YEAR($AA186)-YEAR($Z186))*12+MONTH($AA186)-MONTH($Z186)+1))</f>
        <v/>
      </c>
      <c r="F186" s="26" t="str">
        <f>IF($A186="","",N(Units!K185)+E186*D186)</f>
        <v/>
      </c>
      <c r="G186" s="26" t="str">
        <f>IF($A186="","",SUMIFS(Payments!$D:$D,Payments!$B:$B,$A186,Payments!$C:$C,"&lt;"&amp;EDATE(Settings!$B$10,1)))</f>
        <v/>
      </c>
      <c r="H186" s="28" t="str">
        <f t="shared" si="5"/>
        <v/>
      </c>
      <c r="I186" s="27" t="str">
        <f>IF($A186="","",IF(H186&gt;0.005,"Arrears",IF(H186&lt;-0.005,"Advance",IF(Units!D185="","Vacant","Paid up"))))</f>
        <v/>
      </c>
      <c r="J186" s="26" t="str">
        <f>IF($A186="","",N(Units!G185))</f>
        <v/>
      </c>
      <c r="K186" s="29" t="str">
        <f>IF(OR($A186="",Units!J185=""),"",Units!J185)</f>
        <v/>
      </c>
      <c r="L186" s="30" t="str">
        <f>IF(K186="","",K186-Settings!$B$6)</f>
        <v/>
      </c>
      <c r="M186" s="31" t="str">
        <f>IF($A186="","",SUMIFS(Payments!$D:$D,Payments!$B:$B,$A186,Payments!$C:$C,"&gt;="&amp;M$4,Payments!$C:$C,"&lt;"&amp;EDATE(M$4,1)))</f>
        <v/>
      </c>
      <c r="N186" s="31" t="str">
        <f>IF($A186="","",SUMIFS(Payments!$D:$D,Payments!$B:$B,$A186,Payments!$C:$C,"&gt;="&amp;N$4,Payments!$C:$C,"&lt;"&amp;EDATE(N$4,1)))</f>
        <v/>
      </c>
      <c r="O186" s="31" t="str">
        <f>IF($A186="","",SUMIFS(Payments!$D:$D,Payments!$B:$B,$A186,Payments!$C:$C,"&gt;="&amp;O$4,Payments!$C:$C,"&lt;"&amp;EDATE(O$4,1)))</f>
        <v/>
      </c>
      <c r="P186" s="31" t="str">
        <f>IF($A186="","",SUMIFS(Payments!$D:$D,Payments!$B:$B,$A186,Payments!$C:$C,"&gt;="&amp;P$4,Payments!$C:$C,"&lt;"&amp;EDATE(P$4,1)))</f>
        <v/>
      </c>
      <c r="Q186" s="31" t="str">
        <f>IF($A186="","",SUMIFS(Payments!$D:$D,Payments!$B:$B,$A186,Payments!$C:$C,"&gt;="&amp;Q$4,Payments!$C:$C,"&lt;"&amp;EDATE(Q$4,1)))</f>
        <v/>
      </c>
      <c r="R186" s="31" t="str">
        <f>IF($A186="","",SUMIFS(Payments!$D:$D,Payments!$B:$B,$A186,Payments!$C:$C,"&gt;="&amp;R$4,Payments!$C:$C,"&lt;"&amp;EDATE(R$4,1)))</f>
        <v/>
      </c>
      <c r="S186" s="31" t="str">
        <f>IF($A186="","",SUMIFS(Payments!$D:$D,Payments!$B:$B,$A186,Payments!$C:$C,"&gt;="&amp;S$4,Payments!$C:$C,"&lt;"&amp;EDATE(S$4,1)))</f>
        <v/>
      </c>
      <c r="T186" s="31" t="str">
        <f>IF($A186="","",SUMIFS(Payments!$D:$D,Payments!$B:$B,$A186,Payments!$C:$C,"&gt;="&amp;T$4,Payments!$C:$C,"&lt;"&amp;EDATE(T$4,1)))</f>
        <v/>
      </c>
      <c r="U186" s="31" t="str">
        <f>IF($A186="","",SUMIFS(Payments!$D:$D,Payments!$B:$B,$A186,Payments!$C:$C,"&gt;="&amp;U$4,Payments!$C:$C,"&lt;"&amp;EDATE(U$4,1)))</f>
        <v/>
      </c>
      <c r="V186" s="31" t="str">
        <f>IF($A186="","",SUMIFS(Payments!$D:$D,Payments!$B:$B,$A186,Payments!$C:$C,"&gt;="&amp;V$4,Payments!$C:$C,"&lt;"&amp;EDATE(V$4,1)))</f>
        <v/>
      </c>
      <c r="W186" s="31" t="str">
        <f>IF($A186="","",SUMIFS(Payments!$D:$D,Payments!$B:$B,$A186,Payments!$C:$C,"&gt;="&amp;W$4,Payments!$C:$C,"&lt;"&amp;EDATE(W$4,1)))</f>
        <v/>
      </c>
      <c r="X186" s="31" t="str">
        <f>IF($A186="","",SUMIFS(Payments!$D:$D,Payments!$B:$B,$A186,Payments!$C:$C,"&gt;="&amp;X$4,Payments!$C:$C,"&lt;"&amp;EDATE(X$4,1)))</f>
        <v/>
      </c>
      <c r="Y186" s="32" t="str">
        <f>IF(OR($A186="",N(H186)&lt;=0.005,Units!D185=""),"","Dear "&amp;C186&amp;", rent of "&amp;Settings!$B$4&amp;" "&amp;TEXT(H186,"#,##0")&amp;" is pending for "&amp;Units!C185&amp;", "&amp;B186&amp;" as on "&amp;TEXT(Settings!$B$6,"dd-mmm-yyyy")&amp;". Kindly pay at the earliest. Thank you. "&amp;Settings!$B$3)</f>
        <v/>
      </c>
      <c r="Z186" s="33" t="str">
        <f>IF($A186="","",IF(Units!$I185="",Settings!$B$9,MAX(Settings!$B$9,DATE(YEAR(Units!$I185),MONTH(Units!$I185),1))))</f>
        <v/>
      </c>
      <c r="AA186" s="33" t="str">
        <f>IF($A186="","",MIN(IF(DAY(Settings!$B$6)&gt;=MAX(1,N(Units!$H185)),DATE(YEAR(Settings!$B$6),MONTH(Settings!$B$6),1),EDATE(DATE(YEAR(Settings!$B$6),MONTH(Settings!$B$6),1),-1)),Settings!$B$10,IF(Units!$J185="",2958465,DATE(YEAR(Units!$J185),MONTH(Units!$J185),1))))</f>
        <v/>
      </c>
    </row>
    <row r="187" spans="1:27" x14ac:dyDescent="0.3">
      <c r="A187" s="25" t="str">
        <f>IF(Units!A186="","",Units!A186)</f>
        <v/>
      </c>
      <c r="B187" s="25" t="str">
        <f>IF($A187="","",Units!B186&amp;"")</f>
        <v/>
      </c>
      <c r="C187" s="25" t="str">
        <f>IF($A187="","",IF(Units!D186="","(vacant)",Units!D186&amp;""))</f>
        <v/>
      </c>
      <c r="D187" s="26" t="str">
        <f>IF($A187="","",N(Units!F186))</f>
        <v/>
      </c>
      <c r="E187" s="27" t="str">
        <f>IF($A187="","",IF(OR(Units!$D186="",$AA187&lt;$Z187),0,(YEAR($AA187)-YEAR($Z187))*12+MONTH($AA187)-MONTH($Z187)+1))</f>
        <v/>
      </c>
      <c r="F187" s="26" t="str">
        <f>IF($A187="","",N(Units!K186)+E187*D187)</f>
        <v/>
      </c>
      <c r="G187" s="26" t="str">
        <f>IF($A187="","",SUMIFS(Payments!$D:$D,Payments!$B:$B,$A187,Payments!$C:$C,"&lt;"&amp;EDATE(Settings!$B$10,1)))</f>
        <v/>
      </c>
      <c r="H187" s="28" t="str">
        <f t="shared" si="5"/>
        <v/>
      </c>
      <c r="I187" s="27" t="str">
        <f>IF($A187="","",IF(H187&gt;0.005,"Arrears",IF(H187&lt;-0.005,"Advance",IF(Units!D186="","Vacant","Paid up"))))</f>
        <v/>
      </c>
      <c r="J187" s="26" t="str">
        <f>IF($A187="","",N(Units!G186))</f>
        <v/>
      </c>
      <c r="K187" s="29" t="str">
        <f>IF(OR($A187="",Units!J186=""),"",Units!J186)</f>
        <v/>
      </c>
      <c r="L187" s="30" t="str">
        <f>IF(K187="","",K187-Settings!$B$6)</f>
        <v/>
      </c>
      <c r="M187" s="31" t="str">
        <f>IF($A187="","",SUMIFS(Payments!$D:$D,Payments!$B:$B,$A187,Payments!$C:$C,"&gt;="&amp;M$4,Payments!$C:$C,"&lt;"&amp;EDATE(M$4,1)))</f>
        <v/>
      </c>
      <c r="N187" s="31" t="str">
        <f>IF($A187="","",SUMIFS(Payments!$D:$D,Payments!$B:$B,$A187,Payments!$C:$C,"&gt;="&amp;N$4,Payments!$C:$C,"&lt;"&amp;EDATE(N$4,1)))</f>
        <v/>
      </c>
      <c r="O187" s="31" t="str">
        <f>IF($A187="","",SUMIFS(Payments!$D:$D,Payments!$B:$B,$A187,Payments!$C:$C,"&gt;="&amp;O$4,Payments!$C:$C,"&lt;"&amp;EDATE(O$4,1)))</f>
        <v/>
      </c>
      <c r="P187" s="31" t="str">
        <f>IF($A187="","",SUMIFS(Payments!$D:$D,Payments!$B:$B,$A187,Payments!$C:$C,"&gt;="&amp;P$4,Payments!$C:$C,"&lt;"&amp;EDATE(P$4,1)))</f>
        <v/>
      </c>
      <c r="Q187" s="31" t="str">
        <f>IF($A187="","",SUMIFS(Payments!$D:$D,Payments!$B:$B,$A187,Payments!$C:$C,"&gt;="&amp;Q$4,Payments!$C:$C,"&lt;"&amp;EDATE(Q$4,1)))</f>
        <v/>
      </c>
      <c r="R187" s="31" t="str">
        <f>IF($A187="","",SUMIFS(Payments!$D:$D,Payments!$B:$B,$A187,Payments!$C:$C,"&gt;="&amp;R$4,Payments!$C:$C,"&lt;"&amp;EDATE(R$4,1)))</f>
        <v/>
      </c>
      <c r="S187" s="31" t="str">
        <f>IF($A187="","",SUMIFS(Payments!$D:$D,Payments!$B:$B,$A187,Payments!$C:$C,"&gt;="&amp;S$4,Payments!$C:$C,"&lt;"&amp;EDATE(S$4,1)))</f>
        <v/>
      </c>
      <c r="T187" s="31" t="str">
        <f>IF($A187="","",SUMIFS(Payments!$D:$D,Payments!$B:$B,$A187,Payments!$C:$C,"&gt;="&amp;T$4,Payments!$C:$C,"&lt;"&amp;EDATE(T$4,1)))</f>
        <v/>
      </c>
      <c r="U187" s="31" t="str">
        <f>IF($A187="","",SUMIFS(Payments!$D:$D,Payments!$B:$B,$A187,Payments!$C:$C,"&gt;="&amp;U$4,Payments!$C:$C,"&lt;"&amp;EDATE(U$4,1)))</f>
        <v/>
      </c>
      <c r="V187" s="31" t="str">
        <f>IF($A187="","",SUMIFS(Payments!$D:$D,Payments!$B:$B,$A187,Payments!$C:$C,"&gt;="&amp;V$4,Payments!$C:$C,"&lt;"&amp;EDATE(V$4,1)))</f>
        <v/>
      </c>
      <c r="W187" s="31" t="str">
        <f>IF($A187="","",SUMIFS(Payments!$D:$D,Payments!$B:$B,$A187,Payments!$C:$C,"&gt;="&amp;W$4,Payments!$C:$C,"&lt;"&amp;EDATE(W$4,1)))</f>
        <v/>
      </c>
      <c r="X187" s="31" t="str">
        <f>IF($A187="","",SUMIFS(Payments!$D:$D,Payments!$B:$B,$A187,Payments!$C:$C,"&gt;="&amp;X$4,Payments!$C:$C,"&lt;"&amp;EDATE(X$4,1)))</f>
        <v/>
      </c>
      <c r="Y187" s="32" t="str">
        <f>IF(OR($A187="",N(H187)&lt;=0.005,Units!D186=""),"","Dear "&amp;C187&amp;", rent of "&amp;Settings!$B$4&amp;" "&amp;TEXT(H187,"#,##0")&amp;" is pending for "&amp;Units!C186&amp;", "&amp;B187&amp;" as on "&amp;TEXT(Settings!$B$6,"dd-mmm-yyyy")&amp;". Kindly pay at the earliest. Thank you. "&amp;Settings!$B$3)</f>
        <v/>
      </c>
      <c r="Z187" s="33" t="str">
        <f>IF($A187="","",IF(Units!$I186="",Settings!$B$9,MAX(Settings!$B$9,DATE(YEAR(Units!$I186),MONTH(Units!$I186),1))))</f>
        <v/>
      </c>
      <c r="AA187" s="33" t="str">
        <f>IF($A187="","",MIN(IF(DAY(Settings!$B$6)&gt;=MAX(1,N(Units!$H186)),DATE(YEAR(Settings!$B$6),MONTH(Settings!$B$6),1),EDATE(DATE(YEAR(Settings!$B$6),MONTH(Settings!$B$6),1),-1)),Settings!$B$10,IF(Units!$J186="",2958465,DATE(YEAR(Units!$J186),MONTH(Units!$J186),1))))</f>
        <v/>
      </c>
    </row>
    <row r="188" spans="1:27" x14ac:dyDescent="0.3">
      <c r="A188" s="25" t="str">
        <f>IF(Units!A187="","",Units!A187)</f>
        <v/>
      </c>
      <c r="B188" s="25" t="str">
        <f>IF($A188="","",Units!B187&amp;"")</f>
        <v/>
      </c>
      <c r="C188" s="25" t="str">
        <f>IF($A188="","",IF(Units!D187="","(vacant)",Units!D187&amp;""))</f>
        <v/>
      </c>
      <c r="D188" s="26" t="str">
        <f>IF($A188="","",N(Units!F187))</f>
        <v/>
      </c>
      <c r="E188" s="27" t="str">
        <f>IF($A188="","",IF(OR(Units!$D187="",$AA188&lt;$Z188),0,(YEAR($AA188)-YEAR($Z188))*12+MONTH($AA188)-MONTH($Z188)+1))</f>
        <v/>
      </c>
      <c r="F188" s="26" t="str">
        <f>IF($A188="","",N(Units!K187)+E188*D188)</f>
        <v/>
      </c>
      <c r="G188" s="26" t="str">
        <f>IF($A188="","",SUMIFS(Payments!$D:$D,Payments!$B:$B,$A188,Payments!$C:$C,"&lt;"&amp;EDATE(Settings!$B$10,1)))</f>
        <v/>
      </c>
      <c r="H188" s="28" t="str">
        <f t="shared" si="5"/>
        <v/>
      </c>
      <c r="I188" s="27" t="str">
        <f>IF($A188="","",IF(H188&gt;0.005,"Arrears",IF(H188&lt;-0.005,"Advance",IF(Units!D187="","Vacant","Paid up"))))</f>
        <v/>
      </c>
      <c r="J188" s="26" t="str">
        <f>IF($A188="","",N(Units!G187))</f>
        <v/>
      </c>
      <c r="K188" s="29" t="str">
        <f>IF(OR($A188="",Units!J187=""),"",Units!J187)</f>
        <v/>
      </c>
      <c r="L188" s="30" t="str">
        <f>IF(K188="","",K188-Settings!$B$6)</f>
        <v/>
      </c>
      <c r="M188" s="31" t="str">
        <f>IF($A188="","",SUMIFS(Payments!$D:$D,Payments!$B:$B,$A188,Payments!$C:$C,"&gt;="&amp;M$4,Payments!$C:$C,"&lt;"&amp;EDATE(M$4,1)))</f>
        <v/>
      </c>
      <c r="N188" s="31" t="str">
        <f>IF($A188="","",SUMIFS(Payments!$D:$D,Payments!$B:$B,$A188,Payments!$C:$C,"&gt;="&amp;N$4,Payments!$C:$C,"&lt;"&amp;EDATE(N$4,1)))</f>
        <v/>
      </c>
      <c r="O188" s="31" t="str">
        <f>IF($A188="","",SUMIFS(Payments!$D:$D,Payments!$B:$B,$A188,Payments!$C:$C,"&gt;="&amp;O$4,Payments!$C:$C,"&lt;"&amp;EDATE(O$4,1)))</f>
        <v/>
      </c>
      <c r="P188" s="31" t="str">
        <f>IF($A188="","",SUMIFS(Payments!$D:$D,Payments!$B:$B,$A188,Payments!$C:$C,"&gt;="&amp;P$4,Payments!$C:$C,"&lt;"&amp;EDATE(P$4,1)))</f>
        <v/>
      </c>
      <c r="Q188" s="31" t="str">
        <f>IF($A188="","",SUMIFS(Payments!$D:$D,Payments!$B:$B,$A188,Payments!$C:$C,"&gt;="&amp;Q$4,Payments!$C:$C,"&lt;"&amp;EDATE(Q$4,1)))</f>
        <v/>
      </c>
      <c r="R188" s="31" t="str">
        <f>IF($A188="","",SUMIFS(Payments!$D:$D,Payments!$B:$B,$A188,Payments!$C:$C,"&gt;="&amp;R$4,Payments!$C:$C,"&lt;"&amp;EDATE(R$4,1)))</f>
        <v/>
      </c>
      <c r="S188" s="31" t="str">
        <f>IF($A188="","",SUMIFS(Payments!$D:$D,Payments!$B:$B,$A188,Payments!$C:$C,"&gt;="&amp;S$4,Payments!$C:$C,"&lt;"&amp;EDATE(S$4,1)))</f>
        <v/>
      </c>
      <c r="T188" s="31" t="str">
        <f>IF($A188="","",SUMIFS(Payments!$D:$D,Payments!$B:$B,$A188,Payments!$C:$C,"&gt;="&amp;T$4,Payments!$C:$C,"&lt;"&amp;EDATE(T$4,1)))</f>
        <v/>
      </c>
      <c r="U188" s="31" t="str">
        <f>IF($A188="","",SUMIFS(Payments!$D:$D,Payments!$B:$B,$A188,Payments!$C:$C,"&gt;="&amp;U$4,Payments!$C:$C,"&lt;"&amp;EDATE(U$4,1)))</f>
        <v/>
      </c>
      <c r="V188" s="31" t="str">
        <f>IF($A188="","",SUMIFS(Payments!$D:$D,Payments!$B:$B,$A188,Payments!$C:$C,"&gt;="&amp;V$4,Payments!$C:$C,"&lt;"&amp;EDATE(V$4,1)))</f>
        <v/>
      </c>
      <c r="W188" s="31" t="str">
        <f>IF($A188="","",SUMIFS(Payments!$D:$D,Payments!$B:$B,$A188,Payments!$C:$C,"&gt;="&amp;W$4,Payments!$C:$C,"&lt;"&amp;EDATE(W$4,1)))</f>
        <v/>
      </c>
      <c r="X188" s="31" t="str">
        <f>IF($A188="","",SUMIFS(Payments!$D:$D,Payments!$B:$B,$A188,Payments!$C:$C,"&gt;="&amp;X$4,Payments!$C:$C,"&lt;"&amp;EDATE(X$4,1)))</f>
        <v/>
      </c>
      <c r="Y188" s="32" t="str">
        <f>IF(OR($A188="",N(H188)&lt;=0.005,Units!D187=""),"","Dear "&amp;C188&amp;", rent of "&amp;Settings!$B$4&amp;" "&amp;TEXT(H188,"#,##0")&amp;" is pending for "&amp;Units!C187&amp;", "&amp;B188&amp;" as on "&amp;TEXT(Settings!$B$6,"dd-mmm-yyyy")&amp;". Kindly pay at the earliest. Thank you. "&amp;Settings!$B$3)</f>
        <v/>
      </c>
      <c r="Z188" s="33" t="str">
        <f>IF($A188="","",IF(Units!$I187="",Settings!$B$9,MAX(Settings!$B$9,DATE(YEAR(Units!$I187),MONTH(Units!$I187),1))))</f>
        <v/>
      </c>
      <c r="AA188" s="33" t="str">
        <f>IF($A188="","",MIN(IF(DAY(Settings!$B$6)&gt;=MAX(1,N(Units!$H187)),DATE(YEAR(Settings!$B$6),MONTH(Settings!$B$6),1),EDATE(DATE(YEAR(Settings!$B$6),MONTH(Settings!$B$6),1),-1)),Settings!$B$10,IF(Units!$J187="",2958465,DATE(YEAR(Units!$J187),MONTH(Units!$J187),1))))</f>
        <v/>
      </c>
    </row>
    <row r="189" spans="1:27" x14ac:dyDescent="0.3">
      <c r="A189" s="25" t="str">
        <f>IF(Units!A188="","",Units!A188)</f>
        <v/>
      </c>
      <c r="B189" s="25" t="str">
        <f>IF($A189="","",Units!B188&amp;"")</f>
        <v/>
      </c>
      <c r="C189" s="25" t="str">
        <f>IF($A189="","",IF(Units!D188="","(vacant)",Units!D188&amp;""))</f>
        <v/>
      </c>
      <c r="D189" s="26" t="str">
        <f>IF($A189="","",N(Units!F188))</f>
        <v/>
      </c>
      <c r="E189" s="27" t="str">
        <f>IF($A189="","",IF(OR(Units!$D188="",$AA189&lt;$Z189),0,(YEAR($AA189)-YEAR($Z189))*12+MONTH($AA189)-MONTH($Z189)+1))</f>
        <v/>
      </c>
      <c r="F189" s="26" t="str">
        <f>IF($A189="","",N(Units!K188)+E189*D189)</f>
        <v/>
      </c>
      <c r="G189" s="26" t="str">
        <f>IF($A189="","",SUMIFS(Payments!$D:$D,Payments!$B:$B,$A189,Payments!$C:$C,"&lt;"&amp;EDATE(Settings!$B$10,1)))</f>
        <v/>
      </c>
      <c r="H189" s="28" t="str">
        <f t="shared" si="5"/>
        <v/>
      </c>
      <c r="I189" s="27" t="str">
        <f>IF($A189="","",IF(H189&gt;0.005,"Arrears",IF(H189&lt;-0.005,"Advance",IF(Units!D188="","Vacant","Paid up"))))</f>
        <v/>
      </c>
      <c r="J189" s="26" t="str">
        <f>IF($A189="","",N(Units!G188))</f>
        <v/>
      </c>
      <c r="K189" s="29" t="str">
        <f>IF(OR($A189="",Units!J188=""),"",Units!J188)</f>
        <v/>
      </c>
      <c r="L189" s="30" t="str">
        <f>IF(K189="","",K189-Settings!$B$6)</f>
        <v/>
      </c>
      <c r="M189" s="31" t="str">
        <f>IF($A189="","",SUMIFS(Payments!$D:$D,Payments!$B:$B,$A189,Payments!$C:$C,"&gt;="&amp;M$4,Payments!$C:$C,"&lt;"&amp;EDATE(M$4,1)))</f>
        <v/>
      </c>
      <c r="N189" s="31" t="str">
        <f>IF($A189="","",SUMIFS(Payments!$D:$D,Payments!$B:$B,$A189,Payments!$C:$C,"&gt;="&amp;N$4,Payments!$C:$C,"&lt;"&amp;EDATE(N$4,1)))</f>
        <v/>
      </c>
      <c r="O189" s="31" t="str">
        <f>IF($A189="","",SUMIFS(Payments!$D:$D,Payments!$B:$B,$A189,Payments!$C:$C,"&gt;="&amp;O$4,Payments!$C:$C,"&lt;"&amp;EDATE(O$4,1)))</f>
        <v/>
      </c>
      <c r="P189" s="31" t="str">
        <f>IF($A189="","",SUMIFS(Payments!$D:$D,Payments!$B:$B,$A189,Payments!$C:$C,"&gt;="&amp;P$4,Payments!$C:$C,"&lt;"&amp;EDATE(P$4,1)))</f>
        <v/>
      </c>
      <c r="Q189" s="31" t="str">
        <f>IF($A189="","",SUMIFS(Payments!$D:$D,Payments!$B:$B,$A189,Payments!$C:$C,"&gt;="&amp;Q$4,Payments!$C:$C,"&lt;"&amp;EDATE(Q$4,1)))</f>
        <v/>
      </c>
      <c r="R189" s="31" t="str">
        <f>IF($A189="","",SUMIFS(Payments!$D:$D,Payments!$B:$B,$A189,Payments!$C:$C,"&gt;="&amp;R$4,Payments!$C:$C,"&lt;"&amp;EDATE(R$4,1)))</f>
        <v/>
      </c>
      <c r="S189" s="31" t="str">
        <f>IF($A189="","",SUMIFS(Payments!$D:$D,Payments!$B:$B,$A189,Payments!$C:$C,"&gt;="&amp;S$4,Payments!$C:$C,"&lt;"&amp;EDATE(S$4,1)))</f>
        <v/>
      </c>
      <c r="T189" s="31" t="str">
        <f>IF($A189="","",SUMIFS(Payments!$D:$D,Payments!$B:$B,$A189,Payments!$C:$C,"&gt;="&amp;T$4,Payments!$C:$C,"&lt;"&amp;EDATE(T$4,1)))</f>
        <v/>
      </c>
      <c r="U189" s="31" t="str">
        <f>IF($A189="","",SUMIFS(Payments!$D:$D,Payments!$B:$B,$A189,Payments!$C:$C,"&gt;="&amp;U$4,Payments!$C:$C,"&lt;"&amp;EDATE(U$4,1)))</f>
        <v/>
      </c>
      <c r="V189" s="31" t="str">
        <f>IF($A189="","",SUMIFS(Payments!$D:$D,Payments!$B:$B,$A189,Payments!$C:$C,"&gt;="&amp;V$4,Payments!$C:$C,"&lt;"&amp;EDATE(V$4,1)))</f>
        <v/>
      </c>
      <c r="W189" s="31" t="str">
        <f>IF($A189="","",SUMIFS(Payments!$D:$D,Payments!$B:$B,$A189,Payments!$C:$C,"&gt;="&amp;W$4,Payments!$C:$C,"&lt;"&amp;EDATE(W$4,1)))</f>
        <v/>
      </c>
      <c r="X189" s="31" t="str">
        <f>IF($A189="","",SUMIFS(Payments!$D:$D,Payments!$B:$B,$A189,Payments!$C:$C,"&gt;="&amp;X$4,Payments!$C:$C,"&lt;"&amp;EDATE(X$4,1)))</f>
        <v/>
      </c>
      <c r="Y189" s="32" t="str">
        <f>IF(OR($A189="",N(H189)&lt;=0.005,Units!D188=""),"","Dear "&amp;C189&amp;", rent of "&amp;Settings!$B$4&amp;" "&amp;TEXT(H189,"#,##0")&amp;" is pending for "&amp;Units!C188&amp;", "&amp;B189&amp;" as on "&amp;TEXT(Settings!$B$6,"dd-mmm-yyyy")&amp;". Kindly pay at the earliest. Thank you. "&amp;Settings!$B$3)</f>
        <v/>
      </c>
      <c r="Z189" s="33" t="str">
        <f>IF($A189="","",IF(Units!$I188="",Settings!$B$9,MAX(Settings!$B$9,DATE(YEAR(Units!$I188),MONTH(Units!$I188),1))))</f>
        <v/>
      </c>
      <c r="AA189" s="33" t="str">
        <f>IF($A189="","",MIN(IF(DAY(Settings!$B$6)&gt;=MAX(1,N(Units!$H188)),DATE(YEAR(Settings!$B$6),MONTH(Settings!$B$6),1),EDATE(DATE(YEAR(Settings!$B$6),MONTH(Settings!$B$6),1),-1)),Settings!$B$10,IF(Units!$J188="",2958465,DATE(YEAR(Units!$J188),MONTH(Units!$J188),1))))</f>
        <v/>
      </c>
    </row>
    <row r="190" spans="1:27" x14ac:dyDescent="0.3">
      <c r="A190" s="25" t="str">
        <f>IF(Units!A189="","",Units!A189)</f>
        <v/>
      </c>
      <c r="B190" s="25" t="str">
        <f>IF($A190="","",Units!B189&amp;"")</f>
        <v/>
      </c>
      <c r="C190" s="25" t="str">
        <f>IF($A190="","",IF(Units!D189="","(vacant)",Units!D189&amp;""))</f>
        <v/>
      </c>
      <c r="D190" s="26" t="str">
        <f>IF($A190="","",N(Units!F189))</f>
        <v/>
      </c>
      <c r="E190" s="27" t="str">
        <f>IF($A190="","",IF(OR(Units!$D189="",$AA190&lt;$Z190),0,(YEAR($AA190)-YEAR($Z190))*12+MONTH($AA190)-MONTH($Z190)+1))</f>
        <v/>
      </c>
      <c r="F190" s="26" t="str">
        <f>IF($A190="","",N(Units!K189)+E190*D190)</f>
        <v/>
      </c>
      <c r="G190" s="26" t="str">
        <f>IF($A190="","",SUMIFS(Payments!$D:$D,Payments!$B:$B,$A190,Payments!$C:$C,"&lt;"&amp;EDATE(Settings!$B$10,1)))</f>
        <v/>
      </c>
      <c r="H190" s="28" t="str">
        <f t="shared" si="5"/>
        <v/>
      </c>
      <c r="I190" s="27" t="str">
        <f>IF($A190="","",IF(H190&gt;0.005,"Arrears",IF(H190&lt;-0.005,"Advance",IF(Units!D189="","Vacant","Paid up"))))</f>
        <v/>
      </c>
      <c r="J190" s="26" t="str">
        <f>IF($A190="","",N(Units!G189))</f>
        <v/>
      </c>
      <c r="K190" s="29" t="str">
        <f>IF(OR($A190="",Units!J189=""),"",Units!J189)</f>
        <v/>
      </c>
      <c r="L190" s="30" t="str">
        <f>IF(K190="","",K190-Settings!$B$6)</f>
        <v/>
      </c>
      <c r="M190" s="31" t="str">
        <f>IF($A190="","",SUMIFS(Payments!$D:$D,Payments!$B:$B,$A190,Payments!$C:$C,"&gt;="&amp;M$4,Payments!$C:$C,"&lt;"&amp;EDATE(M$4,1)))</f>
        <v/>
      </c>
      <c r="N190" s="31" t="str">
        <f>IF($A190="","",SUMIFS(Payments!$D:$D,Payments!$B:$B,$A190,Payments!$C:$C,"&gt;="&amp;N$4,Payments!$C:$C,"&lt;"&amp;EDATE(N$4,1)))</f>
        <v/>
      </c>
      <c r="O190" s="31" t="str">
        <f>IF($A190="","",SUMIFS(Payments!$D:$D,Payments!$B:$B,$A190,Payments!$C:$C,"&gt;="&amp;O$4,Payments!$C:$C,"&lt;"&amp;EDATE(O$4,1)))</f>
        <v/>
      </c>
      <c r="P190" s="31" t="str">
        <f>IF($A190="","",SUMIFS(Payments!$D:$D,Payments!$B:$B,$A190,Payments!$C:$C,"&gt;="&amp;P$4,Payments!$C:$C,"&lt;"&amp;EDATE(P$4,1)))</f>
        <v/>
      </c>
      <c r="Q190" s="31" t="str">
        <f>IF($A190="","",SUMIFS(Payments!$D:$D,Payments!$B:$B,$A190,Payments!$C:$C,"&gt;="&amp;Q$4,Payments!$C:$C,"&lt;"&amp;EDATE(Q$4,1)))</f>
        <v/>
      </c>
      <c r="R190" s="31" t="str">
        <f>IF($A190="","",SUMIFS(Payments!$D:$D,Payments!$B:$B,$A190,Payments!$C:$C,"&gt;="&amp;R$4,Payments!$C:$C,"&lt;"&amp;EDATE(R$4,1)))</f>
        <v/>
      </c>
      <c r="S190" s="31" t="str">
        <f>IF($A190="","",SUMIFS(Payments!$D:$D,Payments!$B:$B,$A190,Payments!$C:$C,"&gt;="&amp;S$4,Payments!$C:$C,"&lt;"&amp;EDATE(S$4,1)))</f>
        <v/>
      </c>
      <c r="T190" s="31" t="str">
        <f>IF($A190="","",SUMIFS(Payments!$D:$D,Payments!$B:$B,$A190,Payments!$C:$C,"&gt;="&amp;T$4,Payments!$C:$C,"&lt;"&amp;EDATE(T$4,1)))</f>
        <v/>
      </c>
      <c r="U190" s="31" t="str">
        <f>IF($A190="","",SUMIFS(Payments!$D:$D,Payments!$B:$B,$A190,Payments!$C:$C,"&gt;="&amp;U$4,Payments!$C:$C,"&lt;"&amp;EDATE(U$4,1)))</f>
        <v/>
      </c>
      <c r="V190" s="31" t="str">
        <f>IF($A190="","",SUMIFS(Payments!$D:$D,Payments!$B:$B,$A190,Payments!$C:$C,"&gt;="&amp;V$4,Payments!$C:$C,"&lt;"&amp;EDATE(V$4,1)))</f>
        <v/>
      </c>
      <c r="W190" s="31" t="str">
        <f>IF($A190="","",SUMIFS(Payments!$D:$D,Payments!$B:$B,$A190,Payments!$C:$C,"&gt;="&amp;W$4,Payments!$C:$C,"&lt;"&amp;EDATE(W$4,1)))</f>
        <v/>
      </c>
      <c r="X190" s="31" t="str">
        <f>IF($A190="","",SUMIFS(Payments!$D:$D,Payments!$B:$B,$A190,Payments!$C:$C,"&gt;="&amp;X$4,Payments!$C:$C,"&lt;"&amp;EDATE(X$4,1)))</f>
        <v/>
      </c>
      <c r="Y190" s="32" t="str">
        <f>IF(OR($A190="",N(H190)&lt;=0.005,Units!D189=""),"","Dear "&amp;C190&amp;", rent of "&amp;Settings!$B$4&amp;" "&amp;TEXT(H190,"#,##0")&amp;" is pending for "&amp;Units!C189&amp;", "&amp;B190&amp;" as on "&amp;TEXT(Settings!$B$6,"dd-mmm-yyyy")&amp;". Kindly pay at the earliest. Thank you. "&amp;Settings!$B$3)</f>
        <v/>
      </c>
      <c r="Z190" s="33" t="str">
        <f>IF($A190="","",IF(Units!$I189="",Settings!$B$9,MAX(Settings!$B$9,DATE(YEAR(Units!$I189),MONTH(Units!$I189),1))))</f>
        <v/>
      </c>
      <c r="AA190" s="33" t="str">
        <f>IF($A190="","",MIN(IF(DAY(Settings!$B$6)&gt;=MAX(1,N(Units!$H189)),DATE(YEAR(Settings!$B$6),MONTH(Settings!$B$6),1),EDATE(DATE(YEAR(Settings!$B$6),MONTH(Settings!$B$6),1),-1)),Settings!$B$10,IF(Units!$J189="",2958465,DATE(YEAR(Units!$J189),MONTH(Units!$J189),1))))</f>
        <v/>
      </c>
    </row>
    <row r="191" spans="1:27" x14ac:dyDescent="0.3">
      <c r="A191" s="25" t="str">
        <f>IF(Units!A190="","",Units!A190)</f>
        <v/>
      </c>
      <c r="B191" s="25" t="str">
        <f>IF($A191="","",Units!B190&amp;"")</f>
        <v/>
      </c>
      <c r="C191" s="25" t="str">
        <f>IF($A191="","",IF(Units!D190="","(vacant)",Units!D190&amp;""))</f>
        <v/>
      </c>
      <c r="D191" s="26" t="str">
        <f>IF($A191="","",N(Units!F190))</f>
        <v/>
      </c>
      <c r="E191" s="27" t="str">
        <f>IF($A191="","",IF(OR(Units!$D190="",$AA191&lt;$Z191),0,(YEAR($AA191)-YEAR($Z191))*12+MONTH($AA191)-MONTH($Z191)+1))</f>
        <v/>
      </c>
      <c r="F191" s="26" t="str">
        <f>IF($A191="","",N(Units!K190)+E191*D191)</f>
        <v/>
      </c>
      <c r="G191" s="26" t="str">
        <f>IF($A191="","",SUMIFS(Payments!$D:$D,Payments!$B:$B,$A191,Payments!$C:$C,"&lt;"&amp;EDATE(Settings!$B$10,1)))</f>
        <v/>
      </c>
      <c r="H191" s="28" t="str">
        <f t="shared" si="5"/>
        <v/>
      </c>
      <c r="I191" s="27" t="str">
        <f>IF($A191="","",IF(H191&gt;0.005,"Arrears",IF(H191&lt;-0.005,"Advance",IF(Units!D190="","Vacant","Paid up"))))</f>
        <v/>
      </c>
      <c r="J191" s="26" t="str">
        <f>IF($A191="","",N(Units!G190))</f>
        <v/>
      </c>
      <c r="K191" s="29" t="str">
        <f>IF(OR($A191="",Units!J190=""),"",Units!J190)</f>
        <v/>
      </c>
      <c r="L191" s="30" t="str">
        <f>IF(K191="","",K191-Settings!$B$6)</f>
        <v/>
      </c>
      <c r="M191" s="31" t="str">
        <f>IF($A191="","",SUMIFS(Payments!$D:$D,Payments!$B:$B,$A191,Payments!$C:$C,"&gt;="&amp;M$4,Payments!$C:$C,"&lt;"&amp;EDATE(M$4,1)))</f>
        <v/>
      </c>
      <c r="N191" s="31" t="str">
        <f>IF($A191="","",SUMIFS(Payments!$D:$D,Payments!$B:$B,$A191,Payments!$C:$C,"&gt;="&amp;N$4,Payments!$C:$C,"&lt;"&amp;EDATE(N$4,1)))</f>
        <v/>
      </c>
      <c r="O191" s="31" t="str">
        <f>IF($A191="","",SUMIFS(Payments!$D:$D,Payments!$B:$B,$A191,Payments!$C:$C,"&gt;="&amp;O$4,Payments!$C:$C,"&lt;"&amp;EDATE(O$4,1)))</f>
        <v/>
      </c>
      <c r="P191" s="31" t="str">
        <f>IF($A191="","",SUMIFS(Payments!$D:$D,Payments!$B:$B,$A191,Payments!$C:$C,"&gt;="&amp;P$4,Payments!$C:$C,"&lt;"&amp;EDATE(P$4,1)))</f>
        <v/>
      </c>
      <c r="Q191" s="31" t="str">
        <f>IF($A191="","",SUMIFS(Payments!$D:$D,Payments!$B:$B,$A191,Payments!$C:$C,"&gt;="&amp;Q$4,Payments!$C:$C,"&lt;"&amp;EDATE(Q$4,1)))</f>
        <v/>
      </c>
      <c r="R191" s="31" t="str">
        <f>IF($A191="","",SUMIFS(Payments!$D:$D,Payments!$B:$B,$A191,Payments!$C:$C,"&gt;="&amp;R$4,Payments!$C:$C,"&lt;"&amp;EDATE(R$4,1)))</f>
        <v/>
      </c>
      <c r="S191" s="31" t="str">
        <f>IF($A191="","",SUMIFS(Payments!$D:$D,Payments!$B:$B,$A191,Payments!$C:$C,"&gt;="&amp;S$4,Payments!$C:$C,"&lt;"&amp;EDATE(S$4,1)))</f>
        <v/>
      </c>
      <c r="T191" s="31" t="str">
        <f>IF($A191="","",SUMIFS(Payments!$D:$D,Payments!$B:$B,$A191,Payments!$C:$C,"&gt;="&amp;T$4,Payments!$C:$C,"&lt;"&amp;EDATE(T$4,1)))</f>
        <v/>
      </c>
      <c r="U191" s="31" t="str">
        <f>IF($A191="","",SUMIFS(Payments!$D:$D,Payments!$B:$B,$A191,Payments!$C:$C,"&gt;="&amp;U$4,Payments!$C:$C,"&lt;"&amp;EDATE(U$4,1)))</f>
        <v/>
      </c>
      <c r="V191" s="31" t="str">
        <f>IF($A191="","",SUMIFS(Payments!$D:$D,Payments!$B:$B,$A191,Payments!$C:$C,"&gt;="&amp;V$4,Payments!$C:$C,"&lt;"&amp;EDATE(V$4,1)))</f>
        <v/>
      </c>
      <c r="W191" s="31" t="str">
        <f>IF($A191="","",SUMIFS(Payments!$D:$D,Payments!$B:$B,$A191,Payments!$C:$C,"&gt;="&amp;W$4,Payments!$C:$C,"&lt;"&amp;EDATE(W$4,1)))</f>
        <v/>
      </c>
      <c r="X191" s="31" t="str">
        <f>IF($A191="","",SUMIFS(Payments!$D:$D,Payments!$B:$B,$A191,Payments!$C:$C,"&gt;="&amp;X$4,Payments!$C:$C,"&lt;"&amp;EDATE(X$4,1)))</f>
        <v/>
      </c>
      <c r="Y191" s="32" t="str">
        <f>IF(OR($A191="",N(H191)&lt;=0.005,Units!D190=""),"","Dear "&amp;C191&amp;", rent of "&amp;Settings!$B$4&amp;" "&amp;TEXT(H191,"#,##0")&amp;" is pending for "&amp;Units!C190&amp;", "&amp;B191&amp;" as on "&amp;TEXT(Settings!$B$6,"dd-mmm-yyyy")&amp;". Kindly pay at the earliest. Thank you. "&amp;Settings!$B$3)</f>
        <v/>
      </c>
      <c r="Z191" s="33" t="str">
        <f>IF($A191="","",IF(Units!$I190="",Settings!$B$9,MAX(Settings!$B$9,DATE(YEAR(Units!$I190),MONTH(Units!$I190),1))))</f>
        <v/>
      </c>
      <c r="AA191" s="33" t="str">
        <f>IF($A191="","",MIN(IF(DAY(Settings!$B$6)&gt;=MAX(1,N(Units!$H190)),DATE(YEAR(Settings!$B$6),MONTH(Settings!$B$6),1),EDATE(DATE(YEAR(Settings!$B$6),MONTH(Settings!$B$6),1),-1)),Settings!$B$10,IF(Units!$J190="",2958465,DATE(YEAR(Units!$J190),MONTH(Units!$J190),1))))</f>
        <v/>
      </c>
    </row>
    <row r="192" spans="1:27" x14ac:dyDescent="0.3">
      <c r="A192" s="25" t="str">
        <f>IF(Units!A191="","",Units!A191)</f>
        <v/>
      </c>
      <c r="B192" s="25" t="str">
        <f>IF($A192="","",Units!B191&amp;"")</f>
        <v/>
      </c>
      <c r="C192" s="25" t="str">
        <f>IF($A192="","",IF(Units!D191="","(vacant)",Units!D191&amp;""))</f>
        <v/>
      </c>
      <c r="D192" s="26" t="str">
        <f>IF($A192="","",N(Units!F191))</f>
        <v/>
      </c>
      <c r="E192" s="27" t="str">
        <f>IF($A192="","",IF(OR(Units!$D191="",$AA192&lt;$Z192),0,(YEAR($AA192)-YEAR($Z192))*12+MONTH($AA192)-MONTH($Z192)+1))</f>
        <v/>
      </c>
      <c r="F192" s="26" t="str">
        <f>IF($A192="","",N(Units!K191)+E192*D192)</f>
        <v/>
      </c>
      <c r="G192" s="26" t="str">
        <f>IF($A192="","",SUMIFS(Payments!$D:$D,Payments!$B:$B,$A192,Payments!$C:$C,"&lt;"&amp;EDATE(Settings!$B$10,1)))</f>
        <v/>
      </c>
      <c r="H192" s="28" t="str">
        <f t="shared" si="5"/>
        <v/>
      </c>
      <c r="I192" s="27" t="str">
        <f>IF($A192="","",IF(H192&gt;0.005,"Arrears",IF(H192&lt;-0.005,"Advance",IF(Units!D191="","Vacant","Paid up"))))</f>
        <v/>
      </c>
      <c r="J192" s="26" t="str">
        <f>IF($A192="","",N(Units!G191))</f>
        <v/>
      </c>
      <c r="K192" s="29" t="str">
        <f>IF(OR($A192="",Units!J191=""),"",Units!J191)</f>
        <v/>
      </c>
      <c r="L192" s="30" t="str">
        <f>IF(K192="","",K192-Settings!$B$6)</f>
        <v/>
      </c>
      <c r="M192" s="31" t="str">
        <f>IF($A192="","",SUMIFS(Payments!$D:$D,Payments!$B:$B,$A192,Payments!$C:$C,"&gt;="&amp;M$4,Payments!$C:$C,"&lt;"&amp;EDATE(M$4,1)))</f>
        <v/>
      </c>
      <c r="N192" s="31" t="str">
        <f>IF($A192="","",SUMIFS(Payments!$D:$D,Payments!$B:$B,$A192,Payments!$C:$C,"&gt;="&amp;N$4,Payments!$C:$C,"&lt;"&amp;EDATE(N$4,1)))</f>
        <v/>
      </c>
      <c r="O192" s="31" t="str">
        <f>IF($A192="","",SUMIFS(Payments!$D:$D,Payments!$B:$B,$A192,Payments!$C:$C,"&gt;="&amp;O$4,Payments!$C:$C,"&lt;"&amp;EDATE(O$4,1)))</f>
        <v/>
      </c>
      <c r="P192" s="31" t="str">
        <f>IF($A192="","",SUMIFS(Payments!$D:$D,Payments!$B:$B,$A192,Payments!$C:$C,"&gt;="&amp;P$4,Payments!$C:$C,"&lt;"&amp;EDATE(P$4,1)))</f>
        <v/>
      </c>
      <c r="Q192" s="31" t="str">
        <f>IF($A192="","",SUMIFS(Payments!$D:$D,Payments!$B:$B,$A192,Payments!$C:$C,"&gt;="&amp;Q$4,Payments!$C:$C,"&lt;"&amp;EDATE(Q$4,1)))</f>
        <v/>
      </c>
      <c r="R192" s="31" t="str">
        <f>IF($A192="","",SUMIFS(Payments!$D:$D,Payments!$B:$B,$A192,Payments!$C:$C,"&gt;="&amp;R$4,Payments!$C:$C,"&lt;"&amp;EDATE(R$4,1)))</f>
        <v/>
      </c>
      <c r="S192" s="31" t="str">
        <f>IF($A192="","",SUMIFS(Payments!$D:$D,Payments!$B:$B,$A192,Payments!$C:$C,"&gt;="&amp;S$4,Payments!$C:$C,"&lt;"&amp;EDATE(S$4,1)))</f>
        <v/>
      </c>
      <c r="T192" s="31" t="str">
        <f>IF($A192="","",SUMIFS(Payments!$D:$D,Payments!$B:$B,$A192,Payments!$C:$C,"&gt;="&amp;T$4,Payments!$C:$C,"&lt;"&amp;EDATE(T$4,1)))</f>
        <v/>
      </c>
      <c r="U192" s="31" t="str">
        <f>IF($A192="","",SUMIFS(Payments!$D:$D,Payments!$B:$B,$A192,Payments!$C:$C,"&gt;="&amp;U$4,Payments!$C:$C,"&lt;"&amp;EDATE(U$4,1)))</f>
        <v/>
      </c>
      <c r="V192" s="31" t="str">
        <f>IF($A192="","",SUMIFS(Payments!$D:$D,Payments!$B:$B,$A192,Payments!$C:$C,"&gt;="&amp;V$4,Payments!$C:$C,"&lt;"&amp;EDATE(V$4,1)))</f>
        <v/>
      </c>
      <c r="W192" s="31" t="str">
        <f>IF($A192="","",SUMIFS(Payments!$D:$D,Payments!$B:$B,$A192,Payments!$C:$C,"&gt;="&amp;W$4,Payments!$C:$C,"&lt;"&amp;EDATE(W$4,1)))</f>
        <v/>
      </c>
      <c r="X192" s="31" t="str">
        <f>IF($A192="","",SUMIFS(Payments!$D:$D,Payments!$B:$B,$A192,Payments!$C:$C,"&gt;="&amp;X$4,Payments!$C:$C,"&lt;"&amp;EDATE(X$4,1)))</f>
        <v/>
      </c>
      <c r="Y192" s="32" t="str">
        <f>IF(OR($A192="",N(H192)&lt;=0.005,Units!D191=""),"","Dear "&amp;C192&amp;", rent of "&amp;Settings!$B$4&amp;" "&amp;TEXT(H192,"#,##0")&amp;" is pending for "&amp;Units!C191&amp;", "&amp;B192&amp;" as on "&amp;TEXT(Settings!$B$6,"dd-mmm-yyyy")&amp;". Kindly pay at the earliest. Thank you. "&amp;Settings!$B$3)</f>
        <v/>
      </c>
      <c r="Z192" s="33" t="str">
        <f>IF($A192="","",IF(Units!$I191="",Settings!$B$9,MAX(Settings!$B$9,DATE(YEAR(Units!$I191),MONTH(Units!$I191),1))))</f>
        <v/>
      </c>
      <c r="AA192" s="33" t="str">
        <f>IF($A192="","",MIN(IF(DAY(Settings!$B$6)&gt;=MAX(1,N(Units!$H191)),DATE(YEAR(Settings!$B$6),MONTH(Settings!$B$6),1),EDATE(DATE(YEAR(Settings!$B$6),MONTH(Settings!$B$6),1),-1)),Settings!$B$10,IF(Units!$J191="",2958465,DATE(YEAR(Units!$J191),MONTH(Units!$J191),1))))</f>
        <v/>
      </c>
    </row>
    <row r="193" spans="1:27" x14ac:dyDescent="0.3">
      <c r="A193" s="25" t="str">
        <f>IF(Units!A192="","",Units!A192)</f>
        <v/>
      </c>
      <c r="B193" s="25" t="str">
        <f>IF($A193="","",Units!B192&amp;"")</f>
        <v/>
      </c>
      <c r="C193" s="25" t="str">
        <f>IF($A193="","",IF(Units!D192="","(vacant)",Units!D192&amp;""))</f>
        <v/>
      </c>
      <c r="D193" s="26" t="str">
        <f>IF($A193="","",N(Units!F192))</f>
        <v/>
      </c>
      <c r="E193" s="27" t="str">
        <f>IF($A193="","",IF(OR(Units!$D192="",$AA193&lt;$Z193),0,(YEAR($AA193)-YEAR($Z193))*12+MONTH($AA193)-MONTH($Z193)+1))</f>
        <v/>
      </c>
      <c r="F193" s="26" t="str">
        <f>IF($A193="","",N(Units!K192)+E193*D193)</f>
        <v/>
      </c>
      <c r="G193" s="26" t="str">
        <f>IF($A193="","",SUMIFS(Payments!$D:$D,Payments!$B:$B,$A193,Payments!$C:$C,"&lt;"&amp;EDATE(Settings!$B$10,1)))</f>
        <v/>
      </c>
      <c r="H193" s="28" t="str">
        <f t="shared" si="5"/>
        <v/>
      </c>
      <c r="I193" s="27" t="str">
        <f>IF($A193="","",IF(H193&gt;0.005,"Arrears",IF(H193&lt;-0.005,"Advance",IF(Units!D192="","Vacant","Paid up"))))</f>
        <v/>
      </c>
      <c r="J193" s="26" t="str">
        <f>IF($A193="","",N(Units!G192))</f>
        <v/>
      </c>
      <c r="K193" s="29" t="str">
        <f>IF(OR($A193="",Units!J192=""),"",Units!J192)</f>
        <v/>
      </c>
      <c r="L193" s="30" t="str">
        <f>IF(K193="","",K193-Settings!$B$6)</f>
        <v/>
      </c>
      <c r="M193" s="31" t="str">
        <f>IF($A193="","",SUMIFS(Payments!$D:$D,Payments!$B:$B,$A193,Payments!$C:$C,"&gt;="&amp;M$4,Payments!$C:$C,"&lt;"&amp;EDATE(M$4,1)))</f>
        <v/>
      </c>
      <c r="N193" s="31" t="str">
        <f>IF($A193="","",SUMIFS(Payments!$D:$D,Payments!$B:$B,$A193,Payments!$C:$C,"&gt;="&amp;N$4,Payments!$C:$C,"&lt;"&amp;EDATE(N$4,1)))</f>
        <v/>
      </c>
      <c r="O193" s="31" t="str">
        <f>IF($A193="","",SUMIFS(Payments!$D:$D,Payments!$B:$B,$A193,Payments!$C:$C,"&gt;="&amp;O$4,Payments!$C:$C,"&lt;"&amp;EDATE(O$4,1)))</f>
        <v/>
      </c>
      <c r="P193" s="31" t="str">
        <f>IF($A193="","",SUMIFS(Payments!$D:$D,Payments!$B:$B,$A193,Payments!$C:$C,"&gt;="&amp;P$4,Payments!$C:$C,"&lt;"&amp;EDATE(P$4,1)))</f>
        <v/>
      </c>
      <c r="Q193" s="31" t="str">
        <f>IF($A193="","",SUMIFS(Payments!$D:$D,Payments!$B:$B,$A193,Payments!$C:$C,"&gt;="&amp;Q$4,Payments!$C:$C,"&lt;"&amp;EDATE(Q$4,1)))</f>
        <v/>
      </c>
      <c r="R193" s="31" t="str">
        <f>IF($A193="","",SUMIFS(Payments!$D:$D,Payments!$B:$B,$A193,Payments!$C:$C,"&gt;="&amp;R$4,Payments!$C:$C,"&lt;"&amp;EDATE(R$4,1)))</f>
        <v/>
      </c>
      <c r="S193" s="31" t="str">
        <f>IF($A193="","",SUMIFS(Payments!$D:$D,Payments!$B:$B,$A193,Payments!$C:$C,"&gt;="&amp;S$4,Payments!$C:$C,"&lt;"&amp;EDATE(S$4,1)))</f>
        <v/>
      </c>
      <c r="T193" s="31" t="str">
        <f>IF($A193="","",SUMIFS(Payments!$D:$D,Payments!$B:$B,$A193,Payments!$C:$C,"&gt;="&amp;T$4,Payments!$C:$C,"&lt;"&amp;EDATE(T$4,1)))</f>
        <v/>
      </c>
      <c r="U193" s="31" t="str">
        <f>IF($A193="","",SUMIFS(Payments!$D:$D,Payments!$B:$B,$A193,Payments!$C:$C,"&gt;="&amp;U$4,Payments!$C:$C,"&lt;"&amp;EDATE(U$4,1)))</f>
        <v/>
      </c>
      <c r="V193" s="31" t="str">
        <f>IF($A193="","",SUMIFS(Payments!$D:$D,Payments!$B:$B,$A193,Payments!$C:$C,"&gt;="&amp;V$4,Payments!$C:$C,"&lt;"&amp;EDATE(V$4,1)))</f>
        <v/>
      </c>
      <c r="W193" s="31" t="str">
        <f>IF($A193="","",SUMIFS(Payments!$D:$D,Payments!$B:$B,$A193,Payments!$C:$C,"&gt;="&amp;W$4,Payments!$C:$C,"&lt;"&amp;EDATE(W$4,1)))</f>
        <v/>
      </c>
      <c r="X193" s="31" t="str">
        <f>IF($A193="","",SUMIFS(Payments!$D:$D,Payments!$B:$B,$A193,Payments!$C:$C,"&gt;="&amp;X$4,Payments!$C:$C,"&lt;"&amp;EDATE(X$4,1)))</f>
        <v/>
      </c>
      <c r="Y193" s="32" t="str">
        <f>IF(OR($A193="",N(H193)&lt;=0.005,Units!D192=""),"","Dear "&amp;C193&amp;", rent of "&amp;Settings!$B$4&amp;" "&amp;TEXT(H193,"#,##0")&amp;" is pending for "&amp;Units!C192&amp;", "&amp;B193&amp;" as on "&amp;TEXT(Settings!$B$6,"dd-mmm-yyyy")&amp;". Kindly pay at the earliest. Thank you. "&amp;Settings!$B$3)</f>
        <v/>
      </c>
      <c r="Z193" s="33" t="str">
        <f>IF($A193="","",IF(Units!$I192="",Settings!$B$9,MAX(Settings!$B$9,DATE(YEAR(Units!$I192),MONTH(Units!$I192),1))))</f>
        <v/>
      </c>
      <c r="AA193" s="33" t="str">
        <f>IF($A193="","",MIN(IF(DAY(Settings!$B$6)&gt;=MAX(1,N(Units!$H192)),DATE(YEAR(Settings!$B$6),MONTH(Settings!$B$6),1),EDATE(DATE(YEAR(Settings!$B$6),MONTH(Settings!$B$6),1),-1)),Settings!$B$10,IF(Units!$J192="",2958465,DATE(YEAR(Units!$J192),MONTH(Units!$J192),1))))</f>
        <v/>
      </c>
    </row>
    <row r="194" spans="1:27" x14ac:dyDescent="0.3">
      <c r="A194" s="25" t="str">
        <f>IF(Units!A193="","",Units!A193)</f>
        <v/>
      </c>
      <c r="B194" s="25" t="str">
        <f>IF($A194="","",Units!B193&amp;"")</f>
        <v/>
      </c>
      <c r="C194" s="25" t="str">
        <f>IF($A194="","",IF(Units!D193="","(vacant)",Units!D193&amp;""))</f>
        <v/>
      </c>
      <c r="D194" s="26" t="str">
        <f>IF($A194="","",N(Units!F193))</f>
        <v/>
      </c>
      <c r="E194" s="27" t="str">
        <f>IF($A194="","",IF(OR(Units!$D193="",$AA194&lt;$Z194),0,(YEAR($AA194)-YEAR($Z194))*12+MONTH($AA194)-MONTH($Z194)+1))</f>
        <v/>
      </c>
      <c r="F194" s="26" t="str">
        <f>IF($A194="","",N(Units!K193)+E194*D194)</f>
        <v/>
      </c>
      <c r="G194" s="26" t="str">
        <f>IF($A194="","",SUMIFS(Payments!$D:$D,Payments!$B:$B,$A194,Payments!$C:$C,"&lt;"&amp;EDATE(Settings!$B$10,1)))</f>
        <v/>
      </c>
      <c r="H194" s="28" t="str">
        <f t="shared" si="5"/>
        <v/>
      </c>
      <c r="I194" s="27" t="str">
        <f>IF($A194="","",IF(H194&gt;0.005,"Arrears",IF(H194&lt;-0.005,"Advance",IF(Units!D193="","Vacant","Paid up"))))</f>
        <v/>
      </c>
      <c r="J194" s="26" t="str">
        <f>IF($A194="","",N(Units!G193))</f>
        <v/>
      </c>
      <c r="K194" s="29" t="str">
        <f>IF(OR($A194="",Units!J193=""),"",Units!J193)</f>
        <v/>
      </c>
      <c r="L194" s="30" t="str">
        <f>IF(K194="","",K194-Settings!$B$6)</f>
        <v/>
      </c>
      <c r="M194" s="31" t="str">
        <f>IF($A194="","",SUMIFS(Payments!$D:$D,Payments!$B:$B,$A194,Payments!$C:$C,"&gt;="&amp;M$4,Payments!$C:$C,"&lt;"&amp;EDATE(M$4,1)))</f>
        <v/>
      </c>
      <c r="N194" s="31" t="str">
        <f>IF($A194="","",SUMIFS(Payments!$D:$D,Payments!$B:$B,$A194,Payments!$C:$C,"&gt;="&amp;N$4,Payments!$C:$C,"&lt;"&amp;EDATE(N$4,1)))</f>
        <v/>
      </c>
      <c r="O194" s="31" t="str">
        <f>IF($A194="","",SUMIFS(Payments!$D:$D,Payments!$B:$B,$A194,Payments!$C:$C,"&gt;="&amp;O$4,Payments!$C:$C,"&lt;"&amp;EDATE(O$4,1)))</f>
        <v/>
      </c>
      <c r="P194" s="31" t="str">
        <f>IF($A194="","",SUMIFS(Payments!$D:$D,Payments!$B:$B,$A194,Payments!$C:$C,"&gt;="&amp;P$4,Payments!$C:$C,"&lt;"&amp;EDATE(P$4,1)))</f>
        <v/>
      </c>
      <c r="Q194" s="31" t="str">
        <f>IF($A194="","",SUMIFS(Payments!$D:$D,Payments!$B:$B,$A194,Payments!$C:$C,"&gt;="&amp;Q$4,Payments!$C:$C,"&lt;"&amp;EDATE(Q$4,1)))</f>
        <v/>
      </c>
      <c r="R194" s="31" t="str">
        <f>IF($A194="","",SUMIFS(Payments!$D:$D,Payments!$B:$B,$A194,Payments!$C:$C,"&gt;="&amp;R$4,Payments!$C:$C,"&lt;"&amp;EDATE(R$4,1)))</f>
        <v/>
      </c>
      <c r="S194" s="31" t="str">
        <f>IF($A194="","",SUMIFS(Payments!$D:$D,Payments!$B:$B,$A194,Payments!$C:$C,"&gt;="&amp;S$4,Payments!$C:$C,"&lt;"&amp;EDATE(S$4,1)))</f>
        <v/>
      </c>
      <c r="T194" s="31" t="str">
        <f>IF($A194="","",SUMIFS(Payments!$D:$D,Payments!$B:$B,$A194,Payments!$C:$C,"&gt;="&amp;T$4,Payments!$C:$C,"&lt;"&amp;EDATE(T$4,1)))</f>
        <v/>
      </c>
      <c r="U194" s="31" t="str">
        <f>IF($A194="","",SUMIFS(Payments!$D:$D,Payments!$B:$B,$A194,Payments!$C:$C,"&gt;="&amp;U$4,Payments!$C:$C,"&lt;"&amp;EDATE(U$4,1)))</f>
        <v/>
      </c>
      <c r="V194" s="31" t="str">
        <f>IF($A194="","",SUMIFS(Payments!$D:$D,Payments!$B:$B,$A194,Payments!$C:$C,"&gt;="&amp;V$4,Payments!$C:$C,"&lt;"&amp;EDATE(V$4,1)))</f>
        <v/>
      </c>
      <c r="W194" s="31" t="str">
        <f>IF($A194="","",SUMIFS(Payments!$D:$D,Payments!$B:$B,$A194,Payments!$C:$C,"&gt;="&amp;W$4,Payments!$C:$C,"&lt;"&amp;EDATE(W$4,1)))</f>
        <v/>
      </c>
      <c r="X194" s="31" t="str">
        <f>IF($A194="","",SUMIFS(Payments!$D:$D,Payments!$B:$B,$A194,Payments!$C:$C,"&gt;="&amp;X$4,Payments!$C:$C,"&lt;"&amp;EDATE(X$4,1)))</f>
        <v/>
      </c>
      <c r="Y194" s="32" t="str">
        <f>IF(OR($A194="",N(H194)&lt;=0.005,Units!D193=""),"","Dear "&amp;C194&amp;", rent of "&amp;Settings!$B$4&amp;" "&amp;TEXT(H194,"#,##0")&amp;" is pending for "&amp;Units!C193&amp;", "&amp;B194&amp;" as on "&amp;TEXT(Settings!$B$6,"dd-mmm-yyyy")&amp;". Kindly pay at the earliest. Thank you. "&amp;Settings!$B$3)</f>
        <v/>
      </c>
      <c r="Z194" s="33" t="str">
        <f>IF($A194="","",IF(Units!$I193="",Settings!$B$9,MAX(Settings!$B$9,DATE(YEAR(Units!$I193),MONTH(Units!$I193),1))))</f>
        <v/>
      </c>
      <c r="AA194" s="33" t="str">
        <f>IF($A194="","",MIN(IF(DAY(Settings!$B$6)&gt;=MAX(1,N(Units!$H193)),DATE(YEAR(Settings!$B$6),MONTH(Settings!$B$6),1),EDATE(DATE(YEAR(Settings!$B$6),MONTH(Settings!$B$6),1),-1)),Settings!$B$10,IF(Units!$J193="",2958465,DATE(YEAR(Units!$J193),MONTH(Units!$J193),1))))</f>
        <v/>
      </c>
    </row>
    <row r="195" spans="1:27" x14ac:dyDescent="0.3">
      <c r="A195" s="25" t="str">
        <f>IF(Units!A194="","",Units!A194)</f>
        <v/>
      </c>
      <c r="B195" s="25" t="str">
        <f>IF($A195="","",Units!B194&amp;"")</f>
        <v/>
      </c>
      <c r="C195" s="25" t="str">
        <f>IF($A195="","",IF(Units!D194="","(vacant)",Units!D194&amp;""))</f>
        <v/>
      </c>
      <c r="D195" s="26" t="str">
        <f>IF($A195="","",N(Units!F194))</f>
        <v/>
      </c>
      <c r="E195" s="27" t="str">
        <f>IF($A195="","",IF(OR(Units!$D194="",$AA195&lt;$Z195),0,(YEAR($AA195)-YEAR($Z195))*12+MONTH($AA195)-MONTH($Z195)+1))</f>
        <v/>
      </c>
      <c r="F195" s="26" t="str">
        <f>IF($A195="","",N(Units!K194)+E195*D195)</f>
        <v/>
      </c>
      <c r="G195" s="26" t="str">
        <f>IF($A195="","",SUMIFS(Payments!$D:$D,Payments!$B:$B,$A195,Payments!$C:$C,"&lt;"&amp;EDATE(Settings!$B$10,1)))</f>
        <v/>
      </c>
      <c r="H195" s="28" t="str">
        <f t="shared" si="5"/>
        <v/>
      </c>
      <c r="I195" s="27" t="str">
        <f>IF($A195="","",IF(H195&gt;0.005,"Arrears",IF(H195&lt;-0.005,"Advance",IF(Units!D194="","Vacant","Paid up"))))</f>
        <v/>
      </c>
      <c r="J195" s="26" t="str">
        <f>IF($A195="","",N(Units!G194))</f>
        <v/>
      </c>
      <c r="K195" s="29" t="str">
        <f>IF(OR($A195="",Units!J194=""),"",Units!J194)</f>
        <v/>
      </c>
      <c r="L195" s="30" t="str">
        <f>IF(K195="","",K195-Settings!$B$6)</f>
        <v/>
      </c>
      <c r="M195" s="31" t="str">
        <f>IF($A195="","",SUMIFS(Payments!$D:$D,Payments!$B:$B,$A195,Payments!$C:$C,"&gt;="&amp;M$4,Payments!$C:$C,"&lt;"&amp;EDATE(M$4,1)))</f>
        <v/>
      </c>
      <c r="N195" s="31" t="str">
        <f>IF($A195="","",SUMIFS(Payments!$D:$D,Payments!$B:$B,$A195,Payments!$C:$C,"&gt;="&amp;N$4,Payments!$C:$C,"&lt;"&amp;EDATE(N$4,1)))</f>
        <v/>
      </c>
      <c r="O195" s="31" t="str">
        <f>IF($A195="","",SUMIFS(Payments!$D:$D,Payments!$B:$B,$A195,Payments!$C:$C,"&gt;="&amp;O$4,Payments!$C:$C,"&lt;"&amp;EDATE(O$4,1)))</f>
        <v/>
      </c>
      <c r="P195" s="31" t="str">
        <f>IF($A195="","",SUMIFS(Payments!$D:$D,Payments!$B:$B,$A195,Payments!$C:$C,"&gt;="&amp;P$4,Payments!$C:$C,"&lt;"&amp;EDATE(P$4,1)))</f>
        <v/>
      </c>
      <c r="Q195" s="31" t="str">
        <f>IF($A195="","",SUMIFS(Payments!$D:$D,Payments!$B:$B,$A195,Payments!$C:$C,"&gt;="&amp;Q$4,Payments!$C:$C,"&lt;"&amp;EDATE(Q$4,1)))</f>
        <v/>
      </c>
      <c r="R195" s="31" t="str">
        <f>IF($A195="","",SUMIFS(Payments!$D:$D,Payments!$B:$B,$A195,Payments!$C:$C,"&gt;="&amp;R$4,Payments!$C:$C,"&lt;"&amp;EDATE(R$4,1)))</f>
        <v/>
      </c>
      <c r="S195" s="31" t="str">
        <f>IF($A195="","",SUMIFS(Payments!$D:$D,Payments!$B:$B,$A195,Payments!$C:$C,"&gt;="&amp;S$4,Payments!$C:$C,"&lt;"&amp;EDATE(S$4,1)))</f>
        <v/>
      </c>
      <c r="T195" s="31" t="str">
        <f>IF($A195="","",SUMIFS(Payments!$D:$D,Payments!$B:$B,$A195,Payments!$C:$C,"&gt;="&amp;T$4,Payments!$C:$C,"&lt;"&amp;EDATE(T$4,1)))</f>
        <v/>
      </c>
      <c r="U195" s="31" t="str">
        <f>IF($A195="","",SUMIFS(Payments!$D:$D,Payments!$B:$B,$A195,Payments!$C:$C,"&gt;="&amp;U$4,Payments!$C:$C,"&lt;"&amp;EDATE(U$4,1)))</f>
        <v/>
      </c>
      <c r="V195" s="31" t="str">
        <f>IF($A195="","",SUMIFS(Payments!$D:$D,Payments!$B:$B,$A195,Payments!$C:$C,"&gt;="&amp;V$4,Payments!$C:$C,"&lt;"&amp;EDATE(V$4,1)))</f>
        <v/>
      </c>
      <c r="W195" s="31" t="str">
        <f>IF($A195="","",SUMIFS(Payments!$D:$D,Payments!$B:$B,$A195,Payments!$C:$C,"&gt;="&amp;W$4,Payments!$C:$C,"&lt;"&amp;EDATE(W$4,1)))</f>
        <v/>
      </c>
      <c r="X195" s="31" t="str">
        <f>IF($A195="","",SUMIFS(Payments!$D:$D,Payments!$B:$B,$A195,Payments!$C:$C,"&gt;="&amp;X$4,Payments!$C:$C,"&lt;"&amp;EDATE(X$4,1)))</f>
        <v/>
      </c>
      <c r="Y195" s="32" t="str">
        <f>IF(OR($A195="",N(H195)&lt;=0.005,Units!D194=""),"","Dear "&amp;C195&amp;", rent of "&amp;Settings!$B$4&amp;" "&amp;TEXT(H195,"#,##0")&amp;" is pending for "&amp;Units!C194&amp;", "&amp;B195&amp;" as on "&amp;TEXT(Settings!$B$6,"dd-mmm-yyyy")&amp;". Kindly pay at the earliest. Thank you. "&amp;Settings!$B$3)</f>
        <v/>
      </c>
      <c r="Z195" s="33" t="str">
        <f>IF($A195="","",IF(Units!$I194="",Settings!$B$9,MAX(Settings!$B$9,DATE(YEAR(Units!$I194),MONTH(Units!$I194),1))))</f>
        <v/>
      </c>
      <c r="AA195" s="33" t="str">
        <f>IF($A195="","",MIN(IF(DAY(Settings!$B$6)&gt;=MAX(1,N(Units!$H194)),DATE(YEAR(Settings!$B$6),MONTH(Settings!$B$6),1),EDATE(DATE(YEAR(Settings!$B$6),MONTH(Settings!$B$6),1),-1)),Settings!$B$10,IF(Units!$J194="",2958465,DATE(YEAR(Units!$J194),MONTH(Units!$J194),1))))</f>
        <v/>
      </c>
    </row>
    <row r="196" spans="1:27" x14ac:dyDescent="0.3">
      <c r="A196" s="25" t="str">
        <f>IF(Units!A195="","",Units!A195)</f>
        <v/>
      </c>
      <c r="B196" s="25" t="str">
        <f>IF($A196="","",Units!B195&amp;"")</f>
        <v/>
      </c>
      <c r="C196" s="25" t="str">
        <f>IF($A196="","",IF(Units!D195="","(vacant)",Units!D195&amp;""))</f>
        <v/>
      </c>
      <c r="D196" s="26" t="str">
        <f>IF($A196="","",N(Units!F195))</f>
        <v/>
      </c>
      <c r="E196" s="27" t="str">
        <f>IF($A196="","",IF(OR(Units!$D195="",$AA196&lt;$Z196),0,(YEAR($AA196)-YEAR($Z196))*12+MONTH($AA196)-MONTH($Z196)+1))</f>
        <v/>
      </c>
      <c r="F196" s="26" t="str">
        <f>IF($A196="","",N(Units!K195)+E196*D196)</f>
        <v/>
      </c>
      <c r="G196" s="26" t="str">
        <f>IF($A196="","",SUMIFS(Payments!$D:$D,Payments!$B:$B,$A196,Payments!$C:$C,"&lt;"&amp;EDATE(Settings!$B$10,1)))</f>
        <v/>
      </c>
      <c r="H196" s="28" t="str">
        <f t="shared" si="5"/>
        <v/>
      </c>
      <c r="I196" s="27" t="str">
        <f>IF($A196="","",IF(H196&gt;0.005,"Arrears",IF(H196&lt;-0.005,"Advance",IF(Units!D195="","Vacant","Paid up"))))</f>
        <v/>
      </c>
      <c r="J196" s="26" t="str">
        <f>IF($A196="","",N(Units!G195))</f>
        <v/>
      </c>
      <c r="K196" s="29" t="str">
        <f>IF(OR($A196="",Units!J195=""),"",Units!J195)</f>
        <v/>
      </c>
      <c r="L196" s="30" t="str">
        <f>IF(K196="","",K196-Settings!$B$6)</f>
        <v/>
      </c>
      <c r="M196" s="31" t="str">
        <f>IF($A196="","",SUMIFS(Payments!$D:$D,Payments!$B:$B,$A196,Payments!$C:$C,"&gt;="&amp;M$4,Payments!$C:$C,"&lt;"&amp;EDATE(M$4,1)))</f>
        <v/>
      </c>
      <c r="N196" s="31" t="str">
        <f>IF($A196="","",SUMIFS(Payments!$D:$D,Payments!$B:$B,$A196,Payments!$C:$C,"&gt;="&amp;N$4,Payments!$C:$C,"&lt;"&amp;EDATE(N$4,1)))</f>
        <v/>
      </c>
      <c r="O196" s="31" t="str">
        <f>IF($A196="","",SUMIFS(Payments!$D:$D,Payments!$B:$B,$A196,Payments!$C:$C,"&gt;="&amp;O$4,Payments!$C:$C,"&lt;"&amp;EDATE(O$4,1)))</f>
        <v/>
      </c>
      <c r="P196" s="31" t="str">
        <f>IF($A196="","",SUMIFS(Payments!$D:$D,Payments!$B:$B,$A196,Payments!$C:$C,"&gt;="&amp;P$4,Payments!$C:$C,"&lt;"&amp;EDATE(P$4,1)))</f>
        <v/>
      </c>
      <c r="Q196" s="31" t="str">
        <f>IF($A196="","",SUMIFS(Payments!$D:$D,Payments!$B:$B,$A196,Payments!$C:$C,"&gt;="&amp;Q$4,Payments!$C:$C,"&lt;"&amp;EDATE(Q$4,1)))</f>
        <v/>
      </c>
      <c r="R196" s="31" t="str">
        <f>IF($A196="","",SUMIFS(Payments!$D:$D,Payments!$B:$B,$A196,Payments!$C:$C,"&gt;="&amp;R$4,Payments!$C:$C,"&lt;"&amp;EDATE(R$4,1)))</f>
        <v/>
      </c>
      <c r="S196" s="31" t="str">
        <f>IF($A196="","",SUMIFS(Payments!$D:$D,Payments!$B:$B,$A196,Payments!$C:$C,"&gt;="&amp;S$4,Payments!$C:$C,"&lt;"&amp;EDATE(S$4,1)))</f>
        <v/>
      </c>
      <c r="T196" s="31" t="str">
        <f>IF($A196="","",SUMIFS(Payments!$D:$D,Payments!$B:$B,$A196,Payments!$C:$C,"&gt;="&amp;T$4,Payments!$C:$C,"&lt;"&amp;EDATE(T$4,1)))</f>
        <v/>
      </c>
      <c r="U196" s="31" t="str">
        <f>IF($A196="","",SUMIFS(Payments!$D:$D,Payments!$B:$B,$A196,Payments!$C:$C,"&gt;="&amp;U$4,Payments!$C:$C,"&lt;"&amp;EDATE(U$4,1)))</f>
        <v/>
      </c>
      <c r="V196" s="31" t="str">
        <f>IF($A196="","",SUMIFS(Payments!$D:$D,Payments!$B:$B,$A196,Payments!$C:$C,"&gt;="&amp;V$4,Payments!$C:$C,"&lt;"&amp;EDATE(V$4,1)))</f>
        <v/>
      </c>
      <c r="W196" s="31" t="str">
        <f>IF($A196="","",SUMIFS(Payments!$D:$D,Payments!$B:$B,$A196,Payments!$C:$C,"&gt;="&amp;W$4,Payments!$C:$C,"&lt;"&amp;EDATE(W$4,1)))</f>
        <v/>
      </c>
      <c r="X196" s="31" t="str">
        <f>IF($A196="","",SUMIFS(Payments!$D:$D,Payments!$B:$B,$A196,Payments!$C:$C,"&gt;="&amp;X$4,Payments!$C:$C,"&lt;"&amp;EDATE(X$4,1)))</f>
        <v/>
      </c>
      <c r="Y196" s="32" t="str">
        <f>IF(OR($A196="",N(H196)&lt;=0.005,Units!D195=""),"","Dear "&amp;C196&amp;", rent of "&amp;Settings!$B$4&amp;" "&amp;TEXT(H196,"#,##0")&amp;" is pending for "&amp;Units!C195&amp;", "&amp;B196&amp;" as on "&amp;TEXT(Settings!$B$6,"dd-mmm-yyyy")&amp;". Kindly pay at the earliest. Thank you. "&amp;Settings!$B$3)</f>
        <v/>
      </c>
      <c r="Z196" s="33" t="str">
        <f>IF($A196="","",IF(Units!$I195="",Settings!$B$9,MAX(Settings!$B$9,DATE(YEAR(Units!$I195),MONTH(Units!$I195),1))))</f>
        <v/>
      </c>
      <c r="AA196" s="33" t="str">
        <f>IF($A196="","",MIN(IF(DAY(Settings!$B$6)&gt;=MAX(1,N(Units!$H195)),DATE(YEAR(Settings!$B$6),MONTH(Settings!$B$6),1),EDATE(DATE(YEAR(Settings!$B$6),MONTH(Settings!$B$6),1),-1)),Settings!$B$10,IF(Units!$J195="",2958465,DATE(YEAR(Units!$J195),MONTH(Units!$J195),1))))</f>
        <v/>
      </c>
    </row>
    <row r="197" spans="1:27" x14ac:dyDescent="0.3">
      <c r="A197" s="25" t="str">
        <f>IF(Units!A196="","",Units!A196)</f>
        <v/>
      </c>
      <c r="B197" s="25" t="str">
        <f>IF($A197="","",Units!B196&amp;"")</f>
        <v/>
      </c>
      <c r="C197" s="25" t="str">
        <f>IF($A197="","",IF(Units!D196="","(vacant)",Units!D196&amp;""))</f>
        <v/>
      </c>
      <c r="D197" s="26" t="str">
        <f>IF($A197="","",N(Units!F196))</f>
        <v/>
      </c>
      <c r="E197" s="27" t="str">
        <f>IF($A197="","",IF(OR(Units!$D196="",$AA197&lt;$Z197),0,(YEAR($AA197)-YEAR($Z197))*12+MONTH($AA197)-MONTH($Z197)+1))</f>
        <v/>
      </c>
      <c r="F197" s="26" t="str">
        <f>IF($A197="","",N(Units!K196)+E197*D197)</f>
        <v/>
      </c>
      <c r="G197" s="26" t="str">
        <f>IF($A197="","",SUMIFS(Payments!$D:$D,Payments!$B:$B,$A197,Payments!$C:$C,"&lt;"&amp;EDATE(Settings!$B$10,1)))</f>
        <v/>
      </c>
      <c r="H197" s="28" t="str">
        <f t="shared" ref="H197:H204" si="6">IF($A197="","",F197-G197)</f>
        <v/>
      </c>
      <c r="I197" s="27" t="str">
        <f>IF($A197="","",IF(H197&gt;0.005,"Arrears",IF(H197&lt;-0.005,"Advance",IF(Units!D196="","Vacant","Paid up"))))</f>
        <v/>
      </c>
      <c r="J197" s="26" t="str">
        <f>IF($A197="","",N(Units!G196))</f>
        <v/>
      </c>
      <c r="K197" s="29" t="str">
        <f>IF(OR($A197="",Units!J196=""),"",Units!J196)</f>
        <v/>
      </c>
      <c r="L197" s="30" t="str">
        <f>IF(K197="","",K197-Settings!$B$6)</f>
        <v/>
      </c>
      <c r="M197" s="31" t="str">
        <f>IF($A197="","",SUMIFS(Payments!$D:$D,Payments!$B:$B,$A197,Payments!$C:$C,"&gt;="&amp;M$4,Payments!$C:$C,"&lt;"&amp;EDATE(M$4,1)))</f>
        <v/>
      </c>
      <c r="N197" s="31" t="str">
        <f>IF($A197="","",SUMIFS(Payments!$D:$D,Payments!$B:$B,$A197,Payments!$C:$C,"&gt;="&amp;N$4,Payments!$C:$C,"&lt;"&amp;EDATE(N$4,1)))</f>
        <v/>
      </c>
      <c r="O197" s="31" t="str">
        <f>IF($A197="","",SUMIFS(Payments!$D:$D,Payments!$B:$B,$A197,Payments!$C:$C,"&gt;="&amp;O$4,Payments!$C:$C,"&lt;"&amp;EDATE(O$4,1)))</f>
        <v/>
      </c>
      <c r="P197" s="31" t="str">
        <f>IF($A197="","",SUMIFS(Payments!$D:$D,Payments!$B:$B,$A197,Payments!$C:$C,"&gt;="&amp;P$4,Payments!$C:$C,"&lt;"&amp;EDATE(P$4,1)))</f>
        <v/>
      </c>
      <c r="Q197" s="31" t="str">
        <f>IF($A197="","",SUMIFS(Payments!$D:$D,Payments!$B:$B,$A197,Payments!$C:$C,"&gt;="&amp;Q$4,Payments!$C:$C,"&lt;"&amp;EDATE(Q$4,1)))</f>
        <v/>
      </c>
      <c r="R197" s="31" t="str">
        <f>IF($A197="","",SUMIFS(Payments!$D:$D,Payments!$B:$B,$A197,Payments!$C:$C,"&gt;="&amp;R$4,Payments!$C:$C,"&lt;"&amp;EDATE(R$4,1)))</f>
        <v/>
      </c>
      <c r="S197" s="31" t="str">
        <f>IF($A197="","",SUMIFS(Payments!$D:$D,Payments!$B:$B,$A197,Payments!$C:$C,"&gt;="&amp;S$4,Payments!$C:$C,"&lt;"&amp;EDATE(S$4,1)))</f>
        <v/>
      </c>
      <c r="T197" s="31" t="str">
        <f>IF($A197="","",SUMIFS(Payments!$D:$D,Payments!$B:$B,$A197,Payments!$C:$C,"&gt;="&amp;T$4,Payments!$C:$C,"&lt;"&amp;EDATE(T$4,1)))</f>
        <v/>
      </c>
      <c r="U197" s="31" t="str">
        <f>IF($A197="","",SUMIFS(Payments!$D:$D,Payments!$B:$B,$A197,Payments!$C:$C,"&gt;="&amp;U$4,Payments!$C:$C,"&lt;"&amp;EDATE(U$4,1)))</f>
        <v/>
      </c>
      <c r="V197" s="31" t="str">
        <f>IF($A197="","",SUMIFS(Payments!$D:$D,Payments!$B:$B,$A197,Payments!$C:$C,"&gt;="&amp;V$4,Payments!$C:$C,"&lt;"&amp;EDATE(V$4,1)))</f>
        <v/>
      </c>
      <c r="W197" s="31" t="str">
        <f>IF($A197="","",SUMIFS(Payments!$D:$D,Payments!$B:$B,$A197,Payments!$C:$C,"&gt;="&amp;W$4,Payments!$C:$C,"&lt;"&amp;EDATE(W$4,1)))</f>
        <v/>
      </c>
      <c r="X197" s="31" t="str">
        <f>IF($A197="","",SUMIFS(Payments!$D:$D,Payments!$B:$B,$A197,Payments!$C:$C,"&gt;="&amp;X$4,Payments!$C:$C,"&lt;"&amp;EDATE(X$4,1)))</f>
        <v/>
      </c>
      <c r="Y197" s="32" t="str">
        <f>IF(OR($A197="",N(H197)&lt;=0.005,Units!D196=""),"","Dear "&amp;C197&amp;", rent of "&amp;Settings!$B$4&amp;" "&amp;TEXT(H197,"#,##0")&amp;" is pending for "&amp;Units!C196&amp;", "&amp;B197&amp;" as on "&amp;TEXT(Settings!$B$6,"dd-mmm-yyyy")&amp;". Kindly pay at the earliest. Thank you. "&amp;Settings!$B$3)</f>
        <v/>
      </c>
      <c r="Z197" s="33" t="str">
        <f>IF($A197="","",IF(Units!$I196="",Settings!$B$9,MAX(Settings!$B$9,DATE(YEAR(Units!$I196),MONTH(Units!$I196),1))))</f>
        <v/>
      </c>
      <c r="AA197" s="33" t="str">
        <f>IF($A197="","",MIN(IF(DAY(Settings!$B$6)&gt;=MAX(1,N(Units!$H196)),DATE(YEAR(Settings!$B$6),MONTH(Settings!$B$6),1),EDATE(DATE(YEAR(Settings!$B$6),MONTH(Settings!$B$6),1),-1)),Settings!$B$10,IF(Units!$J196="",2958465,DATE(YEAR(Units!$J196),MONTH(Units!$J196),1))))</f>
        <v/>
      </c>
    </row>
    <row r="198" spans="1:27" x14ac:dyDescent="0.3">
      <c r="A198" s="25" t="str">
        <f>IF(Units!A197="","",Units!A197)</f>
        <v/>
      </c>
      <c r="B198" s="25" t="str">
        <f>IF($A198="","",Units!B197&amp;"")</f>
        <v/>
      </c>
      <c r="C198" s="25" t="str">
        <f>IF($A198="","",IF(Units!D197="","(vacant)",Units!D197&amp;""))</f>
        <v/>
      </c>
      <c r="D198" s="26" t="str">
        <f>IF($A198="","",N(Units!F197))</f>
        <v/>
      </c>
      <c r="E198" s="27" t="str">
        <f>IF($A198="","",IF(OR(Units!$D197="",$AA198&lt;$Z198),0,(YEAR($AA198)-YEAR($Z198))*12+MONTH($AA198)-MONTH($Z198)+1))</f>
        <v/>
      </c>
      <c r="F198" s="26" t="str">
        <f>IF($A198="","",N(Units!K197)+E198*D198)</f>
        <v/>
      </c>
      <c r="G198" s="26" t="str">
        <f>IF($A198="","",SUMIFS(Payments!$D:$D,Payments!$B:$B,$A198,Payments!$C:$C,"&lt;"&amp;EDATE(Settings!$B$10,1)))</f>
        <v/>
      </c>
      <c r="H198" s="28" t="str">
        <f t="shared" si="6"/>
        <v/>
      </c>
      <c r="I198" s="27" t="str">
        <f>IF($A198="","",IF(H198&gt;0.005,"Arrears",IF(H198&lt;-0.005,"Advance",IF(Units!D197="","Vacant","Paid up"))))</f>
        <v/>
      </c>
      <c r="J198" s="26" t="str">
        <f>IF($A198="","",N(Units!G197))</f>
        <v/>
      </c>
      <c r="K198" s="29" t="str">
        <f>IF(OR($A198="",Units!J197=""),"",Units!J197)</f>
        <v/>
      </c>
      <c r="L198" s="30" t="str">
        <f>IF(K198="","",K198-Settings!$B$6)</f>
        <v/>
      </c>
      <c r="M198" s="31" t="str">
        <f>IF($A198="","",SUMIFS(Payments!$D:$D,Payments!$B:$B,$A198,Payments!$C:$C,"&gt;="&amp;M$4,Payments!$C:$C,"&lt;"&amp;EDATE(M$4,1)))</f>
        <v/>
      </c>
      <c r="N198" s="31" t="str">
        <f>IF($A198="","",SUMIFS(Payments!$D:$D,Payments!$B:$B,$A198,Payments!$C:$C,"&gt;="&amp;N$4,Payments!$C:$C,"&lt;"&amp;EDATE(N$4,1)))</f>
        <v/>
      </c>
      <c r="O198" s="31" t="str">
        <f>IF($A198="","",SUMIFS(Payments!$D:$D,Payments!$B:$B,$A198,Payments!$C:$C,"&gt;="&amp;O$4,Payments!$C:$C,"&lt;"&amp;EDATE(O$4,1)))</f>
        <v/>
      </c>
      <c r="P198" s="31" t="str">
        <f>IF($A198="","",SUMIFS(Payments!$D:$D,Payments!$B:$B,$A198,Payments!$C:$C,"&gt;="&amp;P$4,Payments!$C:$C,"&lt;"&amp;EDATE(P$4,1)))</f>
        <v/>
      </c>
      <c r="Q198" s="31" t="str">
        <f>IF($A198="","",SUMIFS(Payments!$D:$D,Payments!$B:$B,$A198,Payments!$C:$C,"&gt;="&amp;Q$4,Payments!$C:$C,"&lt;"&amp;EDATE(Q$4,1)))</f>
        <v/>
      </c>
      <c r="R198" s="31" t="str">
        <f>IF($A198="","",SUMIFS(Payments!$D:$D,Payments!$B:$B,$A198,Payments!$C:$C,"&gt;="&amp;R$4,Payments!$C:$C,"&lt;"&amp;EDATE(R$4,1)))</f>
        <v/>
      </c>
      <c r="S198" s="31" t="str">
        <f>IF($A198="","",SUMIFS(Payments!$D:$D,Payments!$B:$B,$A198,Payments!$C:$C,"&gt;="&amp;S$4,Payments!$C:$C,"&lt;"&amp;EDATE(S$4,1)))</f>
        <v/>
      </c>
      <c r="T198" s="31" t="str">
        <f>IF($A198="","",SUMIFS(Payments!$D:$D,Payments!$B:$B,$A198,Payments!$C:$C,"&gt;="&amp;T$4,Payments!$C:$C,"&lt;"&amp;EDATE(T$4,1)))</f>
        <v/>
      </c>
      <c r="U198" s="31" t="str">
        <f>IF($A198="","",SUMIFS(Payments!$D:$D,Payments!$B:$B,$A198,Payments!$C:$C,"&gt;="&amp;U$4,Payments!$C:$C,"&lt;"&amp;EDATE(U$4,1)))</f>
        <v/>
      </c>
      <c r="V198" s="31" t="str">
        <f>IF($A198="","",SUMIFS(Payments!$D:$D,Payments!$B:$B,$A198,Payments!$C:$C,"&gt;="&amp;V$4,Payments!$C:$C,"&lt;"&amp;EDATE(V$4,1)))</f>
        <v/>
      </c>
      <c r="W198" s="31" t="str">
        <f>IF($A198="","",SUMIFS(Payments!$D:$D,Payments!$B:$B,$A198,Payments!$C:$C,"&gt;="&amp;W$4,Payments!$C:$C,"&lt;"&amp;EDATE(W$4,1)))</f>
        <v/>
      </c>
      <c r="X198" s="31" t="str">
        <f>IF($A198="","",SUMIFS(Payments!$D:$D,Payments!$B:$B,$A198,Payments!$C:$C,"&gt;="&amp;X$4,Payments!$C:$C,"&lt;"&amp;EDATE(X$4,1)))</f>
        <v/>
      </c>
      <c r="Y198" s="32" t="str">
        <f>IF(OR($A198="",N(H198)&lt;=0.005,Units!D197=""),"","Dear "&amp;C198&amp;", rent of "&amp;Settings!$B$4&amp;" "&amp;TEXT(H198,"#,##0")&amp;" is pending for "&amp;Units!C197&amp;", "&amp;B198&amp;" as on "&amp;TEXT(Settings!$B$6,"dd-mmm-yyyy")&amp;". Kindly pay at the earliest. Thank you. "&amp;Settings!$B$3)</f>
        <v/>
      </c>
      <c r="Z198" s="33" t="str">
        <f>IF($A198="","",IF(Units!$I197="",Settings!$B$9,MAX(Settings!$B$9,DATE(YEAR(Units!$I197),MONTH(Units!$I197),1))))</f>
        <v/>
      </c>
      <c r="AA198" s="33" t="str">
        <f>IF($A198="","",MIN(IF(DAY(Settings!$B$6)&gt;=MAX(1,N(Units!$H197)),DATE(YEAR(Settings!$B$6),MONTH(Settings!$B$6),1),EDATE(DATE(YEAR(Settings!$B$6),MONTH(Settings!$B$6),1),-1)),Settings!$B$10,IF(Units!$J197="",2958465,DATE(YEAR(Units!$J197),MONTH(Units!$J197),1))))</f>
        <v/>
      </c>
    </row>
    <row r="199" spans="1:27" x14ac:dyDescent="0.3">
      <c r="A199" s="25" t="str">
        <f>IF(Units!A198="","",Units!A198)</f>
        <v/>
      </c>
      <c r="B199" s="25" t="str">
        <f>IF($A199="","",Units!B198&amp;"")</f>
        <v/>
      </c>
      <c r="C199" s="25" t="str">
        <f>IF($A199="","",IF(Units!D198="","(vacant)",Units!D198&amp;""))</f>
        <v/>
      </c>
      <c r="D199" s="26" t="str">
        <f>IF($A199="","",N(Units!F198))</f>
        <v/>
      </c>
      <c r="E199" s="27" t="str">
        <f>IF($A199="","",IF(OR(Units!$D198="",$AA199&lt;$Z199),0,(YEAR($AA199)-YEAR($Z199))*12+MONTH($AA199)-MONTH($Z199)+1))</f>
        <v/>
      </c>
      <c r="F199" s="26" t="str">
        <f>IF($A199="","",N(Units!K198)+E199*D199)</f>
        <v/>
      </c>
      <c r="G199" s="26" t="str">
        <f>IF($A199="","",SUMIFS(Payments!$D:$D,Payments!$B:$B,$A199,Payments!$C:$C,"&lt;"&amp;EDATE(Settings!$B$10,1)))</f>
        <v/>
      </c>
      <c r="H199" s="28" t="str">
        <f t="shared" si="6"/>
        <v/>
      </c>
      <c r="I199" s="27" t="str">
        <f>IF($A199="","",IF(H199&gt;0.005,"Arrears",IF(H199&lt;-0.005,"Advance",IF(Units!D198="","Vacant","Paid up"))))</f>
        <v/>
      </c>
      <c r="J199" s="26" t="str">
        <f>IF($A199="","",N(Units!G198))</f>
        <v/>
      </c>
      <c r="K199" s="29" t="str">
        <f>IF(OR($A199="",Units!J198=""),"",Units!J198)</f>
        <v/>
      </c>
      <c r="L199" s="30" t="str">
        <f>IF(K199="","",K199-Settings!$B$6)</f>
        <v/>
      </c>
      <c r="M199" s="31" t="str">
        <f>IF($A199="","",SUMIFS(Payments!$D:$D,Payments!$B:$B,$A199,Payments!$C:$C,"&gt;="&amp;M$4,Payments!$C:$C,"&lt;"&amp;EDATE(M$4,1)))</f>
        <v/>
      </c>
      <c r="N199" s="31" t="str">
        <f>IF($A199="","",SUMIFS(Payments!$D:$D,Payments!$B:$B,$A199,Payments!$C:$C,"&gt;="&amp;N$4,Payments!$C:$C,"&lt;"&amp;EDATE(N$4,1)))</f>
        <v/>
      </c>
      <c r="O199" s="31" t="str">
        <f>IF($A199="","",SUMIFS(Payments!$D:$D,Payments!$B:$B,$A199,Payments!$C:$C,"&gt;="&amp;O$4,Payments!$C:$C,"&lt;"&amp;EDATE(O$4,1)))</f>
        <v/>
      </c>
      <c r="P199" s="31" t="str">
        <f>IF($A199="","",SUMIFS(Payments!$D:$D,Payments!$B:$B,$A199,Payments!$C:$C,"&gt;="&amp;P$4,Payments!$C:$C,"&lt;"&amp;EDATE(P$4,1)))</f>
        <v/>
      </c>
      <c r="Q199" s="31" t="str">
        <f>IF($A199="","",SUMIFS(Payments!$D:$D,Payments!$B:$B,$A199,Payments!$C:$C,"&gt;="&amp;Q$4,Payments!$C:$C,"&lt;"&amp;EDATE(Q$4,1)))</f>
        <v/>
      </c>
      <c r="R199" s="31" t="str">
        <f>IF($A199="","",SUMIFS(Payments!$D:$D,Payments!$B:$B,$A199,Payments!$C:$C,"&gt;="&amp;R$4,Payments!$C:$C,"&lt;"&amp;EDATE(R$4,1)))</f>
        <v/>
      </c>
      <c r="S199" s="31" t="str">
        <f>IF($A199="","",SUMIFS(Payments!$D:$D,Payments!$B:$B,$A199,Payments!$C:$C,"&gt;="&amp;S$4,Payments!$C:$C,"&lt;"&amp;EDATE(S$4,1)))</f>
        <v/>
      </c>
      <c r="T199" s="31" t="str">
        <f>IF($A199="","",SUMIFS(Payments!$D:$D,Payments!$B:$B,$A199,Payments!$C:$C,"&gt;="&amp;T$4,Payments!$C:$C,"&lt;"&amp;EDATE(T$4,1)))</f>
        <v/>
      </c>
      <c r="U199" s="31" t="str">
        <f>IF($A199="","",SUMIFS(Payments!$D:$D,Payments!$B:$B,$A199,Payments!$C:$C,"&gt;="&amp;U$4,Payments!$C:$C,"&lt;"&amp;EDATE(U$4,1)))</f>
        <v/>
      </c>
      <c r="V199" s="31" t="str">
        <f>IF($A199="","",SUMIFS(Payments!$D:$D,Payments!$B:$B,$A199,Payments!$C:$C,"&gt;="&amp;V$4,Payments!$C:$C,"&lt;"&amp;EDATE(V$4,1)))</f>
        <v/>
      </c>
      <c r="W199" s="31" t="str">
        <f>IF($A199="","",SUMIFS(Payments!$D:$D,Payments!$B:$B,$A199,Payments!$C:$C,"&gt;="&amp;W$4,Payments!$C:$C,"&lt;"&amp;EDATE(W$4,1)))</f>
        <v/>
      </c>
      <c r="X199" s="31" t="str">
        <f>IF($A199="","",SUMIFS(Payments!$D:$D,Payments!$B:$B,$A199,Payments!$C:$C,"&gt;="&amp;X$4,Payments!$C:$C,"&lt;"&amp;EDATE(X$4,1)))</f>
        <v/>
      </c>
      <c r="Y199" s="32" t="str">
        <f>IF(OR($A199="",N(H199)&lt;=0.005,Units!D198=""),"","Dear "&amp;C199&amp;", rent of "&amp;Settings!$B$4&amp;" "&amp;TEXT(H199,"#,##0")&amp;" is pending for "&amp;Units!C198&amp;", "&amp;B199&amp;" as on "&amp;TEXT(Settings!$B$6,"dd-mmm-yyyy")&amp;". Kindly pay at the earliest. Thank you. "&amp;Settings!$B$3)</f>
        <v/>
      </c>
      <c r="Z199" s="33" t="str">
        <f>IF($A199="","",IF(Units!$I198="",Settings!$B$9,MAX(Settings!$B$9,DATE(YEAR(Units!$I198),MONTH(Units!$I198),1))))</f>
        <v/>
      </c>
      <c r="AA199" s="33" t="str">
        <f>IF($A199="","",MIN(IF(DAY(Settings!$B$6)&gt;=MAX(1,N(Units!$H198)),DATE(YEAR(Settings!$B$6),MONTH(Settings!$B$6),1),EDATE(DATE(YEAR(Settings!$B$6),MONTH(Settings!$B$6),1),-1)),Settings!$B$10,IF(Units!$J198="",2958465,DATE(YEAR(Units!$J198),MONTH(Units!$J198),1))))</f>
        <v/>
      </c>
    </row>
    <row r="200" spans="1:27" x14ac:dyDescent="0.3">
      <c r="A200" s="25" t="str">
        <f>IF(Units!A199="","",Units!A199)</f>
        <v/>
      </c>
      <c r="B200" s="25" t="str">
        <f>IF($A200="","",Units!B199&amp;"")</f>
        <v/>
      </c>
      <c r="C200" s="25" t="str">
        <f>IF($A200="","",IF(Units!D199="","(vacant)",Units!D199&amp;""))</f>
        <v/>
      </c>
      <c r="D200" s="26" t="str">
        <f>IF($A200="","",N(Units!F199))</f>
        <v/>
      </c>
      <c r="E200" s="27" t="str">
        <f>IF($A200="","",IF(OR(Units!$D199="",$AA200&lt;$Z200),0,(YEAR($AA200)-YEAR($Z200))*12+MONTH($AA200)-MONTH($Z200)+1))</f>
        <v/>
      </c>
      <c r="F200" s="26" t="str">
        <f>IF($A200="","",N(Units!K199)+E200*D200)</f>
        <v/>
      </c>
      <c r="G200" s="26" t="str">
        <f>IF($A200="","",SUMIFS(Payments!$D:$D,Payments!$B:$B,$A200,Payments!$C:$C,"&lt;"&amp;EDATE(Settings!$B$10,1)))</f>
        <v/>
      </c>
      <c r="H200" s="28" t="str">
        <f t="shared" si="6"/>
        <v/>
      </c>
      <c r="I200" s="27" t="str">
        <f>IF($A200="","",IF(H200&gt;0.005,"Arrears",IF(H200&lt;-0.005,"Advance",IF(Units!D199="","Vacant","Paid up"))))</f>
        <v/>
      </c>
      <c r="J200" s="26" t="str">
        <f>IF($A200="","",N(Units!G199))</f>
        <v/>
      </c>
      <c r="K200" s="29" t="str">
        <f>IF(OR($A200="",Units!J199=""),"",Units!J199)</f>
        <v/>
      </c>
      <c r="L200" s="30" t="str">
        <f>IF(K200="","",K200-Settings!$B$6)</f>
        <v/>
      </c>
      <c r="M200" s="31" t="str">
        <f>IF($A200="","",SUMIFS(Payments!$D:$D,Payments!$B:$B,$A200,Payments!$C:$C,"&gt;="&amp;M$4,Payments!$C:$C,"&lt;"&amp;EDATE(M$4,1)))</f>
        <v/>
      </c>
      <c r="N200" s="31" t="str">
        <f>IF($A200="","",SUMIFS(Payments!$D:$D,Payments!$B:$B,$A200,Payments!$C:$C,"&gt;="&amp;N$4,Payments!$C:$C,"&lt;"&amp;EDATE(N$4,1)))</f>
        <v/>
      </c>
      <c r="O200" s="31" t="str">
        <f>IF($A200="","",SUMIFS(Payments!$D:$D,Payments!$B:$B,$A200,Payments!$C:$C,"&gt;="&amp;O$4,Payments!$C:$C,"&lt;"&amp;EDATE(O$4,1)))</f>
        <v/>
      </c>
      <c r="P200" s="31" t="str">
        <f>IF($A200="","",SUMIFS(Payments!$D:$D,Payments!$B:$B,$A200,Payments!$C:$C,"&gt;="&amp;P$4,Payments!$C:$C,"&lt;"&amp;EDATE(P$4,1)))</f>
        <v/>
      </c>
      <c r="Q200" s="31" t="str">
        <f>IF($A200="","",SUMIFS(Payments!$D:$D,Payments!$B:$B,$A200,Payments!$C:$C,"&gt;="&amp;Q$4,Payments!$C:$C,"&lt;"&amp;EDATE(Q$4,1)))</f>
        <v/>
      </c>
      <c r="R200" s="31" t="str">
        <f>IF($A200="","",SUMIFS(Payments!$D:$D,Payments!$B:$B,$A200,Payments!$C:$C,"&gt;="&amp;R$4,Payments!$C:$C,"&lt;"&amp;EDATE(R$4,1)))</f>
        <v/>
      </c>
      <c r="S200" s="31" t="str">
        <f>IF($A200="","",SUMIFS(Payments!$D:$D,Payments!$B:$B,$A200,Payments!$C:$C,"&gt;="&amp;S$4,Payments!$C:$C,"&lt;"&amp;EDATE(S$4,1)))</f>
        <v/>
      </c>
      <c r="T200" s="31" t="str">
        <f>IF($A200="","",SUMIFS(Payments!$D:$D,Payments!$B:$B,$A200,Payments!$C:$C,"&gt;="&amp;T$4,Payments!$C:$C,"&lt;"&amp;EDATE(T$4,1)))</f>
        <v/>
      </c>
      <c r="U200" s="31" t="str">
        <f>IF($A200="","",SUMIFS(Payments!$D:$D,Payments!$B:$B,$A200,Payments!$C:$C,"&gt;="&amp;U$4,Payments!$C:$C,"&lt;"&amp;EDATE(U$4,1)))</f>
        <v/>
      </c>
      <c r="V200" s="31" t="str">
        <f>IF($A200="","",SUMIFS(Payments!$D:$D,Payments!$B:$B,$A200,Payments!$C:$C,"&gt;="&amp;V$4,Payments!$C:$C,"&lt;"&amp;EDATE(V$4,1)))</f>
        <v/>
      </c>
      <c r="W200" s="31" t="str">
        <f>IF($A200="","",SUMIFS(Payments!$D:$D,Payments!$B:$B,$A200,Payments!$C:$C,"&gt;="&amp;W$4,Payments!$C:$C,"&lt;"&amp;EDATE(W$4,1)))</f>
        <v/>
      </c>
      <c r="X200" s="31" t="str">
        <f>IF($A200="","",SUMIFS(Payments!$D:$D,Payments!$B:$B,$A200,Payments!$C:$C,"&gt;="&amp;X$4,Payments!$C:$C,"&lt;"&amp;EDATE(X$4,1)))</f>
        <v/>
      </c>
      <c r="Y200" s="32" t="str">
        <f>IF(OR($A200="",N(H200)&lt;=0.005,Units!D199=""),"","Dear "&amp;C200&amp;", rent of "&amp;Settings!$B$4&amp;" "&amp;TEXT(H200,"#,##0")&amp;" is pending for "&amp;Units!C199&amp;", "&amp;B200&amp;" as on "&amp;TEXT(Settings!$B$6,"dd-mmm-yyyy")&amp;". Kindly pay at the earliest. Thank you. "&amp;Settings!$B$3)</f>
        <v/>
      </c>
      <c r="Z200" s="33" t="str">
        <f>IF($A200="","",IF(Units!$I199="",Settings!$B$9,MAX(Settings!$B$9,DATE(YEAR(Units!$I199),MONTH(Units!$I199),1))))</f>
        <v/>
      </c>
      <c r="AA200" s="33" t="str">
        <f>IF($A200="","",MIN(IF(DAY(Settings!$B$6)&gt;=MAX(1,N(Units!$H199)),DATE(YEAR(Settings!$B$6),MONTH(Settings!$B$6),1),EDATE(DATE(YEAR(Settings!$B$6),MONTH(Settings!$B$6),1),-1)),Settings!$B$10,IF(Units!$J199="",2958465,DATE(YEAR(Units!$J199),MONTH(Units!$J199),1))))</f>
        <v/>
      </c>
    </row>
    <row r="201" spans="1:27" x14ac:dyDescent="0.3">
      <c r="A201" s="25" t="str">
        <f>IF(Units!A200="","",Units!A200)</f>
        <v/>
      </c>
      <c r="B201" s="25" t="str">
        <f>IF($A201="","",Units!B200&amp;"")</f>
        <v/>
      </c>
      <c r="C201" s="25" t="str">
        <f>IF($A201="","",IF(Units!D200="","(vacant)",Units!D200&amp;""))</f>
        <v/>
      </c>
      <c r="D201" s="26" t="str">
        <f>IF($A201="","",N(Units!F200))</f>
        <v/>
      </c>
      <c r="E201" s="27" t="str">
        <f>IF($A201="","",IF(OR(Units!$D200="",$AA201&lt;$Z201),0,(YEAR($AA201)-YEAR($Z201))*12+MONTH($AA201)-MONTH($Z201)+1))</f>
        <v/>
      </c>
      <c r="F201" s="26" t="str">
        <f>IF($A201="","",N(Units!K200)+E201*D201)</f>
        <v/>
      </c>
      <c r="G201" s="26" t="str">
        <f>IF($A201="","",SUMIFS(Payments!$D:$D,Payments!$B:$B,$A201,Payments!$C:$C,"&lt;"&amp;EDATE(Settings!$B$10,1)))</f>
        <v/>
      </c>
      <c r="H201" s="28" t="str">
        <f t="shared" si="6"/>
        <v/>
      </c>
      <c r="I201" s="27" t="str">
        <f>IF($A201="","",IF(H201&gt;0.005,"Arrears",IF(H201&lt;-0.005,"Advance",IF(Units!D200="","Vacant","Paid up"))))</f>
        <v/>
      </c>
      <c r="J201" s="26" t="str">
        <f>IF($A201="","",N(Units!G200))</f>
        <v/>
      </c>
      <c r="K201" s="29" t="str">
        <f>IF(OR($A201="",Units!J200=""),"",Units!J200)</f>
        <v/>
      </c>
      <c r="L201" s="30" t="str">
        <f>IF(K201="","",K201-Settings!$B$6)</f>
        <v/>
      </c>
      <c r="M201" s="31" t="str">
        <f>IF($A201="","",SUMIFS(Payments!$D:$D,Payments!$B:$B,$A201,Payments!$C:$C,"&gt;="&amp;M$4,Payments!$C:$C,"&lt;"&amp;EDATE(M$4,1)))</f>
        <v/>
      </c>
      <c r="N201" s="31" t="str">
        <f>IF($A201="","",SUMIFS(Payments!$D:$D,Payments!$B:$B,$A201,Payments!$C:$C,"&gt;="&amp;N$4,Payments!$C:$C,"&lt;"&amp;EDATE(N$4,1)))</f>
        <v/>
      </c>
      <c r="O201" s="31" t="str">
        <f>IF($A201="","",SUMIFS(Payments!$D:$D,Payments!$B:$B,$A201,Payments!$C:$C,"&gt;="&amp;O$4,Payments!$C:$C,"&lt;"&amp;EDATE(O$4,1)))</f>
        <v/>
      </c>
      <c r="P201" s="31" t="str">
        <f>IF($A201="","",SUMIFS(Payments!$D:$D,Payments!$B:$B,$A201,Payments!$C:$C,"&gt;="&amp;P$4,Payments!$C:$C,"&lt;"&amp;EDATE(P$4,1)))</f>
        <v/>
      </c>
      <c r="Q201" s="31" t="str">
        <f>IF($A201="","",SUMIFS(Payments!$D:$D,Payments!$B:$B,$A201,Payments!$C:$C,"&gt;="&amp;Q$4,Payments!$C:$C,"&lt;"&amp;EDATE(Q$4,1)))</f>
        <v/>
      </c>
      <c r="R201" s="31" t="str">
        <f>IF($A201="","",SUMIFS(Payments!$D:$D,Payments!$B:$B,$A201,Payments!$C:$C,"&gt;="&amp;R$4,Payments!$C:$C,"&lt;"&amp;EDATE(R$4,1)))</f>
        <v/>
      </c>
      <c r="S201" s="31" t="str">
        <f>IF($A201="","",SUMIFS(Payments!$D:$D,Payments!$B:$B,$A201,Payments!$C:$C,"&gt;="&amp;S$4,Payments!$C:$C,"&lt;"&amp;EDATE(S$4,1)))</f>
        <v/>
      </c>
      <c r="T201" s="31" t="str">
        <f>IF($A201="","",SUMIFS(Payments!$D:$D,Payments!$B:$B,$A201,Payments!$C:$C,"&gt;="&amp;T$4,Payments!$C:$C,"&lt;"&amp;EDATE(T$4,1)))</f>
        <v/>
      </c>
      <c r="U201" s="31" t="str">
        <f>IF($A201="","",SUMIFS(Payments!$D:$D,Payments!$B:$B,$A201,Payments!$C:$C,"&gt;="&amp;U$4,Payments!$C:$C,"&lt;"&amp;EDATE(U$4,1)))</f>
        <v/>
      </c>
      <c r="V201" s="31" t="str">
        <f>IF($A201="","",SUMIFS(Payments!$D:$D,Payments!$B:$B,$A201,Payments!$C:$C,"&gt;="&amp;V$4,Payments!$C:$C,"&lt;"&amp;EDATE(V$4,1)))</f>
        <v/>
      </c>
      <c r="W201" s="31" t="str">
        <f>IF($A201="","",SUMIFS(Payments!$D:$D,Payments!$B:$B,$A201,Payments!$C:$C,"&gt;="&amp;W$4,Payments!$C:$C,"&lt;"&amp;EDATE(W$4,1)))</f>
        <v/>
      </c>
      <c r="X201" s="31" t="str">
        <f>IF($A201="","",SUMIFS(Payments!$D:$D,Payments!$B:$B,$A201,Payments!$C:$C,"&gt;="&amp;X$4,Payments!$C:$C,"&lt;"&amp;EDATE(X$4,1)))</f>
        <v/>
      </c>
      <c r="Y201" s="32" t="str">
        <f>IF(OR($A201="",N(H201)&lt;=0.005,Units!D200=""),"","Dear "&amp;C201&amp;", rent of "&amp;Settings!$B$4&amp;" "&amp;TEXT(H201,"#,##0")&amp;" is pending for "&amp;Units!C200&amp;", "&amp;B201&amp;" as on "&amp;TEXT(Settings!$B$6,"dd-mmm-yyyy")&amp;". Kindly pay at the earliest. Thank you. "&amp;Settings!$B$3)</f>
        <v/>
      </c>
      <c r="Z201" s="33" t="str">
        <f>IF($A201="","",IF(Units!$I200="",Settings!$B$9,MAX(Settings!$B$9,DATE(YEAR(Units!$I200),MONTH(Units!$I200),1))))</f>
        <v/>
      </c>
      <c r="AA201" s="33" t="str">
        <f>IF($A201="","",MIN(IF(DAY(Settings!$B$6)&gt;=MAX(1,N(Units!$H200)),DATE(YEAR(Settings!$B$6),MONTH(Settings!$B$6),1),EDATE(DATE(YEAR(Settings!$B$6),MONTH(Settings!$B$6),1),-1)),Settings!$B$10,IF(Units!$J200="",2958465,DATE(YEAR(Units!$J200),MONTH(Units!$J200),1))))</f>
        <v/>
      </c>
    </row>
    <row r="202" spans="1:27" x14ac:dyDescent="0.3">
      <c r="A202" s="25" t="str">
        <f>IF(Units!A201="","",Units!A201)</f>
        <v/>
      </c>
      <c r="B202" s="25" t="str">
        <f>IF($A202="","",Units!B201&amp;"")</f>
        <v/>
      </c>
      <c r="C202" s="25" t="str">
        <f>IF($A202="","",IF(Units!D201="","(vacant)",Units!D201&amp;""))</f>
        <v/>
      </c>
      <c r="D202" s="26" t="str">
        <f>IF($A202="","",N(Units!F201))</f>
        <v/>
      </c>
      <c r="E202" s="27" t="str">
        <f>IF($A202="","",IF(OR(Units!$D201="",$AA202&lt;$Z202),0,(YEAR($AA202)-YEAR($Z202))*12+MONTH($AA202)-MONTH($Z202)+1))</f>
        <v/>
      </c>
      <c r="F202" s="26" t="str">
        <f>IF($A202="","",N(Units!K201)+E202*D202)</f>
        <v/>
      </c>
      <c r="G202" s="26" t="str">
        <f>IF($A202="","",SUMIFS(Payments!$D:$D,Payments!$B:$B,$A202,Payments!$C:$C,"&lt;"&amp;EDATE(Settings!$B$10,1)))</f>
        <v/>
      </c>
      <c r="H202" s="28" t="str">
        <f t="shared" si="6"/>
        <v/>
      </c>
      <c r="I202" s="27" t="str">
        <f>IF($A202="","",IF(H202&gt;0.005,"Arrears",IF(H202&lt;-0.005,"Advance",IF(Units!D201="","Vacant","Paid up"))))</f>
        <v/>
      </c>
      <c r="J202" s="26" t="str">
        <f>IF($A202="","",N(Units!G201))</f>
        <v/>
      </c>
      <c r="K202" s="29" t="str">
        <f>IF(OR($A202="",Units!J201=""),"",Units!J201)</f>
        <v/>
      </c>
      <c r="L202" s="30" t="str">
        <f>IF(K202="","",K202-Settings!$B$6)</f>
        <v/>
      </c>
      <c r="M202" s="31" t="str">
        <f>IF($A202="","",SUMIFS(Payments!$D:$D,Payments!$B:$B,$A202,Payments!$C:$C,"&gt;="&amp;M$4,Payments!$C:$C,"&lt;"&amp;EDATE(M$4,1)))</f>
        <v/>
      </c>
      <c r="N202" s="31" t="str">
        <f>IF($A202="","",SUMIFS(Payments!$D:$D,Payments!$B:$B,$A202,Payments!$C:$C,"&gt;="&amp;N$4,Payments!$C:$C,"&lt;"&amp;EDATE(N$4,1)))</f>
        <v/>
      </c>
      <c r="O202" s="31" t="str">
        <f>IF($A202="","",SUMIFS(Payments!$D:$D,Payments!$B:$B,$A202,Payments!$C:$C,"&gt;="&amp;O$4,Payments!$C:$C,"&lt;"&amp;EDATE(O$4,1)))</f>
        <v/>
      </c>
      <c r="P202" s="31" t="str">
        <f>IF($A202="","",SUMIFS(Payments!$D:$D,Payments!$B:$B,$A202,Payments!$C:$C,"&gt;="&amp;P$4,Payments!$C:$C,"&lt;"&amp;EDATE(P$4,1)))</f>
        <v/>
      </c>
      <c r="Q202" s="31" t="str">
        <f>IF($A202="","",SUMIFS(Payments!$D:$D,Payments!$B:$B,$A202,Payments!$C:$C,"&gt;="&amp;Q$4,Payments!$C:$C,"&lt;"&amp;EDATE(Q$4,1)))</f>
        <v/>
      </c>
      <c r="R202" s="31" t="str">
        <f>IF($A202="","",SUMIFS(Payments!$D:$D,Payments!$B:$B,$A202,Payments!$C:$C,"&gt;="&amp;R$4,Payments!$C:$C,"&lt;"&amp;EDATE(R$4,1)))</f>
        <v/>
      </c>
      <c r="S202" s="31" t="str">
        <f>IF($A202="","",SUMIFS(Payments!$D:$D,Payments!$B:$B,$A202,Payments!$C:$C,"&gt;="&amp;S$4,Payments!$C:$C,"&lt;"&amp;EDATE(S$4,1)))</f>
        <v/>
      </c>
      <c r="T202" s="31" t="str">
        <f>IF($A202="","",SUMIFS(Payments!$D:$D,Payments!$B:$B,$A202,Payments!$C:$C,"&gt;="&amp;T$4,Payments!$C:$C,"&lt;"&amp;EDATE(T$4,1)))</f>
        <v/>
      </c>
      <c r="U202" s="31" t="str">
        <f>IF($A202="","",SUMIFS(Payments!$D:$D,Payments!$B:$B,$A202,Payments!$C:$C,"&gt;="&amp;U$4,Payments!$C:$C,"&lt;"&amp;EDATE(U$4,1)))</f>
        <v/>
      </c>
      <c r="V202" s="31" t="str">
        <f>IF($A202="","",SUMIFS(Payments!$D:$D,Payments!$B:$B,$A202,Payments!$C:$C,"&gt;="&amp;V$4,Payments!$C:$C,"&lt;"&amp;EDATE(V$4,1)))</f>
        <v/>
      </c>
      <c r="W202" s="31" t="str">
        <f>IF($A202="","",SUMIFS(Payments!$D:$D,Payments!$B:$B,$A202,Payments!$C:$C,"&gt;="&amp;W$4,Payments!$C:$C,"&lt;"&amp;EDATE(W$4,1)))</f>
        <v/>
      </c>
      <c r="X202" s="31" t="str">
        <f>IF($A202="","",SUMIFS(Payments!$D:$D,Payments!$B:$B,$A202,Payments!$C:$C,"&gt;="&amp;X$4,Payments!$C:$C,"&lt;"&amp;EDATE(X$4,1)))</f>
        <v/>
      </c>
      <c r="Y202" s="32" t="str">
        <f>IF(OR($A202="",N(H202)&lt;=0.005,Units!D201=""),"","Dear "&amp;C202&amp;", rent of "&amp;Settings!$B$4&amp;" "&amp;TEXT(H202,"#,##0")&amp;" is pending for "&amp;Units!C201&amp;", "&amp;B202&amp;" as on "&amp;TEXT(Settings!$B$6,"dd-mmm-yyyy")&amp;". Kindly pay at the earliest. Thank you. "&amp;Settings!$B$3)</f>
        <v/>
      </c>
      <c r="Z202" s="33" t="str">
        <f>IF($A202="","",IF(Units!$I201="",Settings!$B$9,MAX(Settings!$B$9,DATE(YEAR(Units!$I201),MONTH(Units!$I201),1))))</f>
        <v/>
      </c>
      <c r="AA202" s="33" t="str">
        <f>IF($A202="","",MIN(IF(DAY(Settings!$B$6)&gt;=MAX(1,N(Units!$H201)),DATE(YEAR(Settings!$B$6),MONTH(Settings!$B$6),1),EDATE(DATE(YEAR(Settings!$B$6),MONTH(Settings!$B$6),1),-1)),Settings!$B$10,IF(Units!$J201="",2958465,DATE(YEAR(Units!$J201),MONTH(Units!$J201),1))))</f>
        <v/>
      </c>
    </row>
    <row r="203" spans="1:27" x14ac:dyDescent="0.3">
      <c r="A203" s="25" t="str">
        <f>IF(Units!A202="","",Units!A202)</f>
        <v/>
      </c>
      <c r="B203" s="25" t="str">
        <f>IF($A203="","",Units!B202&amp;"")</f>
        <v/>
      </c>
      <c r="C203" s="25" t="str">
        <f>IF($A203="","",IF(Units!D202="","(vacant)",Units!D202&amp;""))</f>
        <v/>
      </c>
      <c r="D203" s="26" t="str">
        <f>IF($A203="","",N(Units!F202))</f>
        <v/>
      </c>
      <c r="E203" s="27" t="str">
        <f>IF($A203="","",IF(OR(Units!$D202="",$AA203&lt;$Z203),0,(YEAR($AA203)-YEAR($Z203))*12+MONTH($AA203)-MONTH($Z203)+1))</f>
        <v/>
      </c>
      <c r="F203" s="26" t="str">
        <f>IF($A203="","",N(Units!K202)+E203*D203)</f>
        <v/>
      </c>
      <c r="G203" s="26" t="str">
        <f>IF($A203="","",SUMIFS(Payments!$D:$D,Payments!$B:$B,$A203,Payments!$C:$C,"&lt;"&amp;EDATE(Settings!$B$10,1)))</f>
        <v/>
      </c>
      <c r="H203" s="28" t="str">
        <f t="shared" si="6"/>
        <v/>
      </c>
      <c r="I203" s="27" t="str">
        <f>IF($A203="","",IF(H203&gt;0.005,"Arrears",IF(H203&lt;-0.005,"Advance",IF(Units!D202="","Vacant","Paid up"))))</f>
        <v/>
      </c>
      <c r="J203" s="26" t="str">
        <f>IF($A203="","",N(Units!G202))</f>
        <v/>
      </c>
      <c r="K203" s="29" t="str">
        <f>IF(OR($A203="",Units!J202=""),"",Units!J202)</f>
        <v/>
      </c>
      <c r="L203" s="30" t="str">
        <f>IF(K203="","",K203-Settings!$B$6)</f>
        <v/>
      </c>
      <c r="M203" s="31" t="str">
        <f>IF($A203="","",SUMIFS(Payments!$D:$D,Payments!$B:$B,$A203,Payments!$C:$C,"&gt;="&amp;M$4,Payments!$C:$C,"&lt;"&amp;EDATE(M$4,1)))</f>
        <v/>
      </c>
      <c r="N203" s="31" t="str">
        <f>IF($A203="","",SUMIFS(Payments!$D:$D,Payments!$B:$B,$A203,Payments!$C:$C,"&gt;="&amp;N$4,Payments!$C:$C,"&lt;"&amp;EDATE(N$4,1)))</f>
        <v/>
      </c>
      <c r="O203" s="31" t="str">
        <f>IF($A203="","",SUMIFS(Payments!$D:$D,Payments!$B:$B,$A203,Payments!$C:$C,"&gt;="&amp;O$4,Payments!$C:$C,"&lt;"&amp;EDATE(O$4,1)))</f>
        <v/>
      </c>
      <c r="P203" s="31" t="str">
        <f>IF($A203="","",SUMIFS(Payments!$D:$D,Payments!$B:$B,$A203,Payments!$C:$C,"&gt;="&amp;P$4,Payments!$C:$C,"&lt;"&amp;EDATE(P$4,1)))</f>
        <v/>
      </c>
      <c r="Q203" s="31" t="str">
        <f>IF($A203="","",SUMIFS(Payments!$D:$D,Payments!$B:$B,$A203,Payments!$C:$C,"&gt;="&amp;Q$4,Payments!$C:$C,"&lt;"&amp;EDATE(Q$4,1)))</f>
        <v/>
      </c>
      <c r="R203" s="31" t="str">
        <f>IF($A203="","",SUMIFS(Payments!$D:$D,Payments!$B:$B,$A203,Payments!$C:$C,"&gt;="&amp;R$4,Payments!$C:$C,"&lt;"&amp;EDATE(R$4,1)))</f>
        <v/>
      </c>
      <c r="S203" s="31" t="str">
        <f>IF($A203="","",SUMIFS(Payments!$D:$D,Payments!$B:$B,$A203,Payments!$C:$C,"&gt;="&amp;S$4,Payments!$C:$C,"&lt;"&amp;EDATE(S$4,1)))</f>
        <v/>
      </c>
      <c r="T203" s="31" t="str">
        <f>IF($A203="","",SUMIFS(Payments!$D:$D,Payments!$B:$B,$A203,Payments!$C:$C,"&gt;="&amp;T$4,Payments!$C:$C,"&lt;"&amp;EDATE(T$4,1)))</f>
        <v/>
      </c>
      <c r="U203" s="31" t="str">
        <f>IF($A203="","",SUMIFS(Payments!$D:$D,Payments!$B:$B,$A203,Payments!$C:$C,"&gt;="&amp;U$4,Payments!$C:$C,"&lt;"&amp;EDATE(U$4,1)))</f>
        <v/>
      </c>
      <c r="V203" s="31" t="str">
        <f>IF($A203="","",SUMIFS(Payments!$D:$D,Payments!$B:$B,$A203,Payments!$C:$C,"&gt;="&amp;V$4,Payments!$C:$C,"&lt;"&amp;EDATE(V$4,1)))</f>
        <v/>
      </c>
      <c r="W203" s="31" t="str">
        <f>IF($A203="","",SUMIFS(Payments!$D:$D,Payments!$B:$B,$A203,Payments!$C:$C,"&gt;="&amp;W$4,Payments!$C:$C,"&lt;"&amp;EDATE(W$4,1)))</f>
        <v/>
      </c>
      <c r="X203" s="31" t="str">
        <f>IF($A203="","",SUMIFS(Payments!$D:$D,Payments!$B:$B,$A203,Payments!$C:$C,"&gt;="&amp;X$4,Payments!$C:$C,"&lt;"&amp;EDATE(X$4,1)))</f>
        <v/>
      </c>
      <c r="Y203" s="32" t="str">
        <f>IF(OR($A203="",N(H203)&lt;=0.005,Units!D202=""),"","Dear "&amp;C203&amp;", rent of "&amp;Settings!$B$4&amp;" "&amp;TEXT(H203,"#,##0")&amp;" is pending for "&amp;Units!C202&amp;", "&amp;B203&amp;" as on "&amp;TEXT(Settings!$B$6,"dd-mmm-yyyy")&amp;". Kindly pay at the earliest. Thank you. "&amp;Settings!$B$3)</f>
        <v/>
      </c>
      <c r="Z203" s="33" t="str">
        <f>IF($A203="","",IF(Units!$I202="",Settings!$B$9,MAX(Settings!$B$9,DATE(YEAR(Units!$I202),MONTH(Units!$I202),1))))</f>
        <v/>
      </c>
      <c r="AA203" s="33" t="str">
        <f>IF($A203="","",MIN(IF(DAY(Settings!$B$6)&gt;=MAX(1,N(Units!$H202)),DATE(YEAR(Settings!$B$6),MONTH(Settings!$B$6),1),EDATE(DATE(YEAR(Settings!$B$6),MONTH(Settings!$B$6),1),-1)),Settings!$B$10,IF(Units!$J202="",2958465,DATE(YEAR(Units!$J202),MONTH(Units!$J202),1))))</f>
        <v/>
      </c>
    </row>
    <row r="204" spans="1:27" x14ac:dyDescent="0.3">
      <c r="A204" s="25" t="str">
        <f>IF(Units!A203="","",Units!A203)</f>
        <v/>
      </c>
      <c r="B204" s="25" t="str">
        <f>IF($A204="","",Units!B203&amp;"")</f>
        <v/>
      </c>
      <c r="C204" s="25" t="str">
        <f>IF($A204="","",IF(Units!D203="","(vacant)",Units!D203&amp;""))</f>
        <v/>
      </c>
      <c r="D204" s="26" t="str">
        <f>IF($A204="","",N(Units!F203))</f>
        <v/>
      </c>
      <c r="E204" s="27" t="str">
        <f>IF($A204="","",IF(OR(Units!$D203="",$AA204&lt;$Z204),0,(YEAR($AA204)-YEAR($Z204))*12+MONTH($AA204)-MONTH($Z204)+1))</f>
        <v/>
      </c>
      <c r="F204" s="26" t="str">
        <f>IF($A204="","",N(Units!K203)+E204*D204)</f>
        <v/>
      </c>
      <c r="G204" s="26" t="str">
        <f>IF($A204="","",SUMIFS(Payments!$D:$D,Payments!$B:$B,$A204,Payments!$C:$C,"&lt;"&amp;EDATE(Settings!$B$10,1)))</f>
        <v/>
      </c>
      <c r="H204" s="28" t="str">
        <f t="shared" si="6"/>
        <v/>
      </c>
      <c r="I204" s="27" t="str">
        <f>IF($A204="","",IF(H204&gt;0.005,"Arrears",IF(H204&lt;-0.005,"Advance",IF(Units!D203="","Vacant","Paid up"))))</f>
        <v/>
      </c>
      <c r="J204" s="26" t="str">
        <f>IF($A204="","",N(Units!G203))</f>
        <v/>
      </c>
      <c r="K204" s="29" t="str">
        <f>IF(OR($A204="",Units!J203=""),"",Units!J203)</f>
        <v/>
      </c>
      <c r="L204" s="30" t="str">
        <f>IF(K204="","",K204-Settings!$B$6)</f>
        <v/>
      </c>
      <c r="M204" s="31" t="str">
        <f>IF($A204="","",SUMIFS(Payments!$D:$D,Payments!$B:$B,$A204,Payments!$C:$C,"&gt;="&amp;M$4,Payments!$C:$C,"&lt;"&amp;EDATE(M$4,1)))</f>
        <v/>
      </c>
      <c r="N204" s="31" t="str">
        <f>IF($A204="","",SUMIFS(Payments!$D:$D,Payments!$B:$B,$A204,Payments!$C:$C,"&gt;="&amp;N$4,Payments!$C:$C,"&lt;"&amp;EDATE(N$4,1)))</f>
        <v/>
      </c>
      <c r="O204" s="31" t="str">
        <f>IF($A204="","",SUMIFS(Payments!$D:$D,Payments!$B:$B,$A204,Payments!$C:$C,"&gt;="&amp;O$4,Payments!$C:$C,"&lt;"&amp;EDATE(O$4,1)))</f>
        <v/>
      </c>
      <c r="P204" s="31" t="str">
        <f>IF($A204="","",SUMIFS(Payments!$D:$D,Payments!$B:$B,$A204,Payments!$C:$C,"&gt;="&amp;P$4,Payments!$C:$C,"&lt;"&amp;EDATE(P$4,1)))</f>
        <v/>
      </c>
      <c r="Q204" s="31" t="str">
        <f>IF($A204="","",SUMIFS(Payments!$D:$D,Payments!$B:$B,$A204,Payments!$C:$C,"&gt;="&amp;Q$4,Payments!$C:$C,"&lt;"&amp;EDATE(Q$4,1)))</f>
        <v/>
      </c>
      <c r="R204" s="31" t="str">
        <f>IF($A204="","",SUMIFS(Payments!$D:$D,Payments!$B:$B,$A204,Payments!$C:$C,"&gt;="&amp;R$4,Payments!$C:$C,"&lt;"&amp;EDATE(R$4,1)))</f>
        <v/>
      </c>
      <c r="S204" s="31" t="str">
        <f>IF($A204="","",SUMIFS(Payments!$D:$D,Payments!$B:$B,$A204,Payments!$C:$C,"&gt;="&amp;S$4,Payments!$C:$C,"&lt;"&amp;EDATE(S$4,1)))</f>
        <v/>
      </c>
      <c r="T204" s="31" t="str">
        <f>IF($A204="","",SUMIFS(Payments!$D:$D,Payments!$B:$B,$A204,Payments!$C:$C,"&gt;="&amp;T$4,Payments!$C:$C,"&lt;"&amp;EDATE(T$4,1)))</f>
        <v/>
      </c>
      <c r="U204" s="31" t="str">
        <f>IF($A204="","",SUMIFS(Payments!$D:$D,Payments!$B:$B,$A204,Payments!$C:$C,"&gt;="&amp;U$4,Payments!$C:$C,"&lt;"&amp;EDATE(U$4,1)))</f>
        <v/>
      </c>
      <c r="V204" s="31" t="str">
        <f>IF($A204="","",SUMIFS(Payments!$D:$D,Payments!$B:$B,$A204,Payments!$C:$C,"&gt;="&amp;V$4,Payments!$C:$C,"&lt;"&amp;EDATE(V$4,1)))</f>
        <v/>
      </c>
      <c r="W204" s="31" t="str">
        <f>IF($A204="","",SUMIFS(Payments!$D:$D,Payments!$B:$B,$A204,Payments!$C:$C,"&gt;="&amp;W$4,Payments!$C:$C,"&lt;"&amp;EDATE(W$4,1)))</f>
        <v/>
      </c>
      <c r="X204" s="31" t="str">
        <f>IF($A204="","",SUMIFS(Payments!$D:$D,Payments!$B:$B,$A204,Payments!$C:$C,"&gt;="&amp;X$4,Payments!$C:$C,"&lt;"&amp;EDATE(X$4,1)))</f>
        <v/>
      </c>
      <c r="Y204" s="32" t="str">
        <f>IF(OR($A204="",N(H204)&lt;=0.005,Units!D203=""),"","Dear "&amp;C204&amp;", rent of "&amp;Settings!$B$4&amp;" "&amp;TEXT(H204,"#,##0")&amp;" is pending for "&amp;Units!C203&amp;", "&amp;B204&amp;" as on "&amp;TEXT(Settings!$B$6,"dd-mmm-yyyy")&amp;". Kindly pay at the earliest. Thank you. "&amp;Settings!$B$3)</f>
        <v/>
      </c>
      <c r="Z204" s="33" t="str">
        <f>IF($A204="","",IF(Units!$I203="",Settings!$B$9,MAX(Settings!$B$9,DATE(YEAR(Units!$I203),MONTH(Units!$I203),1))))</f>
        <v/>
      </c>
      <c r="AA204" s="33" t="str">
        <f>IF($A204="","",MIN(IF(DAY(Settings!$B$6)&gt;=MAX(1,N(Units!$H203)),DATE(YEAR(Settings!$B$6),MONTH(Settings!$B$6),1),EDATE(DATE(YEAR(Settings!$B$6),MONTH(Settings!$B$6),1),-1)),Settings!$B$10,IF(Units!$J203="",2958465,DATE(YEAR(Units!$J203),MONTH(Units!$J203),1))))</f>
        <v/>
      </c>
    </row>
    <row r="206" spans="1:27" x14ac:dyDescent="0.3">
      <c r="A206" s="17" t="s">
        <v>125</v>
      </c>
    </row>
  </sheetData>
  <sheetProtection sheet="1" formatCells="0" formatColumns="0" formatRows="0" sort="0" autoFilter="0"/>
  <conditionalFormatting sqref="I5:I204">
    <cfRule type="cellIs" dxfId="6" priority="3" operator="equal">
      <formula>"Arrears"</formula>
    </cfRule>
    <cfRule type="cellIs" dxfId="5" priority="4" operator="equal">
      <formula>"Advance"</formula>
    </cfRule>
  </conditionalFormatting>
  <conditionalFormatting sqref="L5:L204">
    <cfRule type="expression" dxfId="4" priority="5">
      <formula>AND(L5&lt;&gt;"",L5&lt;0)</formula>
    </cfRule>
    <cfRule type="expression" dxfId="3" priority="6">
      <formula>AND(L5&lt;&gt;"",L5&gt;=0,L5&lt;=60)</formula>
    </cfRule>
  </conditionalFormatting>
  <conditionalFormatting sqref="M5:X204">
    <cfRule type="expression" dxfId="2" priority="1">
      <formula>AND($A5&lt;&gt;"",$C5&lt;&gt;"(vacant)",M$4&gt;=$Z5,M$4&lt;=$AA5,N(M5)&lt;$D5)</formula>
    </cfRule>
    <cfRule type="expression" dxfId="1" priority="2">
      <formula>AND($A5&lt;&gt;"",$D5&gt;0,N(M5)&gt;=$D5)</formula>
    </cfRule>
  </conditionalFormatting>
  <pageMargins left="0.4" right="0.4" top="1" bottom="1" header="0.5" footer="0.5"/>
  <pageSetup paperSize="9" fitToHeight="0"/>
  <headerFooter>
    <oddFooter>&amp;C&amp;8 Toolkit by GroupChatOn  ·  toolkit.groupchaton.com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563EB"/>
    <pageSetUpPr fitToPage="1"/>
  </sheetPr>
  <dimension ref="A1:I24"/>
  <sheetViews>
    <sheetView showGridLines="0" workbookViewId="0"/>
  </sheetViews>
  <sheetFormatPr defaultRowHeight="14.4" x14ac:dyDescent="0.3"/>
  <cols>
    <col min="1" max="1" width="26" customWidth="1"/>
    <col min="2" max="2" width="8" customWidth="1"/>
    <col min="3" max="3" width="10" customWidth="1"/>
    <col min="4" max="8" width="14" customWidth="1"/>
    <col min="9" max="9" width="16" customWidth="1"/>
  </cols>
  <sheetData>
    <row r="1" spans="1:9" ht="25.95" customHeight="1" x14ac:dyDescent="0.4">
      <c r="A1" s="1" t="s">
        <v>126</v>
      </c>
    </row>
    <row r="2" spans="1:9" x14ac:dyDescent="0.3">
      <c r="A2" s="2" t="str">
        <f ca="1">"As on "&amp;TEXT(Settings!B6,"dd-mmm-yyyy")&amp;"   ·   amounts in "&amp;Settings!B4</f>
        <v>As on 02-Nov-2026   ·   amounts in ₹</v>
      </c>
    </row>
    <row r="3" spans="1:9" ht="31.95" customHeight="1" x14ac:dyDescent="0.3">
      <c r="A3" s="19" t="s">
        <v>50</v>
      </c>
      <c r="B3" s="19" t="s">
        <v>127</v>
      </c>
      <c r="C3" s="19" t="s">
        <v>128</v>
      </c>
      <c r="D3" s="19" t="str">
        <f>"Monthly rent roll ("&amp;Settings!$B$4&amp;")"</f>
        <v>Monthly rent roll (₹)</v>
      </c>
      <c r="E3" s="19" t="str">
        <f>"Rent due so far ("&amp;Settings!$B$4&amp;")"</f>
        <v>Rent due so far (₹)</v>
      </c>
      <c r="F3" s="19" t="str">
        <f>"Collected ("&amp;Settings!$B$4&amp;")"</f>
        <v>Collected (₹)</v>
      </c>
      <c r="G3" s="19" t="str">
        <f>"Arrears ("&amp;Settings!$B$4&amp;")"</f>
        <v>Arrears (₹)</v>
      </c>
      <c r="H3" s="19" t="str">
        <f>"Deposits held ("&amp;Settings!$B$4&amp;")"</f>
        <v>Deposits held (₹)</v>
      </c>
      <c r="I3" s="19" t="str">
        <f>"Received this month ("&amp;Settings!$B$4&amp;")"</f>
        <v>Received this month (₹)</v>
      </c>
    </row>
    <row r="4" spans="1:9" x14ac:dyDescent="0.3">
      <c r="A4" s="25" t="str">
        <f>IF(Settings!D3="","",Settings!D3)</f>
        <v>Green View Apartments</v>
      </c>
      <c r="B4" s="27">
        <f>IF($A4="","",COUNTIF(Units!$B$4:$B$203,$A4))</f>
        <v>3</v>
      </c>
      <c r="C4" s="27">
        <f>IF($A4="","",COUNTIFS(Units!$B$4:$B$203,$A4,Units!$D$4:$D$203,"&lt;&gt;"))</f>
        <v>2</v>
      </c>
      <c r="D4" s="26">
        <f>IF($A4="","",SUMIFS(Units!$F$4:$F$203,Units!$B$4:$B$203,$A4,Units!$D$4:$D$203,"&lt;&gt;"))</f>
        <v>34500</v>
      </c>
      <c r="E4" s="26">
        <f ca="1">IF($A4="","",SUMIFS(Ledger!$F$5:$F$204,Ledger!$B$5:$B$204,$A4))</f>
        <v>208500</v>
      </c>
      <c r="F4" s="26">
        <f>IF($A4="","",SUMIFS(Ledger!$G$5:$G$204,Ledger!$B$5:$B$204,$A4))</f>
        <v>192000</v>
      </c>
      <c r="G4" s="26">
        <f ca="1">IF($A4="","",SUMIFS(Ledger!$H$5:$H$204,Ledger!$B$5:$B$204,$A4,Ledger!$H$5:$H$204,"&gt;0"))</f>
        <v>16500</v>
      </c>
      <c r="H4" s="26">
        <f>IF($A4="","",SUMIFS(Ledger!$J$5:$J$204,Ledger!$B$5:$B$204,$A4))</f>
        <v>69000</v>
      </c>
      <c r="I4" s="26">
        <f ca="1">IF($A4="","",SUMIFS(Payments!$D$4:$D$1003,Payments!$H$4:$H$1003,$A4,Payments!$A$4:$A$1003,"&gt;="&amp;DATE(YEAR(Settings!$B$6),MONTH(Settings!$B$6),1),Payments!$A$4:$A$1003,"&lt;"&amp;EDATE(DATE(YEAR(Settings!$B$6),MONTH(Settings!$B$6),1),1)))</f>
        <v>0</v>
      </c>
    </row>
    <row r="5" spans="1:9" x14ac:dyDescent="0.3">
      <c r="A5" s="25" t="str">
        <f>IF(Settings!D4="","",Settings!D4)</f>
        <v>Market Road Shops</v>
      </c>
      <c r="B5" s="27">
        <f>IF($A5="","",COUNTIF(Units!$B$4:$B$203,$A5))</f>
        <v>2</v>
      </c>
      <c r="C5" s="27">
        <f>IF($A5="","",COUNTIFS(Units!$B$4:$B$203,$A5,Units!$D$4:$D$203,"&lt;&gt;"))</f>
        <v>2</v>
      </c>
      <c r="D5" s="26">
        <f>IF($A5="","",SUMIFS(Units!$F$4:$F$203,Units!$B$4:$B$203,$A5,Units!$D$4:$D$203,"&lt;&gt;"))</f>
        <v>47000</v>
      </c>
      <c r="E5" s="26">
        <f ca="1">IF($A5="","",SUMIFS(Ledger!$F$5:$F$204,Ledger!$B$5:$B$204,$A5))</f>
        <v>351000</v>
      </c>
      <c r="F5" s="26">
        <f>IF($A5="","",SUMIFS(Ledger!$G$5:$G$204,Ledger!$B$5:$B$204,$A5))</f>
        <v>296000</v>
      </c>
      <c r="G5" s="26">
        <f ca="1">IF($A5="","",SUMIFS(Ledger!$H$5:$H$204,Ledger!$B$5:$B$204,$A5,Ledger!$H$5:$H$204,"&gt;0"))</f>
        <v>55000</v>
      </c>
      <c r="H5" s="26">
        <f>IF($A5="","",SUMIFS(Ledger!$J$5:$J$204,Ledger!$B$5:$B$204,$A5))</f>
        <v>141000</v>
      </c>
      <c r="I5" s="26">
        <f ca="1">IF($A5="","",SUMIFS(Payments!$D$4:$D$1003,Payments!$H$4:$H$1003,$A5,Payments!$A$4:$A$1003,"&gt;="&amp;DATE(YEAR(Settings!$B$6),MONTH(Settings!$B$6),1),Payments!$A$4:$A$1003,"&lt;"&amp;EDATE(DATE(YEAR(Settings!$B$6),MONTH(Settings!$B$6),1),1)))</f>
        <v>0</v>
      </c>
    </row>
    <row r="6" spans="1:9" x14ac:dyDescent="0.3">
      <c r="A6" s="25" t="str">
        <f>IF(Settings!D5="","",Settings!D5)</f>
        <v>Lake Side House</v>
      </c>
      <c r="B6" s="27">
        <f>IF($A6="","",COUNTIF(Units!$B$4:$B$203,$A6))</f>
        <v>1</v>
      </c>
      <c r="C6" s="27">
        <f>IF($A6="","",COUNTIFS(Units!$B$4:$B$203,$A6,Units!$D$4:$D$203,"&lt;&gt;"))</f>
        <v>1</v>
      </c>
      <c r="D6" s="26">
        <f>IF($A6="","",SUMIFS(Units!$F$4:$F$203,Units!$B$4:$B$203,$A6,Units!$D$4:$D$203,"&lt;&gt;"))</f>
        <v>40000</v>
      </c>
      <c r="E6" s="26">
        <f ca="1">IF($A6="","",SUMIFS(Ledger!$F$5:$F$204,Ledger!$B$5:$B$204,$A6))</f>
        <v>320000</v>
      </c>
      <c r="F6" s="26">
        <f>IF($A6="","",SUMIFS(Ledger!$G$5:$G$204,Ledger!$B$5:$B$204,$A6))</f>
        <v>360000</v>
      </c>
      <c r="G6" s="26">
        <f ca="1">IF($A6="","",SUMIFS(Ledger!$H$5:$H$204,Ledger!$B$5:$B$204,$A6,Ledger!$H$5:$H$204,"&gt;0"))</f>
        <v>0</v>
      </c>
      <c r="H6" s="26">
        <f>IF($A6="","",SUMIFS(Ledger!$J$5:$J$204,Ledger!$B$5:$B$204,$A6))</f>
        <v>80000</v>
      </c>
      <c r="I6" s="26">
        <f ca="1">IF($A6="","",SUMIFS(Payments!$D$4:$D$1003,Payments!$H$4:$H$1003,$A6,Payments!$A$4:$A$1003,"&gt;="&amp;DATE(YEAR(Settings!$B$6),MONTH(Settings!$B$6),1),Payments!$A$4:$A$1003,"&lt;"&amp;EDATE(DATE(YEAR(Settings!$B$6),MONTH(Settings!$B$6),1),1)))</f>
        <v>80000</v>
      </c>
    </row>
    <row r="7" spans="1:9" x14ac:dyDescent="0.3">
      <c r="A7" s="25" t="str">
        <f>IF(Settings!D6="","",Settings!D6)</f>
        <v/>
      </c>
      <c r="B7" s="27" t="str">
        <f>IF($A7="","",COUNTIF(Units!$B$4:$B$203,$A7))</f>
        <v/>
      </c>
      <c r="C7" s="27" t="str">
        <f>IF($A7="","",COUNTIFS(Units!$B$4:$B$203,$A7,Units!$D$4:$D$203,"&lt;&gt;"))</f>
        <v/>
      </c>
      <c r="D7" s="26" t="str">
        <f>IF($A7="","",SUMIFS(Units!$F$4:$F$203,Units!$B$4:$B$203,$A7,Units!$D$4:$D$203,"&lt;&gt;"))</f>
        <v/>
      </c>
      <c r="E7" s="26" t="str">
        <f>IF($A7="","",SUMIFS(Ledger!$F$5:$F$204,Ledger!$B$5:$B$204,$A7))</f>
        <v/>
      </c>
      <c r="F7" s="26" t="str">
        <f>IF($A7="","",SUMIFS(Ledger!$G$5:$G$204,Ledger!$B$5:$B$204,$A7))</f>
        <v/>
      </c>
      <c r="G7" s="26" t="str">
        <f>IF($A7="","",SUMIFS(Ledger!$H$5:$H$204,Ledger!$B$5:$B$204,$A7,Ledger!$H$5:$H$204,"&gt;0"))</f>
        <v/>
      </c>
      <c r="H7" s="26" t="str">
        <f>IF($A7="","",SUMIFS(Ledger!$J$5:$J$204,Ledger!$B$5:$B$204,$A7))</f>
        <v/>
      </c>
      <c r="I7" s="26" t="str">
        <f>IF($A7="","",SUMIFS(Payments!$D$4:$D$1003,Payments!$H$4:$H$1003,$A7,Payments!$A$4:$A$1003,"&gt;="&amp;DATE(YEAR(Settings!$B$6),MONTH(Settings!$B$6),1),Payments!$A$4:$A$1003,"&lt;"&amp;EDATE(DATE(YEAR(Settings!$B$6),MONTH(Settings!$B$6),1),1)))</f>
        <v/>
      </c>
    </row>
    <row r="8" spans="1:9" x14ac:dyDescent="0.3">
      <c r="A8" s="25" t="str">
        <f>IF(Settings!D7="","",Settings!D7)</f>
        <v/>
      </c>
      <c r="B8" s="27" t="str">
        <f>IF($A8="","",COUNTIF(Units!$B$4:$B$203,$A8))</f>
        <v/>
      </c>
      <c r="C8" s="27" t="str">
        <f>IF($A8="","",COUNTIFS(Units!$B$4:$B$203,$A8,Units!$D$4:$D$203,"&lt;&gt;"))</f>
        <v/>
      </c>
      <c r="D8" s="26" t="str">
        <f>IF($A8="","",SUMIFS(Units!$F$4:$F$203,Units!$B$4:$B$203,$A8,Units!$D$4:$D$203,"&lt;&gt;"))</f>
        <v/>
      </c>
      <c r="E8" s="26" t="str">
        <f>IF($A8="","",SUMIFS(Ledger!$F$5:$F$204,Ledger!$B$5:$B$204,$A8))</f>
        <v/>
      </c>
      <c r="F8" s="26" t="str">
        <f>IF($A8="","",SUMIFS(Ledger!$G$5:$G$204,Ledger!$B$5:$B$204,$A8))</f>
        <v/>
      </c>
      <c r="G8" s="26" t="str">
        <f>IF($A8="","",SUMIFS(Ledger!$H$5:$H$204,Ledger!$B$5:$B$204,$A8,Ledger!$H$5:$H$204,"&gt;0"))</f>
        <v/>
      </c>
      <c r="H8" s="26" t="str">
        <f>IF($A8="","",SUMIFS(Ledger!$J$5:$J$204,Ledger!$B$5:$B$204,$A8))</f>
        <v/>
      </c>
      <c r="I8" s="26" t="str">
        <f>IF($A8="","",SUMIFS(Payments!$D$4:$D$1003,Payments!$H$4:$H$1003,$A8,Payments!$A$4:$A$1003,"&gt;="&amp;DATE(YEAR(Settings!$B$6),MONTH(Settings!$B$6),1),Payments!$A$4:$A$1003,"&lt;"&amp;EDATE(DATE(YEAR(Settings!$B$6),MONTH(Settings!$B$6),1),1)))</f>
        <v/>
      </c>
    </row>
    <row r="9" spans="1:9" x14ac:dyDescent="0.3">
      <c r="A9" s="25" t="str">
        <f>IF(Settings!D8="","",Settings!D8)</f>
        <v/>
      </c>
      <c r="B9" s="27" t="str">
        <f>IF($A9="","",COUNTIF(Units!$B$4:$B$203,$A9))</f>
        <v/>
      </c>
      <c r="C9" s="27" t="str">
        <f>IF($A9="","",COUNTIFS(Units!$B$4:$B$203,$A9,Units!$D$4:$D$203,"&lt;&gt;"))</f>
        <v/>
      </c>
      <c r="D9" s="26" t="str">
        <f>IF($A9="","",SUMIFS(Units!$F$4:$F$203,Units!$B$4:$B$203,$A9,Units!$D$4:$D$203,"&lt;&gt;"))</f>
        <v/>
      </c>
      <c r="E9" s="26" t="str">
        <f>IF($A9="","",SUMIFS(Ledger!$F$5:$F$204,Ledger!$B$5:$B$204,$A9))</f>
        <v/>
      </c>
      <c r="F9" s="26" t="str">
        <f>IF($A9="","",SUMIFS(Ledger!$G$5:$G$204,Ledger!$B$5:$B$204,$A9))</f>
        <v/>
      </c>
      <c r="G9" s="26" t="str">
        <f>IF($A9="","",SUMIFS(Ledger!$H$5:$H$204,Ledger!$B$5:$B$204,$A9,Ledger!$H$5:$H$204,"&gt;0"))</f>
        <v/>
      </c>
      <c r="H9" s="26" t="str">
        <f>IF($A9="","",SUMIFS(Ledger!$J$5:$J$204,Ledger!$B$5:$B$204,$A9))</f>
        <v/>
      </c>
      <c r="I9" s="26" t="str">
        <f>IF($A9="","",SUMIFS(Payments!$D$4:$D$1003,Payments!$H$4:$H$1003,$A9,Payments!$A$4:$A$1003,"&gt;="&amp;DATE(YEAR(Settings!$B$6),MONTH(Settings!$B$6),1),Payments!$A$4:$A$1003,"&lt;"&amp;EDATE(DATE(YEAR(Settings!$B$6),MONTH(Settings!$B$6),1),1)))</f>
        <v/>
      </c>
    </row>
    <row r="10" spans="1:9" x14ac:dyDescent="0.3">
      <c r="A10" s="25" t="str">
        <f>IF(Settings!D9="","",Settings!D9)</f>
        <v/>
      </c>
      <c r="B10" s="27" t="str">
        <f>IF($A10="","",COUNTIF(Units!$B$4:$B$203,$A10))</f>
        <v/>
      </c>
      <c r="C10" s="27" t="str">
        <f>IF($A10="","",COUNTIFS(Units!$B$4:$B$203,$A10,Units!$D$4:$D$203,"&lt;&gt;"))</f>
        <v/>
      </c>
      <c r="D10" s="26" t="str">
        <f>IF($A10="","",SUMIFS(Units!$F$4:$F$203,Units!$B$4:$B$203,$A10,Units!$D$4:$D$203,"&lt;&gt;"))</f>
        <v/>
      </c>
      <c r="E10" s="26" t="str">
        <f>IF($A10="","",SUMIFS(Ledger!$F$5:$F$204,Ledger!$B$5:$B$204,$A10))</f>
        <v/>
      </c>
      <c r="F10" s="26" t="str">
        <f>IF($A10="","",SUMIFS(Ledger!$G$5:$G$204,Ledger!$B$5:$B$204,$A10))</f>
        <v/>
      </c>
      <c r="G10" s="26" t="str">
        <f>IF($A10="","",SUMIFS(Ledger!$H$5:$H$204,Ledger!$B$5:$B$204,$A10,Ledger!$H$5:$H$204,"&gt;0"))</f>
        <v/>
      </c>
      <c r="H10" s="26" t="str">
        <f>IF($A10="","",SUMIFS(Ledger!$J$5:$J$204,Ledger!$B$5:$B$204,$A10))</f>
        <v/>
      </c>
      <c r="I10" s="26" t="str">
        <f>IF($A10="","",SUMIFS(Payments!$D$4:$D$1003,Payments!$H$4:$H$1003,$A10,Payments!$A$4:$A$1003,"&gt;="&amp;DATE(YEAR(Settings!$B$6),MONTH(Settings!$B$6),1),Payments!$A$4:$A$1003,"&lt;"&amp;EDATE(DATE(YEAR(Settings!$B$6),MONTH(Settings!$B$6),1),1)))</f>
        <v/>
      </c>
    </row>
    <row r="11" spans="1:9" x14ac:dyDescent="0.3">
      <c r="A11" s="25" t="str">
        <f>IF(Settings!D10="","",Settings!D10)</f>
        <v/>
      </c>
      <c r="B11" s="27" t="str">
        <f>IF($A11="","",COUNTIF(Units!$B$4:$B$203,$A11))</f>
        <v/>
      </c>
      <c r="C11" s="27" t="str">
        <f>IF($A11="","",COUNTIFS(Units!$B$4:$B$203,$A11,Units!$D$4:$D$203,"&lt;&gt;"))</f>
        <v/>
      </c>
      <c r="D11" s="26" t="str">
        <f>IF($A11="","",SUMIFS(Units!$F$4:$F$203,Units!$B$4:$B$203,$A11,Units!$D$4:$D$203,"&lt;&gt;"))</f>
        <v/>
      </c>
      <c r="E11" s="26" t="str">
        <f>IF($A11="","",SUMIFS(Ledger!$F$5:$F$204,Ledger!$B$5:$B$204,$A11))</f>
        <v/>
      </c>
      <c r="F11" s="26" t="str">
        <f>IF($A11="","",SUMIFS(Ledger!$G$5:$G$204,Ledger!$B$5:$B$204,$A11))</f>
        <v/>
      </c>
      <c r="G11" s="26" t="str">
        <f>IF($A11="","",SUMIFS(Ledger!$H$5:$H$204,Ledger!$B$5:$B$204,$A11,Ledger!$H$5:$H$204,"&gt;0"))</f>
        <v/>
      </c>
      <c r="H11" s="26" t="str">
        <f>IF($A11="","",SUMIFS(Ledger!$J$5:$J$204,Ledger!$B$5:$B$204,$A11))</f>
        <v/>
      </c>
      <c r="I11" s="26" t="str">
        <f>IF($A11="","",SUMIFS(Payments!$D$4:$D$1003,Payments!$H$4:$H$1003,$A11,Payments!$A$4:$A$1003,"&gt;="&amp;DATE(YEAR(Settings!$B$6),MONTH(Settings!$B$6),1),Payments!$A$4:$A$1003,"&lt;"&amp;EDATE(DATE(YEAR(Settings!$B$6),MONTH(Settings!$B$6),1),1)))</f>
        <v/>
      </c>
    </row>
    <row r="12" spans="1:9" x14ac:dyDescent="0.3">
      <c r="A12" s="25" t="str">
        <f>IF(Settings!D11="","",Settings!D11)</f>
        <v/>
      </c>
      <c r="B12" s="27" t="str">
        <f>IF($A12="","",COUNTIF(Units!$B$4:$B$203,$A12))</f>
        <v/>
      </c>
      <c r="C12" s="27" t="str">
        <f>IF($A12="","",COUNTIFS(Units!$B$4:$B$203,$A12,Units!$D$4:$D$203,"&lt;&gt;"))</f>
        <v/>
      </c>
      <c r="D12" s="26" t="str">
        <f>IF($A12="","",SUMIFS(Units!$F$4:$F$203,Units!$B$4:$B$203,$A12,Units!$D$4:$D$203,"&lt;&gt;"))</f>
        <v/>
      </c>
      <c r="E12" s="26" t="str">
        <f>IF($A12="","",SUMIFS(Ledger!$F$5:$F$204,Ledger!$B$5:$B$204,$A12))</f>
        <v/>
      </c>
      <c r="F12" s="26" t="str">
        <f>IF($A12="","",SUMIFS(Ledger!$G$5:$G$204,Ledger!$B$5:$B$204,$A12))</f>
        <v/>
      </c>
      <c r="G12" s="26" t="str">
        <f>IF($A12="","",SUMIFS(Ledger!$H$5:$H$204,Ledger!$B$5:$B$204,$A12,Ledger!$H$5:$H$204,"&gt;0"))</f>
        <v/>
      </c>
      <c r="H12" s="26" t="str">
        <f>IF($A12="","",SUMIFS(Ledger!$J$5:$J$204,Ledger!$B$5:$B$204,$A12))</f>
        <v/>
      </c>
      <c r="I12" s="26" t="str">
        <f>IF($A12="","",SUMIFS(Payments!$D$4:$D$1003,Payments!$H$4:$H$1003,$A12,Payments!$A$4:$A$1003,"&gt;="&amp;DATE(YEAR(Settings!$B$6),MONTH(Settings!$B$6),1),Payments!$A$4:$A$1003,"&lt;"&amp;EDATE(DATE(YEAR(Settings!$B$6),MONTH(Settings!$B$6),1),1)))</f>
        <v/>
      </c>
    </row>
    <row r="13" spans="1:9" x14ac:dyDescent="0.3">
      <c r="A13" s="25" t="str">
        <f>IF(Settings!D12="","",Settings!D12)</f>
        <v/>
      </c>
      <c r="B13" s="27" t="str">
        <f>IF($A13="","",COUNTIF(Units!$B$4:$B$203,$A13))</f>
        <v/>
      </c>
      <c r="C13" s="27" t="str">
        <f>IF($A13="","",COUNTIFS(Units!$B$4:$B$203,$A13,Units!$D$4:$D$203,"&lt;&gt;"))</f>
        <v/>
      </c>
      <c r="D13" s="26" t="str">
        <f>IF($A13="","",SUMIFS(Units!$F$4:$F$203,Units!$B$4:$B$203,$A13,Units!$D$4:$D$203,"&lt;&gt;"))</f>
        <v/>
      </c>
      <c r="E13" s="26" t="str">
        <f>IF($A13="","",SUMIFS(Ledger!$F$5:$F$204,Ledger!$B$5:$B$204,$A13))</f>
        <v/>
      </c>
      <c r="F13" s="26" t="str">
        <f>IF($A13="","",SUMIFS(Ledger!$G$5:$G$204,Ledger!$B$5:$B$204,$A13))</f>
        <v/>
      </c>
      <c r="G13" s="26" t="str">
        <f>IF($A13="","",SUMIFS(Ledger!$H$5:$H$204,Ledger!$B$5:$B$204,$A13,Ledger!$H$5:$H$204,"&gt;0"))</f>
        <v/>
      </c>
      <c r="H13" s="26" t="str">
        <f>IF($A13="","",SUMIFS(Ledger!$J$5:$J$204,Ledger!$B$5:$B$204,$A13))</f>
        <v/>
      </c>
      <c r="I13" s="26" t="str">
        <f>IF($A13="","",SUMIFS(Payments!$D$4:$D$1003,Payments!$H$4:$H$1003,$A13,Payments!$A$4:$A$1003,"&gt;="&amp;DATE(YEAR(Settings!$B$6),MONTH(Settings!$B$6),1),Payments!$A$4:$A$1003,"&lt;"&amp;EDATE(DATE(YEAR(Settings!$B$6),MONTH(Settings!$B$6),1),1)))</f>
        <v/>
      </c>
    </row>
    <row r="14" spans="1:9" x14ac:dyDescent="0.3">
      <c r="A14" s="25" t="str">
        <f>IF(Settings!D13="","",Settings!D13)</f>
        <v/>
      </c>
      <c r="B14" s="27" t="str">
        <f>IF($A14="","",COUNTIF(Units!$B$4:$B$203,$A14))</f>
        <v/>
      </c>
      <c r="C14" s="27" t="str">
        <f>IF($A14="","",COUNTIFS(Units!$B$4:$B$203,$A14,Units!$D$4:$D$203,"&lt;&gt;"))</f>
        <v/>
      </c>
      <c r="D14" s="26" t="str">
        <f>IF($A14="","",SUMIFS(Units!$F$4:$F$203,Units!$B$4:$B$203,$A14,Units!$D$4:$D$203,"&lt;&gt;"))</f>
        <v/>
      </c>
      <c r="E14" s="26" t="str">
        <f>IF($A14="","",SUMIFS(Ledger!$F$5:$F$204,Ledger!$B$5:$B$204,$A14))</f>
        <v/>
      </c>
      <c r="F14" s="26" t="str">
        <f>IF($A14="","",SUMIFS(Ledger!$G$5:$G$204,Ledger!$B$5:$B$204,$A14))</f>
        <v/>
      </c>
      <c r="G14" s="26" t="str">
        <f>IF($A14="","",SUMIFS(Ledger!$H$5:$H$204,Ledger!$B$5:$B$204,$A14,Ledger!$H$5:$H$204,"&gt;0"))</f>
        <v/>
      </c>
      <c r="H14" s="26" t="str">
        <f>IF($A14="","",SUMIFS(Ledger!$J$5:$J$204,Ledger!$B$5:$B$204,$A14))</f>
        <v/>
      </c>
      <c r="I14" s="26" t="str">
        <f>IF($A14="","",SUMIFS(Payments!$D$4:$D$1003,Payments!$H$4:$H$1003,$A14,Payments!$A$4:$A$1003,"&gt;="&amp;DATE(YEAR(Settings!$B$6),MONTH(Settings!$B$6),1),Payments!$A$4:$A$1003,"&lt;"&amp;EDATE(DATE(YEAR(Settings!$B$6),MONTH(Settings!$B$6),1),1)))</f>
        <v/>
      </c>
    </row>
    <row r="15" spans="1:9" x14ac:dyDescent="0.3">
      <c r="A15" s="25" t="str">
        <f>IF(Settings!D14="","",Settings!D14)</f>
        <v/>
      </c>
      <c r="B15" s="27" t="str">
        <f>IF($A15="","",COUNTIF(Units!$B$4:$B$203,$A15))</f>
        <v/>
      </c>
      <c r="C15" s="27" t="str">
        <f>IF($A15="","",COUNTIFS(Units!$B$4:$B$203,$A15,Units!$D$4:$D$203,"&lt;&gt;"))</f>
        <v/>
      </c>
      <c r="D15" s="26" t="str">
        <f>IF($A15="","",SUMIFS(Units!$F$4:$F$203,Units!$B$4:$B$203,$A15,Units!$D$4:$D$203,"&lt;&gt;"))</f>
        <v/>
      </c>
      <c r="E15" s="26" t="str">
        <f>IF($A15="","",SUMIFS(Ledger!$F$5:$F$204,Ledger!$B$5:$B$204,$A15))</f>
        <v/>
      </c>
      <c r="F15" s="26" t="str">
        <f>IF($A15="","",SUMIFS(Ledger!$G$5:$G$204,Ledger!$B$5:$B$204,$A15))</f>
        <v/>
      </c>
      <c r="G15" s="26" t="str">
        <f>IF($A15="","",SUMIFS(Ledger!$H$5:$H$204,Ledger!$B$5:$B$204,$A15,Ledger!$H$5:$H$204,"&gt;0"))</f>
        <v/>
      </c>
      <c r="H15" s="26" t="str">
        <f>IF($A15="","",SUMIFS(Ledger!$J$5:$J$204,Ledger!$B$5:$B$204,$A15))</f>
        <v/>
      </c>
      <c r="I15" s="26" t="str">
        <f>IF($A15="","",SUMIFS(Payments!$D$4:$D$1003,Payments!$H$4:$H$1003,$A15,Payments!$A$4:$A$1003,"&gt;="&amp;DATE(YEAR(Settings!$B$6),MONTH(Settings!$B$6),1),Payments!$A$4:$A$1003,"&lt;"&amp;EDATE(DATE(YEAR(Settings!$B$6),MONTH(Settings!$B$6),1),1)))</f>
        <v/>
      </c>
    </row>
    <row r="16" spans="1:9" x14ac:dyDescent="0.3">
      <c r="A16" s="25" t="str">
        <f>IF(Settings!D15="","",Settings!D15)</f>
        <v/>
      </c>
      <c r="B16" s="27" t="str">
        <f>IF($A16="","",COUNTIF(Units!$B$4:$B$203,$A16))</f>
        <v/>
      </c>
      <c r="C16" s="27" t="str">
        <f>IF($A16="","",COUNTIFS(Units!$B$4:$B$203,$A16,Units!$D$4:$D$203,"&lt;&gt;"))</f>
        <v/>
      </c>
      <c r="D16" s="26" t="str">
        <f>IF($A16="","",SUMIFS(Units!$F$4:$F$203,Units!$B$4:$B$203,$A16,Units!$D$4:$D$203,"&lt;&gt;"))</f>
        <v/>
      </c>
      <c r="E16" s="26" t="str">
        <f>IF($A16="","",SUMIFS(Ledger!$F$5:$F$204,Ledger!$B$5:$B$204,$A16))</f>
        <v/>
      </c>
      <c r="F16" s="26" t="str">
        <f>IF($A16="","",SUMIFS(Ledger!$G$5:$G$204,Ledger!$B$5:$B$204,$A16))</f>
        <v/>
      </c>
      <c r="G16" s="26" t="str">
        <f>IF($A16="","",SUMIFS(Ledger!$H$5:$H$204,Ledger!$B$5:$B$204,$A16,Ledger!$H$5:$H$204,"&gt;0"))</f>
        <v/>
      </c>
      <c r="H16" s="26" t="str">
        <f>IF($A16="","",SUMIFS(Ledger!$J$5:$J$204,Ledger!$B$5:$B$204,$A16))</f>
        <v/>
      </c>
      <c r="I16" s="26" t="str">
        <f>IF($A16="","",SUMIFS(Payments!$D$4:$D$1003,Payments!$H$4:$H$1003,$A16,Payments!$A$4:$A$1003,"&gt;="&amp;DATE(YEAR(Settings!$B$6),MONTH(Settings!$B$6),1),Payments!$A$4:$A$1003,"&lt;"&amp;EDATE(DATE(YEAR(Settings!$B$6),MONTH(Settings!$B$6),1),1)))</f>
        <v/>
      </c>
    </row>
    <row r="17" spans="1:9" x14ac:dyDescent="0.3">
      <c r="A17" s="25" t="str">
        <f>IF(Settings!D16="","",Settings!D16)</f>
        <v/>
      </c>
      <c r="B17" s="27" t="str">
        <f>IF($A17="","",COUNTIF(Units!$B$4:$B$203,$A17))</f>
        <v/>
      </c>
      <c r="C17" s="27" t="str">
        <f>IF($A17="","",COUNTIFS(Units!$B$4:$B$203,$A17,Units!$D$4:$D$203,"&lt;&gt;"))</f>
        <v/>
      </c>
      <c r="D17" s="26" t="str">
        <f>IF($A17="","",SUMIFS(Units!$F$4:$F$203,Units!$B$4:$B$203,$A17,Units!$D$4:$D$203,"&lt;&gt;"))</f>
        <v/>
      </c>
      <c r="E17" s="26" t="str">
        <f>IF($A17="","",SUMIFS(Ledger!$F$5:$F$204,Ledger!$B$5:$B$204,$A17))</f>
        <v/>
      </c>
      <c r="F17" s="26" t="str">
        <f>IF($A17="","",SUMIFS(Ledger!$G$5:$G$204,Ledger!$B$5:$B$204,$A17))</f>
        <v/>
      </c>
      <c r="G17" s="26" t="str">
        <f>IF($A17="","",SUMIFS(Ledger!$H$5:$H$204,Ledger!$B$5:$B$204,$A17,Ledger!$H$5:$H$204,"&gt;0"))</f>
        <v/>
      </c>
      <c r="H17" s="26" t="str">
        <f>IF($A17="","",SUMIFS(Ledger!$J$5:$J$204,Ledger!$B$5:$B$204,$A17))</f>
        <v/>
      </c>
      <c r="I17" s="26" t="str">
        <f>IF($A17="","",SUMIFS(Payments!$D$4:$D$1003,Payments!$H$4:$H$1003,$A17,Payments!$A$4:$A$1003,"&gt;="&amp;DATE(YEAR(Settings!$B$6),MONTH(Settings!$B$6),1),Payments!$A$4:$A$1003,"&lt;"&amp;EDATE(DATE(YEAR(Settings!$B$6),MONTH(Settings!$B$6),1),1)))</f>
        <v/>
      </c>
    </row>
    <row r="18" spans="1:9" x14ac:dyDescent="0.3">
      <c r="A18" s="25" t="str">
        <f>IF(Settings!D17="","",Settings!D17)</f>
        <v/>
      </c>
      <c r="B18" s="27" t="str">
        <f>IF($A18="","",COUNTIF(Units!$B$4:$B$203,$A18))</f>
        <v/>
      </c>
      <c r="C18" s="27" t="str">
        <f>IF($A18="","",COUNTIFS(Units!$B$4:$B$203,$A18,Units!$D$4:$D$203,"&lt;&gt;"))</f>
        <v/>
      </c>
      <c r="D18" s="26" t="str">
        <f>IF($A18="","",SUMIFS(Units!$F$4:$F$203,Units!$B$4:$B$203,$A18,Units!$D$4:$D$203,"&lt;&gt;"))</f>
        <v/>
      </c>
      <c r="E18" s="26" t="str">
        <f>IF($A18="","",SUMIFS(Ledger!$F$5:$F$204,Ledger!$B$5:$B$204,$A18))</f>
        <v/>
      </c>
      <c r="F18" s="26" t="str">
        <f>IF($A18="","",SUMIFS(Ledger!$G$5:$G$204,Ledger!$B$5:$B$204,$A18))</f>
        <v/>
      </c>
      <c r="G18" s="26" t="str">
        <f>IF($A18="","",SUMIFS(Ledger!$H$5:$H$204,Ledger!$B$5:$B$204,$A18,Ledger!$H$5:$H$204,"&gt;0"))</f>
        <v/>
      </c>
      <c r="H18" s="26" t="str">
        <f>IF($A18="","",SUMIFS(Ledger!$J$5:$J$204,Ledger!$B$5:$B$204,$A18))</f>
        <v/>
      </c>
      <c r="I18" s="26" t="str">
        <f>IF($A18="","",SUMIFS(Payments!$D$4:$D$1003,Payments!$H$4:$H$1003,$A18,Payments!$A$4:$A$1003,"&gt;="&amp;DATE(YEAR(Settings!$B$6),MONTH(Settings!$B$6),1),Payments!$A$4:$A$1003,"&lt;"&amp;EDATE(DATE(YEAR(Settings!$B$6),MONTH(Settings!$B$6),1),1)))</f>
        <v/>
      </c>
    </row>
    <row r="19" spans="1:9" x14ac:dyDescent="0.3">
      <c r="A19" s="25" t="str">
        <f>IF(Settings!D18="","",Settings!D18)</f>
        <v/>
      </c>
      <c r="B19" s="27" t="str">
        <f>IF($A19="","",COUNTIF(Units!$B$4:$B$203,$A19))</f>
        <v/>
      </c>
      <c r="C19" s="27" t="str">
        <f>IF($A19="","",COUNTIFS(Units!$B$4:$B$203,$A19,Units!$D$4:$D$203,"&lt;&gt;"))</f>
        <v/>
      </c>
      <c r="D19" s="26" t="str">
        <f>IF($A19="","",SUMIFS(Units!$F$4:$F$203,Units!$B$4:$B$203,$A19,Units!$D$4:$D$203,"&lt;&gt;"))</f>
        <v/>
      </c>
      <c r="E19" s="26" t="str">
        <f>IF($A19="","",SUMIFS(Ledger!$F$5:$F$204,Ledger!$B$5:$B$204,$A19))</f>
        <v/>
      </c>
      <c r="F19" s="26" t="str">
        <f>IF($A19="","",SUMIFS(Ledger!$G$5:$G$204,Ledger!$B$5:$B$204,$A19))</f>
        <v/>
      </c>
      <c r="G19" s="26" t="str">
        <f>IF($A19="","",SUMIFS(Ledger!$H$5:$H$204,Ledger!$B$5:$B$204,$A19,Ledger!$H$5:$H$204,"&gt;0"))</f>
        <v/>
      </c>
      <c r="H19" s="26" t="str">
        <f>IF($A19="","",SUMIFS(Ledger!$J$5:$J$204,Ledger!$B$5:$B$204,$A19))</f>
        <v/>
      </c>
      <c r="I19" s="26" t="str">
        <f>IF($A19="","",SUMIFS(Payments!$D$4:$D$1003,Payments!$H$4:$H$1003,$A19,Payments!$A$4:$A$1003,"&gt;="&amp;DATE(YEAR(Settings!$B$6),MONTH(Settings!$B$6),1),Payments!$A$4:$A$1003,"&lt;"&amp;EDATE(DATE(YEAR(Settings!$B$6),MONTH(Settings!$B$6),1),1)))</f>
        <v/>
      </c>
    </row>
    <row r="20" spans="1:9" x14ac:dyDescent="0.3">
      <c r="A20" s="25" t="str">
        <f>IF(Settings!D19="","",Settings!D19)</f>
        <v/>
      </c>
      <c r="B20" s="27" t="str">
        <f>IF($A20="","",COUNTIF(Units!$B$4:$B$203,$A20))</f>
        <v/>
      </c>
      <c r="C20" s="27" t="str">
        <f>IF($A20="","",COUNTIFS(Units!$B$4:$B$203,$A20,Units!$D$4:$D$203,"&lt;&gt;"))</f>
        <v/>
      </c>
      <c r="D20" s="26" t="str">
        <f>IF($A20="","",SUMIFS(Units!$F$4:$F$203,Units!$B$4:$B$203,$A20,Units!$D$4:$D$203,"&lt;&gt;"))</f>
        <v/>
      </c>
      <c r="E20" s="26" t="str">
        <f>IF($A20="","",SUMIFS(Ledger!$F$5:$F$204,Ledger!$B$5:$B$204,$A20))</f>
        <v/>
      </c>
      <c r="F20" s="26" t="str">
        <f>IF($A20="","",SUMIFS(Ledger!$G$5:$G$204,Ledger!$B$5:$B$204,$A20))</f>
        <v/>
      </c>
      <c r="G20" s="26" t="str">
        <f>IF($A20="","",SUMIFS(Ledger!$H$5:$H$204,Ledger!$B$5:$B$204,$A20,Ledger!$H$5:$H$204,"&gt;0"))</f>
        <v/>
      </c>
      <c r="H20" s="26" t="str">
        <f>IF($A20="","",SUMIFS(Ledger!$J$5:$J$204,Ledger!$B$5:$B$204,$A20))</f>
        <v/>
      </c>
      <c r="I20" s="26" t="str">
        <f>IF($A20="","",SUMIFS(Payments!$D$4:$D$1003,Payments!$H$4:$H$1003,$A20,Payments!$A$4:$A$1003,"&gt;="&amp;DATE(YEAR(Settings!$B$6),MONTH(Settings!$B$6),1),Payments!$A$4:$A$1003,"&lt;"&amp;EDATE(DATE(YEAR(Settings!$B$6),MONTH(Settings!$B$6),1),1)))</f>
        <v/>
      </c>
    </row>
    <row r="21" spans="1:9" x14ac:dyDescent="0.3">
      <c r="A21" s="25" t="str">
        <f>IF(Settings!D20="","",Settings!D20)</f>
        <v/>
      </c>
      <c r="B21" s="27" t="str">
        <f>IF($A21="","",COUNTIF(Units!$B$4:$B$203,$A21))</f>
        <v/>
      </c>
      <c r="C21" s="27" t="str">
        <f>IF($A21="","",COUNTIFS(Units!$B$4:$B$203,$A21,Units!$D$4:$D$203,"&lt;&gt;"))</f>
        <v/>
      </c>
      <c r="D21" s="26" t="str">
        <f>IF($A21="","",SUMIFS(Units!$F$4:$F$203,Units!$B$4:$B$203,$A21,Units!$D$4:$D$203,"&lt;&gt;"))</f>
        <v/>
      </c>
      <c r="E21" s="26" t="str">
        <f>IF($A21="","",SUMIFS(Ledger!$F$5:$F$204,Ledger!$B$5:$B$204,$A21))</f>
        <v/>
      </c>
      <c r="F21" s="26" t="str">
        <f>IF($A21="","",SUMIFS(Ledger!$G$5:$G$204,Ledger!$B$5:$B$204,$A21))</f>
        <v/>
      </c>
      <c r="G21" s="26" t="str">
        <f>IF($A21="","",SUMIFS(Ledger!$H$5:$H$204,Ledger!$B$5:$B$204,$A21,Ledger!$H$5:$H$204,"&gt;0"))</f>
        <v/>
      </c>
      <c r="H21" s="26" t="str">
        <f>IF($A21="","",SUMIFS(Ledger!$J$5:$J$204,Ledger!$B$5:$B$204,$A21))</f>
        <v/>
      </c>
      <c r="I21" s="26" t="str">
        <f>IF($A21="","",SUMIFS(Payments!$D$4:$D$1003,Payments!$H$4:$H$1003,$A21,Payments!$A$4:$A$1003,"&gt;="&amp;DATE(YEAR(Settings!$B$6),MONTH(Settings!$B$6),1),Payments!$A$4:$A$1003,"&lt;"&amp;EDATE(DATE(YEAR(Settings!$B$6),MONTH(Settings!$B$6),1),1)))</f>
        <v/>
      </c>
    </row>
    <row r="22" spans="1:9" x14ac:dyDescent="0.3">
      <c r="A22" s="25" t="str">
        <f>IF(Settings!D21="","",Settings!D21)</f>
        <v/>
      </c>
      <c r="B22" s="27" t="str">
        <f>IF($A22="","",COUNTIF(Units!$B$4:$B$203,$A22))</f>
        <v/>
      </c>
      <c r="C22" s="27" t="str">
        <f>IF($A22="","",COUNTIFS(Units!$B$4:$B$203,$A22,Units!$D$4:$D$203,"&lt;&gt;"))</f>
        <v/>
      </c>
      <c r="D22" s="26" t="str">
        <f>IF($A22="","",SUMIFS(Units!$F$4:$F$203,Units!$B$4:$B$203,$A22,Units!$D$4:$D$203,"&lt;&gt;"))</f>
        <v/>
      </c>
      <c r="E22" s="26" t="str">
        <f>IF($A22="","",SUMIFS(Ledger!$F$5:$F$204,Ledger!$B$5:$B$204,$A22))</f>
        <v/>
      </c>
      <c r="F22" s="26" t="str">
        <f>IF($A22="","",SUMIFS(Ledger!$G$5:$G$204,Ledger!$B$5:$B$204,$A22))</f>
        <v/>
      </c>
      <c r="G22" s="26" t="str">
        <f>IF($A22="","",SUMIFS(Ledger!$H$5:$H$204,Ledger!$B$5:$B$204,$A22,Ledger!$H$5:$H$204,"&gt;0"))</f>
        <v/>
      </c>
      <c r="H22" s="26" t="str">
        <f>IF($A22="","",SUMIFS(Ledger!$J$5:$J$204,Ledger!$B$5:$B$204,$A22))</f>
        <v/>
      </c>
      <c r="I22" s="26" t="str">
        <f>IF($A22="","",SUMIFS(Payments!$D$4:$D$1003,Payments!$H$4:$H$1003,$A22,Payments!$A$4:$A$1003,"&gt;="&amp;DATE(YEAR(Settings!$B$6),MONTH(Settings!$B$6),1),Payments!$A$4:$A$1003,"&lt;"&amp;EDATE(DATE(YEAR(Settings!$B$6),MONTH(Settings!$B$6),1),1)))</f>
        <v/>
      </c>
    </row>
    <row r="23" spans="1:9" x14ac:dyDescent="0.3">
      <c r="A23" s="25" t="str">
        <f>IF(Settings!D22="","",Settings!D22)</f>
        <v/>
      </c>
      <c r="B23" s="27" t="str">
        <f>IF($A23="","",COUNTIF(Units!$B$4:$B$203,$A23))</f>
        <v/>
      </c>
      <c r="C23" s="27" t="str">
        <f>IF($A23="","",COUNTIFS(Units!$B$4:$B$203,$A23,Units!$D$4:$D$203,"&lt;&gt;"))</f>
        <v/>
      </c>
      <c r="D23" s="26" t="str">
        <f>IF($A23="","",SUMIFS(Units!$F$4:$F$203,Units!$B$4:$B$203,$A23,Units!$D$4:$D$203,"&lt;&gt;"))</f>
        <v/>
      </c>
      <c r="E23" s="26" t="str">
        <f>IF($A23="","",SUMIFS(Ledger!$F$5:$F$204,Ledger!$B$5:$B$204,$A23))</f>
        <v/>
      </c>
      <c r="F23" s="26" t="str">
        <f>IF($A23="","",SUMIFS(Ledger!$G$5:$G$204,Ledger!$B$5:$B$204,$A23))</f>
        <v/>
      </c>
      <c r="G23" s="26" t="str">
        <f>IF($A23="","",SUMIFS(Ledger!$H$5:$H$204,Ledger!$B$5:$B$204,$A23,Ledger!$H$5:$H$204,"&gt;0"))</f>
        <v/>
      </c>
      <c r="H23" s="26" t="str">
        <f>IF($A23="","",SUMIFS(Ledger!$J$5:$J$204,Ledger!$B$5:$B$204,$A23))</f>
        <v/>
      </c>
      <c r="I23" s="26" t="str">
        <f>IF($A23="","",SUMIFS(Payments!$D$4:$D$1003,Payments!$H$4:$H$1003,$A23,Payments!$A$4:$A$1003,"&gt;="&amp;DATE(YEAR(Settings!$B$6),MONTH(Settings!$B$6),1),Payments!$A$4:$A$1003,"&lt;"&amp;EDATE(DATE(YEAR(Settings!$B$6),MONTH(Settings!$B$6),1),1)))</f>
        <v/>
      </c>
    </row>
    <row r="24" spans="1:9" x14ac:dyDescent="0.3">
      <c r="A24" s="34" t="s">
        <v>129</v>
      </c>
      <c r="B24" s="35">
        <f t="shared" ref="B24:I24" si="0">SUM(B4:B23)</f>
        <v>6</v>
      </c>
      <c r="C24" s="35">
        <f t="shared" si="0"/>
        <v>5</v>
      </c>
      <c r="D24" s="36">
        <f t="shared" si="0"/>
        <v>121500</v>
      </c>
      <c r="E24" s="36">
        <f t="shared" ca="1" si="0"/>
        <v>879500</v>
      </c>
      <c r="F24" s="36">
        <f t="shared" si="0"/>
        <v>848000</v>
      </c>
      <c r="G24" s="36">
        <f t="shared" ca="1" si="0"/>
        <v>71500</v>
      </c>
      <c r="H24" s="36">
        <f t="shared" si="0"/>
        <v>290000</v>
      </c>
      <c r="I24" s="36">
        <f t="shared" ca="1" si="0"/>
        <v>80000</v>
      </c>
    </row>
  </sheetData>
  <sheetProtection sheet="1" formatCells="0" formatColumns="0" formatRows="0" sort="0" autoFilter="0"/>
  <conditionalFormatting sqref="G4:G23">
    <cfRule type="cellIs" dxfId="0" priority="1" operator="greaterThan">
      <formula>0</formula>
    </cfRule>
  </conditionalFormatting>
  <pageMargins left="0.4" right="0.4" top="1" bottom="1" header="0.5" footer="0.5"/>
  <pageSetup paperSize="9" fitToHeight="0"/>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vt:lpstr>
      <vt:lpstr>Settings</vt:lpstr>
      <vt:lpstr>Units</vt:lpstr>
      <vt:lpstr>Payments</vt:lpstr>
      <vt:lpstr>Ledger</vt:lpstr>
      <vt:lpstr>Summary</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Rent Ledger for Multiple Properties (Excel)</dc:title>
  <dc:subject>Free Excel rent tracker for landlords: every unit and tenant, rent due and paid month by month, arrears or advance, deposits held, lease end alerts and reminders.</dc:subject>
  <dc:creator>Nivesh Sahayak</dc:creator>
  <cp:keywords>Toolkit by GroupChatOn; Designed &amp; Developed by: Nivesh Sahayak</cp:keywords>
  <dc:description>Rent Ledger for Multiple Properties (Excel). From Toolkit by GroupChatOn (https://toolkit.groupchaton.com). Designed &amp; Developed by: Nivesh Sahayak (https://www.niveshsahayak.in/)</dc:description>
  <cp:lastModifiedBy>Nivesh Sahayak</cp:lastModifiedBy>
  <dcterms:created xsi:type="dcterms:W3CDTF">2026-11-02T18:22:05Z</dcterms:created>
  <dcterms:modified xsi:type="dcterms:W3CDTF">2026-11-02T18:22:57Z</dcterms:modified>
  <cp:category>Landlords &amp; Rentals</cp:category>
</cp:coreProperties>
</file>