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4D45B26E-4075-4E2A-B9F6-037C8BD8A1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Customers" sheetId="2" r:id="rId2"/>
    <sheet name="Purchases" sheetId="3" r:id="rId3"/>
    <sheet name="Summary" sheetId="4" r:id="rId4"/>
    <sheet name="Setup" sheetId="5" r:id="rId5"/>
  </sheets>
  <definedNames>
    <definedName name="_xlnm._FilterDatabase" localSheetId="1" hidden="1">Customers!$A$3:$P$303</definedName>
    <definedName name="_xlnm._FilterDatabase" localSheetId="2" hidden="1">Purchases!$A$3:$E$2003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4" l="1"/>
  <c r="B26" i="4"/>
  <c r="B25" i="4"/>
  <c r="D25" i="4" s="1"/>
  <c r="B24" i="4"/>
  <c r="B23" i="4"/>
  <c r="C23" i="4" s="1"/>
  <c r="B22" i="4"/>
  <c r="D22" i="4" s="1"/>
  <c r="B21" i="4"/>
  <c r="B20" i="4"/>
  <c r="D20" i="4" s="1"/>
  <c r="B19" i="4"/>
  <c r="C19" i="4" s="1"/>
  <c r="B18" i="4"/>
  <c r="D18" i="4" s="1"/>
  <c r="B17" i="4"/>
  <c r="C17" i="4" s="1"/>
  <c r="B16" i="4"/>
  <c r="B15" i="4"/>
  <c r="B14" i="4"/>
  <c r="C13" i="4"/>
  <c r="B13" i="4"/>
  <c r="B12" i="4"/>
  <c r="C12" i="4" s="1"/>
  <c r="D11" i="4"/>
  <c r="D4" i="4"/>
  <c r="A2" i="4"/>
  <c r="E3" i="3"/>
  <c r="O303" i="2"/>
  <c r="M303" i="2"/>
  <c r="Q303" i="2" s="1"/>
  <c r="L303" i="2"/>
  <c r="N303" i="2" s="1"/>
  <c r="Q302" i="2"/>
  <c r="O302" i="2"/>
  <c r="M302" i="2"/>
  <c r="L302" i="2"/>
  <c r="J302" i="2" s="1"/>
  <c r="K302" i="2"/>
  <c r="I302" i="2"/>
  <c r="O301" i="2"/>
  <c r="M301" i="2"/>
  <c r="Q301" i="2" s="1"/>
  <c r="L301" i="2"/>
  <c r="O300" i="2"/>
  <c r="M300" i="2"/>
  <c r="Q300" i="2" s="1"/>
  <c r="L300" i="2"/>
  <c r="I300" i="2" s="1"/>
  <c r="J300" i="2"/>
  <c r="K300" i="2" s="1"/>
  <c r="O299" i="2"/>
  <c r="M299" i="2"/>
  <c r="Q299" i="2" s="1"/>
  <c r="L299" i="2"/>
  <c r="N299" i="2" s="1"/>
  <c r="I299" i="2"/>
  <c r="O298" i="2"/>
  <c r="M298" i="2"/>
  <c r="Q298" i="2" s="1"/>
  <c r="L298" i="2"/>
  <c r="N298" i="2" s="1"/>
  <c r="J298" i="2"/>
  <c r="K298" i="2" s="1"/>
  <c r="O297" i="2"/>
  <c r="M297" i="2"/>
  <c r="Q297" i="2" s="1"/>
  <c r="L297" i="2"/>
  <c r="J297" i="2" s="1"/>
  <c r="K297" i="2"/>
  <c r="O296" i="2"/>
  <c r="M296" i="2"/>
  <c r="Q296" i="2" s="1"/>
  <c r="L296" i="2"/>
  <c r="J296" i="2" s="1"/>
  <c r="K296" i="2" s="1"/>
  <c r="I296" i="2"/>
  <c r="O295" i="2"/>
  <c r="M295" i="2"/>
  <c r="Q295" i="2" s="1"/>
  <c r="L295" i="2"/>
  <c r="I295" i="2" s="1"/>
  <c r="O294" i="2"/>
  <c r="M294" i="2"/>
  <c r="Q294" i="2" s="1"/>
  <c r="L294" i="2"/>
  <c r="N294" i="2" s="1"/>
  <c r="O293" i="2"/>
  <c r="M293" i="2"/>
  <c r="Q293" i="2" s="1"/>
  <c r="L293" i="2"/>
  <c r="N293" i="2" s="1"/>
  <c r="O292" i="2"/>
  <c r="M292" i="2"/>
  <c r="Q292" i="2" s="1"/>
  <c r="L292" i="2"/>
  <c r="J292" i="2" s="1"/>
  <c r="K292" i="2" s="1"/>
  <c r="O291" i="2"/>
  <c r="M291" i="2"/>
  <c r="Q291" i="2" s="1"/>
  <c r="L291" i="2"/>
  <c r="I291" i="2" s="1"/>
  <c r="J291" i="2"/>
  <c r="K291" i="2" s="1"/>
  <c r="O290" i="2"/>
  <c r="M290" i="2"/>
  <c r="Q290" i="2" s="1"/>
  <c r="L290" i="2"/>
  <c r="O289" i="2"/>
  <c r="M289" i="2"/>
  <c r="Q289" i="2" s="1"/>
  <c r="L289" i="2"/>
  <c r="N289" i="2" s="1"/>
  <c r="O288" i="2"/>
  <c r="M288" i="2"/>
  <c r="Q288" i="2" s="1"/>
  <c r="L288" i="2"/>
  <c r="N288" i="2" s="1"/>
  <c r="O287" i="2"/>
  <c r="N287" i="2"/>
  <c r="M287" i="2"/>
  <c r="Q287" i="2" s="1"/>
  <c r="L287" i="2"/>
  <c r="J287" i="2" s="1"/>
  <c r="K287" i="2" s="1"/>
  <c r="I287" i="2"/>
  <c r="O286" i="2"/>
  <c r="M286" i="2"/>
  <c r="Q286" i="2" s="1"/>
  <c r="L286" i="2"/>
  <c r="I286" i="2" s="1"/>
  <c r="O285" i="2"/>
  <c r="M285" i="2"/>
  <c r="Q285" i="2" s="1"/>
  <c r="L285" i="2"/>
  <c r="O284" i="2"/>
  <c r="M284" i="2"/>
  <c r="Q284" i="2" s="1"/>
  <c r="L284" i="2"/>
  <c r="N284" i="2" s="1"/>
  <c r="J284" i="2"/>
  <c r="K284" i="2" s="1"/>
  <c r="Q283" i="2"/>
  <c r="O283" i="2"/>
  <c r="M283" i="2"/>
  <c r="L283" i="2"/>
  <c r="N283" i="2" s="1"/>
  <c r="I283" i="2"/>
  <c r="O282" i="2"/>
  <c r="N282" i="2"/>
  <c r="M282" i="2"/>
  <c r="Q282" i="2" s="1"/>
  <c r="L282" i="2"/>
  <c r="J282" i="2" s="1"/>
  <c r="K282" i="2" s="1"/>
  <c r="O281" i="2"/>
  <c r="M281" i="2"/>
  <c r="Q281" i="2" s="1"/>
  <c r="L281" i="2"/>
  <c r="N281" i="2" s="1"/>
  <c r="J281" i="2"/>
  <c r="K281" i="2" s="1"/>
  <c r="O280" i="2"/>
  <c r="M280" i="2"/>
  <c r="Q280" i="2" s="1"/>
  <c r="L280" i="2"/>
  <c r="I280" i="2" s="1"/>
  <c r="O279" i="2"/>
  <c r="M279" i="2"/>
  <c r="Q279" i="2" s="1"/>
  <c r="L279" i="2"/>
  <c r="N279" i="2" s="1"/>
  <c r="O278" i="2"/>
  <c r="M278" i="2"/>
  <c r="Q278" i="2" s="1"/>
  <c r="L278" i="2"/>
  <c r="N278" i="2" s="1"/>
  <c r="O277" i="2"/>
  <c r="M277" i="2"/>
  <c r="Q277" i="2" s="1"/>
  <c r="L277" i="2"/>
  <c r="J277" i="2" s="1"/>
  <c r="K277" i="2"/>
  <c r="I277" i="2"/>
  <c r="O276" i="2"/>
  <c r="M276" i="2"/>
  <c r="Q276" i="2" s="1"/>
  <c r="L276" i="2"/>
  <c r="O275" i="2"/>
  <c r="M275" i="2"/>
  <c r="Q275" i="2" s="1"/>
  <c r="L275" i="2"/>
  <c r="I275" i="2" s="1"/>
  <c r="J275" i="2"/>
  <c r="K275" i="2" s="1"/>
  <c r="O274" i="2"/>
  <c r="M274" i="2"/>
  <c r="Q274" i="2" s="1"/>
  <c r="L274" i="2"/>
  <c r="N274" i="2" s="1"/>
  <c r="O273" i="2"/>
  <c r="M273" i="2"/>
  <c r="Q273" i="2" s="1"/>
  <c r="L273" i="2"/>
  <c r="N273" i="2" s="1"/>
  <c r="O272" i="2"/>
  <c r="N272" i="2"/>
  <c r="M272" i="2"/>
  <c r="Q272" i="2" s="1"/>
  <c r="L272" i="2"/>
  <c r="J272" i="2" s="1"/>
  <c r="K272" i="2"/>
  <c r="I272" i="2"/>
  <c r="O271" i="2"/>
  <c r="M271" i="2"/>
  <c r="Q271" i="2" s="1"/>
  <c r="L271" i="2"/>
  <c r="J271" i="2" s="1"/>
  <c r="K271" i="2" s="1"/>
  <c r="O270" i="2"/>
  <c r="M270" i="2"/>
  <c r="Q270" i="2" s="1"/>
  <c r="L270" i="2"/>
  <c r="I270" i="2" s="1"/>
  <c r="J270" i="2"/>
  <c r="K270" i="2" s="1"/>
  <c r="O269" i="2"/>
  <c r="M269" i="2"/>
  <c r="Q269" i="2" s="1"/>
  <c r="L269" i="2"/>
  <c r="N269" i="2" s="1"/>
  <c r="O268" i="2"/>
  <c r="M268" i="2"/>
  <c r="Q268" i="2" s="1"/>
  <c r="L268" i="2"/>
  <c r="N268" i="2" s="1"/>
  <c r="J268" i="2"/>
  <c r="K268" i="2" s="1"/>
  <c r="O267" i="2"/>
  <c r="M267" i="2"/>
  <c r="Q267" i="2" s="1"/>
  <c r="L267" i="2"/>
  <c r="J267" i="2" s="1"/>
  <c r="K267" i="2" s="1"/>
  <c r="O266" i="2"/>
  <c r="M266" i="2"/>
  <c r="Q266" i="2" s="1"/>
  <c r="L266" i="2"/>
  <c r="I266" i="2" s="1"/>
  <c r="J266" i="2"/>
  <c r="K266" i="2" s="1"/>
  <c r="O265" i="2"/>
  <c r="M265" i="2"/>
  <c r="Q265" i="2" s="1"/>
  <c r="L265" i="2"/>
  <c r="O264" i="2"/>
  <c r="M264" i="2"/>
  <c r="Q264" i="2" s="1"/>
  <c r="L264" i="2"/>
  <c r="N264" i="2" s="1"/>
  <c r="O263" i="2"/>
  <c r="M263" i="2"/>
  <c r="Q263" i="2" s="1"/>
  <c r="L263" i="2"/>
  <c r="N263" i="2" s="1"/>
  <c r="O262" i="2"/>
  <c r="M262" i="2"/>
  <c r="Q262" i="2" s="1"/>
  <c r="L262" i="2"/>
  <c r="J262" i="2" s="1"/>
  <c r="K262" i="2" s="1"/>
  <c r="O261" i="2"/>
  <c r="M261" i="2"/>
  <c r="Q261" i="2" s="1"/>
  <c r="L261" i="2"/>
  <c r="N261" i="2" s="1"/>
  <c r="I261" i="2"/>
  <c r="O260" i="2"/>
  <c r="M260" i="2"/>
  <c r="Q260" i="2" s="1"/>
  <c r="L260" i="2"/>
  <c r="I260" i="2" s="1"/>
  <c r="O259" i="2"/>
  <c r="M259" i="2"/>
  <c r="Q259" i="2" s="1"/>
  <c r="L259" i="2"/>
  <c r="N259" i="2" s="1"/>
  <c r="O258" i="2"/>
  <c r="M258" i="2"/>
  <c r="Q258" i="2" s="1"/>
  <c r="L258" i="2"/>
  <c r="N258" i="2" s="1"/>
  <c r="O257" i="2"/>
  <c r="M257" i="2"/>
  <c r="Q257" i="2" s="1"/>
  <c r="L257" i="2"/>
  <c r="J257" i="2" s="1"/>
  <c r="K257" i="2" s="1"/>
  <c r="O256" i="2"/>
  <c r="M256" i="2"/>
  <c r="Q256" i="2" s="1"/>
  <c r="L256" i="2"/>
  <c r="N256" i="2" s="1"/>
  <c r="J256" i="2"/>
  <c r="K256" i="2" s="1"/>
  <c r="O255" i="2"/>
  <c r="M255" i="2"/>
  <c r="Q255" i="2" s="1"/>
  <c r="L255" i="2"/>
  <c r="I255" i="2" s="1"/>
  <c r="O254" i="2"/>
  <c r="M254" i="2"/>
  <c r="Q254" i="2" s="1"/>
  <c r="L254" i="2"/>
  <c r="N254" i="2" s="1"/>
  <c r="O253" i="2"/>
  <c r="M253" i="2"/>
  <c r="Q253" i="2" s="1"/>
  <c r="L253" i="2"/>
  <c r="N253" i="2" s="1"/>
  <c r="Q252" i="2"/>
  <c r="O252" i="2"/>
  <c r="M252" i="2"/>
  <c r="L252" i="2"/>
  <c r="J252" i="2" s="1"/>
  <c r="K252" i="2"/>
  <c r="I252" i="2"/>
  <c r="Q251" i="2"/>
  <c r="O251" i="2"/>
  <c r="M251" i="2"/>
  <c r="L251" i="2"/>
  <c r="O250" i="2"/>
  <c r="M250" i="2"/>
  <c r="Q250" i="2" s="1"/>
  <c r="L250" i="2"/>
  <c r="I250" i="2" s="1"/>
  <c r="O249" i="2"/>
  <c r="M249" i="2"/>
  <c r="Q249" i="2" s="1"/>
  <c r="L249" i="2"/>
  <c r="N249" i="2" s="1"/>
  <c r="O248" i="2"/>
  <c r="M248" i="2"/>
  <c r="Q248" i="2" s="1"/>
  <c r="L248" i="2"/>
  <c r="N248" i="2" s="1"/>
  <c r="O247" i="2"/>
  <c r="M247" i="2"/>
  <c r="Q247" i="2" s="1"/>
  <c r="L247" i="2"/>
  <c r="J247" i="2" s="1"/>
  <c r="K247" i="2"/>
  <c r="O246" i="2"/>
  <c r="N246" i="2"/>
  <c r="M246" i="2"/>
  <c r="Q246" i="2" s="1"/>
  <c r="L246" i="2"/>
  <c r="I246" i="2" s="1"/>
  <c r="J246" i="2"/>
  <c r="K246" i="2" s="1"/>
  <c r="O245" i="2"/>
  <c r="M245" i="2"/>
  <c r="Q245" i="2" s="1"/>
  <c r="L245" i="2"/>
  <c r="I245" i="2" s="1"/>
  <c r="O244" i="2"/>
  <c r="M244" i="2"/>
  <c r="Q244" i="2" s="1"/>
  <c r="L244" i="2"/>
  <c r="N244" i="2" s="1"/>
  <c r="O243" i="2"/>
  <c r="M243" i="2"/>
  <c r="Q243" i="2" s="1"/>
  <c r="L243" i="2"/>
  <c r="N243" i="2" s="1"/>
  <c r="J243" i="2"/>
  <c r="K243" i="2" s="1"/>
  <c r="O242" i="2"/>
  <c r="M242" i="2"/>
  <c r="Q242" i="2" s="1"/>
  <c r="L242" i="2"/>
  <c r="J242" i="2" s="1"/>
  <c r="K242" i="2" s="1"/>
  <c r="O241" i="2"/>
  <c r="M241" i="2"/>
  <c r="Q241" i="2" s="1"/>
  <c r="L241" i="2"/>
  <c r="I241" i="2" s="1"/>
  <c r="Q240" i="2"/>
  <c r="O240" i="2"/>
  <c r="M240" i="2"/>
  <c r="L240" i="2"/>
  <c r="O239" i="2"/>
  <c r="M239" i="2"/>
  <c r="Q239" i="2" s="1"/>
  <c r="L239" i="2"/>
  <c r="N239" i="2" s="1"/>
  <c r="O238" i="2"/>
  <c r="M238" i="2"/>
  <c r="Q238" i="2" s="1"/>
  <c r="L238" i="2"/>
  <c r="N238" i="2" s="1"/>
  <c r="O237" i="2"/>
  <c r="M237" i="2"/>
  <c r="Q237" i="2" s="1"/>
  <c r="L237" i="2"/>
  <c r="J237" i="2" s="1"/>
  <c r="K237" i="2" s="1"/>
  <c r="Q236" i="2"/>
  <c r="O236" i="2"/>
  <c r="M236" i="2"/>
  <c r="L236" i="2"/>
  <c r="N236" i="2" s="1"/>
  <c r="J236" i="2"/>
  <c r="K236" i="2" s="1"/>
  <c r="I236" i="2"/>
  <c r="O235" i="2"/>
  <c r="M235" i="2"/>
  <c r="Q235" i="2" s="1"/>
  <c r="L235" i="2"/>
  <c r="I235" i="2" s="1"/>
  <c r="O234" i="2"/>
  <c r="M234" i="2"/>
  <c r="Q234" i="2" s="1"/>
  <c r="L234" i="2"/>
  <c r="N234" i="2" s="1"/>
  <c r="O233" i="2"/>
  <c r="M233" i="2"/>
  <c r="Q233" i="2" s="1"/>
  <c r="L233" i="2"/>
  <c r="N233" i="2" s="1"/>
  <c r="I233" i="2"/>
  <c r="O232" i="2"/>
  <c r="M232" i="2"/>
  <c r="Q232" i="2" s="1"/>
  <c r="L232" i="2"/>
  <c r="J232" i="2" s="1"/>
  <c r="K232" i="2"/>
  <c r="I232" i="2"/>
  <c r="O231" i="2"/>
  <c r="M231" i="2"/>
  <c r="Q231" i="2" s="1"/>
  <c r="L231" i="2"/>
  <c r="N231" i="2" s="1"/>
  <c r="O230" i="2"/>
  <c r="M230" i="2"/>
  <c r="Q230" i="2" s="1"/>
  <c r="L230" i="2"/>
  <c r="I230" i="2" s="1"/>
  <c r="O229" i="2"/>
  <c r="M229" i="2"/>
  <c r="Q229" i="2" s="1"/>
  <c r="L229" i="2"/>
  <c r="N229" i="2" s="1"/>
  <c r="O228" i="2"/>
  <c r="M228" i="2"/>
  <c r="Q228" i="2" s="1"/>
  <c r="L228" i="2"/>
  <c r="N228" i="2" s="1"/>
  <c r="O227" i="2"/>
  <c r="M227" i="2"/>
  <c r="Q227" i="2" s="1"/>
  <c r="L227" i="2"/>
  <c r="J227" i="2" s="1"/>
  <c r="K227" i="2" s="1"/>
  <c r="Q226" i="2"/>
  <c r="O226" i="2"/>
  <c r="M226" i="2"/>
  <c r="L226" i="2"/>
  <c r="O225" i="2"/>
  <c r="M225" i="2"/>
  <c r="Q225" i="2" s="1"/>
  <c r="L225" i="2"/>
  <c r="I225" i="2" s="1"/>
  <c r="O224" i="2"/>
  <c r="M224" i="2"/>
  <c r="Q224" i="2" s="1"/>
  <c r="L224" i="2"/>
  <c r="N224" i="2" s="1"/>
  <c r="O223" i="2"/>
  <c r="M223" i="2"/>
  <c r="Q223" i="2" s="1"/>
  <c r="L223" i="2"/>
  <c r="I223" i="2" s="1"/>
  <c r="J223" i="2"/>
  <c r="K223" i="2" s="1"/>
  <c r="O222" i="2"/>
  <c r="M222" i="2"/>
  <c r="Q222" i="2" s="1"/>
  <c r="L222" i="2"/>
  <c r="J222" i="2" s="1"/>
  <c r="K222" i="2"/>
  <c r="O221" i="2"/>
  <c r="M221" i="2"/>
  <c r="Q221" i="2" s="1"/>
  <c r="L221" i="2"/>
  <c r="N221" i="2" s="1"/>
  <c r="J221" i="2"/>
  <c r="K221" i="2" s="1"/>
  <c r="O220" i="2"/>
  <c r="M220" i="2"/>
  <c r="Q220" i="2" s="1"/>
  <c r="L220" i="2"/>
  <c r="I220" i="2" s="1"/>
  <c r="J220" i="2"/>
  <c r="K220" i="2" s="1"/>
  <c r="O219" i="2"/>
  <c r="M219" i="2"/>
  <c r="Q219" i="2" s="1"/>
  <c r="L219" i="2"/>
  <c r="N219" i="2" s="1"/>
  <c r="O218" i="2"/>
  <c r="M218" i="2"/>
  <c r="Q218" i="2" s="1"/>
  <c r="L218" i="2"/>
  <c r="N218" i="2" s="1"/>
  <c r="O217" i="2"/>
  <c r="M217" i="2"/>
  <c r="Q217" i="2" s="1"/>
  <c r="L217" i="2"/>
  <c r="J217" i="2" s="1"/>
  <c r="K217" i="2" s="1"/>
  <c r="O216" i="2"/>
  <c r="M216" i="2"/>
  <c r="Q216" i="2" s="1"/>
  <c r="L216" i="2"/>
  <c r="I216" i="2" s="1"/>
  <c r="O215" i="2"/>
  <c r="M215" i="2"/>
  <c r="Q215" i="2" s="1"/>
  <c r="L215" i="2"/>
  <c r="O214" i="2"/>
  <c r="M214" i="2"/>
  <c r="Q214" i="2" s="1"/>
  <c r="L214" i="2"/>
  <c r="N214" i="2" s="1"/>
  <c r="O213" i="2"/>
  <c r="M213" i="2"/>
  <c r="Q213" i="2" s="1"/>
  <c r="L213" i="2"/>
  <c r="N213" i="2" s="1"/>
  <c r="J213" i="2"/>
  <c r="K213" i="2" s="1"/>
  <c r="I213" i="2"/>
  <c r="O212" i="2"/>
  <c r="M212" i="2"/>
  <c r="Q212" i="2" s="1"/>
  <c r="L212" i="2"/>
  <c r="J212" i="2" s="1"/>
  <c r="K212" i="2" s="1"/>
  <c r="O211" i="2"/>
  <c r="M211" i="2"/>
  <c r="Q211" i="2" s="1"/>
  <c r="L211" i="2"/>
  <c r="N211" i="2" s="1"/>
  <c r="J211" i="2"/>
  <c r="K211" i="2" s="1"/>
  <c r="I211" i="2"/>
  <c r="O210" i="2"/>
  <c r="M210" i="2"/>
  <c r="Q210" i="2" s="1"/>
  <c r="L210" i="2"/>
  <c r="I210" i="2" s="1"/>
  <c r="O209" i="2"/>
  <c r="M209" i="2"/>
  <c r="Q209" i="2" s="1"/>
  <c r="L209" i="2"/>
  <c r="N209" i="2" s="1"/>
  <c r="O208" i="2"/>
  <c r="M208" i="2"/>
  <c r="Q208" i="2" s="1"/>
  <c r="L208" i="2"/>
  <c r="N208" i="2" s="1"/>
  <c r="O207" i="2"/>
  <c r="M207" i="2"/>
  <c r="Q207" i="2" s="1"/>
  <c r="L207" i="2"/>
  <c r="J207" i="2" s="1"/>
  <c r="K207" i="2" s="1"/>
  <c r="Q206" i="2"/>
  <c r="O206" i="2"/>
  <c r="M206" i="2"/>
  <c r="L206" i="2"/>
  <c r="N206" i="2" s="1"/>
  <c r="J206" i="2"/>
  <c r="K206" i="2" s="1"/>
  <c r="O205" i="2"/>
  <c r="M205" i="2"/>
  <c r="Q205" i="2" s="1"/>
  <c r="L205" i="2"/>
  <c r="I205" i="2" s="1"/>
  <c r="O204" i="2"/>
  <c r="M204" i="2"/>
  <c r="Q204" i="2" s="1"/>
  <c r="L204" i="2"/>
  <c r="N204" i="2" s="1"/>
  <c r="O203" i="2"/>
  <c r="M203" i="2"/>
  <c r="Q203" i="2" s="1"/>
  <c r="L203" i="2"/>
  <c r="N203" i="2" s="1"/>
  <c r="Q202" i="2"/>
  <c r="O202" i="2"/>
  <c r="M202" i="2"/>
  <c r="L202" i="2"/>
  <c r="J202" i="2" s="1"/>
  <c r="K202" i="2" s="1"/>
  <c r="O201" i="2"/>
  <c r="M201" i="2"/>
  <c r="Q201" i="2" s="1"/>
  <c r="L201" i="2"/>
  <c r="O200" i="2"/>
  <c r="M200" i="2"/>
  <c r="Q200" i="2" s="1"/>
  <c r="L200" i="2"/>
  <c r="I200" i="2" s="1"/>
  <c r="O199" i="2"/>
  <c r="M199" i="2"/>
  <c r="Q199" i="2" s="1"/>
  <c r="L199" i="2"/>
  <c r="N199" i="2" s="1"/>
  <c r="O198" i="2"/>
  <c r="M198" i="2"/>
  <c r="Q198" i="2" s="1"/>
  <c r="L198" i="2"/>
  <c r="N198" i="2" s="1"/>
  <c r="I198" i="2"/>
  <c r="O197" i="2"/>
  <c r="M197" i="2"/>
  <c r="Q197" i="2" s="1"/>
  <c r="L197" i="2"/>
  <c r="J197" i="2" s="1"/>
  <c r="K197" i="2" s="1"/>
  <c r="O196" i="2"/>
  <c r="M196" i="2"/>
  <c r="Q196" i="2" s="1"/>
  <c r="L196" i="2"/>
  <c r="N196" i="2" s="1"/>
  <c r="J196" i="2"/>
  <c r="K196" i="2" s="1"/>
  <c r="I196" i="2"/>
  <c r="O195" i="2"/>
  <c r="M195" i="2"/>
  <c r="Q195" i="2" s="1"/>
  <c r="L195" i="2"/>
  <c r="I195" i="2" s="1"/>
  <c r="O194" i="2"/>
  <c r="M194" i="2"/>
  <c r="Q194" i="2" s="1"/>
  <c r="L194" i="2"/>
  <c r="N194" i="2" s="1"/>
  <c r="I194" i="2"/>
  <c r="O193" i="2"/>
  <c r="M193" i="2"/>
  <c r="Q193" i="2" s="1"/>
  <c r="L193" i="2"/>
  <c r="N193" i="2" s="1"/>
  <c r="O192" i="2"/>
  <c r="M192" i="2"/>
  <c r="Q192" i="2" s="1"/>
  <c r="L192" i="2"/>
  <c r="J192" i="2" s="1"/>
  <c r="K192" i="2" s="1"/>
  <c r="I192" i="2"/>
  <c r="O191" i="2"/>
  <c r="M191" i="2"/>
  <c r="Q191" i="2" s="1"/>
  <c r="L191" i="2"/>
  <c r="I191" i="2" s="1"/>
  <c r="O190" i="2"/>
  <c r="M190" i="2"/>
  <c r="Q190" i="2" s="1"/>
  <c r="L190" i="2"/>
  <c r="N190" i="2" s="1"/>
  <c r="O189" i="2"/>
  <c r="M189" i="2"/>
  <c r="Q189" i="2" s="1"/>
  <c r="L189" i="2"/>
  <c r="N189" i="2" s="1"/>
  <c r="O188" i="2"/>
  <c r="M188" i="2"/>
  <c r="Q188" i="2" s="1"/>
  <c r="L188" i="2"/>
  <c r="N188" i="2" s="1"/>
  <c r="O187" i="2"/>
  <c r="M187" i="2"/>
  <c r="Q187" i="2" s="1"/>
  <c r="L187" i="2"/>
  <c r="J187" i="2" s="1"/>
  <c r="K187" i="2" s="1"/>
  <c r="I187" i="2"/>
  <c r="O186" i="2"/>
  <c r="M186" i="2"/>
  <c r="Q186" i="2" s="1"/>
  <c r="L186" i="2"/>
  <c r="N186" i="2" s="1"/>
  <c r="J186" i="2"/>
  <c r="K186" i="2" s="1"/>
  <c r="I186" i="2"/>
  <c r="O185" i="2"/>
  <c r="M185" i="2"/>
  <c r="Q185" i="2" s="1"/>
  <c r="L185" i="2"/>
  <c r="I185" i="2" s="1"/>
  <c r="O184" i="2"/>
  <c r="M184" i="2"/>
  <c r="Q184" i="2" s="1"/>
  <c r="L184" i="2"/>
  <c r="N184" i="2" s="1"/>
  <c r="O183" i="2"/>
  <c r="M183" i="2"/>
  <c r="Q183" i="2" s="1"/>
  <c r="L183" i="2"/>
  <c r="N183" i="2" s="1"/>
  <c r="O182" i="2"/>
  <c r="M182" i="2"/>
  <c r="Q182" i="2" s="1"/>
  <c r="L182" i="2"/>
  <c r="J182" i="2" s="1"/>
  <c r="K182" i="2"/>
  <c r="O181" i="2"/>
  <c r="M181" i="2"/>
  <c r="Q181" i="2" s="1"/>
  <c r="L181" i="2"/>
  <c r="N181" i="2" s="1"/>
  <c r="J181" i="2"/>
  <c r="K181" i="2" s="1"/>
  <c r="O180" i="2"/>
  <c r="M180" i="2"/>
  <c r="Q180" i="2" s="1"/>
  <c r="L180" i="2"/>
  <c r="I180" i="2" s="1"/>
  <c r="O179" i="2"/>
  <c r="M179" i="2"/>
  <c r="Q179" i="2" s="1"/>
  <c r="L179" i="2"/>
  <c r="N179" i="2" s="1"/>
  <c r="O178" i="2"/>
  <c r="M178" i="2"/>
  <c r="Q178" i="2" s="1"/>
  <c r="L178" i="2"/>
  <c r="N178" i="2" s="1"/>
  <c r="O177" i="2"/>
  <c r="N177" i="2"/>
  <c r="M177" i="2"/>
  <c r="Q177" i="2" s="1"/>
  <c r="L177" i="2"/>
  <c r="J177" i="2" s="1"/>
  <c r="K177" i="2"/>
  <c r="I177" i="2"/>
  <c r="O176" i="2"/>
  <c r="M176" i="2"/>
  <c r="Q176" i="2" s="1"/>
  <c r="L176" i="2"/>
  <c r="N176" i="2" s="1"/>
  <c r="O175" i="2"/>
  <c r="M175" i="2"/>
  <c r="Q175" i="2" s="1"/>
  <c r="L175" i="2"/>
  <c r="I175" i="2" s="1"/>
  <c r="J175" i="2"/>
  <c r="K175" i="2" s="1"/>
  <c r="O174" i="2"/>
  <c r="M174" i="2"/>
  <c r="Q174" i="2" s="1"/>
  <c r="L174" i="2"/>
  <c r="N174" i="2" s="1"/>
  <c r="O173" i="2"/>
  <c r="M173" i="2"/>
  <c r="Q173" i="2" s="1"/>
  <c r="L173" i="2"/>
  <c r="N173" i="2" s="1"/>
  <c r="Q172" i="2"/>
  <c r="O172" i="2"/>
  <c r="M172" i="2"/>
  <c r="L172" i="2"/>
  <c r="J172" i="2" s="1"/>
  <c r="K172" i="2" s="1"/>
  <c r="O171" i="2"/>
  <c r="M171" i="2"/>
  <c r="Q171" i="2" s="1"/>
  <c r="L171" i="2"/>
  <c r="N171" i="2" s="1"/>
  <c r="I171" i="2"/>
  <c r="Q170" i="2"/>
  <c r="O170" i="2"/>
  <c r="M170" i="2"/>
  <c r="L170" i="2"/>
  <c r="I170" i="2" s="1"/>
  <c r="O169" i="2"/>
  <c r="M169" i="2"/>
  <c r="Q169" i="2" s="1"/>
  <c r="L169" i="2"/>
  <c r="N169" i="2" s="1"/>
  <c r="O168" i="2"/>
  <c r="M168" i="2"/>
  <c r="Q168" i="2" s="1"/>
  <c r="L168" i="2"/>
  <c r="N168" i="2" s="1"/>
  <c r="J168" i="2"/>
  <c r="K168" i="2" s="1"/>
  <c r="Q167" i="2"/>
  <c r="O167" i="2"/>
  <c r="N167" i="2"/>
  <c r="M167" i="2"/>
  <c r="L167" i="2"/>
  <c r="J167" i="2" s="1"/>
  <c r="K167" i="2"/>
  <c r="I167" i="2"/>
  <c r="O166" i="2"/>
  <c r="M166" i="2"/>
  <c r="Q166" i="2" s="1"/>
  <c r="L166" i="2"/>
  <c r="I166" i="2" s="1"/>
  <c r="O165" i="2"/>
  <c r="M165" i="2"/>
  <c r="Q165" i="2" s="1"/>
  <c r="L165" i="2"/>
  <c r="O164" i="2"/>
  <c r="M164" i="2"/>
  <c r="Q164" i="2" s="1"/>
  <c r="L164" i="2"/>
  <c r="N164" i="2" s="1"/>
  <c r="O163" i="2"/>
  <c r="M163" i="2"/>
  <c r="Q163" i="2" s="1"/>
  <c r="L163" i="2"/>
  <c r="N163" i="2" s="1"/>
  <c r="J163" i="2"/>
  <c r="K163" i="2" s="1"/>
  <c r="O162" i="2"/>
  <c r="M162" i="2"/>
  <c r="Q162" i="2" s="1"/>
  <c r="L162" i="2"/>
  <c r="J162" i="2" s="1"/>
  <c r="K162" i="2" s="1"/>
  <c r="I162" i="2"/>
  <c r="O161" i="2"/>
  <c r="M161" i="2"/>
  <c r="Q161" i="2" s="1"/>
  <c r="L161" i="2"/>
  <c r="I161" i="2" s="1"/>
  <c r="O160" i="2"/>
  <c r="M160" i="2"/>
  <c r="Q160" i="2" s="1"/>
  <c r="L160" i="2"/>
  <c r="I160" i="2" s="1"/>
  <c r="O159" i="2"/>
  <c r="M159" i="2"/>
  <c r="Q159" i="2" s="1"/>
  <c r="L159" i="2"/>
  <c r="N159" i="2" s="1"/>
  <c r="O158" i="2"/>
  <c r="M158" i="2"/>
  <c r="Q158" i="2" s="1"/>
  <c r="L158" i="2"/>
  <c r="N158" i="2" s="1"/>
  <c r="O157" i="2"/>
  <c r="M157" i="2"/>
  <c r="Q157" i="2" s="1"/>
  <c r="L157" i="2"/>
  <c r="J157" i="2" s="1"/>
  <c r="K157" i="2" s="1"/>
  <c r="O156" i="2"/>
  <c r="M156" i="2"/>
  <c r="Q156" i="2" s="1"/>
  <c r="L156" i="2"/>
  <c r="N156" i="2" s="1"/>
  <c r="J156" i="2"/>
  <c r="K156" i="2" s="1"/>
  <c r="O155" i="2"/>
  <c r="N155" i="2"/>
  <c r="M155" i="2"/>
  <c r="Q155" i="2" s="1"/>
  <c r="L155" i="2"/>
  <c r="I155" i="2" s="1"/>
  <c r="O154" i="2"/>
  <c r="M154" i="2"/>
  <c r="Q154" i="2" s="1"/>
  <c r="L154" i="2"/>
  <c r="N154" i="2" s="1"/>
  <c r="O153" i="2"/>
  <c r="M153" i="2"/>
  <c r="Q153" i="2" s="1"/>
  <c r="L153" i="2"/>
  <c r="N153" i="2" s="1"/>
  <c r="Q152" i="2"/>
  <c r="O152" i="2"/>
  <c r="M152" i="2"/>
  <c r="L152" i="2"/>
  <c r="J152" i="2" s="1"/>
  <c r="K152" i="2"/>
  <c r="I152" i="2"/>
  <c r="O151" i="2"/>
  <c r="M151" i="2"/>
  <c r="Q151" i="2" s="1"/>
  <c r="L151" i="2"/>
  <c r="O150" i="2"/>
  <c r="M150" i="2"/>
  <c r="Q150" i="2" s="1"/>
  <c r="L150" i="2"/>
  <c r="I150" i="2" s="1"/>
  <c r="O149" i="2"/>
  <c r="M149" i="2"/>
  <c r="Q149" i="2" s="1"/>
  <c r="L149" i="2"/>
  <c r="N149" i="2" s="1"/>
  <c r="K149" i="2"/>
  <c r="J149" i="2"/>
  <c r="I149" i="2"/>
  <c r="O148" i="2"/>
  <c r="M148" i="2"/>
  <c r="Q148" i="2" s="1"/>
  <c r="L148" i="2"/>
  <c r="N148" i="2" s="1"/>
  <c r="I148" i="2"/>
  <c r="O147" i="2"/>
  <c r="M147" i="2"/>
  <c r="Q147" i="2" s="1"/>
  <c r="L147" i="2"/>
  <c r="J147" i="2" s="1"/>
  <c r="K147" i="2"/>
  <c r="I147" i="2"/>
  <c r="O146" i="2"/>
  <c r="M146" i="2"/>
  <c r="Q146" i="2" s="1"/>
  <c r="L146" i="2"/>
  <c r="N146" i="2" s="1"/>
  <c r="O145" i="2"/>
  <c r="M145" i="2"/>
  <c r="Q145" i="2" s="1"/>
  <c r="L145" i="2"/>
  <c r="I145" i="2" s="1"/>
  <c r="O144" i="2"/>
  <c r="M144" i="2"/>
  <c r="Q144" i="2" s="1"/>
  <c r="L144" i="2"/>
  <c r="N144" i="2" s="1"/>
  <c r="O143" i="2"/>
  <c r="M143" i="2"/>
  <c r="Q143" i="2" s="1"/>
  <c r="L143" i="2"/>
  <c r="N143" i="2" s="1"/>
  <c r="Q142" i="2"/>
  <c r="O142" i="2"/>
  <c r="M142" i="2"/>
  <c r="L142" i="2"/>
  <c r="J142" i="2" s="1"/>
  <c r="K142" i="2" s="1"/>
  <c r="O141" i="2"/>
  <c r="M141" i="2"/>
  <c r="Q141" i="2" s="1"/>
  <c r="L141" i="2"/>
  <c r="I141" i="2" s="1"/>
  <c r="O140" i="2"/>
  <c r="M140" i="2"/>
  <c r="Q140" i="2" s="1"/>
  <c r="L140" i="2"/>
  <c r="N140" i="2" s="1"/>
  <c r="O139" i="2"/>
  <c r="M139" i="2"/>
  <c r="Q139" i="2" s="1"/>
  <c r="L139" i="2"/>
  <c r="N139" i="2" s="1"/>
  <c r="O138" i="2"/>
  <c r="M138" i="2"/>
  <c r="Q138" i="2" s="1"/>
  <c r="L138" i="2"/>
  <c r="N138" i="2" s="1"/>
  <c r="J138" i="2"/>
  <c r="K138" i="2" s="1"/>
  <c r="I138" i="2"/>
  <c r="O137" i="2"/>
  <c r="N137" i="2"/>
  <c r="M137" i="2"/>
  <c r="Q137" i="2" s="1"/>
  <c r="L137" i="2"/>
  <c r="J137" i="2" s="1"/>
  <c r="K137" i="2" s="1"/>
  <c r="I137" i="2"/>
  <c r="O136" i="2"/>
  <c r="M136" i="2"/>
  <c r="Q136" i="2" s="1"/>
  <c r="L136" i="2"/>
  <c r="N136" i="2" s="1"/>
  <c r="J136" i="2"/>
  <c r="K136" i="2" s="1"/>
  <c r="O135" i="2"/>
  <c r="N135" i="2"/>
  <c r="M135" i="2"/>
  <c r="Q135" i="2" s="1"/>
  <c r="L135" i="2"/>
  <c r="I135" i="2" s="1"/>
  <c r="O134" i="2"/>
  <c r="M134" i="2"/>
  <c r="Q134" i="2" s="1"/>
  <c r="L134" i="2"/>
  <c r="N134" i="2" s="1"/>
  <c r="O133" i="2"/>
  <c r="M133" i="2"/>
  <c r="Q133" i="2" s="1"/>
  <c r="L133" i="2"/>
  <c r="N133" i="2" s="1"/>
  <c r="O132" i="2"/>
  <c r="M132" i="2"/>
  <c r="Q132" i="2" s="1"/>
  <c r="L132" i="2"/>
  <c r="J132" i="2" s="1"/>
  <c r="K132" i="2"/>
  <c r="O131" i="2"/>
  <c r="M131" i="2"/>
  <c r="Q131" i="2" s="1"/>
  <c r="L131" i="2"/>
  <c r="N131" i="2" s="1"/>
  <c r="O130" i="2"/>
  <c r="M130" i="2"/>
  <c r="Q130" i="2" s="1"/>
  <c r="L130" i="2"/>
  <c r="I130" i="2" s="1"/>
  <c r="O129" i="2"/>
  <c r="M129" i="2"/>
  <c r="Q129" i="2" s="1"/>
  <c r="L129" i="2"/>
  <c r="N129" i="2" s="1"/>
  <c r="O128" i="2"/>
  <c r="M128" i="2"/>
  <c r="Q128" i="2" s="1"/>
  <c r="L128" i="2"/>
  <c r="N128" i="2" s="1"/>
  <c r="O127" i="2"/>
  <c r="N127" i="2"/>
  <c r="M127" i="2"/>
  <c r="Q127" i="2" s="1"/>
  <c r="L127" i="2"/>
  <c r="J127" i="2" s="1"/>
  <c r="K127" i="2" s="1"/>
  <c r="O126" i="2"/>
  <c r="M126" i="2"/>
  <c r="Q126" i="2" s="1"/>
  <c r="L126" i="2"/>
  <c r="N126" i="2" s="1"/>
  <c r="O125" i="2"/>
  <c r="N125" i="2"/>
  <c r="M125" i="2"/>
  <c r="Q125" i="2" s="1"/>
  <c r="L125" i="2"/>
  <c r="I125" i="2" s="1"/>
  <c r="O124" i="2"/>
  <c r="M124" i="2"/>
  <c r="Q124" i="2" s="1"/>
  <c r="L124" i="2"/>
  <c r="N124" i="2" s="1"/>
  <c r="J124" i="2"/>
  <c r="K124" i="2" s="1"/>
  <c r="O123" i="2"/>
  <c r="M123" i="2"/>
  <c r="Q123" i="2" s="1"/>
  <c r="L123" i="2"/>
  <c r="N123" i="2" s="1"/>
  <c r="O122" i="2"/>
  <c r="M122" i="2"/>
  <c r="Q122" i="2" s="1"/>
  <c r="L122" i="2"/>
  <c r="N122" i="2" s="1"/>
  <c r="J122" i="2"/>
  <c r="K122" i="2" s="1"/>
  <c r="O121" i="2"/>
  <c r="M121" i="2"/>
  <c r="Q121" i="2" s="1"/>
  <c r="L121" i="2"/>
  <c r="N121" i="2" s="1"/>
  <c r="O120" i="2"/>
  <c r="M120" i="2"/>
  <c r="Q120" i="2" s="1"/>
  <c r="L120" i="2"/>
  <c r="I120" i="2" s="1"/>
  <c r="O119" i="2"/>
  <c r="M119" i="2"/>
  <c r="Q119" i="2" s="1"/>
  <c r="L119" i="2"/>
  <c r="J119" i="2" s="1"/>
  <c r="K119" i="2" s="1"/>
  <c r="O118" i="2"/>
  <c r="M118" i="2"/>
  <c r="Q118" i="2" s="1"/>
  <c r="L118" i="2"/>
  <c r="I118" i="2" s="1"/>
  <c r="O117" i="2"/>
  <c r="M117" i="2"/>
  <c r="Q117" i="2" s="1"/>
  <c r="L117" i="2"/>
  <c r="N117" i="2" s="1"/>
  <c r="O116" i="2"/>
  <c r="M116" i="2"/>
  <c r="Q116" i="2" s="1"/>
  <c r="L116" i="2"/>
  <c r="J116" i="2" s="1"/>
  <c r="K116" i="2" s="1"/>
  <c r="Q115" i="2"/>
  <c r="O115" i="2"/>
  <c r="M115" i="2"/>
  <c r="L115" i="2"/>
  <c r="I115" i="2" s="1"/>
  <c r="J115" i="2"/>
  <c r="K115" i="2" s="1"/>
  <c r="O114" i="2"/>
  <c r="M114" i="2"/>
  <c r="Q114" i="2" s="1"/>
  <c r="L114" i="2"/>
  <c r="N114" i="2" s="1"/>
  <c r="O113" i="2"/>
  <c r="M113" i="2"/>
  <c r="Q113" i="2" s="1"/>
  <c r="L113" i="2"/>
  <c r="N113" i="2" s="1"/>
  <c r="O112" i="2"/>
  <c r="M112" i="2"/>
  <c r="Q112" i="2" s="1"/>
  <c r="L112" i="2"/>
  <c r="J112" i="2" s="1"/>
  <c r="K112" i="2" s="1"/>
  <c r="O111" i="2"/>
  <c r="N111" i="2"/>
  <c r="M111" i="2"/>
  <c r="Q111" i="2" s="1"/>
  <c r="L111" i="2"/>
  <c r="J111" i="2" s="1"/>
  <c r="K111" i="2" s="1"/>
  <c r="O110" i="2"/>
  <c r="M110" i="2"/>
  <c r="Q110" i="2" s="1"/>
  <c r="L110" i="2"/>
  <c r="O109" i="2"/>
  <c r="M109" i="2"/>
  <c r="Q109" i="2" s="1"/>
  <c r="L109" i="2"/>
  <c r="N109" i="2" s="1"/>
  <c r="O108" i="2"/>
  <c r="M108" i="2"/>
  <c r="Q108" i="2" s="1"/>
  <c r="L108" i="2"/>
  <c r="N108" i="2" s="1"/>
  <c r="O107" i="2"/>
  <c r="M107" i="2"/>
  <c r="Q107" i="2" s="1"/>
  <c r="L107" i="2"/>
  <c r="I107" i="2" s="1"/>
  <c r="Q106" i="2"/>
  <c r="O106" i="2"/>
  <c r="M106" i="2"/>
  <c r="L106" i="2"/>
  <c r="N106" i="2" s="1"/>
  <c r="O105" i="2"/>
  <c r="M105" i="2"/>
  <c r="Q105" i="2" s="1"/>
  <c r="L105" i="2"/>
  <c r="I105" i="2" s="1"/>
  <c r="O104" i="2"/>
  <c r="M104" i="2"/>
  <c r="Q104" i="2" s="1"/>
  <c r="L104" i="2"/>
  <c r="N104" i="2" s="1"/>
  <c r="J104" i="2"/>
  <c r="K104" i="2" s="1"/>
  <c r="O103" i="2"/>
  <c r="M103" i="2"/>
  <c r="Q103" i="2" s="1"/>
  <c r="L103" i="2"/>
  <c r="N103" i="2" s="1"/>
  <c r="O102" i="2"/>
  <c r="M102" i="2"/>
  <c r="Q102" i="2" s="1"/>
  <c r="L102" i="2"/>
  <c r="N102" i="2" s="1"/>
  <c r="O101" i="2"/>
  <c r="M101" i="2"/>
  <c r="Q101" i="2" s="1"/>
  <c r="L101" i="2"/>
  <c r="N101" i="2" s="1"/>
  <c r="O100" i="2"/>
  <c r="M100" i="2"/>
  <c r="Q100" i="2" s="1"/>
  <c r="L100" i="2"/>
  <c r="I100" i="2" s="1"/>
  <c r="O99" i="2"/>
  <c r="M99" i="2"/>
  <c r="Q99" i="2" s="1"/>
  <c r="L99" i="2"/>
  <c r="J99" i="2" s="1"/>
  <c r="K99" i="2" s="1"/>
  <c r="O98" i="2"/>
  <c r="M98" i="2"/>
  <c r="Q98" i="2" s="1"/>
  <c r="L98" i="2"/>
  <c r="O97" i="2"/>
  <c r="M97" i="2"/>
  <c r="Q97" i="2" s="1"/>
  <c r="L97" i="2"/>
  <c r="J97" i="2" s="1"/>
  <c r="K97" i="2" s="1"/>
  <c r="O96" i="2"/>
  <c r="N96" i="2"/>
  <c r="M96" i="2"/>
  <c r="Q96" i="2" s="1"/>
  <c r="L96" i="2"/>
  <c r="J96" i="2" s="1"/>
  <c r="K96" i="2" s="1"/>
  <c r="O95" i="2"/>
  <c r="M95" i="2"/>
  <c r="Q95" i="2" s="1"/>
  <c r="L95" i="2"/>
  <c r="J95" i="2" s="1"/>
  <c r="K95" i="2" s="1"/>
  <c r="O94" i="2"/>
  <c r="M94" i="2"/>
  <c r="Q94" i="2" s="1"/>
  <c r="L94" i="2"/>
  <c r="N94" i="2" s="1"/>
  <c r="O93" i="2"/>
  <c r="M93" i="2"/>
  <c r="Q93" i="2" s="1"/>
  <c r="L93" i="2"/>
  <c r="N93" i="2" s="1"/>
  <c r="O92" i="2"/>
  <c r="N92" i="2"/>
  <c r="M92" i="2"/>
  <c r="Q92" i="2" s="1"/>
  <c r="L92" i="2"/>
  <c r="J92" i="2"/>
  <c r="K92" i="2" s="1"/>
  <c r="I92" i="2"/>
  <c r="O91" i="2"/>
  <c r="N91" i="2"/>
  <c r="M91" i="2"/>
  <c r="Q91" i="2" s="1"/>
  <c r="L91" i="2"/>
  <c r="O90" i="2"/>
  <c r="M90" i="2"/>
  <c r="Q90" i="2" s="1"/>
  <c r="L90" i="2"/>
  <c r="I90" i="2" s="1"/>
  <c r="J90" i="2"/>
  <c r="K90" i="2" s="1"/>
  <c r="O89" i="2"/>
  <c r="M89" i="2"/>
  <c r="Q89" i="2" s="1"/>
  <c r="L89" i="2"/>
  <c r="N89" i="2" s="1"/>
  <c r="I89" i="2"/>
  <c r="O88" i="2"/>
  <c r="M88" i="2"/>
  <c r="Q88" i="2" s="1"/>
  <c r="L88" i="2"/>
  <c r="O87" i="2"/>
  <c r="M87" i="2"/>
  <c r="Q87" i="2" s="1"/>
  <c r="L87" i="2"/>
  <c r="N87" i="2" s="1"/>
  <c r="O86" i="2"/>
  <c r="M86" i="2"/>
  <c r="Q86" i="2" s="1"/>
  <c r="L86" i="2"/>
  <c r="N86" i="2" s="1"/>
  <c r="J86" i="2"/>
  <c r="K86" i="2" s="1"/>
  <c r="Q85" i="2"/>
  <c r="O85" i="2"/>
  <c r="M85" i="2"/>
  <c r="L85" i="2"/>
  <c r="I85" i="2" s="1"/>
  <c r="J85" i="2"/>
  <c r="K85" i="2" s="1"/>
  <c r="O84" i="2"/>
  <c r="M84" i="2"/>
  <c r="Q84" i="2" s="1"/>
  <c r="L84" i="2"/>
  <c r="N84" i="2" s="1"/>
  <c r="Q83" i="2"/>
  <c r="O83" i="2"/>
  <c r="M83" i="2"/>
  <c r="L83" i="2"/>
  <c r="I83" i="2" s="1"/>
  <c r="O82" i="2"/>
  <c r="M82" i="2"/>
  <c r="Q82" i="2" s="1"/>
  <c r="L82" i="2"/>
  <c r="J82" i="2" s="1"/>
  <c r="K82" i="2" s="1"/>
  <c r="O81" i="2"/>
  <c r="M81" i="2"/>
  <c r="Q81" i="2" s="1"/>
  <c r="L81" i="2"/>
  <c r="N81" i="2" s="1"/>
  <c r="Q80" i="2"/>
  <c r="O80" i="2"/>
  <c r="N80" i="2"/>
  <c r="M80" i="2"/>
  <c r="L80" i="2"/>
  <c r="I80" i="2" s="1"/>
  <c r="J80" i="2"/>
  <c r="K80" i="2" s="1"/>
  <c r="O79" i="2"/>
  <c r="M79" i="2"/>
  <c r="Q79" i="2" s="1"/>
  <c r="L79" i="2"/>
  <c r="I79" i="2" s="1"/>
  <c r="O78" i="2"/>
  <c r="M78" i="2"/>
  <c r="Q78" i="2" s="1"/>
  <c r="L78" i="2"/>
  <c r="N78" i="2" s="1"/>
  <c r="O77" i="2"/>
  <c r="M77" i="2"/>
  <c r="Q77" i="2" s="1"/>
  <c r="L77" i="2"/>
  <c r="N77" i="2" s="1"/>
  <c r="O76" i="2"/>
  <c r="M76" i="2"/>
  <c r="Q76" i="2" s="1"/>
  <c r="L76" i="2"/>
  <c r="N76" i="2" s="1"/>
  <c r="J76" i="2"/>
  <c r="K76" i="2" s="1"/>
  <c r="O75" i="2"/>
  <c r="M75" i="2"/>
  <c r="Q75" i="2" s="1"/>
  <c r="L75" i="2"/>
  <c r="O74" i="2"/>
  <c r="M74" i="2"/>
  <c r="Q74" i="2" s="1"/>
  <c r="L74" i="2"/>
  <c r="O73" i="2"/>
  <c r="M73" i="2"/>
  <c r="Q73" i="2" s="1"/>
  <c r="L73" i="2"/>
  <c r="N73" i="2" s="1"/>
  <c r="O72" i="2"/>
  <c r="M72" i="2"/>
  <c r="Q72" i="2" s="1"/>
  <c r="L72" i="2"/>
  <c r="N72" i="2" s="1"/>
  <c r="J72" i="2"/>
  <c r="K72" i="2" s="1"/>
  <c r="I72" i="2"/>
  <c r="Q71" i="2"/>
  <c r="O71" i="2"/>
  <c r="M71" i="2"/>
  <c r="L71" i="2"/>
  <c r="N71" i="2" s="1"/>
  <c r="J71" i="2"/>
  <c r="K71" i="2" s="1"/>
  <c r="I71" i="2"/>
  <c r="O70" i="2"/>
  <c r="M70" i="2"/>
  <c r="Q70" i="2" s="1"/>
  <c r="L70" i="2"/>
  <c r="I70" i="2" s="1"/>
  <c r="O69" i="2"/>
  <c r="M69" i="2"/>
  <c r="Q69" i="2" s="1"/>
  <c r="L69" i="2"/>
  <c r="J69" i="2" s="1"/>
  <c r="K69" i="2" s="1"/>
  <c r="O68" i="2"/>
  <c r="M68" i="2"/>
  <c r="Q68" i="2" s="1"/>
  <c r="L68" i="2"/>
  <c r="N68" i="2" s="1"/>
  <c r="O67" i="2"/>
  <c r="M67" i="2"/>
  <c r="Q67" i="2" s="1"/>
  <c r="L67" i="2"/>
  <c r="I67" i="2" s="1"/>
  <c r="O66" i="2"/>
  <c r="M66" i="2"/>
  <c r="Q66" i="2" s="1"/>
  <c r="L66" i="2"/>
  <c r="N66" i="2" s="1"/>
  <c r="I66" i="2"/>
  <c r="O65" i="2"/>
  <c r="M65" i="2"/>
  <c r="Q65" i="2" s="1"/>
  <c r="L65" i="2"/>
  <c r="N65" i="2" s="1"/>
  <c r="J65" i="2"/>
  <c r="K65" i="2" s="1"/>
  <c r="I65" i="2"/>
  <c r="O64" i="2"/>
  <c r="M64" i="2"/>
  <c r="Q64" i="2" s="1"/>
  <c r="L64" i="2"/>
  <c r="N64" i="2" s="1"/>
  <c r="O63" i="2"/>
  <c r="M63" i="2"/>
  <c r="Q63" i="2" s="1"/>
  <c r="L63" i="2"/>
  <c r="N63" i="2" s="1"/>
  <c r="J63" i="2"/>
  <c r="K63" i="2" s="1"/>
  <c r="Q62" i="2"/>
  <c r="O62" i="2"/>
  <c r="M62" i="2"/>
  <c r="L62" i="2"/>
  <c r="N62" i="2" s="1"/>
  <c r="K62" i="2"/>
  <c r="J62" i="2"/>
  <c r="I62" i="2"/>
  <c r="O61" i="2"/>
  <c r="N61" i="2"/>
  <c r="M61" i="2"/>
  <c r="Q61" i="2" s="1"/>
  <c r="L61" i="2"/>
  <c r="J61" i="2" s="1"/>
  <c r="K61" i="2" s="1"/>
  <c r="O60" i="2"/>
  <c r="M60" i="2"/>
  <c r="Q60" i="2" s="1"/>
  <c r="L60" i="2"/>
  <c r="N60" i="2" s="1"/>
  <c r="J60" i="2"/>
  <c r="K60" i="2" s="1"/>
  <c r="I60" i="2"/>
  <c r="O59" i="2"/>
  <c r="N59" i="2"/>
  <c r="M59" i="2"/>
  <c r="Q59" i="2" s="1"/>
  <c r="L59" i="2"/>
  <c r="J59" i="2" s="1"/>
  <c r="K59" i="2" s="1"/>
  <c r="O58" i="2"/>
  <c r="M58" i="2"/>
  <c r="Q58" i="2" s="1"/>
  <c r="L58" i="2"/>
  <c r="N58" i="2" s="1"/>
  <c r="O57" i="2"/>
  <c r="M57" i="2"/>
  <c r="Q57" i="2" s="1"/>
  <c r="L57" i="2"/>
  <c r="N57" i="2" s="1"/>
  <c r="O56" i="2"/>
  <c r="M56" i="2"/>
  <c r="Q56" i="2" s="1"/>
  <c r="L56" i="2"/>
  <c r="J56" i="2" s="1"/>
  <c r="K56" i="2" s="1"/>
  <c r="I56" i="2"/>
  <c r="O55" i="2"/>
  <c r="M55" i="2"/>
  <c r="Q55" i="2" s="1"/>
  <c r="L55" i="2"/>
  <c r="N55" i="2" s="1"/>
  <c r="I55" i="2"/>
  <c r="O54" i="2"/>
  <c r="N54" i="2"/>
  <c r="M54" i="2"/>
  <c r="Q54" i="2" s="1"/>
  <c r="L54" i="2"/>
  <c r="J54" i="2" s="1"/>
  <c r="K54" i="2" s="1"/>
  <c r="Q53" i="2"/>
  <c r="O53" i="2"/>
  <c r="M53" i="2"/>
  <c r="L53" i="2"/>
  <c r="I53" i="2"/>
  <c r="O52" i="2"/>
  <c r="M52" i="2"/>
  <c r="Q52" i="2" s="1"/>
  <c r="L52" i="2"/>
  <c r="N52" i="2" s="1"/>
  <c r="J52" i="2"/>
  <c r="K52" i="2" s="1"/>
  <c r="I52" i="2"/>
  <c r="O51" i="2"/>
  <c r="M51" i="2"/>
  <c r="Q51" i="2" s="1"/>
  <c r="L51" i="2"/>
  <c r="O50" i="2"/>
  <c r="M50" i="2"/>
  <c r="Q50" i="2" s="1"/>
  <c r="L50" i="2"/>
  <c r="N50" i="2" s="1"/>
  <c r="O49" i="2"/>
  <c r="M49" i="2"/>
  <c r="Q49" i="2" s="1"/>
  <c r="L49" i="2"/>
  <c r="N49" i="2" s="1"/>
  <c r="Q48" i="2"/>
  <c r="O48" i="2"/>
  <c r="M48" i="2"/>
  <c r="L48" i="2"/>
  <c r="I48" i="2" s="1"/>
  <c r="O47" i="2"/>
  <c r="M47" i="2"/>
  <c r="Q47" i="2" s="1"/>
  <c r="L47" i="2"/>
  <c r="N47" i="2" s="1"/>
  <c r="J47" i="2"/>
  <c r="K47" i="2" s="1"/>
  <c r="O46" i="2"/>
  <c r="M46" i="2"/>
  <c r="Q46" i="2" s="1"/>
  <c r="L46" i="2"/>
  <c r="O45" i="2"/>
  <c r="M45" i="2"/>
  <c r="Q45" i="2" s="1"/>
  <c r="L45" i="2"/>
  <c r="N45" i="2" s="1"/>
  <c r="O44" i="2"/>
  <c r="M44" i="2"/>
  <c r="Q44" i="2" s="1"/>
  <c r="L44" i="2"/>
  <c r="N44" i="2" s="1"/>
  <c r="Q43" i="2"/>
  <c r="O43" i="2"/>
  <c r="M43" i="2"/>
  <c r="L43" i="2"/>
  <c r="O42" i="2"/>
  <c r="M42" i="2"/>
  <c r="Q42" i="2" s="1"/>
  <c r="L42" i="2"/>
  <c r="N42" i="2" s="1"/>
  <c r="O41" i="2"/>
  <c r="M41" i="2"/>
  <c r="Q41" i="2" s="1"/>
  <c r="L41" i="2"/>
  <c r="O40" i="2"/>
  <c r="M40" i="2"/>
  <c r="Q40" i="2" s="1"/>
  <c r="L40" i="2"/>
  <c r="N40" i="2" s="1"/>
  <c r="O39" i="2"/>
  <c r="M39" i="2"/>
  <c r="Q39" i="2" s="1"/>
  <c r="L39" i="2"/>
  <c r="N39" i="2" s="1"/>
  <c r="I39" i="2"/>
  <c r="O38" i="2"/>
  <c r="M38" i="2"/>
  <c r="Q38" i="2" s="1"/>
  <c r="L38" i="2"/>
  <c r="I38" i="2" s="1"/>
  <c r="O37" i="2"/>
  <c r="M37" i="2"/>
  <c r="Q37" i="2" s="1"/>
  <c r="L37" i="2"/>
  <c r="J37" i="2" s="1"/>
  <c r="K37" i="2" s="1"/>
  <c r="O36" i="2"/>
  <c r="M36" i="2"/>
  <c r="Q36" i="2" s="1"/>
  <c r="L36" i="2"/>
  <c r="O35" i="2"/>
  <c r="M35" i="2"/>
  <c r="Q35" i="2" s="1"/>
  <c r="L35" i="2"/>
  <c r="N35" i="2" s="1"/>
  <c r="O34" i="2"/>
  <c r="M34" i="2"/>
  <c r="Q34" i="2" s="1"/>
  <c r="L34" i="2"/>
  <c r="N34" i="2" s="1"/>
  <c r="O33" i="2"/>
  <c r="M33" i="2"/>
  <c r="Q33" i="2" s="1"/>
  <c r="L33" i="2"/>
  <c r="I33" i="2"/>
  <c r="Q32" i="2"/>
  <c r="O32" i="2"/>
  <c r="M32" i="2"/>
  <c r="L32" i="2"/>
  <c r="N32" i="2" s="1"/>
  <c r="O31" i="2"/>
  <c r="M31" i="2"/>
  <c r="Q31" i="2" s="1"/>
  <c r="L31" i="2"/>
  <c r="O30" i="2"/>
  <c r="M30" i="2"/>
  <c r="Q30" i="2" s="1"/>
  <c r="L30" i="2"/>
  <c r="N30" i="2" s="1"/>
  <c r="O29" i="2"/>
  <c r="M29" i="2"/>
  <c r="Q29" i="2" s="1"/>
  <c r="L29" i="2"/>
  <c r="I29" i="2" s="1"/>
  <c r="O28" i="2"/>
  <c r="M28" i="2"/>
  <c r="Q28" i="2" s="1"/>
  <c r="L28" i="2"/>
  <c r="I28" i="2"/>
  <c r="O27" i="2"/>
  <c r="M27" i="2"/>
  <c r="Q27" i="2" s="1"/>
  <c r="L27" i="2"/>
  <c r="N27" i="2" s="1"/>
  <c r="I27" i="2"/>
  <c r="O26" i="2"/>
  <c r="M26" i="2"/>
  <c r="Q26" i="2" s="1"/>
  <c r="L26" i="2"/>
  <c r="O25" i="2"/>
  <c r="M25" i="2"/>
  <c r="Q25" i="2" s="1"/>
  <c r="L25" i="2"/>
  <c r="N25" i="2" s="1"/>
  <c r="Q24" i="2"/>
  <c r="O24" i="2"/>
  <c r="M24" i="2"/>
  <c r="L24" i="2"/>
  <c r="J24" i="2" s="1"/>
  <c r="K24" i="2" s="1"/>
  <c r="O23" i="2"/>
  <c r="M23" i="2"/>
  <c r="Q23" i="2" s="1"/>
  <c r="L23" i="2"/>
  <c r="I23" i="2" s="1"/>
  <c r="O22" i="2"/>
  <c r="N22" i="2"/>
  <c r="M22" i="2"/>
  <c r="Q22" i="2" s="1"/>
  <c r="L22" i="2"/>
  <c r="J22" i="2" s="1"/>
  <c r="K22" i="2" s="1"/>
  <c r="O21" i="2"/>
  <c r="M21" i="2"/>
  <c r="Q21" i="2" s="1"/>
  <c r="L21" i="2"/>
  <c r="O20" i="2"/>
  <c r="M20" i="2"/>
  <c r="Q20" i="2" s="1"/>
  <c r="L20" i="2"/>
  <c r="N20" i="2" s="1"/>
  <c r="O19" i="2"/>
  <c r="M19" i="2"/>
  <c r="Q19" i="2" s="1"/>
  <c r="L19" i="2"/>
  <c r="N19" i="2" s="1"/>
  <c r="O18" i="2"/>
  <c r="M18" i="2"/>
  <c r="Q18" i="2" s="1"/>
  <c r="L18" i="2"/>
  <c r="O17" i="2"/>
  <c r="M17" i="2"/>
  <c r="Q17" i="2" s="1"/>
  <c r="L17" i="2"/>
  <c r="N17" i="2" s="1"/>
  <c r="O16" i="2"/>
  <c r="M16" i="2"/>
  <c r="Q16" i="2" s="1"/>
  <c r="L16" i="2"/>
  <c r="M15" i="2"/>
  <c r="Q15" i="2" s="1"/>
  <c r="L15" i="2"/>
  <c r="N15" i="2" s="1"/>
  <c r="M14" i="2"/>
  <c r="Q14" i="2" s="1"/>
  <c r="L14" i="2"/>
  <c r="J14" i="2" s="1"/>
  <c r="K14" i="2" s="1"/>
  <c r="O14" i="2" s="1"/>
  <c r="M13" i="2"/>
  <c r="Q13" i="2" s="1"/>
  <c r="L13" i="2"/>
  <c r="I13" i="2" s="1"/>
  <c r="M12" i="2"/>
  <c r="Q12" i="2" s="1"/>
  <c r="L12" i="2"/>
  <c r="I12" i="2" s="1"/>
  <c r="M11" i="2"/>
  <c r="Q11" i="2" s="1"/>
  <c r="L11" i="2"/>
  <c r="M10" i="2"/>
  <c r="Q10" i="2" s="1"/>
  <c r="L10" i="2"/>
  <c r="J10" i="2"/>
  <c r="K10" i="2" s="1"/>
  <c r="O10" i="2" s="1"/>
  <c r="I10" i="2"/>
  <c r="M9" i="2"/>
  <c r="D13" i="4" s="1"/>
  <c r="L9" i="2"/>
  <c r="J9" i="2" s="1"/>
  <c r="K9" i="2" s="1"/>
  <c r="O9" i="2" s="1"/>
  <c r="Q8" i="2"/>
  <c r="M8" i="2"/>
  <c r="L8" i="2"/>
  <c r="I8" i="2" s="1"/>
  <c r="M7" i="2"/>
  <c r="Q7" i="2" s="1"/>
  <c r="L7" i="2"/>
  <c r="J7" i="2" s="1"/>
  <c r="K7" i="2" s="1"/>
  <c r="O7" i="2" s="1"/>
  <c r="M6" i="2"/>
  <c r="D17" i="4" s="1"/>
  <c r="L6" i="2"/>
  <c r="M5" i="2"/>
  <c r="Q5" i="2" s="1"/>
  <c r="L5" i="2"/>
  <c r="M4" i="2"/>
  <c r="Q4" i="2" s="1"/>
  <c r="L4" i="2"/>
  <c r="J4" i="2" s="1"/>
  <c r="K4" i="2" s="1"/>
  <c r="N3" i="2"/>
  <c r="M3" i="2"/>
  <c r="I63" i="2" l="1"/>
  <c r="J67" i="2"/>
  <c r="K67" i="2" s="1"/>
  <c r="J107" i="2"/>
  <c r="K107" i="2" s="1"/>
  <c r="J131" i="2"/>
  <c r="K131" i="2" s="1"/>
  <c r="I136" i="2"/>
  <c r="J161" i="2"/>
  <c r="K161" i="2" s="1"/>
  <c r="J199" i="2"/>
  <c r="K199" i="2" s="1"/>
  <c r="J224" i="2"/>
  <c r="K224" i="2" s="1"/>
  <c r="J279" i="2"/>
  <c r="K279" i="2" s="1"/>
  <c r="I284" i="2"/>
  <c r="N67" i="2"/>
  <c r="J78" i="2"/>
  <c r="K78" i="2" s="1"/>
  <c r="N82" i="2"/>
  <c r="I103" i="2"/>
  <c r="N116" i="2"/>
  <c r="N161" i="2"/>
  <c r="J171" i="2"/>
  <c r="K171" i="2" s="1"/>
  <c r="J230" i="2"/>
  <c r="K230" i="2" s="1"/>
  <c r="J245" i="2"/>
  <c r="K245" i="2" s="1"/>
  <c r="J249" i="2"/>
  <c r="K249" i="2" s="1"/>
  <c r="N275" i="2"/>
  <c r="J39" i="2"/>
  <c r="K39" i="2" s="1"/>
  <c r="N112" i="2"/>
  <c r="I123" i="2"/>
  <c r="N147" i="2"/>
  <c r="I24" i="2"/>
  <c r="I64" i="2"/>
  <c r="I73" i="2"/>
  <c r="J83" i="2"/>
  <c r="K83" i="2" s="1"/>
  <c r="J123" i="2"/>
  <c r="K123" i="2" s="1"/>
  <c r="J255" i="2"/>
  <c r="K255" i="2" s="1"/>
  <c r="I297" i="2"/>
  <c r="N107" i="2"/>
  <c r="I113" i="2"/>
  <c r="I217" i="2"/>
  <c r="N24" i="2"/>
  <c r="J35" i="2"/>
  <c r="K35" i="2" s="1"/>
  <c r="J109" i="2"/>
  <c r="K109" i="2" s="1"/>
  <c r="J113" i="2"/>
  <c r="K113" i="2" s="1"/>
  <c r="I172" i="2"/>
  <c r="I197" i="2"/>
  <c r="I212" i="2"/>
  <c r="J241" i="2"/>
  <c r="K241" i="2" s="1"/>
  <c r="N255" i="2"/>
  <c r="I84" i="2"/>
  <c r="N152" i="2"/>
  <c r="I227" i="2"/>
  <c r="I47" i="2"/>
  <c r="J84" i="2"/>
  <c r="K84" i="2" s="1"/>
  <c r="I124" i="2"/>
  <c r="N202" i="2"/>
  <c r="N212" i="2"/>
  <c r="N217" i="2"/>
  <c r="I247" i="2"/>
  <c r="I262" i="2"/>
  <c r="I298" i="2"/>
  <c r="I4" i="2"/>
  <c r="I106" i="2"/>
  <c r="I169" i="2"/>
  <c r="J188" i="2"/>
  <c r="K188" i="2" s="1"/>
  <c r="J198" i="2"/>
  <c r="K198" i="2" s="1"/>
  <c r="I237" i="2"/>
  <c r="N227" i="2"/>
  <c r="I22" i="2"/>
  <c r="I32" i="2"/>
  <c r="I81" i="2"/>
  <c r="I111" i="2"/>
  <c r="I184" i="2"/>
  <c r="J32" i="2"/>
  <c r="K32" i="2" s="1"/>
  <c r="J81" i="2"/>
  <c r="K81" i="2" s="1"/>
  <c r="I121" i="2"/>
  <c r="I146" i="2"/>
  <c r="I174" i="2"/>
  <c r="J184" i="2"/>
  <c r="K184" i="2" s="1"/>
  <c r="I219" i="2"/>
  <c r="N223" i="2"/>
  <c r="I263" i="2"/>
  <c r="I59" i="2"/>
  <c r="I96" i="2"/>
  <c r="J125" i="2"/>
  <c r="K125" i="2" s="1"/>
  <c r="J174" i="2"/>
  <c r="K174" i="2" s="1"/>
  <c r="I238" i="2"/>
  <c r="I248" i="2"/>
  <c r="J263" i="2"/>
  <c r="K263" i="2" s="1"/>
  <c r="J102" i="2"/>
  <c r="K102" i="2" s="1"/>
  <c r="J150" i="2"/>
  <c r="K150" i="2" s="1"/>
  <c r="J195" i="2"/>
  <c r="K195" i="2" s="1"/>
  <c r="I199" i="2"/>
  <c r="I224" i="2"/>
  <c r="J248" i="2"/>
  <c r="K248" i="2" s="1"/>
  <c r="I279" i="2"/>
  <c r="J29" i="2"/>
  <c r="K29" i="2" s="1"/>
  <c r="J58" i="2"/>
  <c r="K58" i="2" s="1"/>
  <c r="J79" i="2"/>
  <c r="K79" i="2" s="1"/>
  <c r="I86" i="2"/>
  <c r="I102" i="2"/>
  <c r="I132" i="2"/>
  <c r="I163" i="2"/>
  <c r="I183" i="2"/>
  <c r="I207" i="2"/>
  <c r="I222" i="2"/>
  <c r="J225" i="2"/>
  <c r="K225" i="2" s="1"/>
  <c r="J229" i="2"/>
  <c r="K229" i="2" s="1"/>
  <c r="J274" i="2"/>
  <c r="K274" i="2" s="1"/>
  <c r="J286" i="2"/>
  <c r="K286" i="2" s="1"/>
  <c r="N29" i="2"/>
  <c r="J55" i="2"/>
  <c r="K55" i="2" s="1"/>
  <c r="N79" i="2"/>
  <c r="N97" i="2"/>
  <c r="J106" i="2"/>
  <c r="K106" i="2" s="1"/>
  <c r="J121" i="2"/>
  <c r="K121" i="2" s="1"/>
  <c r="J145" i="2"/>
  <c r="K145" i="2" s="1"/>
  <c r="J148" i="2"/>
  <c r="K148" i="2" s="1"/>
  <c r="J180" i="2"/>
  <c r="K180" i="2" s="1"/>
  <c r="N225" i="2"/>
  <c r="J260" i="2"/>
  <c r="K260" i="2" s="1"/>
  <c r="N267" i="2"/>
  <c r="N286" i="2"/>
  <c r="J295" i="2"/>
  <c r="K295" i="2" s="1"/>
  <c r="O4" i="2"/>
  <c r="N187" i="2"/>
  <c r="N207" i="2"/>
  <c r="N222" i="2"/>
  <c r="N10" i="2"/>
  <c r="I77" i="2"/>
  <c r="I117" i="2"/>
  <c r="N237" i="2"/>
  <c r="I30" i="2"/>
  <c r="I34" i="2"/>
  <c r="J77" i="2"/>
  <c r="K77" i="2" s="1"/>
  <c r="I87" i="2"/>
  <c r="J117" i="2"/>
  <c r="K117" i="2" s="1"/>
  <c r="I157" i="2"/>
  <c r="N172" i="2"/>
  <c r="N180" i="2"/>
  <c r="N192" i="2"/>
  <c r="I234" i="2"/>
  <c r="I242" i="2"/>
  <c r="I257" i="2"/>
  <c r="N90" i="2"/>
  <c r="N132" i="2"/>
  <c r="N175" i="2"/>
  <c r="N241" i="2"/>
  <c r="J30" i="2"/>
  <c r="K30" i="2" s="1"/>
  <c r="J34" i="2"/>
  <c r="K34" i="2" s="1"/>
  <c r="N83" i="2"/>
  <c r="J87" i="2"/>
  <c r="K87" i="2" s="1"/>
  <c r="I122" i="2"/>
  <c r="I133" i="2"/>
  <c r="I188" i="2"/>
  <c r="J200" i="2"/>
  <c r="K200" i="2" s="1"/>
  <c r="I208" i="2"/>
  <c r="J216" i="2"/>
  <c r="K216" i="2" s="1"/>
  <c r="N230" i="2"/>
  <c r="J234" i="2"/>
  <c r="K234" i="2" s="1"/>
  <c r="I249" i="2"/>
  <c r="N252" i="2"/>
  <c r="N291" i="2"/>
  <c r="N302" i="2"/>
  <c r="J27" i="2"/>
  <c r="K27" i="2" s="1"/>
  <c r="I44" i="2"/>
  <c r="J66" i="2"/>
  <c r="K66" i="2" s="1"/>
  <c r="J70" i="2"/>
  <c r="K70" i="2" s="1"/>
  <c r="J73" i="2"/>
  <c r="K73" i="2" s="1"/>
  <c r="I114" i="2"/>
  <c r="I142" i="2"/>
  <c r="J146" i="2"/>
  <c r="K146" i="2" s="1"/>
  <c r="I173" i="2"/>
  <c r="J231" i="2"/>
  <c r="K231" i="2" s="1"/>
  <c r="J238" i="2"/>
  <c r="K238" i="2" s="1"/>
  <c r="J261" i="2"/>
  <c r="K261" i="2" s="1"/>
  <c r="J280" i="2"/>
  <c r="K280" i="2" s="1"/>
  <c r="I292" i="2"/>
  <c r="J299" i="2"/>
  <c r="K299" i="2" s="1"/>
  <c r="J44" i="2"/>
  <c r="K44" i="2" s="1"/>
  <c r="J114" i="2"/>
  <c r="K114" i="2" s="1"/>
  <c r="J130" i="2"/>
  <c r="K130" i="2" s="1"/>
  <c r="N157" i="2"/>
  <c r="J170" i="2"/>
  <c r="K170" i="2" s="1"/>
  <c r="J173" i="2"/>
  <c r="K173" i="2" s="1"/>
  <c r="N200" i="2"/>
  <c r="J205" i="2"/>
  <c r="K205" i="2" s="1"/>
  <c r="N242" i="2"/>
  <c r="N257" i="2"/>
  <c r="I269" i="2"/>
  <c r="I49" i="2"/>
  <c r="I57" i="2"/>
  <c r="N70" i="2"/>
  <c r="J100" i="2"/>
  <c r="K100" i="2" s="1"/>
  <c r="I134" i="2"/>
  <c r="N197" i="2"/>
  <c r="I209" i="2"/>
  <c r="I273" i="2"/>
  <c r="N280" i="2"/>
  <c r="I288" i="2"/>
  <c r="C22" i="4"/>
  <c r="I19" i="2"/>
  <c r="N7" i="2"/>
  <c r="J19" i="2"/>
  <c r="K19" i="2" s="1"/>
  <c r="I35" i="2"/>
  <c r="J49" i="2"/>
  <c r="K49" i="2" s="1"/>
  <c r="J57" i="2"/>
  <c r="K57" i="2" s="1"/>
  <c r="I78" i="2"/>
  <c r="I104" i="2"/>
  <c r="N130" i="2"/>
  <c r="J134" i="2"/>
  <c r="K134" i="2" s="1"/>
  <c r="N142" i="2"/>
  <c r="I158" i="2"/>
  <c r="I182" i="2"/>
  <c r="N205" i="2"/>
  <c r="J209" i="2"/>
  <c r="K209" i="2" s="1"/>
  <c r="I221" i="2"/>
  <c r="I243" i="2"/>
  <c r="J250" i="2"/>
  <c r="K250" i="2" s="1"/>
  <c r="I258" i="2"/>
  <c r="J273" i="2"/>
  <c r="K273" i="2" s="1"/>
  <c r="J288" i="2"/>
  <c r="K288" i="2" s="1"/>
  <c r="N292" i="2"/>
  <c r="Q9" i="2"/>
  <c r="C29" i="4" s="1"/>
  <c r="I7" i="2"/>
  <c r="I54" i="2"/>
  <c r="I61" i="2"/>
  <c r="I112" i="2"/>
  <c r="N250" i="2"/>
  <c r="I14" i="2"/>
  <c r="J64" i="2"/>
  <c r="K64" i="2" s="1"/>
  <c r="I82" i="2"/>
  <c r="J89" i="2"/>
  <c r="K89" i="2" s="1"/>
  <c r="I108" i="2"/>
  <c r="N115" i="2"/>
  <c r="I127" i="2"/>
  <c r="N162" i="2"/>
  <c r="N182" i="2"/>
  <c r="I202" i="2"/>
  <c r="N266" i="2"/>
  <c r="N300" i="2"/>
  <c r="I93" i="2"/>
  <c r="I97" i="2"/>
  <c r="J105" i="2"/>
  <c r="K105" i="2" s="1"/>
  <c r="J108" i="2"/>
  <c r="K108" i="2" s="1"/>
  <c r="N150" i="2"/>
  <c r="I159" i="2"/>
  <c r="I218" i="2"/>
  <c r="N232" i="2"/>
  <c r="I244" i="2"/>
  <c r="N247" i="2"/>
  <c r="I259" i="2"/>
  <c r="N262" i="2"/>
  <c r="N277" i="2"/>
  <c r="N297" i="2"/>
  <c r="I9" i="2"/>
  <c r="I58" i="2"/>
  <c r="J93" i="2"/>
  <c r="K93" i="2" s="1"/>
  <c r="I144" i="2"/>
  <c r="J159" i="2"/>
  <c r="K159" i="2" s="1"/>
  <c r="J218" i="2"/>
  <c r="K218" i="2" s="1"/>
  <c r="J259" i="2"/>
  <c r="K259" i="2" s="1"/>
  <c r="I267" i="2"/>
  <c r="I271" i="2"/>
  <c r="I274" i="2"/>
  <c r="I282" i="2"/>
  <c r="I294" i="2"/>
  <c r="C34" i="4"/>
  <c r="C33" i="4"/>
  <c r="N5" i="2"/>
  <c r="J12" i="2"/>
  <c r="K12" i="2" s="1"/>
  <c r="O12" i="2" s="1"/>
  <c r="E34" i="4" s="1"/>
  <c r="J15" i="2"/>
  <c r="K15" i="2" s="1"/>
  <c r="N18" i="2"/>
  <c r="J18" i="2"/>
  <c r="K18" i="2" s="1"/>
  <c r="J40" i="2"/>
  <c r="K40" i="2" s="1"/>
  <c r="N43" i="2"/>
  <c r="J43" i="2"/>
  <c r="K43" i="2" s="1"/>
  <c r="J166" i="2"/>
  <c r="K166" i="2" s="1"/>
  <c r="J193" i="2"/>
  <c r="K193" i="2" s="1"/>
  <c r="J254" i="2"/>
  <c r="K254" i="2" s="1"/>
  <c r="I268" i="2"/>
  <c r="I25" i="2"/>
  <c r="N31" i="2"/>
  <c r="J31" i="2"/>
  <c r="K31" i="2" s="1"/>
  <c r="I31" i="2"/>
  <c r="N37" i="2"/>
  <c r="I50" i="2"/>
  <c r="I116" i="2"/>
  <c r="N118" i="2"/>
  <c r="N166" i="2"/>
  <c r="N210" i="2"/>
  <c r="J251" i="2"/>
  <c r="K251" i="2" s="1"/>
  <c r="I251" i="2"/>
  <c r="I265" i="2"/>
  <c r="J265" i="2"/>
  <c r="K265" i="2" s="1"/>
  <c r="N12" i="2"/>
  <c r="O15" i="2"/>
  <c r="J25" i="2"/>
  <c r="K25" i="2" s="1"/>
  <c r="N28" i="2"/>
  <c r="J28" i="2"/>
  <c r="K28" i="2" s="1"/>
  <c r="J50" i="2"/>
  <c r="K50" i="2" s="1"/>
  <c r="N53" i="2"/>
  <c r="J53" i="2"/>
  <c r="K53" i="2" s="1"/>
  <c r="I68" i="2"/>
  <c r="N74" i="2"/>
  <c r="J74" i="2"/>
  <c r="K74" i="2" s="1"/>
  <c r="I74" i="2"/>
  <c r="I129" i="2"/>
  <c r="N6" i="2"/>
  <c r="J6" i="2"/>
  <c r="K6" i="2" s="1"/>
  <c r="O6" i="2" s="1"/>
  <c r="E36" i="4" s="1"/>
  <c r="I6" i="2"/>
  <c r="N9" i="2"/>
  <c r="N56" i="2"/>
  <c r="J68" i="2"/>
  <c r="K68" i="2" s="1"/>
  <c r="J129" i="2"/>
  <c r="K129" i="2" s="1"/>
  <c r="I143" i="2"/>
  <c r="J160" i="2"/>
  <c r="K160" i="2" s="1"/>
  <c r="I204" i="2"/>
  <c r="N251" i="2"/>
  <c r="N265" i="2"/>
  <c r="N99" i="2"/>
  <c r="I99" i="2"/>
  <c r="J176" i="2"/>
  <c r="K176" i="2" s="1"/>
  <c r="I176" i="2"/>
  <c r="I110" i="2"/>
  <c r="J110" i="2"/>
  <c r="K110" i="2" s="1"/>
  <c r="J143" i="2"/>
  <c r="K143" i="2" s="1"/>
  <c r="J204" i="2"/>
  <c r="K204" i="2" s="1"/>
  <c r="J235" i="2"/>
  <c r="K235" i="2" s="1"/>
  <c r="J301" i="2"/>
  <c r="K301" i="2" s="1"/>
  <c r="I301" i="2"/>
  <c r="N301" i="2"/>
  <c r="I290" i="2"/>
  <c r="J290" i="2"/>
  <c r="K290" i="2" s="1"/>
  <c r="N290" i="2"/>
  <c r="Q6" i="2"/>
  <c r="B31" i="4" s="1"/>
  <c r="N16" i="2"/>
  <c r="J16" i="2"/>
  <c r="K16" i="2" s="1"/>
  <c r="I16" i="2"/>
  <c r="N41" i="2"/>
  <c r="J41" i="2"/>
  <c r="K41" i="2" s="1"/>
  <c r="I41" i="2"/>
  <c r="I75" i="2"/>
  <c r="J75" i="2"/>
  <c r="K75" i="2" s="1"/>
  <c r="N119" i="2"/>
  <c r="I119" i="2"/>
  <c r="J191" i="2"/>
  <c r="K191" i="2" s="1"/>
  <c r="D23" i="4"/>
  <c r="N13" i="2"/>
  <c r="J13" i="2"/>
  <c r="K13" i="2" s="1"/>
  <c r="O13" i="2" s="1"/>
  <c r="E37" i="4" s="1"/>
  <c r="N75" i="2"/>
  <c r="N160" i="2"/>
  <c r="J201" i="2"/>
  <c r="K201" i="2" s="1"/>
  <c r="I201" i="2"/>
  <c r="I215" i="2"/>
  <c r="J215" i="2"/>
  <c r="K215" i="2" s="1"/>
  <c r="D24" i="4"/>
  <c r="C24" i="4"/>
  <c r="I17" i="2"/>
  <c r="I42" i="2"/>
  <c r="N191" i="2"/>
  <c r="N235" i="2"/>
  <c r="J17" i="2"/>
  <c r="K17" i="2" s="1"/>
  <c r="I20" i="2"/>
  <c r="N26" i="2"/>
  <c r="J26" i="2"/>
  <c r="K26" i="2" s="1"/>
  <c r="I26" i="2"/>
  <c r="J42" i="2"/>
  <c r="K42" i="2" s="1"/>
  <c r="I45" i="2"/>
  <c r="N51" i="2"/>
  <c r="J51" i="2"/>
  <c r="K51" i="2" s="1"/>
  <c r="I51" i="2"/>
  <c r="I94" i="2"/>
  <c r="I154" i="2"/>
  <c r="N201" i="2"/>
  <c r="N215" i="2"/>
  <c r="N38" i="2"/>
  <c r="J38" i="2"/>
  <c r="K38" i="2" s="1"/>
  <c r="N110" i="2"/>
  <c r="J126" i="2"/>
  <c r="K126" i="2" s="1"/>
  <c r="I126" i="2"/>
  <c r="I140" i="2"/>
  <c r="J140" i="2"/>
  <c r="K140" i="2" s="1"/>
  <c r="J276" i="2"/>
  <c r="K276" i="2" s="1"/>
  <c r="I276" i="2"/>
  <c r="N276" i="2"/>
  <c r="D12" i="4"/>
  <c r="J20" i="2"/>
  <c r="K20" i="2" s="1"/>
  <c r="N23" i="2"/>
  <c r="J23" i="2"/>
  <c r="K23" i="2" s="1"/>
  <c r="J45" i="2"/>
  <c r="K45" i="2" s="1"/>
  <c r="N48" i="2"/>
  <c r="J48" i="2"/>
  <c r="K48" i="2" s="1"/>
  <c r="I76" i="2"/>
  <c r="J91" i="2"/>
  <c r="K91" i="2" s="1"/>
  <c r="I91" i="2"/>
  <c r="J94" i="2"/>
  <c r="K94" i="2" s="1"/>
  <c r="J154" i="2"/>
  <c r="K154" i="2" s="1"/>
  <c r="I168" i="2"/>
  <c r="J185" i="2"/>
  <c r="K185" i="2" s="1"/>
  <c r="I229" i="2"/>
  <c r="J141" i="2"/>
  <c r="K141" i="2" s="1"/>
  <c r="N4" i="2"/>
  <c r="C16" i="4"/>
  <c r="I190" i="2"/>
  <c r="J190" i="2"/>
  <c r="K190" i="2" s="1"/>
  <c r="J88" i="2"/>
  <c r="K88" i="2" s="1"/>
  <c r="I88" i="2"/>
  <c r="J151" i="2"/>
  <c r="K151" i="2" s="1"/>
  <c r="I151" i="2"/>
  <c r="I165" i="2"/>
  <c r="J165" i="2"/>
  <c r="K165" i="2" s="1"/>
  <c r="I285" i="2"/>
  <c r="J285" i="2"/>
  <c r="K285" i="2" s="1"/>
  <c r="D16" i="4"/>
  <c r="N14" i="2"/>
  <c r="N141" i="2"/>
  <c r="N185" i="2"/>
  <c r="J226" i="2"/>
  <c r="K226" i="2" s="1"/>
  <c r="I226" i="2"/>
  <c r="I240" i="2"/>
  <c r="J240" i="2"/>
  <c r="K240" i="2" s="1"/>
  <c r="N11" i="2"/>
  <c r="J11" i="2"/>
  <c r="K11" i="2" s="1"/>
  <c r="O11" i="2" s="1"/>
  <c r="E38" i="4" s="1"/>
  <c r="I11" i="2"/>
  <c r="N33" i="2"/>
  <c r="J33" i="2"/>
  <c r="K33" i="2" s="1"/>
  <c r="I5" i="2"/>
  <c r="N88" i="2"/>
  <c r="N98" i="2"/>
  <c r="I98" i="2"/>
  <c r="J98" i="2"/>
  <c r="K98" i="2" s="1"/>
  <c r="N105" i="2"/>
  <c r="N151" i="2"/>
  <c r="J155" i="2"/>
  <c r="K155" i="2" s="1"/>
  <c r="N165" i="2"/>
  <c r="N216" i="2"/>
  <c r="N260" i="2"/>
  <c r="N285" i="2"/>
  <c r="N296" i="2"/>
  <c r="N8" i="2"/>
  <c r="J8" i="2"/>
  <c r="K8" i="2" s="1"/>
  <c r="O8" i="2" s="1"/>
  <c r="E31" i="4" s="1"/>
  <c r="I43" i="2"/>
  <c r="I95" i="2"/>
  <c r="N95" i="2"/>
  <c r="J135" i="2"/>
  <c r="K135" i="2" s="1"/>
  <c r="I179" i="2"/>
  <c r="N226" i="2"/>
  <c r="N240" i="2"/>
  <c r="I293" i="2"/>
  <c r="N69" i="2"/>
  <c r="I69" i="2"/>
  <c r="N36" i="2"/>
  <c r="J36" i="2"/>
  <c r="K36" i="2" s="1"/>
  <c r="I36" i="2"/>
  <c r="J5" i="2"/>
  <c r="K5" i="2" s="1"/>
  <c r="O5" i="2" s="1"/>
  <c r="I18" i="2"/>
  <c r="I37" i="2"/>
  <c r="I15" i="2"/>
  <c r="N21" i="2"/>
  <c r="J21" i="2"/>
  <c r="K21" i="2" s="1"/>
  <c r="I21" i="2"/>
  <c r="I40" i="2"/>
  <c r="N46" i="2"/>
  <c r="J46" i="2"/>
  <c r="K46" i="2" s="1"/>
  <c r="I46" i="2"/>
  <c r="J118" i="2"/>
  <c r="K118" i="2" s="1"/>
  <c r="J179" i="2"/>
  <c r="K179" i="2" s="1"/>
  <c r="I193" i="2"/>
  <c r="J210" i="2"/>
  <c r="K210" i="2" s="1"/>
  <c r="I254" i="2"/>
  <c r="N271" i="2"/>
  <c r="J293" i="2"/>
  <c r="K293" i="2" s="1"/>
  <c r="N100" i="2"/>
  <c r="J103" i="2"/>
  <c r="K103" i="2" s="1"/>
  <c r="J133" i="2"/>
  <c r="K133" i="2" s="1"/>
  <c r="J144" i="2"/>
  <c r="K144" i="2" s="1"/>
  <c r="J158" i="2"/>
  <c r="K158" i="2" s="1"/>
  <c r="J169" i="2"/>
  <c r="K169" i="2" s="1"/>
  <c r="J183" i="2"/>
  <c r="K183" i="2" s="1"/>
  <c r="J194" i="2"/>
  <c r="K194" i="2" s="1"/>
  <c r="J208" i="2"/>
  <c r="K208" i="2" s="1"/>
  <c r="J219" i="2"/>
  <c r="K219" i="2" s="1"/>
  <c r="J233" i="2"/>
  <c r="K233" i="2" s="1"/>
  <c r="J244" i="2"/>
  <c r="K244" i="2" s="1"/>
  <c r="J258" i="2"/>
  <c r="K258" i="2" s="1"/>
  <c r="J269" i="2"/>
  <c r="K269" i="2" s="1"/>
  <c r="J283" i="2"/>
  <c r="K283" i="2" s="1"/>
  <c r="J294" i="2"/>
  <c r="K294" i="2" s="1"/>
  <c r="C18" i="4"/>
  <c r="I101" i="2"/>
  <c r="I128" i="2"/>
  <c r="I139" i="2"/>
  <c r="I153" i="2"/>
  <c r="I164" i="2"/>
  <c r="I178" i="2"/>
  <c r="I189" i="2"/>
  <c r="I203" i="2"/>
  <c r="I214" i="2"/>
  <c r="I228" i="2"/>
  <c r="I239" i="2"/>
  <c r="I253" i="2"/>
  <c r="I264" i="2"/>
  <c r="I278" i="2"/>
  <c r="I289" i="2"/>
  <c r="I303" i="2"/>
  <c r="C26" i="4"/>
  <c r="J101" i="2"/>
  <c r="K101" i="2" s="1"/>
  <c r="I109" i="2"/>
  <c r="J120" i="2"/>
  <c r="K120" i="2" s="1"/>
  <c r="J128" i="2"/>
  <c r="K128" i="2" s="1"/>
  <c r="I131" i="2"/>
  <c r="J139" i="2"/>
  <c r="K139" i="2" s="1"/>
  <c r="J153" i="2"/>
  <c r="K153" i="2" s="1"/>
  <c r="I156" i="2"/>
  <c r="J164" i="2"/>
  <c r="K164" i="2" s="1"/>
  <c r="J178" i="2"/>
  <c r="K178" i="2" s="1"/>
  <c r="I181" i="2"/>
  <c r="J189" i="2"/>
  <c r="K189" i="2" s="1"/>
  <c r="J203" i="2"/>
  <c r="K203" i="2" s="1"/>
  <c r="I206" i="2"/>
  <c r="J214" i="2"/>
  <c r="K214" i="2" s="1"/>
  <c r="J228" i="2"/>
  <c r="K228" i="2" s="1"/>
  <c r="I231" i="2"/>
  <c r="J239" i="2"/>
  <c r="K239" i="2" s="1"/>
  <c r="J253" i="2"/>
  <c r="K253" i="2" s="1"/>
  <c r="I256" i="2"/>
  <c r="J264" i="2"/>
  <c r="K264" i="2" s="1"/>
  <c r="J278" i="2"/>
  <c r="K278" i="2" s="1"/>
  <c r="I281" i="2"/>
  <c r="J289" i="2"/>
  <c r="K289" i="2" s="1"/>
  <c r="J303" i="2"/>
  <c r="K303" i="2" s="1"/>
  <c r="D19" i="4"/>
  <c r="D26" i="4"/>
  <c r="N120" i="2"/>
  <c r="C14" i="4"/>
  <c r="C21" i="4"/>
  <c r="N85" i="2"/>
  <c r="N145" i="2"/>
  <c r="N170" i="2"/>
  <c r="N195" i="2"/>
  <c r="N220" i="2"/>
  <c r="N245" i="2"/>
  <c r="N270" i="2"/>
  <c r="N295" i="2"/>
  <c r="D14" i="4"/>
  <c r="D21" i="4"/>
  <c r="D15" i="4"/>
  <c r="C15" i="4"/>
  <c r="C20" i="4"/>
  <c r="C25" i="4"/>
  <c r="B36" i="4" l="1"/>
  <c r="B29" i="4"/>
  <c r="D29" i="4"/>
  <c r="B35" i="4"/>
  <c r="B38" i="4"/>
  <c r="C35" i="4"/>
  <c r="E35" i="4"/>
  <c r="B30" i="4"/>
  <c r="D30" i="4"/>
  <c r="C38" i="4"/>
  <c r="D35" i="4"/>
  <c r="B32" i="4"/>
  <c r="B37" i="4"/>
  <c r="E30" i="4"/>
  <c r="C37" i="4"/>
  <c r="C30" i="4"/>
  <c r="C32" i="4"/>
  <c r="C31" i="4"/>
  <c r="E33" i="4"/>
  <c r="B33" i="4"/>
  <c r="C8" i="4"/>
  <c r="D33" i="4"/>
  <c r="E29" i="4"/>
  <c r="D34" i="4"/>
  <c r="C7" i="4"/>
  <c r="C5" i="4"/>
  <c r="D32" i="4"/>
  <c r="C6" i="4"/>
  <c r="D6" i="4"/>
  <c r="D8" i="4"/>
  <c r="D7" i="4"/>
  <c r="E32" i="4"/>
  <c r="D31" i="4"/>
  <c r="B34" i="4"/>
  <c r="D36" i="4"/>
  <c r="D5" i="4"/>
  <c r="C36" i="4"/>
  <c r="D38" i="4"/>
  <c r="D37" i="4"/>
  <c r="D9" i="4" l="1"/>
  <c r="C9" i="4"/>
  <c r="E20" i="4" l="1"/>
  <c r="E12" i="4"/>
  <c r="E17" i="4"/>
  <c r="E22" i="4"/>
  <c r="E15" i="4"/>
  <c r="E25" i="4"/>
  <c r="E24" i="4"/>
  <c r="E26" i="4"/>
  <c r="E18" i="4"/>
  <c r="E14" i="4"/>
  <c r="E19" i="4"/>
  <c r="E13" i="4"/>
  <c r="E16" i="4"/>
  <c r="E21" i="4"/>
  <c r="E23" i="4"/>
</calcChain>
</file>

<file path=xl/sharedStrings.xml><?xml version="1.0" encoding="utf-8"?>
<sst xmlns="http://schemas.openxmlformats.org/spreadsheetml/2006/main" count="365" uniqueCount="208">
  <si>
    <t>Customer List with Last Purchase (Excel)</t>
  </si>
  <si>
    <t>Toolkit by GroupChatOn · free template · https://toolkit.groupchaton.com</t>
  </si>
  <si>
    <t>Your existing customers are the cheapest sales you will ever make, if you notice when they go quiet. Keep every customer's details on one sheet and record purchases on another; the list then shows when each customer first and last bought, how many orders they placed, their total and average order, and whether they are Active, At risk or Lapsed. A summary lists your top ten customers and sales by segment.</t>
  </si>
  <si>
    <t>Colours</t>
  </si>
  <si>
    <t>Yellow cells: type or pick here.</t>
  </si>
  <si>
    <t>Grey and white cells: calculate by themselves. Don't type over them.</t>
  </si>
  <si>
    <t>Steps</t>
  </si>
  <si>
    <t>On the Setup sheet type your currency symbol and check the day limits: a customer who bought within 90 days is Active, within 180 days At risk, and older than that Lapsed. Change them to suit how often your customers usually buy.</t>
  </si>
  <si>
    <t>On the Customers sheet replace the samples with your customers. Give each a short ID and a unique name, because purchases are matched by name.</t>
  </si>
  <si>
    <t>Record purchases on the Purchases sheet: date, customer from the drop-down list, bill number, product and amount. You can paste them from your billing software every month.</t>
  </si>
  <si>
    <t>Sort or filter the Customers sheet by Status to see who has lapsed, or by Days since last purchase to see who to call this week.</t>
  </si>
  <si>
    <t>Open the Summary sheet for your top customers and sales by segment.</t>
  </si>
  <si>
    <t>Tips</t>
  </si>
  <si>
    <t>•</t>
  </si>
  <si>
    <t>Call At risk customers before they become Lapsed: a short "anything you need this month?" call wins back more orders than a discount later.</t>
  </si>
  <si>
    <t>Use the Segment column for the way you sell (retail, wholesale, corporate, online, distributor) so the Summary shows which kind of customer brings the most money.</t>
  </si>
  <si>
    <t>If a customer changes name, change it on both sheets (Home › Find &amp; Select › Replace) so their history stays together.</t>
  </si>
  <si>
    <t>The amounts are whatever you choose to record: with or without tax. Use the same rule every time.</t>
  </si>
  <si>
    <t>Full guide, questions and answers, and more free templates:</t>
  </si>
  <si>
    <t>https://toolkit.groupchaton.com/sales/sales-customer-list-excel/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</si>
  <si>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</si>
  <si>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</si>
  <si>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Customers</t>
  </si>
  <si>
    <t>Grey columns come from the Purchases sheet. Sort or filter by Status to see who has gone quiet.</t>
  </si>
  <si>
    <t>ID</t>
  </si>
  <si>
    <t>Customer name</t>
  </si>
  <si>
    <t>Contact person</t>
  </si>
  <si>
    <t>Phone</t>
  </si>
  <si>
    <t>Email</t>
  </si>
  <si>
    <t>City / region</t>
  </si>
  <si>
    <t>Segment</t>
  </si>
  <si>
    <t>Account owner</t>
  </si>
  <si>
    <t>Customer since</t>
  </si>
  <si>
    <t>Last purchase</t>
  </si>
  <si>
    <t>Days since last purchase</t>
  </si>
  <si>
    <t>Orders</t>
  </si>
  <si>
    <t>Status</t>
  </si>
  <si>
    <t>Notes</t>
  </si>
  <si>
    <t>key</t>
  </si>
  <si>
    <t>C001</t>
  </si>
  <si>
    <t>Blue Ocean Logistics</t>
  </si>
  <si>
    <t>Rahul Verma</t>
  </si>
  <si>
    <t>98200 33445</t>
  </si>
  <si>
    <t>rahul@blueocean.example</t>
  </si>
  <si>
    <t>Mumbai</t>
  </si>
  <si>
    <t>Corporate</t>
  </si>
  <si>
    <t>Karan</t>
  </si>
  <si>
    <t>C002</t>
  </si>
  <si>
    <t>Greenfield Hospital</t>
  </si>
  <si>
    <t>Dr. Meera Nair</t>
  </si>
  <si>
    <t>98450 11223</t>
  </si>
  <si>
    <t>purchase@greenfield.example</t>
  </si>
  <si>
    <t>Kochi</t>
  </si>
  <si>
    <t>Anita</t>
  </si>
  <si>
    <t>C003</t>
  </si>
  <si>
    <t>Sunrise Public School</t>
  </si>
  <si>
    <t>Harpreet Kaur</t>
  </si>
  <si>
    <t>98140 55667</t>
  </si>
  <si>
    <t>office@sunrise.example</t>
  </si>
  <si>
    <t>Ludhiana</t>
  </si>
  <si>
    <t>Government</t>
  </si>
  <si>
    <t>C004</t>
  </si>
  <si>
    <t>Metro Mart</t>
  </si>
  <si>
    <t>Imran Shaikh</t>
  </si>
  <si>
    <t>99870 77889</t>
  </si>
  <si>
    <t>Pune</t>
  </si>
  <si>
    <t>Retail</t>
  </si>
  <si>
    <t>Divya</t>
  </si>
  <si>
    <t>C005</t>
  </si>
  <si>
    <t>Northstar Pharma</t>
  </si>
  <si>
    <t>Vikas Rao</t>
  </si>
  <si>
    <t>98490 34343</t>
  </si>
  <si>
    <t>vikas@northstar.example</t>
  </si>
  <si>
    <t>Hyderabad</t>
  </si>
  <si>
    <t>C006</t>
  </si>
  <si>
    <t>Kaveri Textiles</t>
  </si>
  <si>
    <t>S. Raghavan</t>
  </si>
  <si>
    <t>94430 56565</t>
  </si>
  <si>
    <t>Coimbatore</t>
  </si>
  <si>
    <t>Wholesale</t>
  </si>
  <si>
    <t>C007</t>
  </si>
  <si>
    <t>Al Noor Trading LLC</t>
  </si>
  <si>
    <t>Faisal Ahmed</t>
  </si>
  <si>
    <t>+971 50 000 0000</t>
  </si>
  <si>
    <t>faisal@alnoor.example</t>
  </si>
  <si>
    <t>Dubai</t>
  </si>
  <si>
    <t>Distributor</t>
  </si>
  <si>
    <t>C008</t>
  </si>
  <si>
    <t>Prime Motors</t>
  </si>
  <si>
    <t>Ajay Malhotra</t>
  </si>
  <si>
    <t>98110 67676</t>
  </si>
  <si>
    <t>Delhi</t>
  </si>
  <si>
    <t>C009</t>
  </si>
  <si>
    <t>Lotus Hotels</t>
  </si>
  <si>
    <t>Rina D'Souza</t>
  </si>
  <si>
    <t>98220 78787</t>
  </si>
  <si>
    <t>stores@lotus.example</t>
  </si>
  <si>
    <t>Goa</t>
  </si>
  <si>
    <t>C010</t>
  </si>
  <si>
    <t>ShopKart Online</t>
  </si>
  <si>
    <t>Tanvi Shah</t>
  </si>
  <si>
    <t>98250 89898</t>
  </si>
  <si>
    <t>Ahmedabad</t>
  </si>
  <si>
    <t>Online</t>
  </si>
  <si>
    <t>C011</t>
  </si>
  <si>
    <t>City Diagnostics</t>
  </si>
  <si>
    <t>Dr. Arun Bose</t>
  </si>
  <si>
    <t>98300 90909</t>
  </si>
  <si>
    <t>Kolkata</t>
  </si>
  <si>
    <t>C012</t>
  </si>
  <si>
    <t>Vista Interiors</t>
  </si>
  <si>
    <t>Pooja Iyer</t>
  </si>
  <si>
    <t>98860 12121</t>
  </si>
  <si>
    <t>Bengaluru</t>
  </si>
  <si>
    <t>Purchases</t>
  </si>
  <si>
    <t>One row per invoice or order. Pick the customer from the list so the name matches exactly.</t>
  </si>
  <si>
    <t>Date</t>
  </si>
  <si>
    <t>Customer</t>
  </si>
  <si>
    <t>Invoice / order no.</t>
  </si>
  <si>
    <t>Product / description</t>
  </si>
  <si>
    <t>INV-2001</t>
  </si>
  <si>
    <t>Networking</t>
  </si>
  <si>
    <t>INV-2002</t>
  </si>
  <si>
    <t>Toner and supplies</t>
  </si>
  <si>
    <t>INV-2003</t>
  </si>
  <si>
    <t>INV-2004</t>
  </si>
  <si>
    <t>INV-2005</t>
  </si>
  <si>
    <t>INV-2006</t>
  </si>
  <si>
    <t>Printers</t>
  </si>
  <si>
    <t>INV-2007</t>
  </si>
  <si>
    <t>Projectors</t>
  </si>
  <si>
    <t>INV-2008</t>
  </si>
  <si>
    <t>Service visit</t>
  </si>
  <si>
    <t>INV-2009</t>
  </si>
  <si>
    <t>INV-2010</t>
  </si>
  <si>
    <t>Laptops</t>
  </si>
  <si>
    <t>INV-2011</t>
  </si>
  <si>
    <t>INV-2012</t>
  </si>
  <si>
    <t>INV-2013</t>
  </si>
  <si>
    <t>INV-2014</t>
  </si>
  <si>
    <t>INV-2015</t>
  </si>
  <si>
    <t>INV-2016</t>
  </si>
  <si>
    <t>INV-2017</t>
  </si>
  <si>
    <t>INV-2018</t>
  </si>
  <si>
    <t>INV-2019</t>
  </si>
  <si>
    <t>INV-2020</t>
  </si>
  <si>
    <t>INV-2021</t>
  </si>
  <si>
    <t>INV-2022</t>
  </si>
  <si>
    <t>INV-2023</t>
  </si>
  <si>
    <t>INV-2024</t>
  </si>
  <si>
    <t>INV-2025</t>
  </si>
  <si>
    <t>INV-2026</t>
  </si>
  <si>
    <t>INV-2027</t>
  </si>
  <si>
    <t>INV-2028</t>
  </si>
  <si>
    <t>INV-2029</t>
  </si>
  <si>
    <t>INV-2030</t>
  </si>
  <si>
    <t>INV-2031</t>
  </si>
  <si>
    <t>INV-2032</t>
  </si>
  <si>
    <t>INV-2033</t>
  </si>
  <si>
    <t>INV-2034</t>
  </si>
  <si>
    <t>INV-2035</t>
  </si>
  <si>
    <t>INV-2036</t>
  </si>
  <si>
    <t>INV-2037</t>
  </si>
  <si>
    <t>INV-2038</t>
  </si>
  <si>
    <t>INV-2039</t>
  </si>
  <si>
    <t>INV-2040</t>
  </si>
  <si>
    <t>INV-2041</t>
  </si>
  <si>
    <t>INV-2042</t>
  </si>
  <si>
    <t>INV-2043</t>
  </si>
  <si>
    <t>INV-2044</t>
  </si>
  <si>
    <t>INV-2045</t>
  </si>
  <si>
    <t>INV-2046</t>
  </si>
  <si>
    <t>INV-2047</t>
  </si>
  <si>
    <t>INV-2048</t>
  </si>
  <si>
    <t>INV-2049</t>
  </si>
  <si>
    <t>INV-2050</t>
  </si>
  <si>
    <t>INV-2051</t>
  </si>
  <si>
    <t>INV-2052</t>
  </si>
  <si>
    <t>INV-2053</t>
  </si>
  <si>
    <t>INV-2054</t>
  </si>
  <si>
    <t>INV-2055</t>
  </si>
  <si>
    <t>INV-2056</t>
  </si>
  <si>
    <t>INV-2057</t>
  </si>
  <si>
    <t>INV-2058</t>
  </si>
  <si>
    <t>INV-2059</t>
  </si>
  <si>
    <t>INV-2060</t>
  </si>
  <si>
    <t>INV-2061</t>
  </si>
  <si>
    <t>INV-2062</t>
  </si>
  <si>
    <t>INV-2063</t>
  </si>
  <si>
    <t>INV-2064</t>
  </si>
  <si>
    <t>INV-2065</t>
  </si>
  <si>
    <t>Customer summary</t>
  </si>
  <si>
    <t>Active</t>
  </si>
  <si>
    <t>At risk</t>
  </si>
  <si>
    <t>Lapsed</t>
  </si>
  <si>
    <t>No purchase yet</t>
  </si>
  <si>
    <t>All customers</t>
  </si>
  <si>
    <t>Share of sales</t>
  </si>
  <si>
    <t>Rank</t>
  </si>
  <si>
    <t>Top customers</t>
  </si>
  <si>
    <t>Setup</t>
  </si>
  <si>
    <t>Currency, status limits and the lists used in the drop-downs.</t>
  </si>
  <si>
    <t>Currency symbol (₹, $, €, £, AED …)</t>
  </si>
  <si>
    <t>₹</t>
  </si>
  <si>
    <t>Active if the last purchase was within (days)</t>
  </si>
  <si>
    <t>At risk up to (days); older is Lapsed</t>
  </si>
  <si>
    <t>Segments</t>
  </si>
  <si>
    <t>Account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</si>
</sst>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00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4" fontId="0" fillId="3" borderId="1" xfId="0" applyNumberFormat="1" applyFill="1" applyBorder="1"/>
    <xf numFmtId="1" fontId="0" fillId="3" borderId="1" xfId="0" applyNumberFormat="1" applyFill="1" applyBorder="1"/>
    <xf numFmtId="0" fontId="0" fillId="3" borderId="1" xfId="0" applyFill="1" applyBorder="1"/>
    <xf numFmtId="3" fontId="0" fillId="3" borderId="1" xfId="0" applyNumberFormat="1" applyFill="1" applyBorder="1"/>
    <xf numFmtId="165" fontId="0" fillId="3" borderId="1" xfId="0" applyNumberFormat="1" applyFill="1" applyBorder="1"/>
    <xf numFmtId="164" fontId="0" fillId="2" borderId="1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3" fontId="6" fillId="5" borderId="1" xfId="0" applyNumberFormat="1" applyFont="1" applyFill="1" applyBorder="1"/>
    <xf numFmtId="9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6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sales/sales-customer-lis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7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7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45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30" customHeight="1" x14ac:dyDescent="0.3">
      <c r="A19" t="s">
        <v>13</v>
      </c>
      <c r="B19" s="3" t="s">
        <v>15</v>
      </c>
    </row>
    <row r="20" spans="1:2" ht="30" customHeight="1" x14ac:dyDescent="0.3">
      <c r="A20" t="s">
        <v>13</v>
      </c>
      <c r="B20" s="3" t="s">
        <v>16</v>
      </c>
    </row>
    <row r="21" spans="1:2" ht="30" customHeight="1" x14ac:dyDescent="0.3">
      <c r="A21" t="s">
        <v>13</v>
      </c>
      <c r="B21" s="3" t="s">
        <v>17</v>
      </c>
    </row>
    <row r="23" spans="1:2" ht="18" customHeight="1" x14ac:dyDescent="0.3">
      <c r="B23" s="8" t="s">
        <v>18</v>
      </c>
    </row>
    <row r="24" spans="1:2" x14ac:dyDescent="0.3">
      <c r="B24" s="9" t="s">
        <v>19</v>
      </c>
    </row>
    <row r="26" spans="1:2" x14ac:dyDescent="0.3">
      <c r="B26" s="10" t="s">
        <v>20</v>
      </c>
    </row>
    <row r="27" spans="1:2" ht="45" customHeight="1" x14ac:dyDescent="0.3">
      <c r="B27" s="11" t="s">
        <v>21</v>
      </c>
    </row>
  </sheetData>
  <hyperlinks>
    <hyperlink ref="B24" r:id="rId1" xr:uid="{00000000-0004-0000-0000-000000000000}"/>
    <hyperlink ref="B26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  <pageSetUpPr fitToPage="1"/>
  </sheetPr>
  <dimension ref="A1:Q30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9" customWidth="1"/>
    <col min="2" max="2" width="26" customWidth="1"/>
    <col min="3" max="3" width="18" customWidth="1"/>
    <col min="4" max="4" width="15" customWidth="1"/>
    <col min="5" max="5" width="26" customWidth="1"/>
    <col min="6" max="7" width="13" customWidth="1"/>
    <col min="8" max="8" width="12" customWidth="1"/>
    <col min="9" max="10" width="13" customWidth="1"/>
    <col min="11" max="11" width="10" customWidth="1"/>
    <col min="12" max="12" width="8" customWidth="1"/>
    <col min="13" max="13" width="14" customWidth="1"/>
    <col min="14" max="14" width="13" customWidth="1"/>
    <col min="15" max="15" width="15" customWidth="1"/>
    <col min="16" max="16" width="28" customWidth="1"/>
    <col min="17" max="17" width="6" hidden="1" customWidth="1"/>
  </cols>
  <sheetData>
    <row r="1" spans="1:17" ht="25.95" customHeight="1" x14ac:dyDescent="0.4">
      <c r="A1" s="1" t="s">
        <v>22</v>
      </c>
    </row>
    <row r="2" spans="1:17" x14ac:dyDescent="0.3">
      <c r="A2" s="2" t="s">
        <v>23</v>
      </c>
    </row>
    <row r="3" spans="1:17" ht="31.95" customHeight="1" x14ac:dyDescent="0.3">
      <c r="A3" s="12" t="s">
        <v>24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tr">
        <f>"Total sales ("&amp;Setup!$B$4&amp;")"</f>
        <v>Total sales (₹)</v>
      </c>
      <c r="N3" s="12" t="str">
        <f>"Average order ("&amp;Setup!$B$4&amp;")"</f>
        <v>Average order (₹)</v>
      </c>
      <c r="O3" s="12" t="s">
        <v>36</v>
      </c>
      <c r="P3" s="12" t="s">
        <v>37</v>
      </c>
      <c r="Q3" s="12" t="s">
        <v>38</v>
      </c>
    </row>
    <row r="4" spans="1:17" x14ac:dyDescent="0.3">
      <c r="A4" s="13" t="s">
        <v>39</v>
      </c>
      <c r="B4" s="13" t="s">
        <v>40</v>
      </c>
      <c r="C4" s="13" t="s">
        <v>41</v>
      </c>
      <c r="D4" s="13" t="s">
        <v>42</v>
      </c>
      <c r="E4" s="13" t="s">
        <v>43</v>
      </c>
      <c r="F4" s="13" t="s">
        <v>44</v>
      </c>
      <c r="G4" s="13" t="s">
        <v>45</v>
      </c>
      <c r="H4" s="13" t="s">
        <v>46</v>
      </c>
      <c r="I4" s="14">
        <f>IF(N($L4)=0,"",100000-SUMPRODUCT(MAX((Purchases!$B$4:$B$2003=$B4)*(Purchases!$A$4:$A$2003&lt;&gt;"")*(100000-Purchases!$A$4:$A$2003))))</f>
        <v>46188</v>
      </c>
      <c r="J4" s="14">
        <f>IF(N($L4)=0,"",SUMPRODUCT(MAX((Purchases!$B$4:$B$2003=$B4)*Purchases!$A$4:$A$2003)))</f>
        <v>46303</v>
      </c>
      <c r="K4" s="15">
        <f t="shared" ref="K4:K67" ca="1" si="0">IF($J4="","",TODAY()-$J4)</f>
        <v>25</v>
      </c>
      <c r="L4" s="16">
        <f>IF($B4="","",COUNTIF(Purchases!$B$4:$B$2003,$B4))</f>
        <v>6</v>
      </c>
      <c r="M4" s="17">
        <f>IF($B4="","",SUMIF(Purchases!$B$4:$B$2003,$B4,Purchases!$E$4:$E$2003))</f>
        <v>611400</v>
      </c>
      <c r="N4" s="17">
        <f t="shared" ref="N4:N67" si="1">IF(N($L4)=0,"",$M4/$L4)</f>
        <v>101900</v>
      </c>
      <c r="O4" s="16" t="str">
        <f ca="1">IF($B4="","",IF(N($L4)=0,"No purchase yet",IF($K4&lt;=Setup!$B$5,"Active",IF($K4&lt;=Setup!$B$6,"At risk","Lapsed"))))</f>
        <v>Active</v>
      </c>
      <c r="P4" s="13"/>
      <c r="Q4" s="18">
        <f t="shared" ref="Q4:Q67" si="2">IF(N($M4)=0,"",$M4+ROW()/1000000)</f>
        <v>611400.00000400003</v>
      </c>
    </row>
    <row r="5" spans="1:17" x14ac:dyDescent="0.3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45</v>
      </c>
      <c r="H5" s="13" t="s">
        <v>53</v>
      </c>
      <c r="I5" s="14">
        <f>IF(N($L5)=0,"",100000-SUMPRODUCT(MAX((Purchases!$B$4:$B$2003=$B5)*(Purchases!$A$4:$A$2003&lt;&gt;"")*(100000-Purchases!$A$4:$A$2003))))</f>
        <v>46072</v>
      </c>
      <c r="J5" s="14">
        <f>IF(N($L5)=0,"",SUMPRODUCT(MAX((Purchases!$B$4:$B$2003=$B5)*Purchases!$A$4:$A$2003)))</f>
        <v>46288</v>
      </c>
      <c r="K5" s="15">
        <f t="shared" ca="1" si="0"/>
        <v>40</v>
      </c>
      <c r="L5" s="16">
        <f>IF($B5="","",COUNTIF(Purchases!$B$4:$B$2003,$B5))</f>
        <v>9</v>
      </c>
      <c r="M5" s="17">
        <f>IF($B5="","",SUMIF(Purchases!$B$4:$B$2003,$B5,Purchases!$E$4:$E$2003))</f>
        <v>311900</v>
      </c>
      <c r="N5" s="17">
        <f t="shared" si="1"/>
        <v>34655.555555555555</v>
      </c>
      <c r="O5" s="16" t="str">
        <f ca="1">IF($B5="","",IF(N($L5)=0,"No purchase yet",IF($K5&lt;=Setup!$B$5,"Active",IF($K5&lt;=Setup!$B$6,"At risk","Lapsed"))))</f>
        <v>Active</v>
      </c>
      <c r="P5" s="13"/>
      <c r="Q5" s="18">
        <f t="shared" si="2"/>
        <v>311900.00000499998</v>
      </c>
    </row>
    <row r="6" spans="1:17" x14ac:dyDescent="0.3">
      <c r="A6" s="13" t="s">
        <v>54</v>
      </c>
      <c r="B6" s="13" t="s">
        <v>55</v>
      </c>
      <c r="C6" s="13" t="s">
        <v>56</v>
      </c>
      <c r="D6" s="13" t="s">
        <v>57</v>
      </c>
      <c r="E6" s="13" t="s">
        <v>58</v>
      </c>
      <c r="F6" s="13" t="s">
        <v>59</v>
      </c>
      <c r="G6" s="13" t="s">
        <v>60</v>
      </c>
      <c r="H6" s="13" t="s">
        <v>53</v>
      </c>
      <c r="I6" s="14">
        <f>IF(N($L6)=0,"",100000-SUMPRODUCT(MAX((Purchases!$B$4:$B$2003=$B6)*(Purchases!$A$4:$A$2003&lt;&gt;"")*(100000-Purchases!$A$4:$A$2003))))</f>
        <v>46138</v>
      </c>
      <c r="J6" s="14">
        <f>IF(N($L6)=0,"",SUMPRODUCT(MAX((Purchases!$B$4:$B$2003=$B6)*Purchases!$A$4:$A$2003)))</f>
        <v>46198</v>
      </c>
      <c r="K6" s="15">
        <f t="shared" ca="1" si="0"/>
        <v>130</v>
      </c>
      <c r="L6" s="16">
        <f>IF($B6="","",COUNTIF(Purchases!$B$4:$B$2003,$B6))</f>
        <v>3</v>
      </c>
      <c r="M6" s="17">
        <f>IF($B6="","",SUMIF(Purchases!$B$4:$B$2003,$B6,Purchases!$E$4:$E$2003))</f>
        <v>151000</v>
      </c>
      <c r="N6" s="17">
        <f t="shared" si="1"/>
        <v>50333.333333333336</v>
      </c>
      <c r="O6" s="16" t="str">
        <f ca="1">IF($B6="","",IF(N($L6)=0,"No purchase yet",IF($K6&lt;=Setup!$B$5,"Active",IF($K6&lt;=Setup!$B$6,"At risk","Lapsed"))))</f>
        <v>At risk</v>
      </c>
      <c r="P6" s="13"/>
      <c r="Q6" s="18">
        <f t="shared" si="2"/>
        <v>151000.00000599999</v>
      </c>
    </row>
    <row r="7" spans="1:17" x14ac:dyDescent="0.3">
      <c r="A7" s="13" t="s">
        <v>61</v>
      </c>
      <c r="B7" s="13" t="s">
        <v>62</v>
      </c>
      <c r="C7" s="13" t="s">
        <v>63</v>
      </c>
      <c r="D7" s="13" t="s">
        <v>64</v>
      </c>
      <c r="E7" s="13"/>
      <c r="F7" s="13" t="s">
        <v>65</v>
      </c>
      <c r="G7" s="13" t="s">
        <v>66</v>
      </c>
      <c r="H7" s="13" t="s">
        <v>67</v>
      </c>
      <c r="I7" s="14">
        <f>IF(N($L7)=0,"",100000-SUMPRODUCT(MAX((Purchases!$B$4:$B$2003=$B7)*(Purchases!$A$4:$A$2003&lt;&gt;"")*(100000-Purchases!$A$4:$A$2003))))</f>
        <v>46010</v>
      </c>
      <c r="J7" s="14">
        <f>IF(N($L7)=0,"",SUMPRODUCT(MAX((Purchases!$B$4:$B$2003=$B7)*Purchases!$A$4:$A$2003)))</f>
        <v>46320</v>
      </c>
      <c r="K7" s="15">
        <f t="shared" ca="1" si="0"/>
        <v>8</v>
      </c>
      <c r="L7" s="16">
        <f>IF($B7="","",COUNTIF(Purchases!$B$4:$B$2003,$B7))</f>
        <v>11</v>
      </c>
      <c r="M7" s="17">
        <f>IF($B7="","",SUMIF(Purchases!$B$4:$B$2003,$B7,Purchases!$E$4:$E$2003))</f>
        <v>194200</v>
      </c>
      <c r="N7" s="17">
        <f t="shared" si="1"/>
        <v>17654.545454545456</v>
      </c>
      <c r="O7" s="16" t="str">
        <f ca="1">IF($B7="","",IF(N($L7)=0,"No purchase yet",IF($K7&lt;=Setup!$B$5,"Active",IF($K7&lt;=Setup!$B$6,"At risk","Lapsed"))))</f>
        <v>Active</v>
      </c>
      <c r="P7" s="13"/>
      <c r="Q7" s="18">
        <f t="shared" si="2"/>
        <v>194200.000007</v>
      </c>
    </row>
    <row r="8" spans="1:17" x14ac:dyDescent="0.3">
      <c r="A8" s="13" t="s">
        <v>68</v>
      </c>
      <c r="B8" s="13" t="s">
        <v>69</v>
      </c>
      <c r="C8" s="13" t="s">
        <v>70</v>
      </c>
      <c r="D8" s="13" t="s">
        <v>71</v>
      </c>
      <c r="E8" s="13" t="s">
        <v>72</v>
      </c>
      <c r="F8" s="13" t="s">
        <v>73</v>
      </c>
      <c r="G8" s="13" t="s">
        <v>45</v>
      </c>
      <c r="H8" s="13" t="s">
        <v>46</v>
      </c>
      <c r="I8" s="14">
        <f>IF(N($L8)=0,"",100000-SUMPRODUCT(MAX((Purchases!$B$4:$B$2003=$B8)*(Purchases!$A$4:$A$2003&lt;&gt;"")*(100000-Purchases!$A$4:$A$2003))))</f>
        <v>45986</v>
      </c>
      <c r="J8" s="14">
        <f>IF(N($L8)=0,"",SUMPRODUCT(MAX((Purchases!$B$4:$B$2003=$B8)*Purchases!$A$4:$A$2003)))</f>
        <v>46118</v>
      </c>
      <c r="K8" s="15">
        <f t="shared" ca="1" si="0"/>
        <v>210</v>
      </c>
      <c r="L8" s="16">
        <f>IF($B8="","",COUNTIF(Purchases!$B$4:$B$2003,$B8))</f>
        <v>4</v>
      </c>
      <c r="M8" s="17">
        <f>IF($B8="","",SUMIF(Purchases!$B$4:$B$2003,$B8,Purchases!$E$4:$E$2003))</f>
        <v>517700</v>
      </c>
      <c r="N8" s="17">
        <f t="shared" si="1"/>
        <v>129425</v>
      </c>
      <c r="O8" s="16" t="str">
        <f ca="1">IF($B8="","",IF(N($L8)=0,"No purchase yet",IF($K8&lt;=Setup!$B$5,"Active",IF($K8&lt;=Setup!$B$6,"At risk","Lapsed"))))</f>
        <v>Lapsed</v>
      </c>
      <c r="P8" s="13"/>
      <c r="Q8" s="18">
        <f t="shared" si="2"/>
        <v>517700.000008</v>
      </c>
    </row>
    <row r="9" spans="1:17" x14ac:dyDescent="0.3">
      <c r="A9" s="13" t="s">
        <v>74</v>
      </c>
      <c r="B9" s="13" t="s">
        <v>75</v>
      </c>
      <c r="C9" s="13" t="s">
        <v>76</v>
      </c>
      <c r="D9" s="13" t="s">
        <v>77</v>
      </c>
      <c r="E9" s="13"/>
      <c r="F9" s="13" t="s">
        <v>78</v>
      </c>
      <c r="G9" s="13" t="s">
        <v>79</v>
      </c>
      <c r="H9" s="13" t="s">
        <v>67</v>
      </c>
      <c r="I9" s="14">
        <f>IF(N($L9)=0,"",100000-SUMPRODUCT(MAX((Purchases!$B$4:$B$2003=$B9)*(Purchases!$A$4:$A$2003&lt;&gt;"")*(100000-Purchases!$A$4:$A$2003))))</f>
        <v>46094</v>
      </c>
      <c r="J9" s="14">
        <f>IF(N($L9)=0,"",SUMPRODUCT(MAX((Purchases!$B$4:$B$2003=$B9)*Purchases!$A$4:$A$2003)))</f>
        <v>46178</v>
      </c>
      <c r="K9" s="15">
        <f t="shared" ca="1" si="0"/>
        <v>150</v>
      </c>
      <c r="L9" s="16">
        <f>IF($B9="","",COUNTIF(Purchases!$B$4:$B$2003,$B9))</f>
        <v>5</v>
      </c>
      <c r="M9" s="17">
        <f>IF($B9="","",SUMIF(Purchases!$B$4:$B$2003,$B9,Purchases!$E$4:$E$2003))</f>
        <v>237200</v>
      </c>
      <c r="N9" s="17">
        <f t="shared" si="1"/>
        <v>47440</v>
      </c>
      <c r="O9" s="16" t="str">
        <f ca="1">IF($B9="","",IF(N($L9)=0,"No purchase yet",IF($K9&lt;=Setup!$B$5,"Active",IF($K9&lt;=Setup!$B$6,"At risk","Lapsed"))))</f>
        <v>At risk</v>
      </c>
      <c r="P9" s="13"/>
      <c r="Q9" s="18">
        <f t="shared" si="2"/>
        <v>237200.00000900001</v>
      </c>
    </row>
    <row r="10" spans="1:17" x14ac:dyDescent="0.3">
      <c r="A10" s="13" t="s">
        <v>80</v>
      </c>
      <c r="B10" s="13" t="s">
        <v>81</v>
      </c>
      <c r="C10" s="13" t="s">
        <v>82</v>
      </c>
      <c r="D10" s="13" t="s">
        <v>83</v>
      </c>
      <c r="E10" s="13" t="s">
        <v>84</v>
      </c>
      <c r="F10" s="13" t="s">
        <v>85</v>
      </c>
      <c r="G10" s="13" t="s">
        <v>86</v>
      </c>
      <c r="H10" s="13" t="s">
        <v>67</v>
      </c>
      <c r="I10" s="14">
        <f>IF(N($L10)=0,"",100000-SUMPRODUCT(MAX((Purchases!$B$4:$B$2003=$B10)*(Purchases!$A$4:$A$2003&lt;&gt;"")*(100000-Purchases!$A$4:$A$2003))))</f>
        <v>46184</v>
      </c>
      <c r="J10" s="14">
        <f>IF(N($L10)=0,"",SUMPRODUCT(MAX((Purchases!$B$4:$B$2003=$B10)*Purchases!$A$4:$A$2003)))</f>
        <v>46268</v>
      </c>
      <c r="K10" s="15">
        <f t="shared" ca="1" si="0"/>
        <v>60</v>
      </c>
      <c r="L10" s="16">
        <f>IF($B10="","",COUNTIF(Purchases!$B$4:$B$2003,$B10))</f>
        <v>4</v>
      </c>
      <c r="M10" s="17">
        <f>IF($B10="","",SUMIF(Purchases!$B$4:$B$2003,$B10,Purchases!$E$4:$E$2003))</f>
        <v>895800</v>
      </c>
      <c r="N10" s="17">
        <f t="shared" si="1"/>
        <v>223950</v>
      </c>
      <c r="O10" s="16" t="str">
        <f ca="1">IF($B10="","",IF(N($L10)=0,"No purchase yet",IF($K10&lt;=Setup!$B$5,"Active",IF($K10&lt;=Setup!$B$6,"At risk","Lapsed"))))</f>
        <v>Active</v>
      </c>
      <c r="P10" s="13"/>
      <c r="Q10" s="18">
        <f t="shared" si="2"/>
        <v>895800.00000999996</v>
      </c>
    </row>
    <row r="11" spans="1:17" x14ac:dyDescent="0.3">
      <c r="A11" s="13" t="s">
        <v>87</v>
      </c>
      <c r="B11" s="13" t="s">
        <v>88</v>
      </c>
      <c r="C11" s="13" t="s">
        <v>89</v>
      </c>
      <c r="D11" s="13" t="s">
        <v>90</v>
      </c>
      <c r="E11" s="13"/>
      <c r="F11" s="13" t="s">
        <v>91</v>
      </c>
      <c r="G11" s="13" t="s">
        <v>45</v>
      </c>
      <c r="H11" s="13" t="s">
        <v>46</v>
      </c>
      <c r="I11" s="14">
        <f>IF(N($L11)=0,"",100000-SUMPRODUCT(MAX((Purchases!$B$4:$B$2003=$B11)*(Purchases!$A$4:$A$2003&lt;&gt;"")*(100000-Purchases!$A$4:$A$2003))))</f>
        <v>45958</v>
      </c>
      <c r="J11" s="14">
        <f>IF(N($L11)=0,"",SUMPRODUCT(MAX((Purchases!$B$4:$B$2003=$B11)*Purchases!$A$4:$A$2003)))</f>
        <v>45998</v>
      </c>
      <c r="K11" s="15">
        <f t="shared" ca="1" si="0"/>
        <v>330</v>
      </c>
      <c r="L11" s="16">
        <f>IF($B11="","",COUNTIF(Purchases!$B$4:$B$2003,$B11))</f>
        <v>2</v>
      </c>
      <c r="M11" s="17">
        <f>IF($B11="","",SUMIF(Purchases!$B$4:$B$2003,$B11,Purchases!$E$4:$E$2003))</f>
        <v>122700</v>
      </c>
      <c r="N11" s="17">
        <f t="shared" si="1"/>
        <v>61350</v>
      </c>
      <c r="O11" s="16" t="str">
        <f ca="1">IF($B11="","",IF(N($L11)=0,"No purchase yet",IF($K11&lt;=Setup!$B$5,"Active",IF($K11&lt;=Setup!$B$6,"At risk","Lapsed"))))</f>
        <v>Lapsed</v>
      </c>
      <c r="P11" s="13"/>
      <c r="Q11" s="18">
        <f t="shared" si="2"/>
        <v>122700.000011</v>
      </c>
    </row>
    <row r="12" spans="1:17" x14ac:dyDescent="0.3">
      <c r="A12" s="13" t="s">
        <v>92</v>
      </c>
      <c r="B12" s="13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45</v>
      </c>
      <c r="H12" s="13" t="s">
        <v>53</v>
      </c>
      <c r="I12" s="14">
        <f>IF(N($L12)=0,"",100000-SUMPRODUCT(MAX((Purchases!$B$4:$B$2003=$B12)*(Purchases!$A$4:$A$2003&lt;&gt;"")*(100000-Purchases!$A$4:$A$2003))))</f>
        <v>46043</v>
      </c>
      <c r="J12" s="14">
        <f>IF(N($L12)=0,"",SUMPRODUCT(MAX((Purchases!$B$4:$B$2003=$B12)*Purchases!$A$4:$A$2003)))</f>
        <v>46233</v>
      </c>
      <c r="K12" s="15">
        <f t="shared" ca="1" si="0"/>
        <v>95</v>
      </c>
      <c r="L12" s="16">
        <f>IF($B12="","",COUNTIF(Purchases!$B$4:$B$2003,$B12))</f>
        <v>6</v>
      </c>
      <c r="M12" s="17">
        <f>IF($B12="","",SUMIF(Purchases!$B$4:$B$2003,$B12,Purchases!$E$4:$E$2003))</f>
        <v>198800</v>
      </c>
      <c r="N12" s="17">
        <f t="shared" si="1"/>
        <v>33133.333333333336</v>
      </c>
      <c r="O12" s="16" t="str">
        <f ca="1">IF($B12="","",IF(N($L12)=0,"No purchase yet",IF($K12&lt;=Setup!$B$5,"Active",IF($K12&lt;=Setup!$B$6,"At risk","Lapsed"))))</f>
        <v>At risk</v>
      </c>
      <c r="P12" s="13"/>
      <c r="Q12" s="18">
        <f t="shared" si="2"/>
        <v>198800.000012</v>
      </c>
    </row>
    <row r="13" spans="1:17" x14ac:dyDescent="0.3">
      <c r="A13" s="13" t="s">
        <v>98</v>
      </c>
      <c r="B13" s="13" t="s">
        <v>99</v>
      </c>
      <c r="C13" s="13" t="s">
        <v>100</v>
      </c>
      <c r="D13" s="13" t="s">
        <v>101</v>
      </c>
      <c r="E13" s="13"/>
      <c r="F13" s="13" t="s">
        <v>102</v>
      </c>
      <c r="G13" s="13" t="s">
        <v>103</v>
      </c>
      <c r="H13" s="13" t="s">
        <v>67</v>
      </c>
      <c r="I13" s="14">
        <f>IF(N($L13)=0,"",100000-SUMPRODUCT(MAX((Purchases!$B$4:$B$2003=$B13)*(Purchases!$A$4:$A$2003&lt;&gt;"")*(100000-Purchases!$A$4:$A$2003))))</f>
        <v>45870</v>
      </c>
      <c r="J13" s="14">
        <f>IF(N($L13)=0,"",SUMPRODUCT(MAX((Purchases!$B$4:$B$2003=$B13)*Purchases!$A$4:$A$2003)))</f>
        <v>46325</v>
      </c>
      <c r="K13" s="15">
        <f t="shared" ca="1" si="0"/>
        <v>3</v>
      </c>
      <c r="L13" s="16">
        <f>IF($B13="","",COUNTIF(Purchases!$B$4:$B$2003,$B13))</f>
        <v>14</v>
      </c>
      <c r="M13" s="17">
        <f>IF($B13="","",SUMIF(Purchases!$B$4:$B$2003,$B13,Purchases!$E$4:$E$2003))</f>
        <v>131700</v>
      </c>
      <c r="N13" s="17">
        <f t="shared" si="1"/>
        <v>9407.1428571428569</v>
      </c>
      <c r="O13" s="16" t="str">
        <f ca="1">IF($B13="","",IF(N($L13)=0,"No purchase yet",IF($K13&lt;=Setup!$B$5,"Active",IF($K13&lt;=Setup!$B$6,"At risk","Lapsed"))))</f>
        <v>Active</v>
      </c>
      <c r="P13" s="13"/>
      <c r="Q13" s="18">
        <f t="shared" si="2"/>
        <v>131700.00001300001</v>
      </c>
    </row>
    <row r="14" spans="1:17" x14ac:dyDescent="0.3">
      <c r="A14" s="13" t="s">
        <v>104</v>
      </c>
      <c r="B14" s="13" t="s">
        <v>105</v>
      </c>
      <c r="C14" s="13" t="s">
        <v>106</v>
      </c>
      <c r="D14" s="13" t="s">
        <v>107</v>
      </c>
      <c r="E14" s="13"/>
      <c r="F14" s="13" t="s">
        <v>108</v>
      </c>
      <c r="G14" s="13" t="s">
        <v>45</v>
      </c>
      <c r="H14" s="13" t="s">
        <v>46</v>
      </c>
      <c r="I14" s="14">
        <f>IF(N($L14)=0,"",100000-SUMPRODUCT(MAX((Purchases!$B$4:$B$2003=$B14)*(Purchases!$A$4:$A$2003&lt;&gt;"")*(100000-Purchases!$A$4:$A$2003))))</f>
        <v>45928</v>
      </c>
      <c r="J14" s="14">
        <f>IF(N($L14)=0,"",SUMPRODUCT(MAX((Purchases!$B$4:$B$2003=$B14)*Purchases!$A$4:$A$2003)))</f>
        <v>45928</v>
      </c>
      <c r="K14" s="15">
        <f t="shared" ca="1" si="0"/>
        <v>400</v>
      </c>
      <c r="L14" s="16">
        <f>IF($B14="","",COUNTIF(Purchases!$B$4:$B$2003,$B14))</f>
        <v>1</v>
      </c>
      <c r="M14" s="17">
        <f>IF($B14="","",SUMIF(Purchases!$B$4:$B$2003,$B14,Purchases!$E$4:$E$2003))</f>
        <v>31200</v>
      </c>
      <c r="N14" s="17">
        <f t="shared" si="1"/>
        <v>31200</v>
      </c>
      <c r="O14" s="16" t="str">
        <f ca="1">IF($B14="","",IF(N($L14)=0,"No purchase yet",IF($K14&lt;=Setup!$B$5,"Active",IF($K14&lt;=Setup!$B$6,"At risk","Lapsed"))))</f>
        <v>Lapsed</v>
      </c>
      <c r="P14" s="13"/>
      <c r="Q14" s="18">
        <f t="shared" si="2"/>
        <v>31200.000014000001</v>
      </c>
    </row>
    <row r="15" spans="1:17" x14ac:dyDescent="0.3">
      <c r="A15" s="13" t="s">
        <v>109</v>
      </c>
      <c r="B15" s="13" t="s">
        <v>110</v>
      </c>
      <c r="C15" s="13" t="s">
        <v>111</v>
      </c>
      <c r="D15" s="13" t="s">
        <v>112</v>
      </c>
      <c r="E15" s="13"/>
      <c r="F15" s="13" t="s">
        <v>113</v>
      </c>
      <c r="G15" s="13" t="s">
        <v>66</v>
      </c>
      <c r="H15" s="13" t="s">
        <v>53</v>
      </c>
      <c r="I15" s="14" t="str">
        <f>IF(N($L15)=0,"",100000-SUMPRODUCT(MAX((Purchases!$B$4:$B$2003=$B15)*(Purchases!$A$4:$A$2003&lt;&gt;"")*(100000-Purchases!$A$4:$A$2003))))</f>
        <v/>
      </c>
      <c r="J15" s="14" t="str">
        <f>IF(N($L15)=0,"",SUMPRODUCT(MAX((Purchases!$B$4:$B$2003=$B15)*Purchases!$A$4:$A$2003)))</f>
        <v/>
      </c>
      <c r="K15" s="15" t="str">
        <f t="shared" ca="1" si="0"/>
        <v/>
      </c>
      <c r="L15" s="16">
        <f>IF($B15="","",COUNTIF(Purchases!$B$4:$B$2003,$B15))</f>
        <v>0</v>
      </c>
      <c r="M15" s="17">
        <f>IF($B15="","",SUMIF(Purchases!$B$4:$B$2003,$B15,Purchases!$E$4:$E$2003))</f>
        <v>0</v>
      </c>
      <c r="N15" s="17" t="str">
        <f t="shared" si="1"/>
        <v/>
      </c>
      <c r="O15" s="16" t="str">
        <f>IF($B15="","",IF(N($L15)=0,"No purchase yet",IF($K15&lt;=Setup!$B$5,"Active",IF($K15&lt;=Setup!$B$6,"At risk","Lapsed"))))</f>
        <v>No purchase yet</v>
      </c>
      <c r="P15" s="13"/>
      <c r="Q15" s="18" t="str">
        <f t="shared" si="2"/>
        <v/>
      </c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4" t="str">
        <f>IF(N($L16)=0,"",100000-SUMPRODUCT(MAX((Purchases!$B$4:$B$2003=$B16)*(Purchases!$A$4:$A$2003&lt;&gt;"")*(100000-Purchases!$A$4:$A$2003))))</f>
        <v/>
      </c>
      <c r="J16" s="14" t="str">
        <f>IF(N($L16)=0,"",SUMPRODUCT(MAX((Purchases!$B$4:$B$2003=$B16)*Purchases!$A$4:$A$2003)))</f>
        <v/>
      </c>
      <c r="K16" s="15" t="str">
        <f t="shared" ca="1" si="0"/>
        <v/>
      </c>
      <c r="L16" s="16" t="str">
        <f>IF($B16="","",COUNTIF(Purchases!$B$4:$B$2003,$B16))</f>
        <v/>
      </c>
      <c r="M16" s="17" t="str">
        <f>IF($B16="","",SUMIF(Purchases!$B$4:$B$2003,$B16,Purchases!$E$4:$E$2003))</f>
        <v/>
      </c>
      <c r="N16" s="17" t="str">
        <f t="shared" si="1"/>
        <v/>
      </c>
      <c r="O16" s="16" t="str">
        <f>IF($B16="","",IF(N($L16)=0,"No purchase yet",IF($K16&lt;=Setup!$B$5,"Active",IF($K16&lt;=Setup!$B$6,"At risk","Lapsed"))))</f>
        <v/>
      </c>
      <c r="P16" s="13"/>
      <c r="Q16" s="18" t="str">
        <f t="shared" si="2"/>
        <v/>
      </c>
    </row>
    <row r="17" spans="1:17" x14ac:dyDescent="0.3">
      <c r="A17" s="13"/>
      <c r="B17" s="13"/>
      <c r="C17" s="13"/>
      <c r="D17" s="13"/>
      <c r="E17" s="13"/>
      <c r="F17" s="13"/>
      <c r="G17" s="13"/>
      <c r="H17" s="13"/>
      <c r="I17" s="14" t="str">
        <f>IF(N($L17)=0,"",100000-SUMPRODUCT(MAX((Purchases!$B$4:$B$2003=$B17)*(Purchases!$A$4:$A$2003&lt;&gt;"")*(100000-Purchases!$A$4:$A$2003))))</f>
        <v/>
      </c>
      <c r="J17" s="14" t="str">
        <f>IF(N($L17)=0,"",SUMPRODUCT(MAX((Purchases!$B$4:$B$2003=$B17)*Purchases!$A$4:$A$2003)))</f>
        <v/>
      </c>
      <c r="K17" s="15" t="str">
        <f t="shared" ca="1" si="0"/>
        <v/>
      </c>
      <c r="L17" s="16" t="str">
        <f>IF($B17="","",COUNTIF(Purchases!$B$4:$B$2003,$B17))</f>
        <v/>
      </c>
      <c r="M17" s="17" t="str">
        <f>IF($B17="","",SUMIF(Purchases!$B$4:$B$2003,$B17,Purchases!$E$4:$E$2003))</f>
        <v/>
      </c>
      <c r="N17" s="17" t="str">
        <f t="shared" si="1"/>
        <v/>
      </c>
      <c r="O17" s="16" t="str">
        <f>IF($B17="","",IF(N($L17)=0,"No purchase yet",IF($K17&lt;=Setup!$B$5,"Active",IF($K17&lt;=Setup!$B$6,"At risk","Lapsed"))))</f>
        <v/>
      </c>
      <c r="P17" s="13"/>
      <c r="Q17" s="18" t="str">
        <f t="shared" si="2"/>
        <v/>
      </c>
    </row>
    <row r="18" spans="1:17" x14ac:dyDescent="0.3">
      <c r="A18" s="13"/>
      <c r="B18" s="13"/>
      <c r="C18" s="13"/>
      <c r="D18" s="13"/>
      <c r="E18" s="13"/>
      <c r="F18" s="13"/>
      <c r="G18" s="13"/>
      <c r="H18" s="13"/>
      <c r="I18" s="14" t="str">
        <f>IF(N($L18)=0,"",100000-SUMPRODUCT(MAX((Purchases!$B$4:$B$2003=$B18)*(Purchases!$A$4:$A$2003&lt;&gt;"")*(100000-Purchases!$A$4:$A$2003))))</f>
        <v/>
      </c>
      <c r="J18" s="14" t="str">
        <f>IF(N($L18)=0,"",SUMPRODUCT(MAX((Purchases!$B$4:$B$2003=$B18)*Purchases!$A$4:$A$2003)))</f>
        <v/>
      </c>
      <c r="K18" s="15" t="str">
        <f t="shared" ca="1" si="0"/>
        <v/>
      </c>
      <c r="L18" s="16" t="str">
        <f>IF($B18="","",COUNTIF(Purchases!$B$4:$B$2003,$B18))</f>
        <v/>
      </c>
      <c r="M18" s="17" t="str">
        <f>IF($B18="","",SUMIF(Purchases!$B$4:$B$2003,$B18,Purchases!$E$4:$E$2003))</f>
        <v/>
      </c>
      <c r="N18" s="17" t="str">
        <f t="shared" si="1"/>
        <v/>
      </c>
      <c r="O18" s="16" t="str">
        <f>IF($B18="","",IF(N($L18)=0,"No purchase yet",IF($K18&lt;=Setup!$B$5,"Active",IF($K18&lt;=Setup!$B$6,"At risk","Lapsed"))))</f>
        <v/>
      </c>
      <c r="P18" s="13"/>
      <c r="Q18" s="18" t="str">
        <f t="shared" si="2"/>
        <v/>
      </c>
    </row>
    <row r="19" spans="1:17" x14ac:dyDescent="0.3">
      <c r="A19" s="13"/>
      <c r="B19" s="13"/>
      <c r="C19" s="13"/>
      <c r="D19" s="13"/>
      <c r="E19" s="13"/>
      <c r="F19" s="13"/>
      <c r="G19" s="13"/>
      <c r="H19" s="13"/>
      <c r="I19" s="14" t="str">
        <f>IF(N($L19)=0,"",100000-SUMPRODUCT(MAX((Purchases!$B$4:$B$2003=$B19)*(Purchases!$A$4:$A$2003&lt;&gt;"")*(100000-Purchases!$A$4:$A$2003))))</f>
        <v/>
      </c>
      <c r="J19" s="14" t="str">
        <f>IF(N($L19)=0,"",SUMPRODUCT(MAX((Purchases!$B$4:$B$2003=$B19)*Purchases!$A$4:$A$2003)))</f>
        <v/>
      </c>
      <c r="K19" s="15" t="str">
        <f t="shared" ca="1" si="0"/>
        <v/>
      </c>
      <c r="L19" s="16" t="str">
        <f>IF($B19="","",COUNTIF(Purchases!$B$4:$B$2003,$B19))</f>
        <v/>
      </c>
      <c r="M19" s="17" t="str">
        <f>IF($B19="","",SUMIF(Purchases!$B$4:$B$2003,$B19,Purchases!$E$4:$E$2003))</f>
        <v/>
      </c>
      <c r="N19" s="17" t="str">
        <f t="shared" si="1"/>
        <v/>
      </c>
      <c r="O19" s="16" t="str">
        <f>IF($B19="","",IF(N($L19)=0,"No purchase yet",IF($K19&lt;=Setup!$B$5,"Active",IF($K19&lt;=Setup!$B$6,"At risk","Lapsed"))))</f>
        <v/>
      </c>
      <c r="P19" s="13"/>
      <c r="Q19" s="18" t="str">
        <f t="shared" si="2"/>
        <v/>
      </c>
    </row>
    <row r="20" spans="1:17" x14ac:dyDescent="0.3">
      <c r="A20" s="13"/>
      <c r="B20" s="13"/>
      <c r="C20" s="13"/>
      <c r="D20" s="13"/>
      <c r="E20" s="13"/>
      <c r="F20" s="13"/>
      <c r="G20" s="13"/>
      <c r="H20" s="13"/>
      <c r="I20" s="14" t="str">
        <f>IF(N($L20)=0,"",100000-SUMPRODUCT(MAX((Purchases!$B$4:$B$2003=$B20)*(Purchases!$A$4:$A$2003&lt;&gt;"")*(100000-Purchases!$A$4:$A$2003))))</f>
        <v/>
      </c>
      <c r="J20" s="14" t="str">
        <f>IF(N($L20)=0,"",SUMPRODUCT(MAX((Purchases!$B$4:$B$2003=$B20)*Purchases!$A$4:$A$2003)))</f>
        <v/>
      </c>
      <c r="K20" s="15" t="str">
        <f t="shared" ca="1" si="0"/>
        <v/>
      </c>
      <c r="L20" s="16" t="str">
        <f>IF($B20="","",COUNTIF(Purchases!$B$4:$B$2003,$B20))</f>
        <v/>
      </c>
      <c r="M20" s="17" t="str">
        <f>IF($B20="","",SUMIF(Purchases!$B$4:$B$2003,$B20,Purchases!$E$4:$E$2003))</f>
        <v/>
      </c>
      <c r="N20" s="17" t="str">
        <f t="shared" si="1"/>
        <v/>
      </c>
      <c r="O20" s="16" t="str">
        <f>IF($B20="","",IF(N($L20)=0,"No purchase yet",IF($K20&lt;=Setup!$B$5,"Active",IF($K20&lt;=Setup!$B$6,"At risk","Lapsed"))))</f>
        <v/>
      </c>
      <c r="P20" s="13"/>
      <c r="Q20" s="18" t="str">
        <f t="shared" si="2"/>
        <v/>
      </c>
    </row>
    <row r="21" spans="1:17" x14ac:dyDescent="0.3">
      <c r="A21" s="13"/>
      <c r="B21" s="13"/>
      <c r="C21" s="13"/>
      <c r="D21" s="13"/>
      <c r="E21" s="13"/>
      <c r="F21" s="13"/>
      <c r="G21" s="13"/>
      <c r="H21" s="13"/>
      <c r="I21" s="14" t="str">
        <f>IF(N($L21)=0,"",100000-SUMPRODUCT(MAX((Purchases!$B$4:$B$2003=$B21)*(Purchases!$A$4:$A$2003&lt;&gt;"")*(100000-Purchases!$A$4:$A$2003))))</f>
        <v/>
      </c>
      <c r="J21" s="14" t="str">
        <f>IF(N($L21)=0,"",SUMPRODUCT(MAX((Purchases!$B$4:$B$2003=$B21)*Purchases!$A$4:$A$2003)))</f>
        <v/>
      </c>
      <c r="K21" s="15" t="str">
        <f t="shared" ca="1" si="0"/>
        <v/>
      </c>
      <c r="L21" s="16" t="str">
        <f>IF($B21="","",COUNTIF(Purchases!$B$4:$B$2003,$B21))</f>
        <v/>
      </c>
      <c r="M21" s="17" t="str">
        <f>IF($B21="","",SUMIF(Purchases!$B$4:$B$2003,$B21,Purchases!$E$4:$E$2003))</f>
        <v/>
      </c>
      <c r="N21" s="17" t="str">
        <f t="shared" si="1"/>
        <v/>
      </c>
      <c r="O21" s="16" t="str">
        <f>IF($B21="","",IF(N($L21)=0,"No purchase yet",IF($K21&lt;=Setup!$B$5,"Active",IF($K21&lt;=Setup!$B$6,"At risk","Lapsed"))))</f>
        <v/>
      </c>
      <c r="P21" s="13"/>
      <c r="Q21" s="18" t="str">
        <f t="shared" si="2"/>
        <v/>
      </c>
    </row>
    <row r="22" spans="1:17" x14ac:dyDescent="0.3">
      <c r="A22" s="13"/>
      <c r="B22" s="13"/>
      <c r="C22" s="13"/>
      <c r="D22" s="13"/>
      <c r="E22" s="13"/>
      <c r="F22" s="13"/>
      <c r="G22" s="13"/>
      <c r="H22" s="13"/>
      <c r="I22" s="14" t="str">
        <f>IF(N($L22)=0,"",100000-SUMPRODUCT(MAX((Purchases!$B$4:$B$2003=$B22)*(Purchases!$A$4:$A$2003&lt;&gt;"")*(100000-Purchases!$A$4:$A$2003))))</f>
        <v/>
      </c>
      <c r="J22" s="14" t="str">
        <f>IF(N($L22)=0,"",SUMPRODUCT(MAX((Purchases!$B$4:$B$2003=$B22)*Purchases!$A$4:$A$2003)))</f>
        <v/>
      </c>
      <c r="K22" s="15" t="str">
        <f t="shared" ca="1" si="0"/>
        <v/>
      </c>
      <c r="L22" s="16" t="str">
        <f>IF($B22="","",COUNTIF(Purchases!$B$4:$B$2003,$B22))</f>
        <v/>
      </c>
      <c r="M22" s="17" t="str">
        <f>IF($B22="","",SUMIF(Purchases!$B$4:$B$2003,$B22,Purchases!$E$4:$E$2003))</f>
        <v/>
      </c>
      <c r="N22" s="17" t="str">
        <f t="shared" si="1"/>
        <v/>
      </c>
      <c r="O22" s="16" t="str">
        <f>IF($B22="","",IF(N($L22)=0,"No purchase yet",IF($K22&lt;=Setup!$B$5,"Active",IF($K22&lt;=Setup!$B$6,"At risk","Lapsed"))))</f>
        <v/>
      </c>
      <c r="P22" s="13"/>
      <c r="Q22" s="18" t="str">
        <f t="shared" si="2"/>
        <v/>
      </c>
    </row>
    <row r="23" spans="1:17" x14ac:dyDescent="0.3">
      <c r="A23" s="13"/>
      <c r="B23" s="13"/>
      <c r="C23" s="13"/>
      <c r="D23" s="13"/>
      <c r="E23" s="13"/>
      <c r="F23" s="13"/>
      <c r="G23" s="13"/>
      <c r="H23" s="13"/>
      <c r="I23" s="14" t="str">
        <f>IF(N($L23)=0,"",100000-SUMPRODUCT(MAX((Purchases!$B$4:$B$2003=$B23)*(Purchases!$A$4:$A$2003&lt;&gt;"")*(100000-Purchases!$A$4:$A$2003))))</f>
        <v/>
      </c>
      <c r="J23" s="14" t="str">
        <f>IF(N($L23)=0,"",SUMPRODUCT(MAX((Purchases!$B$4:$B$2003=$B23)*Purchases!$A$4:$A$2003)))</f>
        <v/>
      </c>
      <c r="K23" s="15" t="str">
        <f t="shared" ca="1" si="0"/>
        <v/>
      </c>
      <c r="L23" s="16" t="str">
        <f>IF($B23="","",COUNTIF(Purchases!$B$4:$B$2003,$B23))</f>
        <v/>
      </c>
      <c r="M23" s="17" t="str">
        <f>IF($B23="","",SUMIF(Purchases!$B$4:$B$2003,$B23,Purchases!$E$4:$E$2003))</f>
        <v/>
      </c>
      <c r="N23" s="17" t="str">
        <f t="shared" si="1"/>
        <v/>
      </c>
      <c r="O23" s="16" t="str">
        <f>IF($B23="","",IF(N($L23)=0,"No purchase yet",IF($K23&lt;=Setup!$B$5,"Active",IF($K23&lt;=Setup!$B$6,"At risk","Lapsed"))))</f>
        <v/>
      </c>
      <c r="P23" s="13"/>
      <c r="Q23" s="18" t="str">
        <f t="shared" si="2"/>
        <v/>
      </c>
    </row>
    <row r="24" spans="1:17" x14ac:dyDescent="0.3">
      <c r="A24" s="13"/>
      <c r="B24" s="13"/>
      <c r="C24" s="13"/>
      <c r="D24" s="13"/>
      <c r="E24" s="13"/>
      <c r="F24" s="13"/>
      <c r="G24" s="13"/>
      <c r="H24" s="13"/>
      <c r="I24" s="14" t="str">
        <f>IF(N($L24)=0,"",100000-SUMPRODUCT(MAX((Purchases!$B$4:$B$2003=$B24)*(Purchases!$A$4:$A$2003&lt;&gt;"")*(100000-Purchases!$A$4:$A$2003))))</f>
        <v/>
      </c>
      <c r="J24" s="14" t="str">
        <f>IF(N($L24)=0,"",SUMPRODUCT(MAX((Purchases!$B$4:$B$2003=$B24)*Purchases!$A$4:$A$2003)))</f>
        <v/>
      </c>
      <c r="K24" s="15" t="str">
        <f t="shared" ca="1" si="0"/>
        <v/>
      </c>
      <c r="L24" s="16" t="str">
        <f>IF($B24="","",COUNTIF(Purchases!$B$4:$B$2003,$B24))</f>
        <v/>
      </c>
      <c r="M24" s="17" t="str">
        <f>IF($B24="","",SUMIF(Purchases!$B$4:$B$2003,$B24,Purchases!$E$4:$E$2003))</f>
        <v/>
      </c>
      <c r="N24" s="17" t="str">
        <f t="shared" si="1"/>
        <v/>
      </c>
      <c r="O24" s="16" t="str">
        <f>IF($B24="","",IF(N($L24)=0,"No purchase yet",IF($K24&lt;=Setup!$B$5,"Active",IF($K24&lt;=Setup!$B$6,"At risk","Lapsed"))))</f>
        <v/>
      </c>
      <c r="P24" s="13"/>
      <c r="Q24" s="18" t="str">
        <f t="shared" si="2"/>
        <v/>
      </c>
    </row>
    <row r="25" spans="1:17" x14ac:dyDescent="0.3">
      <c r="A25" s="13"/>
      <c r="B25" s="13"/>
      <c r="C25" s="13"/>
      <c r="D25" s="13"/>
      <c r="E25" s="13"/>
      <c r="F25" s="13"/>
      <c r="G25" s="13"/>
      <c r="H25" s="13"/>
      <c r="I25" s="14" t="str">
        <f>IF(N($L25)=0,"",100000-SUMPRODUCT(MAX((Purchases!$B$4:$B$2003=$B25)*(Purchases!$A$4:$A$2003&lt;&gt;"")*(100000-Purchases!$A$4:$A$2003))))</f>
        <v/>
      </c>
      <c r="J25" s="14" t="str">
        <f>IF(N($L25)=0,"",SUMPRODUCT(MAX((Purchases!$B$4:$B$2003=$B25)*Purchases!$A$4:$A$2003)))</f>
        <v/>
      </c>
      <c r="K25" s="15" t="str">
        <f t="shared" ca="1" si="0"/>
        <v/>
      </c>
      <c r="L25" s="16" t="str">
        <f>IF($B25="","",COUNTIF(Purchases!$B$4:$B$2003,$B25))</f>
        <v/>
      </c>
      <c r="M25" s="17" t="str">
        <f>IF($B25="","",SUMIF(Purchases!$B$4:$B$2003,$B25,Purchases!$E$4:$E$2003))</f>
        <v/>
      </c>
      <c r="N25" s="17" t="str">
        <f t="shared" si="1"/>
        <v/>
      </c>
      <c r="O25" s="16" t="str">
        <f>IF($B25="","",IF(N($L25)=0,"No purchase yet",IF($K25&lt;=Setup!$B$5,"Active",IF($K25&lt;=Setup!$B$6,"At risk","Lapsed"))))</f>
        <v/>
      </c>
      <c r="P25" s="13"/>
      <c r="Q25" s="18" t="str">
        <f t="shared" si="2"/>
        <v/>
      </c>
    </row>
    <row r="26" spans="1:17" x14ac:dyDescent="0.3">
      <c r="A26" s="13"/>
      <c r="B26" s="13"/>
      <c r="C26" s="13"/>
      <c r="D26" s="13"/>
      <c r="E26" s="13"/>
      <c r="F26" s="13"/>
      <c r="G26" s="13"/>
      <c r="H26" s="13"/>
      <c r="I26" s="14" t="str">
        <f>IF(N($L26)=0,"",100000-SUMPRODUCT(MAX((Purchases!$B$4:$B$2003=$B26)*(Purchases!$A$4:$A$2003&lt;&gt;"")*(100000-Purchases!$A$4:$A$2003))))</f>
        <v/>
      </c>
      <c r="J26" s="14" t="str">
        <f>IF(N($L26)=0,"",SUMPRODUCT(MAX((Purchases!$B$4:$B$2003=$B26)*Purchases!$A$4:$A$2003)))</f>
        <v/>
      </c>
      <c r="K26" s="15" t="str">
        <f t="shared" ca="1" si="0"/>
        <v/>
      </c>
      <c r="L26" s="16" t="str">
        <f>IF($B26="","",COUNTIF(Purchases!$B$4:$B$2003,$B26))</f>
        <v/>
      </c>
      <c r="M26" s="17" t="str">
        <f>IF($B26="","",SUMIF(Purchases!$B$4:$B$2003,$B26,Purchases!$E$4:$E$2003))</f>
        <v/>
      </c>
      <c r="N26" s="17" t="str">
        <f t="shared" si="1"/>
        <v/>
      </c>
      <c r="O26" s="16" t="str">
        <f>IF($B26="","",IF(N($L26)=0,"No purchase yet",IF($K26&lt;=Setup!$B$5,"Active",IF($K26&lt;=Setup!$B$6,"At risk","Lapsed"))))</f>
        <v/>
      </c>
      <c r="P26" s="13"/>
      <c r="Q26" s="18" t="str">
        <f t="shared" si="2"/>
        <v/>
      </c>
    </row>
    <row r="27" spans="1:17" x14ac:dyDescent="0.3">
      <c r="A27" s="13"/>
      <c r="B27" s="13"/>
      <c r="C27" s="13"/>
      <c r="D27" s="13"/>
      <c r="E27" s="13"/>
      <c r="F27" s="13"/>
      <c r="G27" s="13"/>
      <c r="H27" s="13"/>
      <c r="I27" s="14" t="str">
        <f>IF(N($L27)=0,"",100000-SUMPRODUCT(MAX((Purchases!$B$4:$B$2003=$B27)*(Purchases!$A$4:$A$2003&lt;&gt;"")*(100000-Purchases!$A$4:$A$2003))))</f>
        <v/>
      </c>
      <c r="J27" s="14" t="str">
        <f>IF(N($L27)=0,"",SUMPRODUCT(MAX((Purchases!$B$4:$B$2003=$B27)*Purchases!$A$4:$A$2003)))</f>
        <v/>
      </c>
      <c r="K27" s="15" t="str">
        <f t="shared" ca="1" si="0"/>
        <v/>
      </c>
      <c r="L27" s="16" t="str">
        <f>IF($B27="","",COUNTIF(Purchases!$B$4:$B$2003,$B27))</f>
        <v/>
      </c>
      <c r="M27" s="17" t="str">
        <f>IF($B27="","",SUMIF(Purchases!$B$4:$B$2003,$B27,Purchases!$E$4:$E$2003))</f>
        <v/>
      </c>
      <c r="N27" s="17" t="str">
        <f t="shared" si="1"/>
        <v/>
      </c>
      <c r="O27" s="16" t="str">
        <f>IF($B27="","",IF(N($L27)=0,"No purchase yet",IF($K27&lt;=Setup!$B$5,"Active",IF($K27&lt;=Setup!$B$6,"At risk","Lapsed"))))</f>
        <v/>
      </c>
      <c r="P27" s="13"/>
      <c r="Q27" s="18" t="str">
        <f t="shared" si="2"/>
        <v/>
      </c>
    </row>
    <row r="28" spans="1:17" x14ac:dyDescent="0.3">
      <c r="A28" s="13"/>
      <c r="B28" s="13"/>
      <c r="C28" s="13"/>
      <c r="D28" s="13"/>
      <c r="E28" s="13"/>
      <c r="F28" s="13"/>
      <c r="G28" s="13"/>
      <c r="H28" s="13"/>
      <c r="I28" s="14" t="str">
        <f>IF(N($L28)=0,"",100000-SUMPRODUCT(MAX((Purchases!$B$4:$B$2003=$B28)*(Purchases!$A$4:$A$2003&lt;&gt;"")*(100000-Purchases!$A$4:$A$2003))))</f>
        <v/>
      </c>
      <c r="J28" s="14" t="str">
        <f>IF(N($L28)=0,"",SUMPRODUCT(MAX((Purchases!$B$4:$B$2003=$B28)*Purchases!$A$4:$A$2003)))</f>
        <v/>
      </c>
      <c r="K28" s="15" t="str">
        <f t="shared" ca="1" si="0"/>
        <v/>
      </c>
      <c r="L28" s="16" t="str">
        <f>IF($B28="","",COUNTIF(Purchases!$B$4:$B$2003,$B28))</f>
        <v/>
      </c>
      <c r="M28" s="17" t="str">
        <f>IF($B28="","",SUMIF(Purchases!$B$4:$B$2003,$B28,Purchases!$E$4:$E$2003))</f>
        <v/>
      </c>
      <c r="N28" s="17" t="str">
        <f t="shared" si="1"/>
        <v/>
      </c>
      <c r="O28" s="16" t="str">
        <f>IF($B28="","",IF(N($L28)=0,"No purchase yet",IF($K28&lt;=Setup!$B$5,"Active",IF($K28&lt;=Setup!$B$6,"At risk","Lapsed"))))</f>
        <v/>
      </c>
      <c r="P28" s="13"/>
      <c r="Q28" s="18" t="str">
        <f t="shared" si="2"/>
        <v/>
      </c>
    </row>
    <row r="29" spans="1:17" x14ac:dyDescent="0.3">
      <c r="A29" s="13"/>
      <c r="B29" s="13"/>
      <c r="C29" s="13"/>
      <c r="D29" s="13"/>
      <c r="E29" s="13"/>
      <c r="F29" s="13"/>
      <c r="G29" s="13"/>
      <c r="H29" s="13"/>
      <c r="I29" s="14" t="str">
        <f>IF(N($L29)=0,"",100000-SUMPRODUCT(MAX((Purchases!$B$4:$B$2003=$B29)*(Purchases!$A$4:$A$2003&lt;&gt;"")*(100000-Purchases!$A$4:$A$2003))))</f>
        <v/>
      </c>
      <c r="J29" s="14" t="str">
        <f>IF(N($L29)=0,"",SUMPRODUCT(MAX((Purchases!$B$4:$B$2003=$B29)*Purchases!$A$4:$A$2003)))</f>
        <v/>
      </c>
      <c r="K29" s="15" t="str">
        <f t="shared" ca="1" si="0"/>
        <v/>
      </c>
      <c r="L29" s="16" t="str">
        <f>IF($B29="","",COUNTIF(Purchases!$B$4:$B$2003,$B29))</f>
        <v/>
      </c>
      <c r="M29" s="17" t="str">
        <f>IF($B29="","",SUMIF(Purchases!$B$4:$B$2003,$B29,Purchases!$E$4:$E$2003))</f>
        <v/>
      </c>
      <c r="N29" s="17" t="str">
        <f t="shared" si="1"/>
        <v/>
      </c>
      <c r="O29" s="16" t="str">
        <f>IF($B29="","",IF(N($L29)=0,"No purchase yet",IF($K29&lt;=Setup!$B$5,"Active",IF($K29&lt;=Setup!$B$6,"At risk","Lapsed"))))</f>
        <v/>
      </c>
      <c r="P29" s="13"/>
      <c r="Q29" s="18" t="str">
        <f t="shared" si="2"/>
        <v/>
      </c>
    </row>
    <row r="30" spans="1:17" x14ac:dyDescent="0.3">
      <c r="A30" s="13"/>
      <c r="B30" s="13"/>
      <c r="C30" s="13"/>
      <c r="D30" s="13"/>
      <c r="E30" s="13"/>
      <c r="F30" s="13"/>
      <c r="G30" s="13"/>
      <c r="H30" s="13"/>
      <c r="I30" s="14" t="str">
        <f>IF(N($L30)=0,"",100000-SUMPRODUCT(MAX((Purchases!$B$4:$B$2003=$B30)*(Purchases!$A$4:$A$2003&lt;&gt;"")*(100000-Purchases!$A$4:$A$2003))))</f>
        <v/>
      </c>
      <c r="J30" s="14" t="str">
        <f>IF(N($L30)=0,"",SUMPRODUCT(MAX((Purchases!$B$4:$B$2003=$B30)*Purchases!$A$4:$A$2003)))</f>
        <v/>
      </c>
      <c r="K30" s="15" t="str">
        <f t="shared" ca="1" si="0"/>
        <v/>
      </c>
      <c r="L30" s="16" t="str">
        <f>IF($B30="","",COUNTIF(Purchases!$B$4:$B$2003,$B30))</f>
        <v/>
      </c>
      <c r="M30" s="17" t="str">
        <f>IF($B30="","",SUMIF(Purchases!$B$4:$B$2003,$B30,Purchases!$E$4:$E$2003))</f>
        <v/>
      </c>
      <c r="N30" s="17" t="str">
        <f t="shared" si="1"/>
        <v/>
      </c>
      <c r="O30" s="16" t="str">
        <f>IF($B30="","",IF(N($L30)=0,"No purchase yet",IF($K30&lt;=Setup!$B$5,"Active",IF($K30&lt;=Setup!$B$6,"At risk","Lapsed"))))</f>
        <v/>
      </c>
      <c r="P30" s="13"/>
      <c r="Q30" s="18" t="str">
        <f t="shared" si="2"/>
        <v/>
      </c>
    </row>
    <row r="31" spans="1:17" x14ac:dyDescent="0.3">
      <c r="A31" s="13"/>
      <c r="B31" s="13"/>
      <c r="C31" s="13"/>
      <c r="D31" s="13"/>
      <c r="E31" s="13"/>
      <c r="F31" s="13"/>
      <c r="G31" s="13"/>
      <c r="H31" s="13"/>
      <c r="I31" s="14" t="str">
        <f>IF(N($L31)=0,"",100000-SUMPRODUCT(MAX((Purchases!$B$4:$B$2003=$B31)*(Purchases!$A$4:$A$2003&lt;&gt;"")*(100000-Purchases!$A$4:$A$2003))))</f>
        <v/>
      </c>
      <c r="J31" s="14" t="str">
        <f>IF(N($L31)=0,"",SUMPRODUCT(MAX((Purchases!$B$4:$B$2003=$B31)*Purchases!$A$4:$A$2003)))</f>
        <v/>
      </c>
      <c r="K31" s="15" t="str">
        <f t="shared" ca="1" si="0"/>
        <v/>
      </c>
      <c r="L31" s="16" t="str">
        <f>IF($B31="","",COUNTIF(Purchases!$B$4:$B$2003,$B31))</f>
        <v/>
      </c>
      <c r="M31" s="17" t="str">
        <f>IF($B31="","",SUMIF(Purchases!$B$4:$B$2003,$B31,Purchases!$E$4:$E$2003))</f>
        <v/>
      </c>
      <c r="N31" s="17" t="str">
        <f t="shared" si="1"/>
        <v/>
      </c>
      <c r="O31" s="16" t="str">
        <f>IF($B31="","",IF(N($L31)=0,"No purchase yet",IF($K31&lt;=Setup!$B$5,"Active",IF($K31&lt;=Setup!$B$6,"At risk","Lapsed"))))</f>
        <v/>
      </c>
      <c r="P31" s="13"/>
      <c r="Q31" s="18" t="str">
        <f t="shared" si="2"/>
        <v/>
      </c>
    </row>
    <row r="32" spans="1:17" x14ac:dyDescent="0.3">
      <c r="A32" s="13"/>
      <c r="B32" s="13"/>
      <c r="C32" s="13"/>
      <c r="D32" s="13"/>
      <c r="E32" s="13"/>
      <c r="F32" s="13"/>
      <c r="G32" s="13"/>
      <c r="H32" s="13"/>
      <c r="I32" s="14" t="str">
        <f>IF(N($L32)=0,"",100000-SUMPRODUCT(MAX((Purchases!$B$4:$B$2003=$B32)*(Purchases!$A$4:$A$2003&lt;&gt;"")*(100000-Purchases!$A$4:$A$2003))))</f>
        <v/>
      </c>
      <c r="J32" s="14" t="str">
        <f>IF(N($L32)=0,"",SUMPRODUCT(MAX((Purchases!$B$4:$B$2003=$B32)*Purchases!$A$4:$A$2003)))</f>
        <v/>
      </c>
      <c r="K32" s="15" t="str">
        <f t="shared" ca="1" si="0"/>
        <v/>
      </c>
      <c r="L32" s="16" t="str">
        <f>IF($B32="","",COUNTIF(Purchases!$B$4:$B$2003,$B32))</f>
        <v/>
      </c>
      <c r="M32" s="17" t="str">
        <f>IF($B32="","",SUMIF(Purchases!$B$4:$B$2003,$B32,Purchases!$E$4:$E$2003))</f>
        <v/>
      </c>
      <c r="N32" s="17" t="str">
        <f t="shared" si="1"/>
        <v/>
      </c>
      <c r="O32" s="16" t="str">
        <f>IF($B32="","",IF(N($L32)=0,"No purchase yet",IF($K32&lt;=Setup!$B$5,"Active",IF($K32&lt;=Setup!$B$6,"At risk","Lapsed"))))</f>
        <v/>
      </c>
      <c r="P32" s="13"/>
      <c r="Q32" s="18" t="str">
        <f t="shared" si="2"/>
        <v/>
      </c>
    </row>
    <row r="33" spans="1:17" x14ac:dyDescent="0.3">
      <c r="A33" s="13"/>
      <c r="B33" s="13"/>
      <c r="C33" s="13"/>
      <c r="D33" s="13"/>
      <c r="E33" s="13"/>
      <c r="F33" s="13"/>
      <c r="G33" s="13"/>
      <c r="H33" s="13"/>
      <c r="I33" s="14" t="str">
        <f>IF(N($L33)=0,"",100000-SUMPRODUCT(MAX((Purchases!$B$4:$B$2003=$B33)*(Purchases!$A$4:$A$2003&lt;&gt;"")*(100000-Purchases!$A$4:$A$2003))))</f>
        <v/>
      </c>
      <c r="J33" s="14" t="str">
        <f>IF(N($L33)=0,"",SUMPRODUCT(MAX((Purchases!$B$4:$B$2003=$B33)*Purchases!$A$4:$A$2003)))</f>
        <v/>
      </c>
      <c r="K33" s="15" t="str">
        <f t="shared" ca="1" si="0"/>
        <v/>
      </c>
      <c r="L33" s="16" t="str">
        <f>IF($B33="","",COUNTIF(Purchases!$B$4:$B$2003,$B33))</f>
        <v/>
      </c>
      <c r="M33" s="17" t="str">
        <f>IF($B33="","",SUMIF(Purchases!$B$4:$B$2003,$B33,Purchases!$E$4:$E$2003))</f>
        <v/>
      </c>
      <c r="N33" s="17" t="str">
        <f t="shared" si="1"/>
        <v/>
      </c>
      <c r="O33" s="16" t="str">
        <f>IF($B33="","",IF(N($L33)=0,"No purchase yet",IF($K33&lt;=Setup!$B$5,"Active",IF($K33&lt;=Setup!$B$6,"At risk","Lapsed"))))</f>
        <v/>
      </c>
      <c r="P33" s="13"/>
      <c r="Q33" s="18" t="str">
        <f t="shared" si="2"/>
        <v/>
      </c>
    </row>
    <row r="34" spans="1:17" x14ac:dyDescent="0.3">
      <c r="A34" s="13"/>
      <c r="B34" s="13"/>
      <c r="C34" s="13"/>
      <c r="D34" s="13"/>
      <c r="E34" s="13"/>
      <c r="F34" s="13"/>
      <c r="G34" s="13"/>
      <c r="H34" s="13"/>
      <c r="I34" s="14" t="str">
        <f>IF(N($L34)=0,"",100000-SUMPRODUCT(MAX((Purchases!$B$4:$B$2003=$B34)*(Purchases!$A$4:$A$2003&lt;&gt;"")*(100000-Purchases!$A$4:$A$2003))))</f>
        <v/>
      </c>
      <c r="J34" s="14" t="str">
        <f>IF(N($L34)=0,"",SUMPRODUCT(MAX((Purchases!$B$4:$B$2003=$B34)*Purchases!$A$4:$A$2003)))</f>
        <v/>
      </c>
      <c r="K34" s="15" t="str">
        <f t="shared" ca="1" si="0"/>
        <v/>
      </c>
      <c r="L34" s="16" t="str">
        <f>IF($B34="","",COUNTIF(Purchases!$B$4:$B$2003,$B34))</f>
        <v/>
      </c>
      <c r="M34" s="17" t="str">
        <f>IF($B34="","",SUMIF(Purchases!$B$4:$B$2003,$B34,Purchases!$E$4:$E$2003))</f>
        <v/>
      </c>
      <c r="N34" s="17" t="str">
        <f t="shared" si="1"/>
        <v/>
      </c>
      <c r="O34" s="16" t="str">
        <f>IF($B34="","",IF(N($L34)=0,"No purchase yet",IF($K34&lt;=Setup!$B$5,"Active",IF($K34&lt;=Setup!$B$6,"At risk","Lapsed"))))</f>
        <v/>
      </c>
      <c r="P34" s="13"/>
      <c r="Q34" s="18" t="str">
        <f t="shared" si="2"/>
        <v/>
      </c>
    </row>
    <row r="35" spans="1:17" x14ac:dyDescent="0.3">
      <c r="A35" s="13"/>
      <c r="B35" s="13"/>
      <c r="C35" s="13"/>
      <c r="D35" s="13"/>
      <c r="E35" s="13"/>
      <c r="F35" s="13"/>
      <c r="G35" s="13"/>
      <c r="H35" s="13"/>
      <c r="I35" s="14" t="str">
        <f>IF(N($L35)=0,"",100000-SUMPRODUCT(MAX((Purchases!$B$4:$B$2003=$B35)*(Purchases!$A$4:$A$2003&lt;&gt;"")*(100000-Purchases!$A$4:$A$2003))))</f>
        <v/>
      </c>
      <c r="J35" s="14" t="str">
        <f>IF(N($L35)=0,"",SUMPRODUCT(MAX((Purchases!$B$4:$B$2003=$B35)*Purchases!$A$4:$A$2003)))</f>
        <v/>
      </c>
      <c r="K35" s="15" t="str">
        <f t="shared" ca="1" si="0"/>
        <v/>
      </c>
      <c r="L35" s="16" t="str">
        <f>IF($B35="","",COUNTIF(Purchases!$B$4:$B$2003,$B35))</f>
        <v/>
      </c>
      <c r="M35" s="17" t="str">
        <f>IF($B35="","",SUMIF(Purchases!$B$4:$B$2003,$B35,Purchases!$E$4:$E$2003))</f>
        <v/>
      </c>
      <c r="N35" s="17" t="str">
        <f t="shared" si="1"/>
        <v/>
      </c>
      <c r="O35" s="16" t="str">
        <f>IF($B35="","",IF(N($L35)=0,"No purchase yet",IF($K35&lt;=Setup!$B$5,"Active",IF($K35&lt;=Setup!$B$6,"At risk","Lapsed"))))</f>
        <v/>
      </c>
      <c r="P35" s="13"/>
      <c r="Q35" s="18" t="str">
        <f t="shared" si="2"/>
        <v/>
      </c>
    </row>
    <row r="36" spans="1:17" x14ac:dyDescent="0.3">
      <c r="A36" s="13"/>
      <c r="B36" s="13"/>
      <c r="C36" s="13"/>
      <c r="D36" s="13"/>
      <c r="E36" s="13"/>
      <c r="F36" s="13"/>
      <c r="G36" s="13"/>
      <c r="H36" s="13"/>
      <c r="I36" s="14" t="str">
        <f>IF(N($L36)=0,"",100000-SUMPRODUCT(MAX((Purchases!$B$4:$B$2003=$B36)*(Purchases!$A$4:$A$2003&lt;&gt;"")*(100000-Purchases!$A$4:$A$2003))))</f>
        <v/>
      </c>
      <c r="J36" s="14" t="str">
        <f>IF(N($L36)=0,"",SUMPRODUCT(MAX((Purchases!$B$4:$B$2003=$B36)*Purchases!$A$4:$A$2003)))</f>
        <v/>
      </c>
      <c r="K36" s="15" t="str">
        <f t="shared" ca="1" si="0"/>
        <v/>
      </c>
      <c r="L36" s="16" t="str">
        <f>IF($B36="","",COUNTIF(Purchases!$B$4:$B$2003,$B36))</f>
        <v/>
      </c>
      <c r="M36" s="17" t="str">
        <f>IF($B36="","",SUMIF(Purchases!$B$4:$B$2003,$B36,Purchases!$E$4:$E$2003))</f>
        <v/>
      </c>
      <c r="N36" s="17" t="str">
        <f t="shared" si="1"/>
        <v/>
      </c>
      <c r="O36" s="16" t="str">
        <f>IF($B36="","",IF(N($L36)=0,"No purchase yet",IF($K36&lt;=Setup!$B$5,"Active",IF($K36&lt;=Setup!$B$6,"At risk","Lapsed"))))</f>
        <v/>
      </c>
      <c r="P36" s="13"/>
      <c r="Q36" s="18" t="str">
        <f t="shared" si="2"/>
        <v/>
      </c>
    </row>
    <row r="37" spans="1:17" x14ac:dyDescent="0.3">
      <c r="A37" s="13"/>
      <c r="B37" s="13"/>
      <c r="C37" s="13"/>
      <c r="D37" s="13"/>
      <c r="E37" s="13"/>
      <c r="F37" s="13"/>
      <c r="G37" s="13"/>
      <c r="H37" s="13"/>
      <c r="I37" s="14" t="str">
        <f>IF(N($L37)=0,"",100000-SUMPRODUCT(MAX((Purchases!$B$4:$B$2003=$B37)*(Purchases!$A$4:$A$2003&lt;&gt;"")*(100000-Purchases!$A$4:$A$2003))))</f>
        <v/>
      </c>
      <c r="J37" s="14" t="str">
        <f>IF(N($L37)=0,"",SUMPRODUCT(MAX((Purchases!$B$4:$B$2003=$B37)*Purchases!$A$4:$A$2003)))</f>
        <v/>
      </c>
      <c r="K37" s="15" t="str">
        <f t="shared" ca="1" si="0"/>
        <v/>
      </c>
      <c r="L37" s="16" t="str">
        <f>IF($B37="","",COUNTIF(Purchases!$B$4:$B$2003,$B37))</f>
        <v/>
      </c>
      <c r="M37" s="17" t="str">
        <f>IF($B37="","",SUMIF(Purchases!$B$4:$B$2003,$B37,Purchases!$E$4:$E$2003))</f>
        <v/>
      </c>
      <c r="N37" s="17" t="str">
        <f t="shared" si="1"/>
        <v/>
      </c>
      <c r="O37" s="16" t="str">
        <f>IF($B37="","",IF(N($L37)=0,"No purchase yet",IF($K37&lt;=Setup!$B$5,"Active",IF($K37&lt;=Setup!$B$6,"At risk","Lapsed"))))</f>
        <v/>
      </c>
      <c r="P37" s="13"/>
      <c r="Q37" s="18" t="str">
        <f t="shared" si="2"/>
        <v/>
      </c>
    </row>
    <row r="38" spans="1:17" x14ac:dyDescent="0.3">
      <c r="A38" s="13"/>
      <c r="B38" s="13"/>
      <c r="C38" s="13"/>
      <c r="D38" s="13"/>
      <c r="E38" s="13"/>
      <c r="F38" s="13"/>
      <c r="G38" s="13"/>
      <c r="H38" s="13"/>
      <c r="I38" s="14" t="str">
        <f>IF(N($L38)=0,"",100000-SUMPRODUCT(MAX((Purchases!$B$4:$B$2003=$B38)*(Purchases!$A$4:$A$2003&lt;&gt;"")*(100000-Purchases!$A$4:$A$2003))))</f>
        <v/>
      </c>
      <c r="J38" s="14" t="str">
        <f>IF(N($L38)=0,"",SUMPRODUCT(MAX((Purchases!$B$4:$B$2003=$B38)*Purchases!$A$4:$A$2003)))</f>
        <v/>
      </c>
      <c r="K38" s="15" t="str">
        <f t="shared" ca="1" si="0"/>
        <v/>
      </c>
      <c r="L38" s="16" t="str">
        <f>IF($B38="","",COUNTIF(Purchases!$B$4:$B$2003,$B38))</f>
        <v/>
      </c>
      <c r="M38" s="17" t="str">
        <f>IF($B38="","",SUMIF(Purchases!$B$4:$B$2003,$B38,Purchases!$E$4:$E$2003))</f>
        <v/>
      </c>
      <c r="N38" s="17" t="str">
        <f t="shared" si="1"/>
        <v/>
      </c>
      <c r="O38" s="16" t="str">
        <f>IF($B38="","",IF(N($L38)=0,"No purchase yet",IF($K38&lt;=Setup!$B$5,"Active",IF($K38&lt;=Setup!$B$6,"At risk","Lapsed"))))</f>
        <v/>
      </c>
      <c r="P38" s="13"/>
      <c r="Q38" s="18" t="str">
        <f t="shared" si="2"/>
        <v/>
      </c>
    </row>
    <row r="39" spans="1:17" x14ac:dyDescent="0.3">
      <c r="A39" s="13"/>
      <c r="B39" s="13"/>
      <c r="C39" s="13"/>
      <c r="D39" s="13"/>
      <c r="E39" s="13"/>
      <c r="F39" s="13"/>
      <c r="G39" s="13"/>
      <c r="H39" s="13"/>
      <c r="I39" s="14" t="str">
        <f>IF(N($L39)=0,"",100000-SUMPRODUCT(MAX((Purchases!$B$4:$B$2003=$B39)*(Purchases!$A$4:$A$2003&lt;&gt;"")*(100000-Purchases!$A$4:$A$2003))))</f>
        <v/>
      </c>
      <c r="J39" s="14" t="str">
        <f>IF(N($L39)=0,"",SUMPRODUCT(MAX((Purchases!$B$4:$B$2003=$B39)*Purchases!$A$4:$A$2003)))</f>
        <v/>
      </c>
      <c r="K39" s="15" t="str">
        <f t="shared" ca="1" si="0"/>
        <v/>
      </c>
      <c r="L39" s="16" t="str">
        <f>IF($B39="","",COUNTIF(Purchases!$B$4:$B$2003,$B39))</f>
        <v/>
      </c>
      <c r="M39" s="17" t="str">
        <f>IF($B39="","",SUMIF(Purchases!$B$4:$B$2003,$B39,Purchases!$E$4:$E$2003))</f>
        <v/>
      </c>
      <c r="N39" s="17" t="str">
        <f t="shared" si="1"/>
        <v/>
      </c>
      <c r="O39" s="16" t="str">
        <f>IF($B39="","",IF(N($L39)=0,"No purchase yet",IF($K39&lt;=Setup!$B$5,"Active",IF($K39&lt;=Setup!$B$6,"At risk","Lapsed"))))</f>
        <v/>
      </c>
      <c r="P39" s="13"/>
      <c r="Q39" s="18" t="str">
        <f t="shared" si="2"/>
        <v/>
      </c>
    </row>
    <row r="40" spans="1:17" x14ac:dyDescent="0.3">
      <c r="A40" s="13"/>
      <c r="B40" s="13"/>
      <c r="C40" s="13"/>
      <c r="D40" s="13"/>
      <c r="E40" s="13"/>
      <c r="F40" s="13"/>
      <c r="G40" s="13"/>
      <c r="H40" s="13"/>
      <c r="I40" s="14" t="str">
        <f>IF(N($L40)=0,"",100000-SUMPRODUCT(MAX((Purchases!$B$4:$B$2003=$B40)*(Purchases!$A$4:$A$2003&lt;&gt;"")*(100000-Purchases!$A$4:$A$2003))))</f>
        <v/>
      </c>
      <c r="J40" s="14" t="str">
        <f>IF(N($L40)=0,"",SUMPRODUCT(MAX((Purchases!$B$4:$B$2003=$B40)*Purchases!$A$4:$A$2003)))</f>
        <v/>
      </c>
      <c r="K40" s="15" t="str">
        <f t="shared" ca="1" si="0"/>
        <v/>
      </c>
      <c r="L40" s="16" t="str">
        <f>IF($B40="","",COUNTIF(Purchases!$B$4:$B$2003,$B40))</f>
        <v/>
      </c>
      <c r="M40" s="17" t="str">
        <f>IF($B40="","",SUMIF(Purchases!$B$4:$B$2003,$B40,Purchases!$E$4:$E$2003))</f>
        <v/>
      </c>
      <c r="N40" s="17" t="str">
        <f t="shared" si="1"/>
        <v/>
      </c>
      <c r="O40" s="16" t="str">
        <f>IF($B40="","",IF(N($L40)=0,"No purchase yet",IF($K40&lt;=Setup!$B$5,"Active",IF($K40&lt;=Setup!$B$6,"At risk","Lapsed"))))</f>
        <v/>
      </c>
      <c r="P40" s="13"/>
      <c r="Q40" s="18" t="str">
        <f t="shared" si="2"/>
        <v/>
      </c>
    </row>
    <row r="41" spans="1:17" x14ac:dyDescent="0.3">
      <c r="A41" s="13"/>
      <c r="B41" s="13"/>
      <c r="C41" s="13"/>
      <c r="D41" s="13"/>
      <c r="E41" s="13"/>
      <c r="F41" s="13"/>
      <c r="G41" s="13"/>
      <c r="H41" s="13"/>
      <c r="I41" s="14" t="str">
        <f>IF(N($L41)=0,"",100000-SUMPRODUCT(MAX((Purchases!$B$4:$B$2003=$B41)*(Purchases!$A$4:$A$2003&lt;&gt;"")*(100000-Purchases!$A$4:$A$2003))))</f>
        <v/>
      </c>
      <c r="J41" s="14" t="str">
        <f>IF(N($L41)=0,"",SUMPRODUCT(MAX((Purchases!$B$4:$B$2003=$B41)*Purchases!$A$4:$A$2003)))</f>
        <v/>
      </c>
      <c r="K41" s="15" t="str">
        <f t="shared" ca="1" si="0"/>
        <v/>
      </c>
      <c r="L41" s="16" t="str">
        <f>IF($B41="","",COUNTIF(Purchases!$B$4:$B$2003,$B41))</f>
        <v/>
      </c>
      <c r="M41" s="17" t="str">
        <f>IF($B41="","",SUMIF(Purchases!$B$4:$B$2003,$B41,Purchases!$E$4:$E$2003))</f>
        <v/>
      </c>
      <c r="N41" s="17" t="str">
        <f t="shared" si="1"/>
        <v/>
      </c>
      <c r="O41" s="16" t="str">
        <f>IF($B41="","",IF(N($L41)=0,"No purchase yet",IF($K41&lt;=Setup!$B$5,"Active",IF($K41&lt;=Setup!$B$6,"At risk","Lapsed"))))</f>
        <v/>
      </c>
      <c r="P41" s="13"/>
      <c r="Q41" s="18" t="str">
        <f t="shared" si="2"/>
        <v/>
      </c>
    </row>
    <row r="42" spans="1:17" x14ac:dyDescent="0.3">
      <c r="A42" s="13"/>
      <c r="B42" s="13"/>
      <c r="C42" s="13"/>
      <c r="D42" s="13"/>
      <c r="E42" s="13"/>
      <c r="F42" s="13"/>
      <c r="G42" s="13"/>
      <c r="H42" s="13"/>
      <c r="I42" s="14" t="str">
        <f>IF(N($L42)=0,"",100000-SUMPRODUCT(MAX((Purchases!$B$4:$B$2003=$B42)*(Purchases!$A$4:$A$2003&lt;&gt;"")*(100000-Purchases!$A$4:$A$2003))))</f>
        <v/>
      </c>
      <c r="J42" s="14" t="str">
        <f>IF(N($L42)=0,"",SUMPRODUCT(MAX((Purchases!$B$4:$B$2003=$B42)*Purchases!$A$4:$A$2003)))</f>
        <v/>
      </c>
      <c r="K42" s="15" t="str">
        <f t="shared" ca="1" si="0"/>
        <v/>
      </c>
      <c r="L42" s="16" t="str">
        <f>IF($B42="","",COUNTIF(Purchases!$B$4:$B$2003,$B42))</f>
        <v/>
      </c>
      <c r="M42" s="17" t="str">
        <f>IF($B42="","",SUMIF(Purchases!$B$4:$B$2003,$B42,Purchases!$E$4:$E$2003))</f>
        <v/>
      </c>
      <c r="N42" s="17" t="str">
        <f t="shared" si="1"/>
        <v/>
      </c>
      <c r="O42" s="16" t="str">
        <f>IF($B42="","",IF(N($L42)=0,"No purchase yet",IF($K42&lt;=Setup!$B$5,"Active",IF($K42&lt;=Setup!$B$6,"At risk","Lapsed"))))</f>
        <v/>
      </c>
      <c r="P42" s="13"/>
      <c r="Q42" s="18" t="str">
        <f t="shared" si="2"/>
        <v/>
      </c>
    </row>
    <row r="43" spans="1:17" x14ac:dyDescent="0.3">
      <c r="A43" s="13"/>
      <c r="B43" s="13"/>
      <c r="C43" s="13"/>
      <c r="D43" s="13"/>
      <c r="E43" s="13"/>
      <c r="F43" s="13"/>
      <c r="G43" s="13"/>
      <c r="H43" s="13"/>
      <c r="I43" s="14" t="str">
        <f>IF(N($L43)=0,"",100000-SUMPRODUCT(MAX((Purchases!$B$4:$B$2003=$B43)*(Purchases!$A$4:$A$2003&lt;&gt;"")*(100000-Purchases!$A$4:$A$2003))))</f>
        <v/>
      </c>
      <c r="J43" s="14" t="str">
        <f>IF(N($L43)=0,"",SUMPRODUCT(MAX((Purchases!$B$4:$B$2003=$B43)*Purchases!$A$4:$A$2003)))</f>
        <v/>
      </c>
      <c r="K43" s="15" t="str">
        <f t="shared" ca="1" si="0"/>
        <v/>
      </c>
      <c r="L43" s="16" t="str">
        <f>IF($B43="","",COUNTIF(Purchases!$B$4:$B$2003,$B43))</f>
        <v/>
      </c>
      <c r="M43" s="17" t="str">
        <f>IF($B43="","",SUMIF(Purchases!$B$4:$B$2003,$B43,Purchases!$E$4:$E$2003))</f>
        <v/>
      </c>
      <c r="N43" s="17" t="str">
        <f t="shared" si="1"/>
        <v/>
      </c>
      <c r="O43" s="16" t="str">
        <f>IF($B43="","",IF(N($L43)=0,"No purchase yet",IF($K43&lt;=Setup!$B$5,"Active",IF($K43&lt;=Setup!$B$6,"At risk","Lapsed"))))</f>
        <v/>
      </c>
      <c r="P43" s="13"/>
      <c r="Q43" s="18" t="str">
        <f t="shared" si="2"/>
        <v/>
      </c>
    </row>
    <row r="44" spans="1:17" x14ac:dyDescent="0.3">
      <c r="A44" s="13"/>
      <c r="B44" s="13"/>
      <c r="C44" s="13"/>
      <c r="D44" s="13"/>
      <c r="E44" s="13"/>
      <c r="F44" s="13"/>
      <c r="G44" s="13"/>
      <c r="H44" s="13"/>
      <c r="I44" s="14" t="str">
        <f>IF(N($L44)=0,"",100000-SUMPRODUCT(MAX((Purchases!$B$4:$B$2003=$B44)*(Purchases!$A$4:$A$2003&lt;&gt;"")*(100000-Purchases!$A$4:$A$2003))))</f>
        <v/>
      </c>
      <c r="J44" s="14" t="str">
        <f>IF(N($L44)=0,"",SUMPRODUCT(MAX((Purchases!$B$4:$B$2003=$B44)*Purchases!$A$4:$A$2003)))</f>
        <v/>
      </c>
      <c r="K44" s="15" t="str">
        <f t="shared" ca="1" si="0"/>
        <v/>
      </c>
      <c r="L44" s="16" t="str">
        <f>IF($B44="","",COUNTIF(Purchases!$B$4:$B$2003,$B44))</f>
        <v/>
      </c>
      <c r="M44" s="17" t="str">
        <f>IF($B44="","",SUMIF(Purchases!$B$4:$B$2003,$B44,Purchases!$E$4:$E$2003))</f>
        <v/>
      </c>
      <c r="N44" s="17" t="str">
        <f t="shared" si="1"/>
        <v/>
      </c>
      <c r="O44" s="16" t="str">
        <f>IF($B44="","",IF(N($L44)=0,"No purchase yet",IF($K44&lt;=Setup!$B$5,"Active",IF($K44&lt;=Setup!$B$6,"At risk","Lapsed"))))</f>
        <v/>
      </c>
      <c r="P44" s="13"/>
      <c r="Q44" s="18" t="str">
        <f t="shared" si="2"/>
        <v/>
      </c>
    </row>
    <row r="45" spans="1:17" x14ac:dyDescent="0.3">
      <c r="A45" s="13"/>
      <c r="B45" s="13"/>
      <c r="C45" s="13"/>
      <c r="D45" s="13"/>
      <c r="E45" s="13"/>
      <c r="F45" s="13"/>
      <c r="G45" s="13"/>
      <c r="H45" s="13"/>
      <c r="I45" s="14" t="str">
        <f>IF(N($L45)=0,"",100000-SUMPRODUCT(MAX((Purchases!$B$4:$B$2003=$B45)*(Purchases!$A$4:$A$2003&lt;&gt;"")*(100000-Purchases!$A$4:$A$2003))))</f>
        <v/>
      </c>
      <c r="J45" s="14" t="str">
        <f>IF(N($L45)=0,"",SUMPRODUCT(MAX((Purchases!$B$4:$B$2003=$B45)*Purchases!$A$4:$A$2003)))</f>
        <v/>
      </c>
      <c r="K45" s="15" t="str">
        <f t="shared" ca="1" si="0"/>
        <v/>
      </c>
      <c r="L45" s="16" t="str">
        <f>IF($B45="","",COUNTIF(Purchases!$B$4:$B$2003,$B45))</f>
        <v/>
      </c>
      <c r="M45" s="17" t="str">
        <f>IF($B45="","",SUMIF(Purchases!$B$4:$B$2003,$B45,Purchases!$E$4:$E$2003))</f>
        <v/>
      </c>
      <c r="N45" s="17" t="str">
        <f t="shared" si="1"/>
        <v/>
      </c>
      <c r="O45" s="16" t="str">
        <f>IF($B45="","",IF(N($L45)=0,"No purchase yet",IF($K45&lt;=Setup!$B$5,"Active",IF($K45&lt;=Setup!$B$6,"At risk","Lapsed"))))</f>
        <v/>
      </c>
      <c r="P45" s="13"/>
      <c r="Q45" s="18" t="str">
        <f t="shared" si="2"/>
        <v/>
      </c>
    </row>
    <row r="46" spans="1:17" x14ac:dyDescent="0.3">
      <c r="A46" s="13"/>
      <c r="B46" s="13"/>
      <c r="C46" s="13"/>
      <c r="D46" s="13"/>
      <c r="E46" s="13"/>
      <c r="F46" s="13"/>
      <c r="G46" s="13"/>
      <c r="H46" s="13"/>
      <c r="I46" s="14" t="str">
        <f>IF(N($L46)=0,"",100000-SUMPRODUCT(MAX((Purchases!$B$4:$B$2003=$B46)*(Purchases!$A$4:$A$2003&lt;&gt;"")*(100000-Purchases!$A$4:$A$2003))))</f>
        <v/>
      </c>
      <c r="J46" s="14" t="str">
        <f>IF(N($L46)=0,"",SUMPRODUCT(MAX((Purchases!$B$4:$B$2003=$B46)*Purchases!$A$4:$A$2003)))</f>
        <v/>
      </c>
      <c r="K46" s="15" t="str">
        <f t="shared" ca="1" si="0"/>
        <v/>
      </c>
      <c r="L46" s="16" t="str">
        <f>IF($B46="","",COUNTIF(Purchases!$B$4:$B$2003,$B46))</f>
        <v/>
      </c>
      <c r="M46" s="17" t="str">
        <f>IF($B46="","",SUMIF(Purchases!$B$4:$B$2003,$B46,Purchases!$E$4:$E$2003))</f>
        <v/>
      </c>
      <c r="N46" s="17" t="str">
        <f t="shared" si="1"/>
        <v/>
      </c>
      <c r="O46" s="16" t="str">
        <f>IF($B46="","",IF(N($L46)=0,"No purchase yet",IF($K46&lt;=Setup!$B$5,"Active",IF($K46&lt;=Setup!$B$6,"At risk","Lapsed"))))</f>
        <v/>
      </c>
      <c r="P46" s="13"/>
      <c r="Q46" s="18" t="str">
        <f t="shared" si="2"/>
        <v/>
      </c>
    </row>
    <row r="47" spans="1:17" x14ac:dyDescent="0.3">
      <c r="A47" s="13"/>
      <c r="B47" s="13"/>
      <c r="C47" s="13"/>
      <c r="D47" s="13"/>
      <c r="E47" s="13"/>
      <c r="F47" s="13"/>
      <c r="G47" s="13"/>
      <c r="H47" s="13"/>
      <c r="I47" s="14" t="str">
        <f>IF(N($L47)=0,"",100000-SUMPRODUCT(MAX((Purchases!$B$4:$B$2003=$B47)*(Purchases!$A$4:$A$2003&lt;&gt;"")*(100000-Purchases!$A$4:$A$2003))))</f>
        <v/>
      </c>
      <c r="J47" s="14" t="str">
        <f>IF(N($L47)=0,"",SUMPRODUCT(MAX((Purchases!$B$4:$B$2003=$B47)*Purchases!$A$4:$A$2003)))</f>
        <v/>
      </c>
      <c r="K47" s="15" t="str">
        <f t="shared" ca="1" si="0"/>
        <v/>
      </c>
      <c r="L47" s="16" t="str">
        <f>IF($B47="","",COUNTIF(Purchases!$B$4:$B$2003,$B47))</f>
        <v/>
      </c>
      <c r="M47" s="17" t="str">
        <f>IF($B47="","",SUMIF(Purchases!$B$4:$B$2003,$B47,Purchases!$E$4:$E$2003))</f>
        <v/>
      </c>
      <c r="N47" s="17" t="str">
        <f t="shared" si="1"/>
        <v/>
      </c>
      <c r="O47" s="16" t="str">
        <f>IF($B47="","",IF(N($L47)=0,"No purchase yet",IF($K47&lt;=Setup!$B$5,"Active",IF($K47&lt;=Setup!$B$6,"At risk","Lapsed"))))</f>
        <v/>
      </c>
      <c r="P47" s="13"/>
      <c r="Q47" s="18" t="str">
        <f t="shared" si="2"/>
        <v/>
      </c>
    </row>
    <row r="48" spans="1:17" x14ac:dyDescent="0.3">
      <c r="A48" s="13"/>
      <c r="B48" s="13"/>
      <c r="C48" s="13"/>
      <c r="D48" s="13"/>
      <c r="E48" s="13"/>
      <c r="F48" s="13"/>
      <c r="G48" s="13"/>
      <c r="H48" s="13"/>
      <c r="I48" s="14" t="str">
        <f>IF(N($L48)=0,"",100000-SUMPRODUCT(MAX((Purchases!$B$4:$B$2003=$B48)*(Purchases!$A$4:$A$2003&lt;&gt;"")*(100000-Purchases!$A$4:$A$2003))))</f>
        <v/>
      </c>
      <c r="J48" s="14" t="str">
        <f>IF(N($L48)=0,"",SUMPRODUCT(MAX((Purchases!$B$4:$B$2003=$B48)*Purchases!$A$4:$A$2003)))</f>
        <v/>
      </c>
      <c r="K48" s="15" t="str">
        <f t="shared" ca="1" si="0"/>
        <v/>
      </c>
      <c r="L48" s="16" t="str">
        <f>IF($B48="","",COUNTIF(Purchases!$B$4:$B$2003,$B48))</f>
        <v/>
      </c>
      <c r="M48" s="17" t="str">
        <f>IF($B48="","",SUMIF(Purchases!$B$4:$B$2003,$B48,Purchases!$E$4:$E$2003))</f>
        <v/>
      </c>
      <c r="N48" s="17" t="str">
        <f t="shared" si="1"/>
        <v/>
      </c>
      <c r="O48" s="16" t="str">
        <f>IF($B48="","",IF(N($L48)=0,"No purchase yet",IF($K48&lt;=Setup!$B$5,"Active",IF($K48&lt;=Setup!$B$6,"At risk","Lapsed"))))</f>
        <v/>
      </c>
      <c r="P48" s="13"/>
      <c r="Q48" s="18" t="str">
        <f t="shared" si="2"/>
        <v/>
      </c>
    </row>
    <row r="49" spans="1:17" x14ac:dyDescent="0.3">
      <c r="A49" s="13"/>
      <c r="B49" s="13"/>
      <c r="C49" s="13"/>
      <c r="D49" s="13"/>
      <c r="E49" s="13"/>
      <c r="F49" s="13"/>
      <c r="G49" s="13"/>
      <c r="H49" s="13"/>
      <c r="I49" s="14" t="str">
        <f>IF(N($L49)=0,"",100000-SUMPRODUCT(MAX((Purchases!$B$4:$B$2003=$B49)*(Purchases!$A$4:$A$2003&lt;&gt;"")*(100000-Purchases!$A$4:$A$2003))))</f>
        <v/>
      </c>
      <c r="J49" s="14" t="str">
        <f>IF(N($L49)=0,"",SUMPRODUCT(MAX((Purchases!$B$4:$B$2003=$B49)*Purchases!$A$4:$A$2003)))</f>
        <v/>
      </c>
      <c r="K49" s="15" t="str">
        <f t="shared" ca="1" si="0"/>
        <v/>
      </c>
      <c r="L49" s="16" t="str">
        <f>IF($B49="","",COUNTIF(Purchases!$B$4:$B$2003,$B49))</f>
        <v/>
      </c>
      <c r="M49" s="17" t="str">
        <f>IF($B49="","",SUMIF(Purchases!$B$4:$B$2003,$B49,Purchases!$E$4:$E$2003))</f>
        <v/>
      </c>
      <c r="N49" s="17" t="str">
        <f t="shared" si="1"/>
        <v/>
      </c>
      <c r="O49" s="16" t="str">
        <f>IF($B49="","",IF(N($L49)=0,"No purchase yet",IF($K49&lt;=Setup!$B$5,"Active",IF($K49&lt;=Setup!$B$6,"At risk","Lapsed"))))</f>
        <v/>
      </c>
      <c r="P49" s="13"/>
      <c r="Q49" s="18" t="str">
        <f t="shared" si="2"/>
        <v/>
      </c>
    </row>
    <row r="50" spans="1:17" x14ac:dyDescent="0.3">
      <c r="A50" s="13"/>
      <c r="B50" s="13"/>
      <c r="C50" s="13"/>
      <c r="D50" s="13"/>
      <c r="E50" s="13"/>
      <c r="F50" s="13"/>
      <c r="G50" s="13"/>
      <c r="H50" s="13"/>
      <c r="I50" s="14" t="str">
        <f>IF(N($L50)=0,"",100000-SUMPRODUCT(MAX((Purchases!$B$4:$B$2003=$B50)*(Purchases!$A$4:$A$2003&lt;&gt;"")*(100000-Purchases!$A$4:$A$2003))))</f>
        <v/>
      </c>
      <c r="J50" s="14" t="str">
        <f>IF(N($L50)=0,"",SUMPRODUCT(MAX((Purchases!$B$4:$B$2003=$B50)*Purchases!$A$4:$A$2003)))</f>
        <v/>
      </c>
      <c r="K50" s="15" t="str">
        <f t="shared" ca="1" si="0"/>
        <v/>
      </c>
      <c r="L50" s="16" t="str">
        <f>IF($B50="","",COUNTIF(Purchases!$B$4:$B$2003,$B50))</f>
        <v/>
      </c>
      <c r="M50" s="17" t="str">
        <f>IF($B50="","",SUMIF(Purchases!$B$4:$B$2003,$B50,Purchases!$E$4:$E$2003))</f>
        <v/>
      </c>
      <c r="N50" s="17" t="str">
        <f t="shared" si="1"/>
        <v/>
      </c>
      <c r="O50" s="16" t="str">
        <f>IF($B50="","",IF(N($L50)=0,"No purchase yet",IF($K50&lt;=Setup!$B$5,"Active",IF($K50&lt;=Setup!$B$6,"At risk","Lapsed"))))</f>
        <v/>
      </c>
      <c r="P50" s="13"/>
      <c r="Q50" s="18" t="str">
        <f t="shared" si="2"/>
        <v/>
      </c>
    </row>
    <row r="51" spans="1:17" x14ac:dyDescent="0.3">
      <c r="A51" s="13"/>
      <c r="B51" s="13"/>
      <c r="C51" s="13"/>
      <c r="D51" s="13"/>
      <c r="E51" s="13"/>
      <c r="F51" s="13"/>
      <c r="G51" s="13"/>
      <c r="H51" s="13"/>
      <c r="I51" s="14" t="str">
        <f>IF(N($L51)=0,"",100000-SUMPRODUCT(MAX((Purchases!$B$4:$B$2003=$B51)*(Purchases!$A$4:$A$2003&lt;&gt;"")*(100000-Purchases!$A$4:$A$2003))))</f>
        <v/>
      </c>
      <c r="J51" s="14" t="str">
        <f>IF(N($L51)=0,"",SUMPRODUCT(MAX((Purchases!$B$4:$B$2003=$B51)*Purchases!$A$4:$A$2003)))</f>
        <v/>
      </c>
      <c r="K51" s="15" t="str">
        <f t="shared" ca="1" si="0"/>
        <v/>
      </c>
      <c r="L51" s="16" t="str">
        <f>IF($B51="","",COUNTIF(Purchases!$B$4:$B$2003,$B51))</f>
        <v/>
      </c>
      <c r="M51" s="17" t="str">
        <f>IF($B51="","",SUMIF(Purchases!$B$4:$B$2003,$B51,Purchases!$E$4:$E$2003))</f>
        <v/>
      </c>
      <c r="N51" s="17" t="str">
        <f t="shared" si="1"/>
        <v/>
      </c>
      <c r="O51" s="16" t="str">
        <f>IF($B51="","",IF(N($L51)=0,"No purchase yet",IF($K51&lt;=Setup!$B$5,"Active",IF($K51&lt;=Setup!$B$6,"At risk","Lapsed"))))</f>
        <v/>
      </c>
      <c r="P51" s="13"/>
      <c r="Q51" s="18" t="str">
        <f t="shared" si="2"/>
        <v/>
      </c>
    </row>
    <row r="52" spans="1:17" x14ac:dyDescent="0.3">
      <c r="A52" s="13"/>
      <c r="B52" s="13"/>
      <c r="C52" s="13"/>
      <c r="D52" s="13"/>
      <c r="E52" s="13"/>
      <c r="F52" s="13"/>
      <c r="G52" s="13"/>
      <c r="H52" s="13"/>
      <c r="I52" s="14" t="str">
        <f>IF(N($L52)=0,"",100000-SUMPRODUCT(MAX((Purchases!$B$4:$B$2003=$B52)*(Purchases!$A$4:$A$2003&lt;&gt;"")*(100000-Purchases!$A$4:$A$2003))))</f>
        <v/>
      </c>
      <c r="J52" s="14" t="str">
        <f>IF(N($L52)=0,"",SUMPRODUCT(MAX((Purchases!$B$4:$B$2003=$B52)*Purchases!$A$4:$A$2003)))</f>
        <v/>
      </c>
      <c r="K52" s="15" t="str">
        <f t="shared" ca="1" si="0"/>
        <v/>
      </c>
      <c r="L52" s="16" t="str">
        <f>IF($B52="","",COUNTIF(Purchases!$B$4:$B$2003,$B52))</f>
        <v/>
      </c>
      <c r="M52" s="17" t="str">
        <f>IF($B52="","",SUMIF(Purchases!$B$4:$B$2003,$B52,Purchases!$E$4:$E$2003))</f>
        <v/>
      </c>
      <c r="N52" s="17" t="str">
        <f t="shared" si="1"/>
        <v/>
      </c>
      <c r="O52" s="16" t="str">
        <f>IF($B52="","",IF(N($L52)=0,"No purchase yet",IF($K52&lt;=Setup!$B$5,"Active",IF($K52&lt;=Setup!$B$6,"At risk","Lapsed"))))</f>
        <v/>
      </c>
      <c r="P52" s="13"/>
      <c r="Q52" s="18" t="str">
        <f t="shared" si="2"/>
        <v/>
      </c>
    </row>
    <row r="53" spans="1:17" x14ac:dyDescent="0.3">
      <c r="A53" s="13"/>
      <c r="B53" s="13"/>
      <c r="C53" s="13"/>
      <c r="D53" s="13"/>
      <c r="E53" s="13"/>
      <c r="F53" s="13"/>
      <c r="G53" s="13"/>
      <c r="H53" s="13"/>
      <c r="I53" s="14" t="str">
        <f>IF(N($L53)=0,"",100000-SUMPRODUCT(MAX((Purchases!$B$4:$B$2003=$B53)*(Purchases!$A$4:$A$2003&lt;&gt;"")*(100000-Purchases!$A$4:$A$2003))))</f>
        <v/>
      </c>
      <c r="J53" s="14" t="str">
        <f>IF(N($L53)=0,"",SUMPRODUCT(MAX((Purchases!$B$4:$B$2003=$B53)*Purchases!$A$4:$A$2003)))</f>
        <v/>
      </c>
      <c r="K53" s="15" t="str">
        <f t="shared" ca="1" si="0"/>
        <v/>
      </c>
      <c r="L53" s="16" t="str">
        <f>IF($B53="","",COUNTIF(Purchases!$B$4:$B$2003,$B53))</f>
        <v/>
      </c>
      <c r="M53" s="17" t="str">
        <f>IF($B53="","",SUMIF(Purchases!$B$4:$B$2003,$B53,Purchases!$E$4:$E$2003))</f>
        <v/>
      </c>
      <c r="N53" s="17" t="str">
        <f t="shared" si="1"/>
        <v/>
      </c>
      <c r="O53" s="16" t="str">
        <f>IF($B53="","",IF(N($L53)=0,"No purchase yet",IF($K53&lt;=Setup!$B$5,"Active",IF($K53&lt;=Setup!$B$6,"At risk","Lapsed"))))</f>
        <v/>
      </c>
      <c r="P53" s="13"/>
      <c r="Q53" s="18" t="str">
        <f t="shared" si="2"/>
        <v/>
      </c>
    </row>
    <row r="54" spans="1:17" x14ac:dyDescent="0.3">
      <c r="A54" s="13"/>
      <c r="B54" s="13"/>
      <c r="C54" s="13"/>
      <c r="D54" s="13"/>
      <c r="E54" s="13"/>
      <c r="F54" s="13"/>
      <c r="G54" s="13"/>
      <c r="H54" s="13"/>
      <c r="I54" s="14" t="str">
        <f>IF(N($L54)=0,"",100000-SUMPRODUCT(MAX((Purchases!$B$4:$B$2003=$B54)*(Purchases!$A$4:$A$2003&lt;&gt;"")*(100000-Purchases!$A$4:$A$2003))))</f>
        <v/>
      </c>
      <c r="J54" s="14" t="str">
        <f>IF(N($L54)=0,"",SUMPRODUCT(MAX((Purchases!$B$4:$B$2003=$B54)*Purchases!$A$4:$A$2003)))</f>
        <v/>
      </c>
      <c r="K54" s="15" t="str">
        <f t="shared" ca="1" si="0"/>
        <v/>
      </c>
      <c r="L54" s="16" t="str">
        <f>IF($B54="","",COUNTIF(Purchases!$B$4:$B$2003,$B54))</f>
        <v/>
      </c>
      <c r="M54" s="17" t="str">
        <f>IF($B54="","",SUMIF(Purchases!$B$4:$B$2003,$B54,Purchases!$E$4:$E$2003))</f>
        <v/>
      </c>
      <c r="N54" s="17" t="str">
        <f t="shared" si="1"/>
        <v/>
      </c>
      <c r="O54" s="16" t="str">
        <f>IF($B54="","",IF(N($L54)=0,"No purchase yet",IF($K54&lt;=Setup!$B$5,"Active",IF($K54&lt;=Setup!$B$6,"At risk","Lapsed"))))</f>
        <v/>
      </c>
      <c r="P54" s="13"/>
      <c r="Q54" s="18" t="str">
        <f t="shared" si="2"/>
        <v/>
      </c>
    </row>
    <row r="55" spans="1:17" x14ac:dyDescent="0.3">
      <c r="A55" s="13"/>
      <c r="B55" s="13"/>
      <c r="C55" s="13"/>
      <c r="D55" s="13"/>
      <c r="E55" s="13"/>
      <c r="F55" s="13"/>
      <c r="G55" s="13"/>
      <c r="H55" s="13"/>
      <c r="I55" s="14" t="str">
        <f>IF(N($L55)=0,"",100000-SUMPRODUCT(MAX((Purchases!$B$4:$B$2003=$B55)*(Purchases!$A$4:$A$2003&lt;&gt;"")*(100000-Purchases!$A$4:$A$2003))))</f>
        <v/>
      </c>
      <c r="J55" s="14" t="str">
        <f>IF(N($L55)=0,"",SUMPRODUCT(MAX((Purchases!$B$4:$B$2003=$B55)*Purchases!$A$4:$A$2003)))</f>
        <v/>
      </c>
      <c r="K55" s="15" t="str">
        <f t="shared" ca="1" si="0"/>
        <v/>
      </c>
      <c r="L55" s="16" t="str">
        <f>IF($B55="","",COUNTIF(Purchases!$B$4:$B$2003,$B55))</f>
        <v/>
      </c>
      <c r="M55" s="17" t="str">
        <f>IF($B55="","",SUMIF(Purchases!$B$4:$B$2003,$B55,Purchases!$E$4:$E$2003))</f>
        <v/>
      </c>
      <c r="N55" s="17" t="str">
        <f t="shared" si="1"/>
        <v/>
      </c>
      <c r="O55" s="16" t="str">
        <f>IF($B55="","",IF(N($L55)=0,"No purchase yet",IF($K55&lt;=Setup!$B$5,"Active",IF($K55&lt;=Setup!$B$6,"At risk","Lapsed"))))</f>
        <v/>
      </c>
      <c r="P55" s="13"/>
      <c r="Q55" s="18" t="str">
        <f t="shared" si="2"/>
        <v/>
      </c>
    </row>
    <row r="56" spans="1:17" x14ac:dyDescent="0.3">
      <c r="A56" s="13"/>
      <c r="B56" s="13"/>
      <c r="C56" s="13"/>
      <c r="D56" s="13"/>
      <c r="E56" s="13"/>
      <c r="F56" s="13"/>
      <c r="G56" s="13"/>
      <c r="H56" s="13"/>
      <c r="I56" s="14" t="str">
        <f>IF(N($L56)=0,"",100000-SUMPRODUCT(MAX((Purchases!$B$4:$B$2003=$B56)*(Purchases!$A$4:$A$2003&lt;&gt;"")*(100000-Purchases!$A$4:$A$2003))))</f>
        <v/>
      </c>
      <c r="J56" s="14" t="str">
        <f>IF(N($L56)=0,"",SUMPRODUCT(MAX((Purchases!$B$4:$B$2003=$B56)*Purchases!$A$4:$A$2003)))</f>
        <v/>
      </c>
      <c r="K56" s="15" t="str">
        <f t="shared" ca="1" si="0"/>
        <v/>
      </c>
      <c r="L56" s="16" t="str">
        <f>IF($B56="","",COUNTIF(Purchases!$B$4:$B$2003,$B56))</f>
        <v/>
      </c>
      <c r="M56" s="17" t="str">
        <f>IF($B56="","",SUMIF(Purchases!$B$4:$B$2003,$B56,Purchases!$E$4:$E$2003))</f>
        <v/>
      </c>
      <c r="N56" s="17" t="str">
        <f t="shared" si="1"/>
        <v/>
      </c>
      <c r="O56" s="16" t="str">
        <f>IF($B56="","",IF(N($L56)=0,"No purchase yet",IF($K56&lt;=Setup!$B$5,"Active",IF($K56&lt;=Setup!$B$6,"At risk","Lapsed"))))</f>
        <v/>
      </c>
      <c r="P56" s="13"/>
      <c r="Q56" s="18" t="str">
        <f t="shared" si="2"/>
        <v/>
      </c>
    </row>
    <row r="57" spans="1:17" x14ac:dyDescent="0.3">
      <c r="A57" s="13"/>
      <c r="B57" s="13"/>
      <c r="C57" s="13"/>
      <c r="D57" s="13"/>
      <c r="E57" s="13"/>
      <c r="F57" s="13"/>
      <c r="G57" s="13"/>
      <c r="H57" s="13"/>
      <c r="I57" s="14" t="str">
        <f>IF(N($L57)=0,"",100000-SUMPRODUCT(MAX((Purchases!$B$4:$B$2003=$B57)*(Purchases!$A$4:$A$2003&lt;&gt;"")*(100000-Purchases!$A$4:$A$2003))))</f>
        <v/>
      </c>
      <c r="J57" s="14" t="str">
        <f>IF(N($L57)=0,"",SUMPRODUCT(MAX((Purchases!$B$4:$B$2003=$B57)*Purchases!$A$4:$A$2003)))</f>
        <v/>
      </c>
      <c r="K57" s="15" t="str">
        <f t="shared" ca="1" si="0"/>
        <v/>
      </c>
      <c r="L57" s="16" t="str">
        <f>IF($B57="","",COUNTIF(Purchases!$B$4:$B$2003,$B57))</f>
        <v/>
      </c>
      <c r="M57" s="17" t="str">
        <f>IF($B57="","",SUMIF(Purchases!$B$4:$B$2003,$B57,Purchases!$E$4:$E$2003))</f>
        <v/>
      </c>
      <c r="N57" s="17" t="str">
        <f t="shared" si="1"/>
        <v/>
      </c>
      <c r="O57" s="16" t="str">
        <f>IF($B57="","",IF(N($L57)=0,"No purchase yet",IF($K57&lt;=Setup!$B$5,"Active",IF($K57&lt;=Setup!$B$6,"At risk","Lapsed"))))</f>
        <v/>
      </c>
      <c r="P57" s="13"/>
      <c r="Q57" s="18" t="str">
        <f t="shared" si="2"/>
        <v/>
      </c>
    </row>
    <row r="58" spans="1:17" x14ac:dyDescent="0.3">
      <c r="A58" s="13"/>
      <c r="B58" s="13"/>
      <c r="C58" s="13"/>
      <c r="D58" s="13"/>
      <c r="E58" s="13"/>
      <c r="F58" s="13"/>
      <c r="G58" s="13"/>
      <c r="H58" s="13"/>
      <c r="I58" s="14" t="str">
        <f>IF(N($L58)=0,"",100000-SUMPRODUCT(MAX((Purchases!$B$4:$B$2003=$B58)*(Purchases!$A$4:$A$2003&lt;&gt;"")*(100000-Purchases!$A$4:$A$2003))))</f>
        <v/>
      </c>
      <c r="J58" s="14" t="str">
        <f>IF(N($L58)=0,"",SUMPRODUCT(MAX((Purchases!$B$4:$B$2003=$B58)*Purchases!$A$4:$A$2003)))</f>
        <v/>
      </c>
      <c r="K58" s="15" t="str">
        <f t="shared" ca="1" si="0"/>
        <v/>
      </c>
      <c r="L58" s="16" t="str">
        <f>IF($B58="","",COUNTIF(Purchases!$B$4:$B$2003,$B58))</f>
        <v/>
      </c>
      <c r="M58" s="17" t="str">
        <f>IF($B58="","",SUMIF(Purchases!$B$4:$B$2003,$B58,Purchases!$E$4:$E$2003))</f>
        <v/>
      </c>
      <c r="N58" s="17" t="str">
        <f t="shared" si="1"/>
        <v/>
      </c>
      <c r="O58" s="16" t="str">
        <f>IF($B58="","",IF(N($L58)=0,"No purchase yet",IF($K58&lt;=Setup!$B$5,"Active",IF($K58&lt;=Setup!$B$6,"At risk","Lapsed"))))</f>
        <v/>
      </c>
      <c r="P58" s="13"/>
      <c r="Q58" s="18" t="str">
        <f t="shared" si="2"/>
        <v/>
      </c>
    </row>
    <row r="59" spans="1:17" x14ac:dyDescent="0.3">
      <c r="A59" s="13"/>
      <c r="B59" s="13"/>
      <c r="C59" s="13"/>
      <c r="D59" s="13"/>
      <c r="E59" s="13"/>
      <c r="F59" s="13"/>
      <c r="G59" s="13"/>
      <c r="H59" s="13"/>
      <c r="I59" s="14" t="str">
        <f>IF(N($L59)=0,"",100000-SUMPRODUCT(MAX((Purchases!$B$4:$B$2003=$B59)*(Purchases!$A$4:$A$2003&lt;&gt;"")*(100000-Purchases!$A$4:$A$2003))))</f>
        <v/>
      </c>
      <c r="J59" s="14" t="str">
        <f>IF(N($L59)=0,"",SUMPRODUCT(MAX((Purchases!$B$4:$B$2003=$B59)*Purchases!$A$4:$A$2003)))</f>
        <v/>
      </c>
      <c r="K59" s="15" t="str">
        <f t="shared" ca="1" si="0"/>
        <v/>
      </c>
      <c r="L59" s="16" t="str">
        <f>IF($B59="","",COUNTIF(Purchases!$B$4:$B$2003,$B59))</f>
        <v/>
      </c>
      <c r="M59" s="17" t="str">
        <f>IF($B59="","",SUMIF(Purchases!$B$4:$B$2003,$B59,Purchases!$E$4:$E$2003))</f>
        <v/>
      </c>
      <c r="N59" s="17" t="str">
        <f t="shared" si="1"/>
        <v/>
      </c>
      <c r="O59" s="16" t="str">
        <f>IF($B59="","",IF(N($L59)=0,"No purchase yet",IF($K59&lt;=Setup!$B$5,"Active",IF($K59&lt;=Setup!$B$6,"At risk","Lapsed"))))</f>
        <v/>
      </c>
      <c r="P59" s="13"/>
      <c r="Q59" s="18" t="str">
        <f t="shared" si="2"/>
        <v/>
      </c>
    </row>
    <row r="60" spans="1:17" x14ac:dyDescent="0.3">
      <c r="A60" s="13"/>
      <c r="B60" s="13"/>
      <c r="C60" s="13"/>
      <c r="D60" s="13"/>
      <c r="E60" s="13"/>
      <c r="F60" s="13"/>
      <c r="G60" s="13"/>
      <c r="H60" s="13"/>
      <c r="I60" s="14" t="str">
        <f>IF(N($L60)=0,"",100000-SUMPRODUCT(MAX((Purchases!$B$4:$B$2003=$B60)*(Purchases!$A$4:$A$2003&lt;&gt;"")*(100000-Purchases!$A$4:$A$2003))))</f>
        <v/>
      </c>
      <c r="J60" s="14" t="str">
        <f>IF(N($L60)=0,"",SUMPRODUCT(MAX((Purchases!$B$4:$B$2003=$B60)*Purchases!$A$4:$A$2003)))</f>
        <v/>
      </c>
      <c r="K60" s="15" t="str">
        <f t="shared" ca="1" si="0"/>
        <v/>
      </c>
      <c r="L60" s="16" t="str">
        <f>IF($B60="","",COUNTIF(Purchases!$B$4:$B$2003,$B60))</f>
        <v/>
      </c>
      <c r="M60" s="17" t="str">
        <f>IF($B60="","",SUMIF(Purchases!$B$4:$B$2003,$B60,Purchases!$E$4:$E$2003))</f>
        <v/>
      </c>
      <c r="N60" s="17" t="str">
        <f t="shared" si="1"/>
        <v/>
      </c>
      <c r="O60" s="16" t="str">
        <f>IF($B60="","",IF(N($L60)=0,"No purchase yet",IF($K60&lt;=Setup!$B$5,"Active",IF($K60&lt;=Setup!$B$6,"At risk","Lapsed"))))</f>
        <v/>
      </c>
      <c r="P60" s="13"/>
      <c r="Q60" s="18" t="str">
        <f t="shared" si="2"/>
        <v/>
      </c>
    </row>
    <row r="61" spans="1:17" x14ac:dyDescent="0.3">
      <c r="A61" s="13"/>
      <c r="B61" s="13"/>
      <c r="C61" s="13"/>
      <c r="D61" s="13"/>
      <c r="E61" s="13"/>
      <c r="F61" s="13"/>
      <c r="G61" s="13"/>
      <c r="H61" s="13"/>
      <c r="I61" s="14" t="str">
        <f>IF(N($L61)=0,"",100000-SUMPRODUCT(MAX((Purchases!$B$4:$B$2003=$B61)*(Purchases!$A$4:$A$2003&lt;&gt;"")*(100000-Purchases!$A$4:$A$2003))))</f>
        <v/>
      </c>
      <c r="J61" s="14" t="str">
        <f>IF(N($L61)=0,"",SUMPRODUCT(MAX((Purchases!$B$4:$B$2003=$B61)*Purchases!$A$4:$A$2003)))</f>
        <v/>
      </c>
      <c r="K61" s="15" t="str">
        <f t="shared" ca="1" si="0"/>
        <v/>
      </c>
      <c r="L61" s="16" t="str">
        <f>IF($B61="","",COUNTIF(Purchases!$B$4:$B$2003,$B61))</f>
        <v/>
      </c>
      <c r="M61" s="17" t="str">
        <f>IF($B61="","",SUMIF(Purchases!$B$4:$B$2003,$B61,Purchases!$E$4:$E$2003))</f>
        <v/>
      </c>
      <c r="N61" s="17" t="str">
        <f t="shared" si="1"/>
        <v/>
      </c>
      <c r="O61" s="16" t="str">
        <f>IF($B61="","",IF(N($L61)=0,"No purchase yet",IF($K61&lt;=Setup!$B$5,"Active",IF($K61&lt;=Setup!$B$6,"At risk","Lapsed"))))</f>
        <v/>
      </c>
      <c r="P61" s="13"/>
      <c r="Q61" s="18" t="str">
        <f t="shared" si="2"/>
        <v/>
      </c>
    </row>
    <row r="62" spans="1:17" x14ac:dyDescent="0.3">
      <c r="A62" s="13"/>
      <c r="B62" s="13"/>
      <c r="C62" s="13"/>
      <c r="D62" s="13"/>
      <c r="E62" s="13"/>
      <c r="F62" s="13"/>
      <c r="G62" s="13"/>
      <c r="H62" s="13"/>
      <c r="I62" s="14" t="str">
        <f>IF(N($L62)=0,"",100000-SUMPRODUCT(MAX((Purchases!$B$4:$B$2003=$B62)*(Purchases!$A$4:$A$2003&lt;&gt;"")*(100000-Purchases!$A$4:$A$2003))))</f>
        <v/>
      </c>
      <c r="J62" s="14" t="str">
        <f>IF(N($L62)=0,"",SUMPRODUCT(MAX((Purchases!$B$4:$B$2003=$B62)*Purchases!$A$4:$A$2003)))</f>
        <v/>
      </c>
      <c r="K62" s="15" t="str">
        <f t="shared" ca="1" si="0"/>
        <v/>
      </c>
      <c r="L62" s="16" t="str">
        <f>IF($B62="","",COUNTIF(Purchases!$B$4:$B$2003,$B62))</f>
        <v/>
      </c>
      <c r="M62" s="17" t="str">
        <f>IF($B62="","",SUMIF(Purchases!$B$4:$B$2003,$B62,Purchases!$E$4:$E$2003))</f>
        <v/>
      </c>
      <c r="N62" s="17" t="str">
        <f t="shared" si="1"/>
        <v/>
      </c>
      <c r="O62" s="16" t="str">
        <f>IF($B62="","",IF(N($L62)=0,"No purchase yet",IF($K62&lt;=Setup!$B$5,"Active",IF($K62&lt;=Setup!$B$6,"At risk","Lapsed"))))</f>
        <v/>
      </c>
      <c r="P62" s="13"/>
      <c r="Q62" s="18" t="str">
        <f t="shared" si="2"/>
        <v/>
      </c>
    </row>
    <row r="63" spans="1:17" x14ac:dyDescent="0.3">
      <c r="A63" s="13"/>
      <c r="B63" s="13"/>
      <c r="C63" s="13"/>
      <c r="D63" s="13"/>
      <c r="E63" s="13"/>
      <c r="F63" s="13"/>
      <c r="G63" s="13"/>
      <c r="H63" s="13"/>
      <c r="I63" s="14" t="str">
        <f>IF(N($L63)=0,"",100000-SUMPRODUCT(MAX((Purchases!$B$4:$B$2003=$B63)*(Purchases!$A$4:$A$2003&lt;&gt;"")*(100000-Purchases!$A$4:$A$2003))))</f>
        <v/>
      </c>
      <c r="J63" s="14" t="str">
        <f>IF(N($L63)=0,"",SUMPRODUCT(MAX((Purchases!$B$4:$B$2003=$B63)*Purchases!$A$4:$A$2003)))</f>
        <v/>
      </c>
      <c r="K63" s="15" t="str">
        <f t="shared" ca="1" si="0"/>
        <v/>
      </c>
      <c r="L63" s="16" t="str">
        <f>IF($B63="","",COUNTIF(Purchases!$B$4:$B$2003,$B63))</f>
        <v/>
      </c>
      <c r="M63" s="17" t="str">
        <f>IF($B63="","",SUMIF(Purchases!$B$4:$B$2003,$B63,Purchases!$E$4:$E$2003))</f>
        <v/>
      </c>
      <c r="N63" s="17" t="str">
        <f t="shared" si="1"/>
        <v/>
      </c>
      <c r="O63" s="16" t="str">
        <f>IF($B63="","",IF(N($L63)=0,"No purchase yet",IF($K63&lt;=Setup!$B$5,"Active",IF($K63&lt;=Setup!$B$6,"At risk","Lapsed"))))</f>
        <v/>
      </c>
      <c r="P63" s="13"/>
      <c r="Q63" s="18" t="str">
        <f t="shared" si="2"/>
        <v/>
      </c>
    </row>
    <row r="64" spans="1:17" x14ac:dyDescent="0.3">
      <c r="A64" s="13"/>
      <c r="B64" s="13"/>
      <c r="C64" s="13"/>
      <c r="D64" s="13"/>
      <c r="E64" s="13"/>
      <c r="F64" s="13"/>
      <c r="G64" s="13"/>
      <c r="H64" s="13"/>
      <c r="I64" s="14" t="str">
        <f>IF(N($L64)=0,"",100000-SUMPRODUCT(MAX((Purchases!$B$4:$B$2003=$B64)*(Purchases!$A$4:$A$2003&lt;&gt;"")*(100000-Purchases!$A$4:$A$2003))))</f>
        <v/>
      </c>
      <c r="J64" s="14" t="str">
        <f>IF(N($L64)=0,"",SUMPRODUCT(MAX((Purchases!$B$4:$B$2003=$B64)*Purchases!$A$4:$A$2003)))</f>
        <v/>
      </c>
      <c r="K64" s="15" t="str">
        <f t="shared" ca="1" si="0"/>
        <v/>
      </c>
      <c r="L64" s="16" t="str">
        <f>IF($B64="","",COUNTIF(Purchases!$B$4:$B$2003,$B64))</f>
        <v/>
      </c>
      <c r="M64" s="17" t="str">
        <f>IF($B64="","",SUMIF(Purchases!$B$4:$B$2003,$B64,Purchases!$E$4:$E$2003))</f>
        <v/>
      </c>
      <c r="N64" s="17" t="str">
        <f t="shared" si="1"/>
        <v/>
      </c>
      <c r="O64" s="16" t="str">
        <f>IF($B64="","",IF(N($L64)=0,"No purchase yet",IF($K64&lt;=Setup!$B$5,"Active",IF($K64&lt;=Setup!$B$6,"At risk","Lapsed"))))</f>
        <v/>
      </c>
      <c r="P64" s="13"/>
      <c r="Q64" s="18" t="str">
        <f t="shared" si="2"/>
        <v/>
      </c>
    </row>
    <row r="65" spans="1:17" x14ac:dyDescent="0.3">
      <c r="A65" s="13"/>
      <c r="B65" s="13"/>
      <c r="C65" s="13"/>
      <c r="D65" s="13"/>
      <c r="E65" s="13"/>
      <c r="F65" s="13"/>
      <c r="G65" s="13"/>
      <c r="H65" s="13"/>
      <c r="I65" s="14" t="str">
        <f>IF(N($L65)=0,"",100000-SUMPRODUCT(MAX((Purchases!$B$4:$B$2003=$B65)*(Purchases!$A$4:$A$2003&lt;&gt;"")*(100000-Purchases!$A$4:$A$2003))))</f>
        <v/>
      </c>
      <c r="J65" s="14" t="str">
        <f>IF(N($L65)=0,"",SUMPRODUCT(MAX((Purchases!$B$4:$B$2003=$B65)*Purchases!$A$4:$A$2003)))</f>
        <v/>
      </c>
      <c r="K65" s="15" t="str">
        <f t="shared" ca="1" si="0"/>
        <v/>
      </c>
      <c r="L65" s="16" t="str">
        <f>IF($B65="","",COUNTIF(Purchases!$B$4:$B$2003,$B65))</f>
        <v/>
      </c>
      <c r="M65" s="17" t="str">
        <f>IF($B65="","",SUMIF(Purchases!$B$4:$B$2003,$B65,Purchases!$E$4:$E$2003))</f>
        <v/>
      </c>
      <c r="N65" s="17" t="str">
        <f t="shared" si="1"/>
        <v/>
      </c>
      <c r="O65" s="16" t="str">
        <f>IF($B65="","",IF(N($L65)=0,"No purchase yet",IF($K65&lt;=Setup!$B$5,"Active",IF($K65&lt;=Setup!$B$6,"At risk","Lapsed"))))</f>
        <v/>
      </c>
      <c r="P65" s="13"/>
      <c r="Q65" s="18" t="str">
        <f t="shared" si="2"/>
        <v/>
      </c>
    </row>
    <row r="66" spans="1:17" x14ac:dyDescent="0.3">
      <c r="A66" s="13"/>
      <c r="B66" s="13"/>
      <c r="C66" s="13"/>
      <c r="D66" s="13"/>
      <c r="E66" s="13"/>
      <c r="F66" s="13"/>
      <c r="G66" s="13"/>
      <c r="H66" s="13"/>
      <c r="I66" s="14" t="str">
        <f>IF(N($L66)=0,"",100000-SUMPRODUCT(MAX((Purchases!$B$4:$B$2003=$B66)*(Purchases!$A$4:$A$2003&lt;&gt;"")*(100000-Purchases!$A$4:$A$2003))))</f>
        <v/>
      </c>
      <c r="J66" s="14" t="str">
        <f>IF(N($L66)=0,"",SUMPRODUCT(MAX((Purchases!$B$4:$B$2003=$B66)*Purchases!$A$4:$A$2003)))</f>
        <v/>
      </c>
      <c r="K66" s="15" t="str">
        <f t="shared" ca="1" si="0"/>
        <v/>
      </c>
      <c r="L66" s="16" t="str">
        <f>IF($B66="","",COUNTIF(Purchases!$B$4:$B$2003,$B66))</f>
        <v/>
      </c>
      <c r="M66" s="17" t="str">
        <f>IF($B66="","",SUMIF(Purchases!$B$4:$B$2003,$B66,Purchases!$E$4:$E$2003))</f>
        <v/>
      </c>
      <c r="N66" s="17" t="str">
        <f t="shared" si="1"/>
        <v/>
      </c>
      <c r="O66" s="16" t="str">
        <f>IF($B66="","",IF(N($L66)=0,"No purchase yet",IF($K66&lt;=Setup!$B$5,"Active",IF($K66&lt;=Setup!$B$6,"At risk","Lapsed"))))</f>
        <v/>
      </c>
      <c r="P66" s="13"/>
      <c r="Q66" s="18" t="str">
        <f t="shared" si="2"/>
        <v/>
      </c>
    </row>
    <row r="67" spans="1:17" x14ac:dyDescent="0.3">
      <c r="A67" s="13"/>
      <c r="B67" s="13"/>
      <c r="C67" s="13"/>
      <c r="D67" s="13"/>
      <c r="E67" s="13"/>
      <c r="F67" s="13"/>
      <c r="G67" s="13"/>
      <c r="H67" s="13"/>
      <c r="I67" s="14" t="str">
        <f>IF(N($L67)=0,"",100000-SUMPRODUCT(MAX((Purchases!$B$4:$B$2003=$B67)*(Purchases!$A$4:$A$2003&lt;&gt;"")*(100000-Purchases!$A$4:$A$2003))))</f>
        <v/>
      </c>
      <c r="J67" s="14" t="str">
        <f>IF(N($L67)=0,"",SUMPRODUCT(MAX((Purchases!$B$4:$B$2003=$B67)*Purchases!$A$4:$A$2003)))</f>
        <v/>
      </c>
      <c r="K67" s="15" t="str">
        <f t="shared" ca="1" si="0"/>
        <v/>
      </c>
      <c r="L67" s="16" t="str">
        <f>IF($B67="","",COUNTIF(Purchases!$B$4:$B$2003,$B67))</f>
        <v/>
      </c>
      <c r="M67" s="17" t="str">
        <f>IF($B67="","",SUMIF(Purchases!$B$4:$B$2003,$B67,Purchases!$E$4:$E$2003))</f>
        <v/>
      </c>
      <c r="N67" s="17" t="str">
        <f t="shared" si="1"/>
        <v/>
      </c>
      <c r="O67" s="16" t="str">
        <f>IF($B67="","",IF(N($L67)=0,"No purchase yet",IF($K67&lt;=Setup!$B$5,"Active",IF($K67&lt;=Setup!$B$6,"At risk","Lapsed"))))</f>
        <v/>
      </c>
      <c r="P67" s="13"/>
      <c r="Q67" s="18" t="str">
        <f t="shared" si="2"/>
        <v/>
      </c>
    </row>
    <row r="68" spans="1:17" x14ac:dyDescent="0.3">
      <c r="A68" s="13"/>
      <c r="B68" s="13"/>
      <c r="C68" s="13"/>
      <c r="D68" s="13"/>
      <c r="E68" s="13"/>
      <c r="F68" s="13"/>
      <c r="G68" s="13"/>
      <c r="H68" s="13"/>
      <c r="I68" s="14" t="str">
        <f>IF(N($L68)=0,"",100000-SUMPRODUCT(MAX((Purchases!$B$4:$B$2003=$B68)*(Purchases!$A$4:$A$2003&lt;&gt;"")*(100000-Purchases!$A$4:$A$2003))))</f>
        <v/>
      </c>
      <c r="J68" s="14" t="str">
        <f>IF(N($L68)=0,"",SUMPRODUCT(MAX((Purchases!$B$4:$B$2003=$B68)*Purchases!$A$4:$A$2003)))</f>
        <v/>
      </c>
      <c r="K68" s="15" t="str">
        <f t="shared" ref="K68:K131" ca="1" si="3">IF($J68="","",TODAY()-$J68)</f>
        <v/>
      </c>
      <c r="L68" s="16" t="str">
        <f>IF($B68="","",COUNTIF(Purchases!$B$4:$B$2003,$B68))</f>
        <v/>
      </c>
      <c r="M68" s="17" t="str">
        <f>IF($B68="","",SUMIF(Purchases!$B$4:$B$2003,$B68,Purchases!$E$4:$E$2003))</f>
        <v/>
      </c>
      <c r="N68" s="17" t="str">
        <f t="shared" ref="N68:N131" si="4">IF(N($L68)=0,"",$M68/$L68)</f>
        <v/>
      </c>
      <c r="O68" s="16" t="str">
        <f>IF($B68="","",IF(N($L68)=0,"No purchase yet",IF($K68&lt;=Setup!$B$5,"Active",IF($K68&lt;=Setup!$B$6,"At risk","Lapsed"))))</f>
        <v/>
      </c>
      <c r="P68" s="13"/>
      <c r="Q68" s="18" t="str">
        <f t="shared" ref="Q68:Q131" si="5">IF(N($M68)=0,"",$M68+ROW()/1000000)</f>
        <v/>
      </c>
    </row>
    <row r="69" spans="1:17" x14ac:dyDescent="0.3">
      <c r="A69" s="13"/>
      <c r="B69" s="13"/>
      <c r="C69" s="13"/>
      <c r="D69" s="13"/>
      <c r="E69" s="13"/>
      <c r="F69" s="13"/>
      <c r="G69" s="13"/>
      <c r="H69" s="13"/>
      <c r="I69" s="14" t="str">
        <f>IF(N($L69)=0,"",100000-SUMPRODUCT(MAX((Purchases!$B$4:$B$2003=$B69)*(Purchases!$A$4:$A$2003&lt;&gt;"")*(100000-Purchases!$A$4:$A$2003))))</f>
        <v/>
      </c>
      <c r="J69" s="14" t="str">
        <f>IF(N($L69)=0,"",SUMPRODUCT(MAX((Purchases!$B$4:$B$2003=$B69)*Purchases!$A$4:$A$2003)))</f>
        <v/>
      </c>
      <c r="K69" s="15" t="str">
        <f t="shared" ca="1" si="3"/>
        <v/>
      </c>
      <c r="L69" s="16" t="str">
        <f>IF($B69="","",COUNTIF(Purchases!$B$4:$B$2003,$B69))</f>
        <v/>
      </c>
      <c r="M69" s="17" t="str">
        <f>IF($B69="","",SUMIF(Purchases!$B$4:$B$2003,$B69,Purchases!$E$4:$E$2003))</f>
        <v/>
      </c>
      <c r="N69" s="17" t="str">
        <f t="shared" si="4"/>
        <v/>
      </c>
      <c r="O69" s="16" t="str">
        <f>IF($B69="","",IF(N($L69)=0,"No purchase yet",IF($K69&lt;=Setup!$B$5,"Active",IF($K69&lt;=Setup!$B$6,"At risk","Lapsed"))))</f>
        <v/>
      </c>
      <c r="P69" s="13"/>
      <c r="Q69" s="18" t="str">
        <f t="shared" si="5"/>
        <v/>
      </c>
    </row>
    <row r="70" spans="1:17" x14ac:dyDescent="0.3">
      <c r="A70" s="13"/>
      <c r="B70" s="13"/>
      <c r="C70" s="13"/>
      <c r="D70" s="13"/>
      <c r="E70" s="13"/>
      <c r="F70" s="13"/>
      <c r="G70" s="13"/>
      <c r="H70" s="13"/>
      <c r="I70" s="14" t="str">
        <f>IF(N($L70)=0,"",100000-SUMPRODUCT(MAX((Purchases!$B$4:$B$2003=$B70)*(Purchases!$A$4:$A$2003&lt;&gt;"")*(100000-Purchases!$A$4:$A$2003))))</f>
        <v/>
      </c>
      <c r="J70" s="14" t="str">
        <f>IF(N($L70)=0,"",SUMPRODUCT(MAX((Purchases!$B$4:$B$2003=$B70)*Purchases!$A$4:$A$2003)))</f>
        <v/>
      </c>
      <c r="K70" s="15" t="str">
        <f t="shared" ca="1" si="3"/>
        <v/>
      </c>
      <c r="L70" s="16" t="str">
        <f>IF($B70="","",COUNTIF(Purchases!$B$4:$B$2003,$B70))</f>
        <v/>
      </c>
      <c r="M70" s="17" t="str">
        <f>IF($B70="","",SUMIF(Purchases!$B$4:$B$2003,$B70,Purchases!$E$4:$E$2003))</f>
        <v/>
      </c>
      <c r="N70" s="17" t="str">
        <f t="shared" si="4"/>
        <v/>
      </c>
      <c r="O70" s="16" t="str">
        <f>IF($B70="","",IF(N($L70)=0,"No purchase yet",IF($K70&lt;=Setup!$B$5,"Active",IF($K70&lt;=Setup!$B$6,"At risk","Lapsed"))))</f>
        <v/>
      </c>
      <c r="P70" s="13"/>
      <c r="Q70" s="18" t="str">
        <f t="shared" si="5"/>
        <v/>
      </c>
    </row>
    <row r="71" spans="1:17" x14ac:dyDescent="0.3">
      <c r="A71" s="13"/>
      <c r="B71" s="13"/>
      <c r="C71" s="13"/>
      <c r="D71" s="13"/>
      <c r="E71" s="13"/>
      <c r="F71" s="13"/>
      <c r="G71" s="13"/>
      <c r="H71" s="13"/>
      <c r="I71" s="14" t="str">
        <f>IF(N($L71)=0,"",100000-SUMPRODUCT(MAX((Purchases!$B$4:$B$2003=$B71)*(Purchases!$A$4:$A$2003&lt;&gt;"")*(100000-Purchases!$A$4:$A$2003))))</f>
        <v/>
      </c>
      <c r="J71" s="14" t="str">
        <f>IF(N($L71)=0,"",SUMPRODUCT(MAX((Purchases!$B$4:$B$2003=$B71)*Purchases!$A$4:$A$2003)))</f>
        <v/>
      </c>
      <c r="K71" s="15" t="str">
        <f t="shared" ca="1" si="3"/>
        <v/>
      </c>
      <c r="L71" s="16" t="str">
        <f>IF($B71="","",COUNTIF(Purchases!$B$4:$B$2003,$B71))</f>
        <v/>
      </c>
      <c r="M71" s="17" t="str">
        <f>IF($B71="","",SUMIF(Purchases!$B$4:$B$2003,$B71,Purchases!$E$4:$E$2003))</f>
        <v/>
      </c>
      <c r="N71" s="17" t="str">
        <f t="shared" si="4"/>
        <v/>
      </c>
      <c r="O71" s="16" t="str">
        <f>IF($B71="","",IF(N($L71)=0,"No purchase yet",IF($K71&lt;=Setup!$B$5,"Active",IF($K71&lt;=Setup!$B$6,"At risk","Lapsed"))))</f>
        <v/>
      </c>
      <c r="P71" s="13"/>
      <c r="Q71" s="18" t="str">
        <f t="shared" si="5"/>
        <v/>
      </c>
    </row>
    <row r="72" spans="1:17" x14ac:dyDescent="0.3">
      <c r="A72" s="13"/>
      <c r="B72" s="13"/>
      <c r="C72" s="13"/>
      <c r="D72" s="13"/>
      <c r="E72" s="13"/>
      <c r="F72" s="13"/>
      <c r="G72" s="13"/>
      <c r="H72" s="13"/>
      <c r="I72" s="14" t="str">
        <f>IF(N($L72)=0,"",100000-SUMPRODUCT(MAX((Purchases!$B$4:$B$2003=$B72)*(Purchases!$A$4:$A$2003&lt;&gt;"")*(100000-Purchases!$A$4:$A$2003))))</f>
        <v/>
      </c>
      <c r="J72" s="14" t="str">
        <f>IF(N($L72)=0,"",SUMPRODUCT(MAX((Purchases!$B$4:$B$2003=$B72)*Purchases!$A$4:$A$2003)))</f>
        <v/>
      </c>
      <c r="K72" s="15" t="str">
        <f t="shared" ca="1" si="3"/>
        <v/>
      </c>
      <c r="L72" s="16" t="str">
        <f>IF($B72="","",COUNTIF(Purchases!$B$4:$B$2003,$B72))</f>
        <v/>
      </c>
      <c r="M72" s="17" t="str">
        <f>IF($B72="","",SUMIF(Purchases!$B$4:$B$2003,$B72,Purchases!$E$4:$E$2003))</f>
        <v/>
      </c>
      <c r="N72" s="17" t="str">
        <f t="shared" si="4"/>
        <v/>
      </c>
      <c r="O72" s="16" t="str">
        <f>IF($B72="","",IF(N($L72)=0,"No purchase yet",IF($K72&lt;=Setup!$B$5,"Active",IF($K72&lt;=Setup!$B$6,"At risk","Lapsed"))))</f>
        <v/>
      </c>
      <c r="P72" s="13"/>
      <c r="Q72" s="18" t="str">
        <f t="shared" si="5"/>
        <v/>
      </c>
    </row>
    <row r="73" spans="1:17" x14ac:dyDescent="0.3">
      <c r="A73" s="13"/>
      <c r="B73" s="13"/>
      <c r="C73" s="13"/>
      <c r="D73" s="13"/>
      <c r="E73" s="13"/>
      <c r="F73" s="13"/>
      <c r="G73" s="13"/>
      <c r="H73" s="13"/>
      <c r="I73" s="14" t="str">
        <f>IF(N($L73)=0,"",100000-SUMPRODUCT(MAX((Purchases!$B$4:$B$2003=$B73)*(Purchases!$A$4:$A$2003&lt;&gt;"")*(100000-Purchases!$A$4:$A$2003))))</f>
        <v/>
      </c>
      <c r="J73" s="14" t="str">
        <f>IF(N($L73)=0,"",SUMPRODUCT(MAX((Purchases!$B$4:$B$2003=$B73)*Purchases!$A$4:$A$2003)))</f>
        <v/>
      </c>
      <c r="K73" s="15" t="str">
        <f t="shared" ca="1" si="3"/>
        <v/>
      </c>
      <c r="L73" s="16" t="str">
        <f>IF($B73="","",COUNTIF(Purchases!$B$4:$B$2003,$B73))</f>
        <v/>
      </c>
      <c r="M73" s="17" t="str">
        <f>IF($B73="","",SUMIF(Purchases!$B$4:$B$2003,$B73,Purchases!$E$4:$E$2003))</f>
        <v/>
      </c>
      <c r="N73" s="17" t="str">
        <f t="shared" si="4"/>
        <v/>
      </c>
      <c r="O73" s="16" t="str">
        <f>IF($B73="","",IF(N($L73)=0,"No purchase yet",IF($K73&lt;=Setup!$B$5,"Active",IF($K73&lt;=Setup!$B$6,"At risk","Lapsed"))))</f>
        <v/>
      </c>
      <c r="P73" s="13"/>
      <c r="Q73" s="18" t="str">
        <f t="shared" si="5"/>
        <v/>
      </c>
    </row>
    <row r="74" spans="1:17" x14ac:dyDescent="0.3">
      <c r="A74" s="13"/>
      <c r="B74" s="13"/>
      <c r="C74" s="13"/>
      <c r="D74" s="13"/>
      <c r="E74" s="13"/>
      <c r="F74" s="13"/>
      <c r="G74" s="13"/>
      <c r="H74" s="13"/>
      <c r="I74" s="14" t="str">
        <f>IF(N($L74)=0,"",100000-SUMPRODUCT(MAX((Purchases!$B$4:$B$2003=$B74)*(Purchases!$A$4:$A$2003&lt;&gt;"")*(100000-Purchases!$A$4:$A$2003))))</f>
        <v/>
      </c>
      <c r="J74" s="14" t="str">
        <f>IF(N($L74)=0,"",SUMPRODUCT(MAX((Purchases!$B$4:$B$2003=$B74)*Purchases!$A$4:$A$2003)))</f>
        <v/>
      </c>
      <c r="K74" s="15" t="str">
        <f t="shared" ca="1" si="3"/>
        <v/>
      </c>
      <c r="L74" s="16" t="str">
        <f>IF($B74="","",COUNTIF(Purchases!$B$4:$B$2003,$B74))</f>
        <v/>
      </c>
      <c r="M74" s="17" t="str">
        <f>IF($B74="","",SUMIF(Purchases!$B$4:$B$2003,$B74,Purchases!$E$4:$E$2003))</f>
        <v/>
      </c>
      <c r="N74" s="17" t="str">
        <f t="shared" si="4"/>
        <v/>
      </c>
      <c r="O74" s="16" t="str">
        <f>IF($B74="","",IF(N($L74)=0,"No purchase yet",IF($K74&lt;=Setup!$B$5,"Active",IF($K74&lt;=Setup!$B$6,"At risk","Lapsed"))))</f>
        <v/>
      </c>
      <c r="P74" s="13"/>
      <c r="Q74" s="18" t="str">
        <f t="shared" si="5"/>
        <v/>
      </c>
    </row>
    <row r="75" spans="1:17" x14ac:dyDescent="0.3">
      <c r="A75" s="13"/>
      <c r="B75" s="13"/>
      <c r="C75" s="13"/>
      <c r="D75" s="13"/>
      <c r="E75" s="13"/>
      <c r="F75" s="13"/>
      <c r="G75" s="13"/>
      <c r="H75" s="13"/>
      <c r="I75" s="14" t="str">
        <f>IF(N($L75)=0,"",100000-SUMPRODUCT(MAX((Purchases!$B$4:$B$2003=$B75)*(Purchases!$A$4:$A$2003&lt;&gt;"")*(100000-Purchases!$A$4:$A$2003))))</f>
        <v/>
      </c>
      <c r="J75" s="14" t="str">
        <f>IF(N($L75)=0,"",SUMPRODUCT(MAX((Purchases!$B$4:$B$2003=$B75)*Purchases!$A$4:$A$2003)))</f>
        <v/>
      </c>
      <c r="K75" s="15" t="str">
        <f t="shared" ca="1" si="3"/>
        <v/>
      </c>
      <c r="L75" s="16" t="str">
        <f>IF($B75="","",COUNTIF(Purchases!$B$4:$B$2003,$B75))</f>
        <v/>
      </c>
      <c r="M75" s="17" t="str">
        <f>IF($B75="","",SUMIF(Purchases!$B$4:$B$2003,$B75,Purchases!$E$4:$E$2003))</f>
        <v/>
      </c>
      <c r="N75" s="17" t="str">
        <f t="shared" si="4"/>
        <v/>
      </c>
      <c r="O75" s="16" t="str">
        <f>IF($B75="","",IF(N($L75)=0,"No purchase yet",IF($K75&lt;=Setup!$B$5,"Active",IF($K75&lt;=Setup!$B$6,"At risk","Lapsed"))))</f>
        <v/>
      </c>
      <c r="P75" s="13"/>
      <c r="Q75" s="18" t="str">
        <f t="shared" si="5"/>
        <v/>
      </c>
    </row>
    <row r="76" spans="1:17" x14ac:dyDescent="0.3">
      <c r="A76" s="13"/>
      <c r="B76" s="13"/>
      <c r="C76" s="13"/>
      <c r="D76" s="13"/>
      <c r="E76" s="13"/>
      <c r="F76" s="13"/>
      <c r="G76" s="13"/>
      <c r="H76" s="13"/>
      <c r="I76" s="14" t="str">
        <f>IF(N($L76)=0,"",100000-SUMPRODUCT(MAX((Purchases!$B$4:$B$2003=$B76)*(Purchases!$A$4:$A$2003&lt;&gt;"")*(100000-Purchases!$A$4:$A$2003))))</f>
        <v/>
      </c>
      <c r="J76" s="14" t="str">
        <f>IF(N($L76)=0,"",SUMPRODUCT(MAX((Purchases!$B$4:$B$2003=$B76)*Purchases!$A$4:$A$2003)))</f>
        <v/>
      </c>
      <c r="K76" s="15" t="str">
        <f t="shared" ca="1" si="3"/>
        <v/>
      </c>
      <c r="L76" s="16" t="str">
        <f>IF($B76="","",COUNTIF(Purchases!$B$4:$B$2003,$B76))</f>
        <v/>
      </c>
      <c r="M76" s="17" t="str">
        <f>IF($B76="","",SUMIF(Purchases!$B$4:$B$2003,$B76,Purchases!$E$4:$E$2003))</f>
        <v/>
      </c>
      <c r="N76" s="17" t="str">
        <f t="shared" si="4"/>
        <v/>
      </c>
      <c r="O76" s="16" t="str">
        <f>IF($B76="","",IF(N($L76)=0,"No purchase yet",IF($K76&lt;=Setup!$B$5,"Active",IF($K76&lt;=Setup!$B$6,"At risk","Lapsed"))))</f>
        <v/>
      </c>
      <c r="P76" s="13"/>
      <c r="Q76" s="18" t="str">
        <f t="shared" si="5"/>
        <v/>
      </c>
    </row>
    <row r="77" spans="1:17" x14ac:dyDescent="0.3">
      <c r="A77" s="13"/>
      <c r="B77" s="13"/>
      <c r="C77" s="13"/>
      <c r="D77" s="13"/>
      <c r="E77" s="13"/>
      <c r="F77" s="13"/>
      <c r="G77" s="13"/>
      <c r="H77" s="13"/>
      <c r="I77" s="14" t="str">
        <f>IF(N($L77)=0,"",100000-SUMPRODUCT(MAX((Purchases!$B$4:$B$2003=$B77)*(Purchases!$A$4:$A$2003&lt;&gt;"")*(100000-Purchases!$A$4:$A$2003))))</f>
        <v/>
      </c>
      <c r="J77" s="14" t="str">
        <f>IF(N($L77)=0,"",SUMPRODUCT(MAX((Purchases!$B$4:$B$2003=$B77)*Purchases!$A$4:$A$2003)))</f>
        <v/>
      </c>
      <c r="K77" s="15" t="str">
        <f t="shared" ca="1" si="3"/>
        <v/>
      </c>
      <c r="L77" s="16" t="str">
        <f>IF($B77="","",COUNTIF(Purchases!$B$4:$B$2003,$B77))</f>
        <v/>
      </c>
      <c r="M77" s="17" t="str">
        <f>IF($B77="","",SUMIF(Purchases!$B$4:$B$2003,$B77,Purchases!$E$4:$E$2003))</f>
        <v/>
      </c>
      <c r="N77" s="17" t="str">
        <f t="shared" si="4"/>
        <v/>
      </c>
      <c r="O77" s="16" t="str">
        <f>IF($B77="","",IF(N($L77)=0,"No purchase yet",IF($K77&lt;=Setup!$B$5,"Active",IF($K77&lt;=Setup!$B$6,"At risk","Lapsed"))))</f>
        <v/>
      </c>
      <c r="P77" s="13"/>
      <c r="Q77" s="18" t="str">
        <f t="shared" si="5"/>
        <v/>
      </c>
    </row>
    <row r="78" spans="1:17" x14ac:dyDescent="0.3">
      <c r="A78" s="13"/>
      <c r="B78" s="13"/>
      <c r="C78" s="13"/>
      <c r="D78" s="13"/>
      <c r="E78" s="13"/>
      <c r="F78" s="13"/>
      <c r="G78" s="13"/>
      <c r="H78" s="13"/>
      <c r="I78" s="14" t="str">
        <f>IF(N($L78)=0,"",100000-SUMPRODUCT(MAX((Purchases!$B$4:$B$2003=$B78)*(Purchases!$A$4:$A$2003&lt;&gt;"")*(100000-Purchases!$A$4:$A$2003))))</f>
        <v/>
      </c>
      <c r="J78" s="14" t="str">
        <f>IF(N($L78)=0,"",SUMPRODUCT(MAX((Purchases!$B$4:$B$2003=$B78)*Purchases!$A$4:$A$2003)))</f>
        <v/>
      </c>
      <c r="K78" s="15" t="str">
        <f t="shared" ca="1" si="3"/>
        <v/>
      </c>
      <c r="L78" s="16" t="str">
        <f>IF($B78="","",COUNTIF(Purchases!$B$4:$B$2003,$B78))</f>
        <v/>
      </c>
      <c r="M78" s="17" t="str">
        <f>IF($B78="","",SUMIF(Purchases!$B$4:$B$2003,$B78,Purchases!$E$4:$E$2003))</f>
        <v/>
      </c>
      <c r="N78" s="17" t="str">
        <f t="shared" si="4"/>
        <v/>
      </c>
      <c r="O78" s="16" t="str">
        <f>IF($B78="","",IF(N($L78)=0,"No purchase yet",IF($K78&lt;=Setup!$B$5,"Active",IF($K78&lt;=Setup!$B$6,"At risk","Lapsed"))))</f>
        <v/>
      </c>
      <c r="P78" s="13"/>
      <c r="Q78" s="18" t="str">
        <f t="shared" si="5"/>
        <v/>
      </c>
    </row>
    <row r="79" spans="1:17" x14ac:dyDescent="0.3">
      <c r="A79" s="13"/>
      <c r="B79" s="13"/>
      <c r="C79" s="13"/>
      <c r="D79" s="13"/>
      <c r="E79" s="13"/>
      <c r="F79" s="13"/>
      <c r="G79" s="13"/>
      <c r="H79" s="13"/>
      <c r="I79" s="14" t="str">
        <f>IF(N($L79)=0,"",100000-SUMPRODUCT(MAX((Purchases!$B$4:$B$2003=$B79)*(Purchases!$A$4:$A$2003&lt;&gt;"")*(100000-Purchases!$A$4:$A$2003))))</f>
        <v/>
      </c>
      <c r="J79" s="14" t="str">
        <f>IF(N($L79)=0,"",SUMPRODUCT(MAX((Purchases!$B$4:$B$2003=$B79)*Purchases!$A$4:$A$2003)))</f>
        <v/>
      </c>
      <c r="K79" s="15" t="str">
        <f t="shared" ca="1" si="3"/>
        <v/>
      </c>
      <c r="L79" s="16" t="str">
        <f>IF($B79="","",COUNTIF(Purchases!$B$4:$B$2003,$B79))</f>
        <v/>
      </c>
      <c r="M79" s="17" t="str">
        <f>IF($B79="","",SUMIF(Purchases!$B$4:$B$2003,$B79,Purchases!$E$4:$E$2003))</f>
        <v/>
      </c>
      <c r="N79" s="17" t="str">
        <f t="shared" si="4"/>
        <v/>
      </c>
      <c r="O79" s="16" t="str">
        <f>IF($B79="","",IF(N($L79)=0,"No purchase yet",IF($K79&lt;=Setup!$B$5,"Active",IF($K79&lt;=Setup!$B$6,"At risk","Lapsed"))))</f>
        <v/>
      </c>
      <c r="P79" s="13"/>
      <c r="Q79" s="18" t="str">
        <f t="shared" si="5"/>
        <v/>
      </c>
    </row>
    <row r="80" spans="1:17" x14ac:dyDescent="0.3">
      <c r="A80" s="13"/>
      <c r="B80" s="13"/>
      <c r="C80" s="13"/>
      <c r="D80" s="13"/>
      <c r="E80" s="13"/>
      <c r="F80" s="13"/>
      <c r="G80" s="13"/>
      <c r="H80" s="13"/>
      <c r="I80" s="14" t="str">
        <f>IF(N($L80)=0,"",100000-SUMPRODUCT(MAX((Purchases!$B$4:$B$2003=$B80)*(Purchases!$A$4:$A$2003&lt;&gt;"")*(100000-Purchases!$A$4:$A$2003))))</f>
        <v/>
      </c>
      <c r="J80" s="14" t="str">
        <f>IF(N($L80)=0,"",SUMPRODUCT(MAX((Purchases!$B$4:$B$2003=$B80)*Purchases!$A$4:$A$2003)))</f>
        <v/>
      </c>
      <c r="K80" s="15" t="str">
        <f t="shared" ca="1" si="3"/>
        <v/>
      </c>
      <c r="L80" s="16" t="str">
        <f>IF($B80="","",COUNTIF(Purchases!$B$4:$B$2003,$B80))</f>
        <v/>
      </c>
      <c r="M80" s="17" t="str">
        <f>IF($B80="","",SUMIF(Purchases!$B$4:$B$2003,$B80,Purchases!$E$4:$E$2003))</f>
        <v/>
      </c>
      <c r="N80" s="17" t="str">
        <f t="shared" si="4"/>
        <v/>
      </c>
      <c r="O80" s="16" t="str">
        <f>IF($B80="","",IF(N($L80)=0,"No purchase yet",IF($K80&lt;=Setup!$B$5,"Active",IF($K80&lt;=Setup!$B$6,"At risk","Lapsed"))))</f>
        <v/>
      </c>
      <c r="P80" s="13"/>
      <c r="Q80" s="18" t="str">
        <f t="shared" si="5"/>
        <v/>
      </c>
    </row>
    <row r="81" spans="1:17" x14ac:dyDescent="0.3">
      <c r="A81" s="13"/>
      <c r="B81" s="13"/>
      <c r="C81" s="13"/>
      <c r="D81" s="13"/>
      <c r="E81" s="13"/>
      <c r="F81" s="13"/>
      <c r="G81" s="13"/>
      <c r="H81" s="13"/>
      <c r="I81" s="14" t="str">
        <f>IF(N($L81)=0,"",100000-SUMPRODUCT(MAX((Purchases!$B$4:$B$2003=$B81)*(Purchases!$A$4:$A$2003&lt;&gt;"")*(100000-Purchases!$A$4:$A$2003))))</f>
        <v/>
      </c>
      <c r="J81" s="14" t="str">
        <f>IF(N($L81)=0,"",SUMPRODUCT(MAX((Purchases!$B$4:$B$2003=$B81)*Purchases!$A$4:$A$2003)))</f>
        <v/>
      </c>
      <c r="K81" s="15" t="str">
        <f t="shared" ca="1" si="3"/>
        <v/>
      </c>
      <c r="L81" s="16" t="str">
        <f>IF($B81="","",COUNTIF(Purchases!$B$4:$B$2003,$B81))</f>
        <v/>
      </c>
      <c r="M81" s="17" t="str">
        <f>IF($B81="","",SUMIF(Purchases!$B$4:$B$2003,$B81,Purchases!$E$4:$E$2003))</f>
        <v/>
      </c>
      <c r="N81" s="17" t="str">
        <f t="shared" si="4"/>
        <v/>
      </c>
      <c r="O81" s="16" t="str">
        <f>IF($B81="","",IF(N($L81)=0,"No purchase yet",IF($K81&lt;=Setup!$B$5,"Active",IF($K81&lt;=Setup!$B$6,"At risk","Lapsed"))))</f>
        <v/>
      </c>
      <c r="P81" s="13"/>
      <c r="Q81" s="18" t="str">
        <f t="shared" si="5"/>
        <v/>
      </c>
    </row>
    <row r="82" spans="1:17" x14ac:dyDescent="0.3">
      <c r="A82" s="13"/>
      <c r="B82" s="13"/>
      <c r="C82" s="13"/>
      <c r="D82" s="13"/>
      <c r="E82" s="13"/>
      <c r="F82" s="13"/>
      <c r="G82" s="13"/>
      <c r="H82" s="13"/>
      <c r="I82" s="14" t="str">
        <f>IF(N($L82)=0,"",100000-SUMPRODUCT(MAX((Purchases!$B$4:$B$2003=$B82)*(Purchases!$A$4:$A$2003&lt;&gt;"")*(100000-Purchases!$A$4:$A$2003))))</f>
        <v/>
      </c>
      <c r="J82" s="14" t="str">
        <f>IF(N($L82)=0,"",SUMPRODUCT(MAX((Purchases!$B$4:$B$2003=$B82)*Purchases!$A$4:$A$2003)))</f>
        <v/>
      </c>
      <c r="K82" s="15" t="str">
        <f t="shared" ca="1" si="3"/>
        <v/>
      </c>
      <c r="L82" s="16" t="str">
        <f>IF($B82="","",COUNTIF(Purchases!$B$4:$B$2003,$B82))</f>
        <v/>
      </c>
      <c r="M82" s="17" t="str">
        <f>IF($B82="","",SUMIF(Purchases!$B$4:$B$2003,$B82,Purchases!$E$4:$E$2003))</f>
        <v/>
      </c>
      <c r="N82" s="17" t="str">
        <f t="shared" si="4"/>
        <v/>
      </c>
      <c r="O82" s="16" t="str">
        <f>IF($B82="","",IF(N($L82)=0,"No purchase yet",IF($K82&lt;=Setup!$B$5,"Active",IF($K82&lt;=Setup!$B$6,"At risk","Lapsed"))))</f>
        <v/>
      </c>
      <c r="P82" s="13"/>
      <c r="Q82" s="18" t="str">
        <f t="shared" si="5"/>
        <v/>
      </c>
    </row>
    <row r="83" spans="1:17" x14ac:dyDescent="0.3">
      <c r="A83" s="13"/>
      <c r="B83" s="13"/>
      <c r="C83" s="13"/>
      <c r="D83" s="13"/>
      <c r="E83" s="13"/>
      <c r="F83" s="13"/>
      <c r="G83" s="13"/>
      <c r="H83" s="13"/>
      <c r="I83" s="14" t="str">
        <f>IF(N($L83)=0,"",100000-SUMPRODUCT(MAX((Purchases!$B$4:$B$2003=$B83)*(Purchases!$A$4:$A$2003&lt;&gt;"")*(100000-Purchases!$A$4:$A$2003))))</f>
        <v/>
      </c>
      <c r="J83" s="14" t="str">
        <f>IF(N($L83)=0,"",SUMPRODUCT(MAX((Purchases!$B$4:$B$2003=$B83)*Purchases!$A$4:$A$2003)))</f>
        <v/>
      </c>
      <c r="K83" s="15" t="str">
        <f t="shared" ca="1" si="3"/>
        <v/>
      </c>
      <c r="L83" s="16" t="str">
        <f>IF($B83="","",COUNTIF(Purchases!$B$4:$B$2003,$B83))</f>
        <v/>
      </c>
      <c r="M83" s="17" t="str">
        <f>IF($B83="","",SUMIF(Purchases!$B$4:$B$2003,$B83,Purchases!$E$4:$E$2003))</f>
        <v/>
      </c>
      <c r="N83" s="17" t="str">
        <f t="shared" si="4"/>
        <v/>
      </c>
      <c r="O83" s="16" t="str">
        <f>IF($B83="","",IF(N($L83)=0,"No purchase yet",IF($K83&lt;=Setup!$B$5,"Active",IF($K83&lt;=Setup!$B$6,"At risk","Lapsed"))))</f>
        <v/>
      </c>
      <c r="P83" s="13"/>
      <c r="Q83" s="18" t="str">
        <f t="shared" si="5"/>
        <v/>
      </c>
    </row>
    <row r="84" spans="1:17" x14ac:dyDescent="0.3">
      <c r="A84" s="13"/>
      <c r="B84" s="13"/>
      <c r="C84" s="13"/>
      <c r="D84" s="13"/>
      <c r="E84" s="13"/>
      <c r="F84" s="13"/>
      <c r="G84" s="13"/>
      <c r="H84" s="13"/>
      <c r="I84" s="14" t="str">
        <f>IF(N($L84)=0,"",100000-SUMPRODUCT(MAX((Purchases!$B$4:$B$2003=$B84)*(Purchases!$A$4:$A$2003&lt;&gt;"")*(100000-Purchases!$A$4:$A$2003))))</f>
        <v/>
      </c>
      <c r="J84" s="14" t="str">
        <f>IF(N($L84)=0,"",SUMPRODUCT(MAX((Purchases!$B$4:$B$2003=$B84)*Purchases!$A$4:$A$2003)))</f>
        <v/>
      </c>
      <c r="K84" s="15" t="str">
        <f t="shared" ca="1" si="3"/>
        <v/>
      </c>
      <c r="L84" s="16" t="str">
        <f>IF($B84="","",COUNTIF(Purchases!$B$4:$B$2003,$B84))</f>
        <v/>
      </c>
      <c r="M84" s="17" t="str">
        <f>IF($B84="","",SUMIF(Purchases!$B$4:$B$2003,$B84,Purchases!$E$4:$E$2003))</f>
        <v/>
      </c>
      <c r="N84" s="17" t="str">
        <f t="shared" si="4"/>
        <v/>
      </c>
      <c r="O84" s="16" t="str">
        <f>IF($B84="","",IF(N($L84)=0,"No purchase yet",IF($K84&lt;=Setup!$B$5,"Active",IF($K84&lt;=Setup!$B$6,"At risk","Lapsed"))))</f>
        <v/>
      </c>
      <c r="P84" s="13"/>
      <c r="Q84" s="18" t="str">
        <f t="shared" si="5"/>
        <v/>
      </c>
    </row>
    <row r="85" spans="1:17" x14ac:dyDescent="0.3">
      <c r="A85" s="13"/>
      <c r="B85" s="13"/>
      <c r="C85" s="13"/>
      <c r="D85" s="13"/>
      <c r="E85" s="13"/>
      <c r="F85" s="13"/>
      <c r="G85" s="13"/>
      <c r="H85" s="13"/>
      <c r="I85" s="14" t="str">
        <f>IF(N($L85)=0,"",100000-SUMPRODUCT(MAX((Purchases!$B$4:$B$2003=$B85)*(Purchases!$A$4:$A$2003&lt;&gt;"")*(100000-Purchases!$A$4:$A$2003))))</f>
        <v/>
      </c>
      <c r="J85" s="14" t="str">
        <f>IF(N($L85)=0,"",SUMPRODUCT(MAX((Purchases!$B$4:$B$2003=$B85)*Purchases!$A$4:$A$2003)))</f>
        <v/>
      </c>
      <c r="K85" s="15" t="str">
        <f t="shared" ca="1" si="3"/>
        <v/>
      </c>
      <c r="L85" s="16" t="str">
        <f>IF($B85="","",COUNTIF(Purchases!$B$4:$B$2003,$B85))</f>
        <v/>
      </c>
      <c r="M85" s="17" t="str">
        <f>IF($B85="","",SUMIF(Purchases!$B$4:$B$2003,$B85,Purchases!$E$4:$E$2003))</f>
        <v/>
      </c>
      <c r="N85" s="17" t="str">
        <f t="shared" si="4"/>
        <v/>
      </c>
      <c r="O85" s="16" t="str">
        <f>IF($B85="","",IF(N($L85)=0,"No purchase yet",IF($K85&lt;=Setup!$B$5,"Active",IF($K85&lt;=Setup!$B$6,"At risk","Lapsed"))))</f>
        <v/>
      </c>
      <c r="P85" s="13"/>
      <c r="Q85" s="18" t="str">
        <f t="shared" si="5"/>
        <v/>
      </c>
    </row>
    <row r="86" spans="1:17" x14ac:dyDescent="0.3">
      <c r="A86" s="13"/>
      <c r="B86" s="13"/>
      <c r="C86" s="13"/>
      <c r="D86" s="13"/>
      <c r="E86" s="13"/>
      <c r="F86" s="13"/>
      <c r="G86" s="13"/>
      <c r="H86" s="13"/>
      <c r="I86" s="14" t="str">
        <f>IF(N($L86)=0,"",100000-SUMPRODUCT(MAX((Purchases!$B$4:$B$2003=$B86)*(Purchases!$A$4:$A$2003&lt;&gt;"")*(100000-Purchases!$A$4:$A$2003))))</f>
        <v/>
      </c>
      <c r="J86" s="14" t="str">
        <f>IF(N($L86)=0,"",SUMPRODUCT(MAX((Purchases!$B$4:$B$2003=$B86)*Purchases!$A$4:$A$2003)))</f>
        <v/>
      </c>
      <c r="K86" s="15" t="str">
        <f t="shared" ca="1" si="3"/>
        <v/>
      </c>
      <c r="L86" s="16" t="str">
        <f>IF($B86="","",COUNTIF(Purchases!$B$4:$B$2003,$B86))</f>
        <v/>
      </c>
      <c r="M86" s="17" t="str">
        <f>IF($B86="","",SUMIF(Purchases!$B$4:$B$2003,$B86,Purchases!$E$4:$E$2003))</f>
        <v/>
      </c>
      <c r="N86" s="17" t="str">
        <f t="shared" si="4"/>
        <v/>
      </c>
      <c r="O86" s="16" t="str">
        <f>IF($B86="","",IF(N($L86)=0,"No purchase yet",IF($K86&lt;=Setup!$B$5,"Active",IF($K86&lt;=Setup!$B$6,"At risk","Lapsed"))))</f>
        <v/>
      </c>
      <c r="P86" s="13"/>
      <c r="Q86" s="18" t="str">
        <f t="shared" si="5"/>
        <v/>
      </c>
    </row>
    <row r="87" spans="1:17" x14ac:dyDescent="0.3">
      <c r="A87" s="13"/>
      <c r="B87" s="13"/>
      <c r="C87" s="13"/>
      <c r="D87" s="13"/>
      <c r="E87" s="13"/>
      <c r="F87" s="13"/>
      <c r="G87" s="13"/>
      <c r="H87" s="13"/>
      <c r="I87" s="14" t="str">
        <f>IF(N($L87)=0,"",100000-SUMPRODUCT(MAX((Purchases!$B$4:$B$2003=$B87)*(Purchases!$A$4:$A$2003&lt;&gt;"")*(100000-Purchases!$A$4:$A$2003))))</f>
        <v/>
      </c>
      <c r="J87" s="14" t="str">
        <f>IF(N($L87)=0,"",SUMPRODUCT(MAX((Purchases!$B$4:$B$2003=$B87)*Purchases!$A$4:$A$2003)))</f>
        <v/>
      </c>
      <c r="K87" s="15" t="str">
        <f t="shared" ca="1" si="3"/>
        <v/>
      </c>
      <c r="L87" s="16" t="str">
        <f>IF($B87="","",COUNTIF(Purchases!$B$4:$B$2003,$B87))</f>
        <v/>
      </c>
      <c r="M87" s="17" t="str">
        <f>IF($B87="","",SUMIF(Purchases!$B$4:$B$2003,$B87,Purchases!$E$4:$E$2003))</f>
        <v/>
      </c>
      <c r="N87" s="17" t="str">
        <f t="shared" si="4"/>
        <v/>
      </c>
      <c r="O87" s="16" t="str">
        <f>IF($B87="","",IF(N($L87)=0,"No purchase yet",IF($K87&lt;=Setup!$B$5,"Active",IF($K87&lt;=Setup!$B$6,"At risk","Lapsed"))))</f>
        <v/>
      </c>
      <c r="P87" s="13"/>
      <c r="Q87" s="18" t="str">
        <f t="shared" si="5"/>
        <v/>
      </c>
    </row>
    <row r="88" spans="1:17" x14ac:dyDescent="0.3">
      <c r="A88" s="13"/>
      <c r="B88" s="13"/>
      <c r="C88" s="13"/>
      <c r="D88" s="13"/>
      <c r="E88" s="13"/>
      <c r="F88" s="13"/>
      <c r="G88" s="13"/>
      <c r="H88" s="13"/>
      <c r="I88" s="14" t="str">
        <f>IF(N($L88)=0,"",100000-SUMPRODUCT(MAX((Purchases!$B$4:$B$2003=$B88)*(Purchases!$A$4:$A$2003&lt;&gt;"")*(100000-Purchases!$A$4:$A$2003))))</f>
        <v/>
      </c>
      <c r="J88" s="14" t="str">
        <f>IF(N($L88)=0,"",SUMPRODUCT(MAX((Purchases!$B$4:$B$2003=$B88)*Purchases!$A$4:$A$2003)))</f>
        <v/>
      </c>
      <c r="K88" s="15" t="str">
        <f t="shared" ca="1" si="3"/>
        <v/>
      </c>
      <c r="L88" s="16" t="str">
        <f>IF($B88="","",COUNTIF(Purchases!$B$4:$B$2003,$B88))</f>
        <v/>
      </c>
      <c r="M88" s="17" t="str">
        <f>IF($B88="","",SUMIF(Purchases!$B$4:$B$2003,$B88,Purchases!$E$4:$E$2003))</f>
        <v/>
      </c>
      <c r="N88" s="17" t="str">
        <f t="shared" si="4"/>
        <v/>
      </c>
      <c r="O88" s="16" t="str">
        <f>IF($B88="","",IF(N($L88)=0,"No purchase yet",IF($K88&lt;=Setup!$B$5,"Active",IF($K88&lt;=Setup!$B$6,"At risk","Lapsed"))))</f>
        <v/>
      </c>
      <c r="P88" s="13"/>
      <c r="Q88" s="18" t="str">
        <f t="shared" si="5"/>
        <v/>
      </c>
    </row>
    <row r="89" spans="1:17" x14ac:dyDescent="0.3">
      <c r="A89" s="13"/>
      <c r="B89" s="13"/>
      <c r="C89" s="13"/>
      <c r="D89" s="13"/>
      <c r="E89" s="13"/>
      <c r="F89" s="13"/>
      <c r="G89" s="13"/>
      <c r="H89" s="13"/>
      <c r="I89" s="14" t="str">
        <f>IF(N($L89)=0,"",100000-SUMPRODUCT(MAX((Purchases!$B$4:$B$2003=$B89)*(Purchases!$A$4:$A$2003&lt;&gt;"")*(100000-Purchases!$A$4:$A$2003))))</f>
        <v/>
      </c>
      <c r="J89" s="14" t="str">
        <f>IF(N($L89)=0,"",SUMPRODUCT(MAX((Purchases!$B$4:$B$2003=$B89)*Purchases!$A$4:$A$2003)))</f>
        <v/>
      </c>
      <c r="K89" s="15" t="str">
        <f t="shared" ca="1" si="3"/>
        <v/>
      </c>
      <c r="L89" s="16" t="str">
        <f>IF($B89="","",COUNTIF(Purchases!$B$4:$B$2003,$B89))</f>
        <v/>
      </c>
      <c r="M89" s="17" t="str">
        <f>IF($B89="","",SUMIF(Purchases!$B$4:$B$2003,$B89,Purchases!$E$4:$E$2003))</f>
        <v/>
      </c>
      <c r="N89" s="17" t="str">
        <f t="shared" si="4"/>
        <v/>
      </c>
      <c r="O89" s="16" t="str">
        <f>IF($B89="","",IF(N($L89)=0,"No purchase yet",IF($K89&lt;=Setup!$B$5,"Active",IF($K89&lt;=Setup!$B$6,"At risk","Lapsed"))))</f>
        <v/>
      </c>
      <c r="P89" s="13"/>
      <c r="Q89" s="18" t="str">
        <f t="shared" si="5"/>
        <v/>
      </c>
    </row>
    <row r="90" spans="1:17" x14ac:dyDescent="0.3">
      <c r="A90" s="13"/>
      <c r="B90" s="13"/>
      <c r="C90" s="13"/>
      <c r="D90" s="13"/>
      <c r="E90" s="13"/>
      <c r="F90" s="13"/>
      <c r="G90" s="13"/>
      <c r="H90" s="13"/>
      <c r="I90" s="14" t="str">
        <f>IF(N($L90)=0,"",100000-SUMPRODUCT(MAX((Purchases!$B$4:$B$2003=$B90)*(Purchases!$A$4:$A$2003&lt;&gt;"")*(100000-Purchases!$A$4:$A$2003))))</f>
        <v/>
      </c>
      <c r="J90" s="14" t="str">
        <f>IF(N($L90)=0,"",SUMPRODUCT(MAX((Purchases!$B$4:$B$2003=$B90)*Purchases!$A$4:$A$2003)))</f>
        <v/>
      </c>
      <c r="K90" s="15" t="str">
        <f t="shared" ca="1" si="3"/>
        <v/>
      </c>
      <c r="L90" s="16" t="str">
        <f>IF($B90="","",COUNTIF(Purchases!$B$4:$B$2003,$B90))</f>
        <v/>
      </c>
      <c r="M90" s="17" t="str">
        <f>IF($B90="","",SUMIF(Purchases!$B$4:$B$2003,$B90,Purchases!$E$4:$E$2003))</f>
        <v/>
      </c>
      <c r="N90" s="17" t="str">
        <f t="shared" si="4"/>
        <v/>
      </c>
      <c r="O90" s="16" t="str">
        <f>IF($B90="","",IF(N($L90)=0,"No purchase yet",IF($K90&lt;=Setup!$B$5,"Active",IF($K90&lt;=Setup!$B$6,"At risk","Lapsed"))))</f>
        <v/>
      </c>
      <c r="P90" s="13"/>
      <c r="Q90" s="18" t="str">
        <f t="shared" si="5"/>
        <v/>
      </c>
    </row>
    <row r="91" spans="1:17" x14ac:dyDescent="0.3">
      <c r="A91" s="13"/>
      <c r="B91" s="13"/>
      <c r="C91" s="13"/>
      <c r="D91" s="13"/>
      <c r="E91" s="13"/>
      <c r="F91" s="13"/>
      <c r="G91" s="13"/>
      <c r="H91" s="13"/>
      <c r="I91" s="14" t="str">
        <f>IF(N($L91)=0,"",100000-SUMPRODUCT(MAX((Purchases!$B$4:$B$2003=$B91)*(Purchases!$A$4:$A$2003&lt;&gt;"")*(100000-Purchases!$A$4:$A$2003))))</f>
        <v/>
      </c>
      <c r="J91" s="14" t="str">
        <f>IF(N($L91)=0,"",SUMPRODUCT(MAX((Purchases!$B$4:$B$2003=$B91)*Purchases!$A$4:$A$2003)))</f>
        <v/>
      </c>
      <c r="K91" s="15" t="str">
        <f t="shared" ca="1" si="3"/>
        <v/>
      </c>
      <c r="L91" s="16" t="str">
        <f>IF($B91="","",COUNTIF(Purchases!$B$4:$B$2003,$B91))</f>
        <v/>
      </c>
      <c r="M91" s="17" t="str">
        <f>IF($B91="","",SUMIF(Purchases!$B$4:$B$2003,$B91,Purchases!$E$4:$E$2003))</f>
        <v/>
      </c>
      <c r="N91" s="17" t="str">
        <f t="shared" si="4"/>
        <v/>
      </c>
      <c r="O91" s="16" t="str">
        <f>IF($B91="","",IF(N($L91)=0,"No purchase yet",IF($K91&lt;=Setup!$B$5,"Active",IF($K91&lt;=Setup!$B$6,"At risk","Lapsed"))))</f>
        <v/>
      </c>
      <c r="P91" s="13"/>
      <c r="Q91" s="18" t="str">
        <f t="shared" si="5"/>
        <v/>
      </c>
    </row>
    <row r="92" spans="1:17" x14ac:dyDescent="0.3">
      <c r="A92" s="13"/>
      <c r="B92" s="13"/>
      <c r="C92" s="13"/>
      <c r="D92" s="13"/>
      <c r="E92" s="13"/>
      <c r="F92" s="13"/>
      <c r="G92" s="13"/>
      <c r="H92" s="13"/>
      <c r="I92" s="14" t="str">
        <f>IF(N($L92)=0,"",100000-SUMPRODUCT(MAX((Purchases!$B$4:$B$2003=$B92)*(Purchases!$A$4:$A$2003&lt;&gt;"")*(100000-Purchases!$A$4:$A$2003))))</f>
        <v/>
      </c>
      <c r="J92" s="14" t="str">
        <f>IF(N($L92)=0,"",SUMPRODUCT(MAX((Purchases!$B$4:$B$2003=$B92)*Purchases!$A$4:$A$2003)))</f>
        <v/>
      </c>
      <c r="K92" s="15" t="str">
        <f t="shared" ca="1" si="3"/>
        <v/>
      </c>
      <c r="L92" s="16" t="str">
        <f>IF($B92="","",COUNTIF(Purchases!$B$4:$B$2003,$B92))</f>
        <v/>
      </c>
      <c r="M92" s="17" t="str">
        <f>IF($B92="","",SUMIF(Purchases!$B$4:$B$2003,$B92,Purchases!$E$4:$E$2003))</f>
        <v/>
      </c>
      <c r="N92" s="17" t="str">
        <f t="shared" si="4"/>
        <v/>
      </c>
      <c r="O92" s="16" t="str">
        <f>IF($B92="","",IF(N($L92)=0,"No purchase yet",IF($K92&lt;=Setup!$B$5,"Active",IF($K92&lt;=Setup!$B$6,"At risk","Lapsed"))))</f>
        <v/>
      </c>
      <c r="P92" s="13"/>
      <c r="Q92" s="18" t="str">
        <f t="shared" si="5"/>
        <v/>
      </c>
    </row>
    <row r="93" spans="1:17" x14ac:dyDescent="0.3">
      <c r="A93" s="13"/>
      <c r="B93" s="13"/>
      <c r="C93" s="13"/>
      <c r="D93" s="13"/>
      <c r="E93" s="13"/>
      <c r="F93" s="13"/>
      <c r="G93" s="13"/>
      <c r="H93" s="13"/>
      <c r="I93" s="14" t="str">
        <f>IF(N($L93)=0,"",100000-SUMPRODUCT(MAX((Purchases!$B$4:$B$2003=$B93)*(Purchases!$A$4:$A$2003&lt;&gt;"")*(100000-Purchases!$A$4:$A$2003))))</f>
        <v/>
      </c>
      <c r="J93" s="14" t="str">
        <f>IF(N($L93)=0,"",SUMPRODUCT(MAX((Purchases!$B$4:$B$2003=$B93)*Purchases!$A$4:$A$2003)))</f>
        <v/>
      </c>
      <c r="K93" s="15" t="str">
        <f t="shared" ca="1" si="3"/>
        <v/>
      </c>
      <c r="L93" s="16" t="str">
        <f>IF($B93="","",COUNTIF(Purchases!$B$4:$B$2003,$B93))</f>
        <v/>
      </c>
      <c r="M93" s="17" t="str">
        <f>IF($B93="","",SUMIF(Purchases!$B$4:$B$2003,$B93,Purchases!$E$4:$E$2003))</f>
        <v/>
      </c>
      <c r="N93" s="17" t="str">
        <f t="shared" si="4"/>
        <v/>
      </c>
      <c r="O93" s="16" t="str">
        <f>IF($B93="","",IF(N($L93)=0,"No purchase yet",IF($K93&lt;=Setup!$B$5,"Active",IF($K93&lt;=Setup!$B$6,"At risk","Lapsed"))))</f>
        <v/>
      </c>
      <c r="P93" s="13"/>
      <c r="Q93" s="18" t="str">
        <f t="shared" si="5"/>
        <v/>
      </c>
    </row>
    <row r="94" spans="1:17" x14ac:dyDescent="0.3">
      <c r="A94" s="13"/>
      <c r="B94" s="13"/>
      <c r="C94" s="13"/>
      <c r="D94" s="13"/>
      <c r="E94" s="13"/>
      <c r="F94" s="13"/>
      <c r="G94" s="13"/>
      <c r="H94" s="13"/>
      <c r="I94" s="14" t="str">
        <f>IF(N($L94)=0,"",100000-SUMPRODUCT(MAX((Purchases!$B$4:$B$2003=$B94)*(Purchases!$A$4:$A$2003&lt;&gt;"")*(100000-Purchases!$A$4:$A$2003))))</f>
        <v/>
      </c>
      <c r="J94" s="14" t="str">
        <f>IF(N($L94)=0,"",SUMPRODUCT(MAX((Purchases!$B$4:$B$2003=$B94)*Purchases!$A$4:$A$2003)))</f>
        <v/>
      </c>
      <c r="K94" s="15" t="str">
        <f t="shared" ca="1" si="3"/>
        <v/>
      </c>
      <c r="L94" s="16" t="str">
        <f>IF($B94="","",COUNTIF(Purchases!$B$4:$B$2003,$B94))</f>
        <v/>
      </c>
      <c r="M94" s="17" t="str">
        <f>IF($B94="","",SUMIF(Purchases!$B$4:$B$2003,$B94,Purchases!$E$4:$E$2003))</f>
        <v/>
      </c>
      <c r="N94" s="17" t="str">
        <f t="shared" si="4"/>
        <v/>
      </c>
      <c r="O94" s="16" t="str">
        <f>IF($B94="","",IF(N($L94)=0,"No purchase yet",IF($K94&lt;=Setup!$B$5,"Active",IF($K94&lt;=Setup!$B$6,"At risk","Lapsed"))))</f>
        <v/>
      </c>
      <c r="P94" s="13"/>
      <c r="Q94" s="18" t="str">
        <f t="shared" si="5"/>
        <v/>
      </c>
    </row>
    <row r="95" spans="1:17" x14ac:dyDescent="0.3">
      <c r="A95" s="13"/>
      <c r="B95" s="13"/>
      <c r="C95" s="13"/>
      <c r="D95" s="13"/>
      <c r="E95" s="13"/>
      <c r="F95" s="13"/>
      <c r="G95" s="13"/>
      <c r="H95" s="13"/>
      <c r="I95" s="14" t="str">
        <f>IF(N($L95)=0,"",100000-SUMPRODUCT(MAX((Purchases!$B$4:$B$2003=$B95)*(Purchases!$A$4:$A$2003&lt;&gt;"")*(100000-Purchases!$A$4:$A$2003))))</f>
        <v/>
      </c>
      <c r="J95" s="14" t="str">
        <f>IF(N($L95)=0,"",SUMPRODUCT(MAX((Purchases!$B$4:$B$2003=$B95)*Purchases!$A$4:$A$2003)))</f>
        <v/>
      </c>
      <c r="K95" s="15" t="str">
        <f t="shared" ca="1" si="3"/>
        <v/>
      </c>
      <c r="L95" s="16" t="str">
        <f>IF($B95="","",COUNTIF(Purchases!$B$4:$B$2003,$B95))</f>
        <v/>
      </c>
      <c r="M95" s="17" t="str">
        <f>IF($B95="","",SUMIF(Purchases!$B$4:$B$2003,$B95,Purchases!$E$4:$E$2003))</f>
        <v/>
      </c>
      <c r="N95" s="17" t="str">
        <f t="shared" si="4"/>
        <v/>
      </c>
      <c r="O95" s="16" t="str">
        <f>IF($B95="","",IF(N($L95)=0,"No purchase yet",IF($K95&lt;=Setup!$B$5,"Active",IF($K95&lt;=Setup!$B$6,"At risk","Lapsed"))))</f>
        <v/>
      </c>
      <c r="P95" s="13"/>
      <c r="Q95" s="18" t="str">
        <f t="shared" si="5"/>
        <v/>
      </c>
    </row>
    <row r="96" spans="1:17" x14ac:dyDescent="0.3">
      <c r="A96" s="13"/>
      <c r="B96" s="13"/>
      <c r="C96" s="13"/>
      <c r="D96" s="13"/>
      <c r="E96" s="13"/>
      <c r="F96" s="13"/>
      <c r="G96" s="13"/>
      <c r="H96" s="13"/>
      <c r="I96" s="14" t="str">
        <f>IF(N($L96)=0,"",100000-SUMPRODUCT(MAX((Purchases!$B$4:$B$2003=$B96)*(Purchases!$A$4:$A$2003&lt;&gt;"")*(100000-Purchases!$A$4:$A$2003))))</f>
        <v/>
      </c>
      <c r="J96" s="14" t="str">
        <f>IF(N($L96)=0,"",SUMPRODUCT(MAX((Purchases!$B$4:$B$2003=$B96)*Purchases!$A$4:$A$2003)))</f>
        <v/>
      </c>
      <c r="K96" s="15" t="str">
        <f t="shared" ca="1" si="3"/>
        <v/>
      </c>
      <c r="L96" s="16" t="str">
        <f>IF($B96="","",COUNTIF(Purchases!$B$4:$B$2003,$B96))</f>
        <v/>
      </c>
      <c r="M96" s="17" t="str">
        <f>IF($B96="","",SUMIF(Purchases!$B$4:$B$2003,$B96,Purchases!$E$4:$E$2003))</f>
        <v/>
      </c>
      <c r="N96" s="17" t="str">
        <f t="shared" si="4"/>
        <v/>
      </c>
      <c r="O96" s="16" t="str">
        <f>IF($B96="","",IF(N($L96)=0,"No purchase yet",IF($K96&lt;=Setup!$B$5,"Active",IF($K96&lt;=Setup!$B$6,"At risk","Lapsed"))))</f>
        <v/>
      </c>
      <c r="P96" s="13"/>
      <c r="Q96" s="18" t="str">
        <f t="shared" si="5"/>
        <v/>
      </c>
    </row>
    <row r="97" spans="1:17" x14ac:dyDescent="0.3">
      <c r="A97" s="13"/>
      <c r="B97" s="13"/>
      <c r="C97" s="13"/>
      <c r="D97" s="13"/>
      <c r="E97" s="13"/>
      <c r="F97" s="13"/>
      <c r="G97" s="13"/>
      <c r="H97" s="13"/>
      <c r="I97" s="14" t="str">
        <f>IF(N($L97)=0,"",100000-SUMPRODUCT(MAX((Purchases!$B$4:$B$2003=$B97)*(Purchases!$A$4:$A$2003&lt;&gt;"")*(100000-Purchases!$A$4:$A$2003))))</f>
        <v/>
      </c>
      <c r="J97" s="14" t="str">
        <f>IF(N($L97)=0,"",SUMPRODUCT(MAX((Purchases!$B$4:$B$2003=$B97)*Purchases!$A$4:$A$2003)))</f>
        <v/>
      </c>
      <c r="K97" s="15" t="str">
        <f t="shared" ca="1" si="3"/>
        <v/>
      </c>
      <c r="L97" s="16" t="str">
        <f>IF($B97="","",COUNTIF(Purchases!$B$4:$B$2003,$B97))</f>
        <v/>
      </c>
      <c r="M97" s="17" t="str">
        <f>IF($B97="","",SUMIF(Purchases!$B$4:$B$2003,$B97,Purchases!$E$4:$E$2003))</f>
        <v/>
      </c>
      <c r="N97" s="17" t="str">
        <f t="shared" si="4"/>
        <v/>
      </c>
      <c r="O97" s="16" t="str">
        <f>IF($B97="","",IF(N($L97)=0,"No purchase yet",IF($K97&lt;=Setup!$B$5,"Active",IF($K97&lt;=Setup!$B$6,"At risk","Lapsed"))))</f>
        <v/>
      </c>
      <c r="P97" s="13"/>
      <c r="Q97" s="18" t="str">
        <f t="shared" si="5"/>
        <v/>
      </c>
    </row>
    <row r="98" spans="1:17" x14ac:dyDescent="0.3">
      <c r="A98" s="13"/>
      <c r="B98" s="13"/>
      <c r="C98" s="13"/>
      <c r="D98" s="13"/>
      <c r="E98" s="13"/>
      <c r="F98" s="13"/>
      <c r="G98" s="13"/>
      <c r="H98" s="13"/>
      <c r="I98" s="14" t="str">
        <f>IF(N($L98)=0,"",100000-SUMPRODUCT(MAX((Purchases!$B$4:$B$2003=$B98)*(Purchases!$A$4:$A$2003&lt;&gt;"")*(100000-Purchases!$A$4:$A$2003))))</f>
        <v/>
      </c>
      <c r="J98" s="14" t="str">
        <f>IF(N($L98)=0,"",SUMPRODUCT(MAX((Purchases!$B$4:$B$2003=$B98)*Purchases!$A$4:$A$2003)))</f>
        <v/>
      </c>
      <c r="K98" s="15" t="str">
        <f t="shared" ca="1" si="3"/>
        <v/>
      </c>
      <c r="L98" s="16" t="str">
        <f>IF($B98="","",COUNTIF(Purchases!$B$4:$B$2003,$B98))</f>
        <v/>
      </c>
      <c r="M98" s="17" t="str">
        <f>IF($B98="","",SUMIF(Purchases!$B$4:$B$2003,$B98,Purchases!$E$4:$E$2003))</f>
        <v/>
      </c>
      <c r="N98" s="17" t="str">
        <f t="shared" si="4"/>
        <v/>
      </c>
      <c r="O98" s="16" t="str">
        <f>IF($B98="","",IF(N($L98)=0,"No purchase yet",IF($K98&lt;=Setup!$B$5,"Active",IF($K98&lt;=Setup!$B$6,"At risk","Lapsed"))))</f>
        <v/>
      </c>
      <c r="P98" s="13"/>
      <c r="Q98" s="18" t="str">
        <f t="shared" si="5"/>
        <v/>
      </c>
    </row>
    <row r="99" spans="1:17" x14ac:dyDescent="0.3">
      <c r="A99" s="13"/>
      <c r="B99" s="13"/>
      <c r="C99" s="13"/>
      <c r="D99" s="13"/>
      <c r="E99" s="13"/>
      <c r="F99" s="13"/>
      <c r="G99" s="13"/>
      <c r="H99" s="13"/>
      <c r="I99" s="14" t="str">
        <f>IF(N($L99)=0,"",100000-SUMPRODUCT(MAX((Purchases!$B$4:$B$2003=$B99)*(Purchases!$A$4:$A$2003&lt;&gt;"")*(100000-Purchases!$A$4:$A$2003))))</f>
        <v/>
      </c>
      <c r="J99" s="14" t="str">
        <f>IF(N($L99)=0,"",SUMPRODUCT(MAX((Purchases!$B$4:$B$2003=$B99)*Purchases!$A$4:$A$2003)))</f>
        <v/>
      </c>
      <c r="K99" s="15" t="str">
        <f t="shared" ca="1" si="3"/>
        <v/>
      </c>
      <c r="L99" s="16" t="str">
        <f>IF($B99="","",COUNTIF(Purchases!$B$4:$B$2003,$B99))</f>
        <v/>
      </c>
      <c r="M99" s="17" t="str">
        <f>IF($B99="","",SUMIF(Purchases!$B$4:$B$2003,$B99,Purchases!$E$4:$E$2003))</f>
        <v/>
      </c>
      <c r="N99" s="17" t="str">
        <f t="shared" si="4"/>
        <v/>
      </c>
      <c r="O99" s="16" t="str">
        <f>IF($B99="","",IF(N($L99)=0,"No purchase yet",IF($K99&lt;=Setup!$B$5,"Active",IF($K99&lt;=Setup!$B$6,"At risk","Lapsed"))))</f>
        <v/>
      </c>
      <c r="P99" s="13"/>
      <c r="Q99" s="18" t="str">
        <f t="shared" si="5"/>
        <v/>
      </c>
    </row>
    <row r="100" spans="1:17" x14ac:dyDescent="0.3">
      <c r="A100" s="13"/>
      <c r="B100" s="13"/>
      <c r="C100" s="13"/>
      <c r="D100" s="13"/>
      <c r="E100" s="13"/>
      <c r="F100" s="13"/>
      <c r="G100" s="13"/>
      <c r="H100" s="13"/>
      <c r="I100" s="14" t="str">
        <f>IF(N($L100)=0,"",100000-SUMPRODUCT(MAX((Purchases!$B$4:$B$2003=$B100)*(Purchases!$A$4:$A$2003&lt;&gt;"")*(100000-Purchases!$A$4:$A$2003))))</f>
        <v/>
      </c>
      <c r="J100" s="14" t="str">
        <f>IF(N($L100)=0,"",SUMPRODUCT(MAX((Purchases!$B$4:$B$2003=$B100)*Purchases!$A$4:$A$2003)))</f>
        <v/>
      </c>
      <c r="K100" s="15" t="str">
        <f t="shared" ca="1" si="3"/>
        <v/>
      </c>
      <c r="L100" s="16" t="str">
        <f>IF($B100="","",COUNTIF(Purchases!$B$4:$B$2003,$B100))</f>
        <v/>
      </c>
      <c r="M100" s="17" t="str">
        <f>IF($B100="","",SUMIF(Purchases!$B$4:$B$2003,$B100,Purchases!$E$4:$E$2003))</f>
        <v/>
      </c>
      <c r="N100" s="17" t="str">
        <f t="shared" si="4"/>
        <v/>
      </c>
      <c r="O100" s="16" t="str">
        <f>IF($B100="","",IF(N($L100)=0,"No purchase yet",IF($K100&lt;=Setup!$B$5,"Active",IF($K100&lt;=Setup!$B$6,"At risk","Lapsed"))))</f>
        <v/>
      </c>
      <c r="P100" s="13"/>
      <c r="Q100" s="18" t="str">
        <f t="shared" si="5"/>
        <v/>
      </c>
    </row>
    <row r="101" spans="1:17" x14ac:dyDescent="0.3">
      <c r="A101" s="13"/>
      <c r="B101" s="13"/>
      <c r="C101" s="13"/>
      <c r="D101" s="13"/>
      <c r="E101" s="13"/>
      <c r="F101" s="13"/>
      <c r="G101" s="13"/>
      <c r="H101" s="13"/>
      <c r="I101" s="14" t="str">
        <f>IF(N($L101)=0,"",100000-SUMPRODUCT(MAX((Purchases!$B$4:$B$2003=$B101)*(Purchases!$A$4:$A$2003&lt;&gt;"")*(100000-Purchases!$A$4:$A$2003))))</f>
        <v/>
      </c>
      <c r="J101" s="14" t="str">
        <f>IF(N($L101)=0,"",SUMPRODUCT(MAX((Purchases!$B$4:$B$2003=$B101)*Purchases!$A$4:$A$2003)))</f>
        <v/>
      </c>
      <c r="K101" s="15" t="str">
        <f t="shared" ca="1" si="3"/>
        <v/>
      </c>
      <c r="L101" s="16" t="str">
        <f>IF($B101="","",COUNTIF(Purchases!$B$4:$B$2003,$B101))</f>
        <v/>
      </c>
      <c r="M101" s="17" t="str">
        <f>IF($B101="","",SUMIF(Purchases!$B$4:$B$2003,$B101,Purchases!$E$4:$E$2003))</f>
        <v/>
      </c>
      <c r="N101" s="17" t="str">
        <f t="shared" si="4"/>
        <v/>
      </c>
      <c r="O101" s="16" t="str">
        <f>IF($B101="","",IF(N($L101)=0,"No purchase yet",IF($K101&lt;=Setup!$B$5,"Active",IF($K101&lt;=Setup!$B$6,"At risk","Lapsed"))))</f>
        <v/>
      </c>
      <c r="P101" s="13"/>
      <c r="Q101" s="18" t="str">
        <f t="shared" si="5"/>
        <v/>
      </c>
    </row>
    <row r="102" spans="1:17" x14ac:dyDescent="0.3">
      <c r="A102" s="13"/>
      <c r="B102" s="13"/>
      <c r="C102" s="13"/>
      <c r="D102" s="13"/>
      <c r="E102" s="13"/>
      <c r="F102" s="13"/>
      <c r="G102" s="13"/>
      <c r="H102" s="13"/>
      <c r="I102" s="14" t="str">
        <f>IF(N($L102)=0,"",100000-SUMPRODUCT(MAX((Purchases!$B$4:$B$2003=$B102)*(Purchases!$A$4:$A$2003&lt;&gt;"")*(100000-Purchases!$A$4:$A$2003))))</f>
        <v/>
      </c>
      <c r="J102" s="14" t="str">
        <f>IF(N($L102)=0,"",SUMPRODUCT(MAX((Purchases!$B$4:$B$2003=$B102)*Purchases!$A$4:$A$2003)))</f>
        <v/>
      </c>
      <c r="K102" s="15" t="str">
        <f t="shared" ca="1" si="3"/>
        <v/>
      </c>
      <c r="L102" s="16" t="str">
        <f>IF($B102="","",COUNTIF(Purchases!$B$4:$B$2003,$B102))</f>
        <v/>
      </c>
      <c r="M102" s="17" t="str">
        <f>IF($B102="","",SUMIF(Purchases!$B$4:$B$2003,$B102,Purchases!$E$4:$E$2003))</f>
        <v/>
      </c>
      <c r="N102" s="17" t="str">
        <f t="shared" si="4"/>
        <v/>
      </c>
      <c r="O102" s="16" t="str">
        <f>IF($B102="","",IF(N($L102)=0,"No purchase yet",IF($K102&lt;=Setup!$B$5,"Active",IF($K102&lt;=Setup!$B$6,"At risk","Lapsed"))))</f>
        <v/>
      </c>
      <c r="P102" s="13"/>
      <c r="Q102" s="18" t="str">
        <f t="shared" si="5"/>
        <v/>
      </c>
    </row>
    <row r="103" spans="1:17" x14ac:dyDescent="0.3">
      <c r="A103" s="13"/>
      <c r="B103" s="13"/>
      <c r="C103" s="13"/>
      <c r="D103" s="13"/>
      <c r="E103" s="13"/>
      <c r="F103" s="13"/>
      <c r="G103" s="13"/>
      <c r="H103" s="13"/>
      <c r="I103" s="14" t="str">
        <f>IF(N($L103)=0,"",100000-SUMPRODUCT(MAX((Purchases!$B$4:$B$2003=$B103)*(Purchases!$A$4:$A$2003&lt;&gt;"")*(100000-Purchases!$A$4:$A$2003))))</f>
        <v/>
      </c>
      <c r="J103" s="14" t="str">
        <f>IF(N($L103)=0,"",SUMPRODUCT(MAX((Purchases!$B$4:$B$2003=$B103)*Purchases!$A$4:$A$2003)))</f>
        <v/>
      </c>
      <c r="K103" s="15" t="str">
        <f t="shared" ca="1" si="3"/>
        <v/>
      </c>
      <c r="L103" s="16" t="str">
        <f>IF($B103="","",COUNTIF(Purchases!$B$4:$B$2003,$B103))</f>
        <v/>
      </c>
      <c r="M103" s="17" t="str">
        <f>IF($B103="","",SUMIF(Purchases!$B$4:$B$2003,$B103,Purchases!$E$4:$E$2003))</f>
        <v/>
      </c>
      <c r="N103" s="17" t="str">
        <f t="shared" si="4"/>
        <v/>
      </c>
      <c r="O103" s="16" t="str">
        <f>IF($B103="","",IF(N($L103)=0,"No purchase yet",IF($K103&lt;=Setup!$B$5,"Active",IF($K103&lt;=Setup!$B$6,"At risk","Lapsed"))))</f>
        <v/>
      </c>
      <c r="P103" s="13"/>
      <c r="Q103" s="18" t="str">
        <f t="shared" si="5"/>
        <v/>
      </c>
    </row>
    <row r="104" spans="1:17" x14ac:dyDescent="0.3">
      <c r="A104" s="13"/>
      <c r="B104" s="13"/>
      <c r="C104" s="13"/>
      <c r="D104" s="13"/>
      <c r="E104" s="13"/>
      <c r="F104" s="13"/>
      <c r="G104" s="13"/>
      <c r="H104" s="13"/>
      <c r="I104" s="14" t="str">
        <f>IF(N($L104)=0,"",100000-SUMPRODUCT(MAX((Purchases!$B$4:$B$2003=$B104)*(Purchases!$A$4:$A$2003&lt;&gt;"")*(100000-Purchases!$A$4:$A$2003))))</f>
        <v/>
      </c>
      <c r="J104" s="14" t="str">
        <f>IF(N($L104)=0,"",SUMPRODUCT(MAX((Purchases!$B$4:$B$2003=$B104)*Purchases!$A$4:$A$2003)))</f>
        <v/>
      </c>
      <c r="K104" s="15" t="str">
        <f t="shared" ca="1" si="3"/>
        <v/>
      </c>
      <c r="L104" s="16" t="str">
        <f>IF($B104="","",COUNTIF(Purchases!$B$4:$B$2003,$B104))</f>
        <v/>
      </c>
      <c r="M104" s="17" t="str">
        <f>IF($B104="","",SUMIF(Purchases!$B$4:$B$2003,$B104,Purchases!$E$4:$E$2003))</f>
        <v/>
      </c>
      <c r="N104" s="17" t="str">
        <f t="shared" si="4"/>
        <v/>
      </c>
      <c r="O104" s="16" t="str">
        <f>IF($B104="","",IF(N($L104)=0,"No purchase yet",IF($K104&lt;=Setup!$B$5,"Active",IF($K104&lt;=Setup!$B$6,"At risk","Lapsed"))))</f>
        <v/>
      </c>
      <c r="P104" s="13"/>
      <c r="Q104" s="18" t="str">
        <f t="shared" si="5"/>
        <v/>
      </c>
    </row>
    <row r="105" spans="1:17" x14ac:dyDescent="0.3">
      <c r="A105" s="13"/>
      <c r="B105" s="13"/>
      <c r="C105" s="13"/>
      <c r="D105" s="13"/>
      <c r="E105" s="13"/>
      <c r="F105" s="13"/>
      <c r="G105" s="13"/>
      <c r="H105" s="13"/>
      <c r="I105" s="14" t="str">
        <f>IF(N($L105)=0,"",100000-SUMPRODUCT(MAX((Purchases!$B$4:$B$2003=$B105)*(Purchases!$A$4:$A$2003&lt;&gt;"")*(100000-Purchases!$A$4:$A$2003))))</f>
        <v/>
      </c>
      <c r="J105" s="14" t="str">
        <f>IF(N($L105)=0,"",SUMPRODUCT(MAX((Purchases!$B$4:$B$2003=$B105)*Purchases!$A$4:$A$2003)))</f>
        <v/>
      </c>
      <c r="K105" s="15" t="str">
        <f t="shared" ca="1" si="3"/>
        <v/>
      </c>
      <c r="L105" s="16" t="str">
        <f>IF($B105="","",COUNTIF(Purchases!$B$4:$B$2003,$B105))</f>
        <v/>
      </c>
      <c r="M105" s="17" t="str">
        <f>IF($B105="","",SUMIF(Purchases!$B$4:$B$2003,$B105,Purchases!$E$4:$E$2003))</f>
        <v/>
      </c>
      <c r="N105" s="17" t="str">
        <f t="shared" si="4"/>
        <v/>
      </c>
      <c r="O105" s="16" t="str">
        <f>IF($B105="","",IF(N($L105)=0,"No purchase yet",IF($K105&lt;=Setup!$B$5,"Active",IF($K105&lt;=Setup!$B$6,"At risk","Lapsed"))))</f>
        <v/>
      </c>
      <c r="P105" s="13"/>
      <c r="Q105" s="18" t="str">
        <f t="shared" si="5"/>
        <v/>
      </c>
    </row>
    <row r="106" spans="1:17" x14ac:dyDescent="0.3">
      <c r="A106" s="13"/>
      <c r="B106" s="13"/>
      <c r="C106" s="13"/>
      <c r="D106" s="13"/>
      <c r="E106" s="13"/>
      <c r="F106" s="13"/>
      <c r="G106" s="13"/>
      <c r="H106" s="13"/>
      <c r="I106" s="14" t="str">
        <f>IF(N($L106)=0,"",100000-SUMPRODUCT(MAX((Purchases!$B$4:$B$2003=$B106)*(Purchases!$A$4:$A$2003&lt;&gt;"")*(100000-Purchases!$A$4:$A$2003))))</f>
        <v/>
      </c>
      <c r="J106" s="14" t="str">
        <f>IF(N($L106)=0,"",SUMPRODUCT(MAX((Purchases!$B$4:$B$2003=$B106)*Purchases!$A$4:$A$2003)))</f>
        <v/>
      </c>
      <c r="K106" s="15" t="str">
        <f t="shared" ca="1" si="3"/>
        <v/>
      </c>
      <c r="L106" s="16" t="str">
        <f>IF($B106="","",COUNTIF(Purchases!$B$4:$B$2003,$B106))</f>
        <v/>
      </c>
      <c r="M106" s="17" t="str">
        <f>IF($B106="","",SUMIF(Purchases!$B$4:$B$2003,$B106,Purchases!$E$4:$E$2003))</f>
        <v/>
      </c>
      <c r="N106" s="17" t="str">
        <f t="shared" si="4"/>
        <v/>
      </c>
      <c r="O106" s="16" t="str">
        <f>IF($B106="","",IF(N($L106)=0,"No purchase yet",IF($K106&lt;=Setup!$B$5,"Active",IF($K106&lt;=Setup!$B$6,"At risk","Lapsed"))))</f>
        <v/>
      </c>
      <c r="P106" s="13"/>
      <c r="Q106" s="18" t="str">
        <f t="shared" si="5"/>
        <v/>
      </c>
    </row>
    <row r="107" spans="1:17" x14ac:dyDescent="0.3">
      <c r="A107" s="13"/>
      <c r="B107" s="13"/>
      <c r="C107" s="13"/>
      <c r="D107" s="13"/>
      <c r="E107" s="13"/>
      <c r="F107" s="13"/>
      <c r="G107" s="13"/>
      <c r="H107" s="13"/>
      <c r="I107" s="14" t="str">
        <f>IF(N($L107)=0,"",100000-SUMPRODUCT(MAX((Purchases!$B$4:$B$2003=$B107)*(Purchases!$A$4:$A$2003&lt;&gt;"")*(100000-Purchases!$A$4:$A$2003))))</f>
        <v/>
      </c>
      <c r="J107" s="14" t="str">
        <f>IF(N($L107)=0,"",SUMPRODUCT(MAX((Purchases!$B$4:$B$2003=$B107)*Purchases!$A$4:$A$2003)))</f>
        <v/>
      </c>
      <c r="K107" s="15" t="str">
        <f t="shared" ca="1" si="3"/>
        <v/>
      </c>
      <c r="L107" s="16" t="str">
        <f>IF($B107="","",COUNTIF(Purchases!$B$4:$B$2003,$B107))</f>
        <v/>
      </c>
      <c r="M107" s="17" t="str">
        <f>IF($B107="","",SUMIF(Purchases!$B$4:$B$2003,$B107,Purchases!$E$4:$E$2003))</f>
        <v/>
      </c>
      <c r="N107" s="17" t="str">
        <f t="shared" si="4"/>
        <v/>
      </c>
      <c r="O107" s="16" t="str">
        <f>IF($B107="","",IF(N($L107)=0,"No purchase yet",IF($K107&lt;=Setup!$B$5,"Active",IF($K107&lt;=Setup!$B$6,"At risk","Lapsed"))))</f>
        <v/>
      </c>
      <c r="P107" s="13"/>
      <c r="Q107" s="18" t="str">
        <f t="shared" si="5"/>
        <v/>
      </c>
    </row>
    <row r="108" spans="1:17" x14ac:dyDescent="0.3">
      <c r="A108" s="13"/>
      <c r="B108" s="13"/>
      <c r="C108" s="13"/>
      <c r="D108" s="13"/>
      <c r="E108" s="13"/>
      <c r="F108" s="13"/>
      <c r="G108" s="13"/>
      <c r="H108" s="13"/>
      <c r="I108" s="14" t="str">
        <f>IF(N($L108)=0,"",100000-SUMPRODUCT(MAX((Purchases!$B$4:$B$2003=$B108)*(Purchases!$A$4:$A$2003&lt;&gt;"")*(100000-Purchases!$A$4:$A$2003))))</f>
        <v/>
      </c>
      <c r="J108" s="14" t="str">
        <f>IF(N($L108)=0,"",SUMPRODUCT(MAX((Purchases!$B$4:$B$2003=$B108)*Purchases!$A$4:$A$2003)))</f>
        <v/>
      </c>
      <c r="K108" s="15" t="str">
        <f t="shared" ca="1" si="3"/>
        <v/>
      </c>
      <c r="L108" s="16" t="str">
        <f>IF($B108="","",COUNTIF(Purchases!$B$4:$B$2003,$B108))</f>
        <v/>
      </c>
      <c r="M108" s="17" t="str">
        <f>IF($B108="","",SUMIF(Purchases!$B$4:$B$2003,$B108,Purchases!$E$4:$E$2003))</f>
        <v/>
      </c>
      <c r="N108" s="17" t="str">
        <f t="shared" si="4"/>
        <v/>
      </c>
      <c r="O108" s="16" t="str">
        <f>IF($B108="","",IF(N($L108)=0,"No purchase yet",IF($K108&lt;=Setup!$B$5,"Active",IF($K108&lt;=Setup!$B$6,"At risk","Lapsed"))))</f>
        <v/>
      </c>
      <c r="P108" s="13"/>
      <c r="Q108" s="18" t="str">
        <f t="shared" si="5"/>
        <v/>
      </c>
    </row>
    <row r="109" spans="1:17" x14ac:dyDescent="0.3">
      <c r="A109" s="13"/>
      <c r="B109" s="13"/>
      <c r="C109" s="13"/>
      <c r="D109" s="13"/>
      <c r="E109" s="13"/>
      <c r="F109" s="13"/>
      <c r="G109" s="13"/>
      <c r="H109" s="13"/>
      <c r="I109" s="14" t="str">
        <f>IF(N($L109)=0,"",100000-SUMPRODUCT(MAX((Purchases!$B$4:$B$2003=$B109)*(Purchases!$A$4:$A$2003&lt;&gt;"")*(100000-Purchases!$A$4:$A$2003))))</f>
        <v/>
      </c>
      <c r="J109" s="14" t="str">
        <f>IF(N($L109)=0,"",SUMPRODUCT(MAX((Purchases!$B$4:$B$2003=$B109)*Purchases!$A$4:$A$2003)))</f>
        <v/>
      </c>
      <c r="K109" s="15" t="str">
        <f t="shared" ca="1" si="3"/>
        <v/>
      </c>
      <c r="L109" s="16" t="str">
        <f>IF($B109="","",COUNTIF(Purchases!$B$4:$B$2003,$B109))</f>
        <v/>
      </c>
      <c r="M109" s="17" t="str">
        <f>IF($B109="","",SUMIF(Purchases!$B$4:$B$2003,$B109,Purchases!$E$4:$E$2003))</f>
        <v/>
      </c>
      <c r="N109" s="17" t="str">
        <f t="shared" si="4"/>
        <v/>
      </c>
      <c r="O109" s="16" t="str">
        <f>IF($B109="","",IF(N($L109)=0,"No purchase yet",IF($K109&lt;=Setup!$B$5,"Active",IF($K109&lt;=Setup!$B$6,"At risk","Lapsed"))))</f>
        <v/>
      </c>
      <c r="P109" s="13"/>
      <c r="Q109" s="18" t="str">
        <f t="shared" si="5"/>
        <v/>
      </c>
    </row>
    <row r="110" spans="1:17" x14ac:dyDescent="0.3">
      <c r="A110" s="13"/>
      <c r="B110" s="13"/>
      <c r="C110" s="13"/>
      <c r="D110" s="13"/>
      <c r="E110" s="13"/>
      <c r="F110" s="13"/>
      <c r="G110" s="13"/>
      <c r="H110" s="13"/>
      <c r="I110" s="14" t="str">
        <f>IF(N($L110)=0,"",100000-SUMPRODUCT(MAX((Purchases!$B$4:$B$2003=$B110)*(Purchases!$A$4:$A$2003&lt;&gt;"")*(100000-Purchases!$A$4:$A$2003))))</f>
        <v/>
      </c>
      <c r="J110" s="14" t="str">
        <f>IF(N($L110)=0,"",SUMPRODUCT(MAX((Purchases!$B$4:$B$2003=$B110)*Purchases!$A$4:$A$2003)))</f>
        <v/>
      </c>
      <c r="K110" s="15" t="str">
        <f t="shared" ca="1" si="3"/>
        <v/>
      </c>
      <c r="L110" s="16" t="str">
        <f>IF($B110="","",COUNTIF(Purchases!$B$4:$B$2003,$B110))</f>
        <v/>
      </c>
      <c r="M110" s="17" t="str">
        <f>IF($B110="","",SUMIF(Purchases!$B$4:$B$2003,$B110,Purchases!$E$4:$E$2003))</f>
        <v/>
      </c>
      <c r="N110" s="17" t="str">
        <f t="shared" si="4"/>
        <v/>
      </c>
      <c r="O110" s="16" t="str">
        <f>IF($B110="","",IF(N($L110)=0,"No purchase yet",IF($K110&lt;=Setup!$B$5,"Active",IF($K110&lt;=Setup!$B$6,"At risk","Lapsed"))))</f>
        <v/>
      </c>
      <c r="P110" s="13"/>
      <c r="Q110" s="18" t="str">
        <f t="shared" si="5"/>
        <v/>
      </c>
    </row>
    <row r="111" spans="1:17" x14ac:dyDescent="0.3">
      <c r="A111" s="13"/>
      <c r="B111" s="13"/>
      <c r="C111" s="13"/>
      <c r="D111" s="13"/>
      <c r="E111" s="13"/>
      <c r="F111" s="13"/>
      <c r="G111" s="13"/>
      <c r="H111" s="13"/>
      <c r="I111" s="14" t="str">
        <f>IF(N($L111)=0,"",100000-SUMPRODUCT(MAX((Purchases!$B$4:$B$2003=$B111)*(Purchases!$A$4:$A$2003&lt;&gt;"")*(100000-Purchases!$A$4:$A$2003))))</f>
        <v/>
      </c>
      <c r="J111" s="14" t="str">
        <f>IF(N($L111)=0,"",SUMPRODUCT(MAX((Purchases!$B$4:$B$2003=$B111)*Purchases!$A$4:$A$2003)))</f>
        <v/>
      </c>
      <c r="K111" s="15" t="str">
        <f t="shared" ca="1" si="3"/>
        <v/>
      </c>
      <c r="L111" s="16" t="str">
        <f>IF($B111="","",COUNTIF(Purchases!$B$4:$B$2003,$B111))</f>
        <v/>
      </c>
      <c r="M111" s="17" t="str">
        <f>IF($B111="","",SUMIF(Purchases!$B$4:$B$2003,$B111,Purchases!$E$4:$E$2003))</f>
        <v/>
      </c>
      <c r="N111" s="17" t="str">
        <f t="shared" si="4"/>
        <v/>
      </c>
      <c r="O111" s="16" t="str">
        <f>IF($B111="","",IF(N($L111)=0,"No purchase yet",IF($K111&lt;=Setup!$B$5,"Active",IF($K111&lt;=Setup!$B$6,"At risk","Lapsed"))))</f>
        <v/>
      </c>
      <c r="P111" s="13"/>
      <c r="Q111" s="18" t="str">
        <f t="shared" si="5"/>
        <v/>
      </c>
    </row>
    <row r="112" spans="1:17" x14ac:dyDescent="0.3">
      <c r="A112" s="13"/>
      <c r="B112" s="13"/>
      <c r="C112" s="13"/>
      <c r="D112" s="13"/>
      <c r="E112" s="13"/>
      <c r="F112" s="13"/>
      <c r="G112" s="13"/>
      <c r="H112" s="13"/>
      <c r="I112" s="14" t="str">
        <f>IF(N($L112)=0,"",100000-SUMPRODUCT(MAX((Purchases!$B$4:$B$2003=$B112)*(Purchases!$A$4:$A$2003&lt;&gt;"")*(100000-Purchases!$A$4:$A$2003))))</f>
        <v/>
      </c>
      <c r="J112" s="14" t="str">
        <f>IF(N($L112)=0,"",SUMPRODUCT(MAX((Purchases!$B$4:$B$2003=$B112)*Purchases!$A$4:$A$2003)))</f>
        <v/>
      </c>
      <c r="K112" s="15" t="str">
        <f t="shared" ca="1" si="3"/>
        <v/>
      </c>
      <c r="L112" s="16" t="str">
        <f>IF($B112="","",COUNTIF(Purchases!$B$4:$B$2003,$B112))</f>
        <v/>
      </c>
      <c r="M112" s="17" t="str">
        <f>IF($B112="","",SUMIF(Purchases!$B$4:$B$2003,$B112,Purchases!$E$4:$E$2003))</f>
        <v/>
      </c>
      <c r="N112" s="17" t="str">
        <f t="shared" si="4"/>
        <v/>
      </c>
      <c r="O112" s="16" t="str">
        <f>IF($B112="","",IF(N($L112)=0,"No purchase yet",IF($K112&lt;=Setup!$B$5,"Active",IF($K112&lt;=Setup!$B$6,"At risk","Lapsed"))))</f>
        <v/>
      </c>
      <c r="P112" s="13"/>
      <c r="Q112" s="18" t="str">
        <f t="shared" si="5"/>
        <v/>
      </c>
    </row>
    <row r="113" spans="1:17" x14ac:dyDescent="0.3">
      <c r="A113" s="13"/>
      <c r="B113" s="13"/>
      <c r="C113" s="13"/>
      <c r="D113" s="13"/>
      <c r="E113" s="13"/>
      <c r="F113" s="13"/>
      <c r="G113" s="13"/>
      <c r="H113" s="13"/>
      <c r="I113" s="14" t="str">
        <f>IF(N($L113)=0,"",100000-SUMPRODUCT(MAX((Purchases!$B$4:$B$2003=$B113)*(Purchases!$A$4:$A$2003&lt;&gt;"")*(100000-Purchases!$A$4:$A$2003))))</f>
        <v/>
      </c>
      <c r="J113" s="14" t="str">
        <f>IF(N($L113)=0,"",SUMPRODUCT(MAX((Purchases!$B$4:$B$2003=$B113)*Purchases!$A$4:$A$2003)))</f>
        <v/>
      </c>
      <c r="K113" s="15" t="str">
        <f t="shared" ca="1" si="3"/>
        <v/>
      </c>
      <c r="L113" s="16" t="str">
        <f>IF($B113="","",COUNTIF(Purchases!$B$4:$B$2003,$B113))</f>
        <v/>
      </c>
      <c r="M113" s="17" t="str">
        <f>IF($B113="","",SUMIF(Purchases!$B$4:$B$2003,$B113,Purchases!$E$4:$E$2003))</f>
        <v/>
      </c>
      <c r="N113" s="17" t="str">
        <f t="shared" si="4"/>
        <v/>
      </c>
      <c r="O113" s="16" t="str">
        <f>IF($B113="","",IF(N($L113)=0,"No purchase yet",IF($K113&lt;=Setup!$B$5,"Active",IF($K113&lt;=Setup!$B$6,"At risk","Lapsed"))))</f>
        <v/>
      </c>
      <c r="P113" s="13"/>
      <c r="Q113" s="18" t="str">
        <f t="shared" si="5"/>
        <v/>
      </c>
    </row>
    <row r="114" spans="1:17" x14ac:dyDescent="0.3">
      <c r="A114" s="13"/>
      <c r="B114" s="13"/>
      <c r="C114" s="13"/>
      <c r="D114" s="13"/>
      <c r="E114" s="13"/>
      <c r="F114" s="13"/>
      <c r="G114" s="13"/>
      <c r="H114" s="13"/>
      <c r="I114" s="14" t="str">
        <f>IF(N($L114)=0,"",100000-SUMPRODUCT(MAX((Purchases!$B$4:$B$2003=$B114)*(Purchases!$A$4:$A$2003&lt;&gt;"")*(100000-Purchases!$A$4:$A$2003))))</f>
        <v/>
      </c>
      <c r="J114" s="14" t="str">
        <f>IF(N($L114)=0,"",SUMPRODUCT(MAX((Purchases!$B$4:$B$2003=$B114)*Purchases!$A$4:$A$2003)))</f>
        <v/>
      </c>
      <c r="K114" s="15" t="str">
        <f t="shared" ca="1" si="3"/>
        <v/>
      </c>
      <c r="L114" s="16" t="str">
        <f>IF($B114="","",COUNTIF(Purchases!$B$4:$B$2003,$B114))</f>
        <v/>
      </c>
      <c r="M114" s="17" t="str">
        <f>IF($B114="","",SUMIF(Purchases!$B$4:$B$2003,$B114,Purchases!$E$4:$E$2003))</f>
        <v/>
      </c>
      <c r="N114" s="17" t="str">
        <f t="shared" si="4"/>
        <v/>
      </c>
      <c r="O114" s="16" t="str">
        <f>IF($B114="","",IF(N($L114)=0,"No purchase yet",IF($K114&lt;=Setup!$B$5,"Active",IF($K114&lt;=Setup!$B$6,"At risk","Lapsed"))))</f>
        <v/>
      </c>
      <c r="P114" s="13"/>
      <c r="Q114" s="18" t="str">
        <f t="shared" si="5"/>
        <v/>
      </c>
    </row>
    <row r="115" spans="1:17" x14ac:dyDescent="0.3">
      <c r="A115" s="13"/>
      <c r="B115" s="13"/>
      <c r="C115" s="13"/>
      <c r="D115" s="13"/>
      <c r="E115" s="13"/>
      <c r="F115" s="13"/>
      <c r="G115" s="13"/>
      <c r="H115" s="13"/>
      <c r="I115" s="14" t="str">
        <f>IF(N($L115)=0,"",100000-SUMPRODUCT(MAX((Purchases!$B$4:$B$2003=$B115)*(Purchases!$A$4:$A$2003&lt;&gt;"")*(100000-Purchases!$A$4:$A$2003))))</f>
        <v/>
      </c>
      <c r="J115" s="14" t="str">
        <f>IF(N($L115)=0,"",SUMPRODUCT(MAX((Purchases!$B$4:$B$2003=$B115)*Purchases!$A$4:$A$2003)))</f>
        <v/>
      </c>
      <c r="K115" s="15" t="str">
        <f t="shared" ca="1" si="3"/>
        <v/>
      </c>
      <c r="L115" s="16" t="str">
        <f>IF($B115="","",COUNTIF(Purchases!$B$4:$B$2003,$B115))</f>
        <v/>
      </c>
      <c r="M115" s="17" t="str">
        <f>IF($B115="","",SUMIF(Purchases!$B$4:$B$2003,$B115,Purchases!$E$4:$E$2003))</f>
        <v/>
      </c>
      <c r="N115" s="17" t="str">
        <f t="shared" si="4"/>
        <v/>
      </c>
      <c r="O115" s="16" t="str">
        <f>IF($B115="","",IF(N($L115)=0,"No purchase yet",IF($K115&lt;=Setup!$B$5,"Active",IF($K115&lt;=Setup!$B$6,"At risk","Lapsed"))))</f>
        <v/>
      </c>
      <c r="P115" s="13"/>
      <c r="Q115" s="18" t="str">
        <f t="shared" si="5"/>
        <v/>
      </c>
    </row>
    <row r="116" spans="1:17" x14ac:dyDescent="0.3">
      <c r="A116" s="13"/>
      <c r="B116" s="13"/>
      <c r="C116" s="13"/>
      <c r="D116" s="13"/>
      <c r="E116" s="13"/>
      <c r="F116" s="13"/>
      <c r="G116" s="13"/>
      <c r="H116" s="13"/>
      <c r="I116" s="14" t="str">
        <f>IF(N($L116)=0,"",100000-SUMPRODUCT(MAX((Purchases!$B$4:$B$2003=$B116)*(Purchases!$A$4:$A$2003&lt;&gt;"")*(100000-Purchases!$A$4:$A$2003))))</f>
        <v/>
      </c>
      <c r="J116" s="14" t="str">
        <f>IF(N($L116)=0,"",SUMPRODUCT(MAX((Purchases!$B$4:$B$2003=$B116)*Purchases!$A$4:$A$2003)))</f>
        <v/>
      </c>
      <c r="K116" s="15" t="str">
        <f t="shared" ca="1" si="3"/>
        <v/>
      </c>
      <c r="L116" s="16" t="str">
        <f>IF($B116="","",COUNTIF(Purchases!$B$4:$B$2003,$B116))</f>
        <v/>
      </c>
      <c r="M116" s="17" t="str">
        <f>IF($B116="","",SUMIF(Purchases!$B$4:$B$2003,$B116,Purchases!$E$4:$E$2003))</f>
        <v/>
      </c>
      <c r="N116" s="17" t="str">
        <f t="shared" si="4"/>
        <v/>
      </c>
      <c r="O116" s="16" t="str">
        <f>IF($B116="","",IF(N($L116)=0,"No purchase yet",IF($K116&lt;=Setup!$B$5,"Active",IF($K116&lt;=Setup!$B$6,"At risk","Lapsed"))))</f>
        <v/>
      </c>
      <c r="P116" s="13"/>
      <c r="Q116" s="18" t="str">
        <f t="shared" si="5"/>
        <v/>
      </c>
    </row>
    <row r="117" spans="1:17" x14ac:dyDescent="0.3">
      <c r="A117" s="13"/>
      <c r="B117" s="13"/>
      <c r="C117" s="13"/>
      <c r="D117" s="13"/>
      <c r="E117" s="13"/>
      <c r="F117" s="13"/>
      <c r="G117" s="13"/>
      <c r="H117" s="13"/>
      <c r="I117" s="14" t="str">
        <f>IF(N($L117)=0,"",100000-SUMPRODUCT(MAX((Purchases!$B$4:$B$2003=$B117)*(Purchases!$A$4:$A$2003&lt;&gt;"")*(100000-Purchases!$A$4:$A$2003))))</f>
        <v/>
      </c>
      <c r="J117" s="14" t="str">
        <f>IF(N($L117)=0,"",SUMPRODUCT(MAX((Purchases!$B$4:$B$2003=$B117)*Purchases!$A$4:$A$2003)))</f>
        <v/>
      </c>
      <c r="K117" s="15" t="str">
        <f t="shared" ca="1" si="3"/>
        <v/>
      </c>
      <c r="L117" s="16" t="str">
        <f>IF($B117="","",COUNTIF(Purchases!$B$4:$B$2003,$B117))</f>
        <v/>
      </c>
      <c r="M117" s="17" t="str">
        <f>IF($B117="","",SUMIF(Purchases!$B$4:$B$2003,$B117,Purchases!$E$4:$E$2003))</f>
        <v/>
      </c>
      <c r="N117" s="17" t="str">
        <f t="shared" si="4"/>
        <v/>
      </c>
      <c r="O117" s="16" t="str">
        <f>IF($B117="","",IF(N($L117)=0,"No purchase yet",IF($K117&lt;=Setup!$B$5,"Active",IF($K117&lt;=Setup!$B$6,"At risk","Lapsed"))))</f>
        <v/>
      </c>
      <c r="P117" s="13"/>
      <c r="Q117" s="18" t="str">
        <f t="shared" si="5"/>
        <v/>
      </c>
    </row>
    <row r="118" spans="1:17" x14ac:dyDescent="0.3">
      <c r="A118" s="13"/>
      <c r="B118" s="13"/>
      <c r="C118" s="13"/>
      <c r="D118" s="13"/>
      <c r="E118" s="13"/>
      <c r="F118" s="13"/>
      <c r="G118" s="13"/>
      <c r="H118" s="13"/>
      <c r="I118" s="14" t="str">
        <f>IF(N($L118)=0,"",100000-SUMPRODUCT(MAX((Purchases!$B$4:$B$2003=$B118)*(Purchases!$A$4:$A$2003&lt;&gt;"")*(100000-Purchases!$A$4:$A$2003))))</f>
        <v/>
      </c>
      <c r="J118" s="14" t="str">
        <f>IF(N($L118)=0,"",SUMPRODUCT(MAX((Purchases!$B$4:$B$2003=$B118)*Purchases!$A$4:$A$2003)))</f>
        <v/>
      </c>
      <c r="K118" s="15" t="str">
        <f t="shared" ca="1" si="3"/>
        <v/>
      </c>
      <c r="L118" s="16" t="str">
        <f>IF($B118="","",COUNTIF(Purchases!$B$4:$B$2003,$B118))</f>
        <v/>
      </c>
      <c r="M118" s="17" t="str">
        <f>IF($B118="","",SUMIF(Purchases!$B$4:$B$2003,$B118,Purchases!$E$4:$E$2003))</f>
        <v/>
      </c>
      <c r="N118" s="17" t="str">
        <f t="shared" si="4"/>
        <v/>
      </c>
      <c r="O118" s="16" t="str">
        <f>IF($B118="","",IF(N($L118)=0,"No purchase yet",IF($K118&lt;=Setup!$B$5,"Active",IF($K118&lt;=Setup!$B$6,"At risk","Lapsed"))))</f>
        <v/>
      </c>
      <c r="P118" s="13"/>
      <c r="Q118" s="18" t="str">
        <f t="shared" si="5"/>
        <v/>
      </c>
    </row>
    <row r="119" spans="1:17" x14ac:dyDescent="0.3">
      <c r="A119" s="13"/>
      <c r="B119" s="13"/>
      <c r="C119" s="13"/>
      <c r="D119" s="13"/>
      <c r="E119" s="13"/>
      <c r="F119" s="13"/>
      <c r="G119" s="13"/>
      <c r="H119" s="13"/>
      <c r="I119" s="14" t="str">
        <f>IF(N($L119)=0,"",100000-SUMPRODUCT(MAX((Purchases!$B$4:$B$2003=$B119)*(Purchases!$A$4:$A$2003&lt;&gt;"")*(100000-Purchases!$A$4:$A$2003))))</f>
        <v/>
      </c>
      <c r="J119" s="14" t="str">
        <f>IF(N($L119)=0,"",SUMPRODUCT(MAX((Purchases!$B$4:$B$2003=$B119)*Purchases!$A$4:$A$2003)))</f>
        <v/>
      </c>
      <c r="K119" s="15" t="str">
        <f t="shared" ca="1" si="3"/>
        <v/>
      </c>
      <c r="L119" s="16" t="str">
        <f>IF($B119="","",COUNTIF(Purchases!$B$4:$B$2003,$B119))</f>
        <v/>
      </c>
      <c r="M119" s="17" t="str">
        <f>IF($B119="","",SUMIF(Purchases!$B$4:$B$2003,$B119,Purchases!$E$4:$E$2003))</f>
        <v/>
      </c>
      <c r="N119" s="17" t="str">
        <f t="shared" si="4"/>
        <v/>
      </c>
      <c r="O119" s="16" t="str">
        <f>IF($B119="","",IF(N($L119)=0,"No purchase yet",IF($K119&lt;=Setup!$B$5,"Active",IF($K119&lt;=Setup!$B$6,"At risk","Lapsed"))))</f>
        <v/>
      </c>
      <c r="P119" s="13"/>
      <c r="Q119" s="18" t="str">
        <f t="shared" si="5"/>
        <v/>
      </c>
    </row>
    <row r="120" spans="1:17" x14ac:dyDescent="0.3">
      <c r="A120" s="13"/>
      <c r="B120" s="13"/>
      <c r="C120" s="13"/>
      <c r="D120" s="13"/>
      <c r="E120" s="13"/>
      <c r="F120" s="13"/>
      <c r="G120" s="13"/>
      <c r="H120" s="13"/>
      <c r="I120" s="14" t="str">
        <f>IF(N($L120)=0,"",100000-SUMPRODUCT(MAX((Purchases!$B$4:$B$2003=$B120)*(Purchases!$A$4:$A$2003&lt;&gt;"")*(100000-Purchases!$A$4:$A$2003))))</f>
        <v/>
      </c>
      <c r="J120" s="14" t="str">
        <f>IF(N($L120)=0,"",SUMPRODUCT(MAX((Purchases!$B$4:$B$2003=$B120)*Purchases!$A$4:$A$2003)))</f>
        <v/>
      </c>
      <c r="K120" s="15" t="str">
        <f t="shared" ca="1" si="3"/>
        <v/>
      </c>
      <c r="L120" s="16" t="str">
        <f>IF($B120="","",COUNTIF(Purchases!$B$4:$B$2003,$B120))</f>
        <v/>
      </c>
      <c r="M120" s="17" t="str">
        <f>IF($B120="","",SUMIF(Purchases!$B$4:$B$2003,$B120,Purchases!$E$4:$E$2003))</f>
        <v/>
      </c>
      <c r="N120" s="17" t="str">
        <f t="shared" si="4"/>
        <v/>
      </c>
      <c r="O120" s="16" t="str">
        <f>IF($B120="","",IF(N($L120)=0,"No purchase yet",IF($K120&lt;=Setup!$B$5,"Active",IF($K120&lt;=Setup!$B$6,"At risk","Lapsed"))))</f>
        <v/>
      </c>
      <c r="P120" s="13"/>
      <c r="Q120" s="18" t="str">
        <f t="shared" si="5"/>
        <v/>
      </c>
    </row>
    <row r="121" spans="1:17" x14ac:dyDescent="0.3">
      <c r="A121" s="13"/>
      <c r="B121" s="13"/>
      <c r="C121" s="13"/>
      <c r="D121" s="13"/>
      <c r="E121" s="13"/>
      <c r="F121" s="13"/>
      <c r="G121" s="13"/>
      <c r="H121" s="13"/>
      <c r="I121" s="14" t="str">
        <f>IF(N($L121)=0,"",100000-SUMPRODUCT(MAX((Purchases!$B$4:$B$2003=$B121)*(Purchases!$A$4:$A$2003&lt;&gt;"")*(100000-Purchases!$A$4:$A$2003))))</f>
        <v/>
      </c>
      <c r="J121" s="14" t="str">
        <f>IF(N($L121)=0,"",SUMPRODUCT(MAX((Purchases!$B$4:$B$2003=$B121)*Purchases!$A$4:$A$2003)))</f>
        <v/>
      </c>
      <c r="K121" s="15" t="str">
        <f t="shared" ca="1" si="3"/>
        <v/>
      </c>
      <c r="L121" s="16" t="str">
        <f>IF($B121="","",COUNTIF(Purchases!$B$4:$B$2003,$B121))</f>
        <v/>
      </c>
      <c r="M121" s="17" t="str">
        <f>IF($B121="","",SUMIF(Purchases!$B$4:$B$2003,$B121,Purchases!$E$4:$E$2003))</f>
        <v/>
      </c>
      <c r="N121" s="17" t="str">
        <f t="shared" si="4"/>
        <v/>
      </c>
      <c r="O121" s="16" t="str">
        <f>IF($B121="","",IF(N($L121)=0,"No purchase yet",IF($K121&lt;=Setup!$B$5,"Active",IF($K121&lt;=Setup!$B$6,"At risk","Lapsed"))))</f>
        <v/>
      </c>
      <c r="P121" s="13"/>
      <c r="Q121" s="18" t="str">
        <f t="shared" si="5"/>
        <v/>
      </c>
    </row>
    <row r="122" spans="1:17" x14ac:dyDescent="0.3">
      <c r="A122" s="13"/>
      <c r="B122" s="13"/>
      <c r="C122" s="13"/>
      <c r="D122" s="13"/>
      <c r="E122" s="13"/>
      <c r="F122" s="13"/>
      <c r="G122" s="13"/>
      <c r="H122" s="13"/>
      <c r="I122" s="14" t="str">
        <f>IF(N($L122)=0,"",100000-SUMPRODUCT(MAX((Purchases!$B$4:$B$2003=$B122)*(Purchases!$A$4:$A$2003&lt;&gt;"")*(100000-Purchases!$A$4:$A$2003))))</f>
        <v/>
      </c>
      <c r="J122" s="14" t="str">
        <f>IF(N($L122)=0,"",SUMPRODUCT(MAX((Purchases!$B$4:$B$2003=$B122)*Purchases!$A$4:$A$2003)))</f>
        <v/>
      </c>
      <c r="K122" s="15" t="str">
        <f t="shared" ca="1" si="3"/>
        <v/>
      </c>
      <c r="L122" s="16" t="str">
        <f>IF($B122="","",COUNTIF(Purchases!$B$4:$B$2003,$B122))</f>
        <v/>
      </c>
      <c r="M122" s="17" t="str">
        <f>IF($B122="","",SUMIF(Purchases!$B$4:$B$2003,$B122,Purchases!$E$4:$E$2003))</f>
        <v/>
      </c>
      <c r="N122" s="17" t="str">
        <f t="shared" si="4"/>
        <v/>
      </c>
      <c r="O122" s="16" t="str">
        <f>IF($B122="","",IF(N($L122)=0,"No purchase yet",IF($K122&lt;=Setup!$B$5,"Active",IF($K122&lt;=Setup!$B$6,"At risk","Lapsed"))))</f>
        <v/>
      </c>
      <c r="P122" s="13"/>
      <c r="Q122" s="18" t="str">
        <f t="shared" si="5"/>
        <v/>
      </c>
    </row>
    <row r="123" spans="1:17" x14ac:dyDescent="0.3">
      <c r="A123" s="13"/>
      <c r="B123" s="13"/>
      <c r="C123" s="13"/>
      <c r="D123" s="13"/>
      <c r="E123" s="13"/>
      <c r="F123" s="13"/>
      <c r="G123" s="13"/>
      <c r="H123" s="13"/>
      <c r="I123" s="14" t="str">
        <f>IF(N($L123)=0,"",100000-SUMPRODUCT(MAX((Purchases!$B$4:$B$2003=$B123)*(Purchases!$A$4:$A$2003&lt;&gt;"")*(100000-Purchases!$A$4:$A$2003))))</f>
        <v/>
      </c>
      <c r="J123" s="14" t="str">
        <f>IF(N($L123)=0,"",SUMPRODUCT(MAX((Purchases!$B$4:$B$2003=$B123)*Purchases!$A$4:$A$2003)))</f>
        <v/>
      </c>
      <c r="K123" s="15" t="str">
        <f t="shared" ca="1" si="3"/>
        <v/>
      </c>
      <c r="L123" s="16" t="str">
        <f>IF($B123="","",COUNTIF(Purchases!$B$4:$B$2003,$B123))</f>
        <v/>
      </c>
      <c r="M123" s="17" t="str">
        <f>IF($B123="","",SUMIF(Purchases!$B$4:$B$2003,$B123,Purchases!$E$4:$E$2003))</f>
        <v/>
      </c>
      <c r="N123" s="17" t="str">
        <f t="shared" si="4"/>
        <v/>
      </c>
      <c r="O123" s="16" t="str">
        <f>IF($B123="","",IF(N($L123)=0,"No purchase yet",IF($K123&lt;=Setup!$B$5,"Active",IF($K123&lt;=Setup!$B$6,"At risk","Lapsed"))))</f>
        <v/>
      </c>
      <c r="P123" s="13"/>
      <c r="Q123" s="18" t="str">
        <f t="shared" si="5"/>
        <v/>
      </c>
    </row>
    <row r="124" spans="1:17" x14ac:dyDescent="0.3">
      <c r="A124" s="13"/>
      <c r="B124" s="13"/>
      <c r="C124" s="13"/>
      <c r="D124" s="13"/>
      <c r="E124" s="13"/>
      <c r="F124" s="13"/>
      <c r="G124" s="13"/>
      <c r="H124" s="13"/>
      <c r="I124" s="14" t="str">
        <f>IF(N($L124)=0,"",100000-SUMPRODUCT(MAX((Purchases!$B$4:$B$2003=$B124)*(Purchases!$A$4:$A$2003&lt;&gt;"")*(100000-Purchases!$A$4:$A$2003))))</f>
        <v/>
      </c>
      <c r="J124" s="14" t="str">
        <f>IF(N($L124)=0,"",SUMPRODUCT(MAX((Purchases!$B$4:$B$2003=$B124)*Purchases!$A$4:$A$2003)))</f>
        <v/>
      </c>
      <c r="K124" s="15" t="str">
        <f t="shared" ca="1" si="3"/>
        <v/>
      </c>
      <c r="L124" s="16" t="str">
        <f>IF($B124="","",COUNTIF(Purchases!$B$4:$B$2003,$B124))</f>
        <v/>
      </c>
      <c r="M124" s="17" t="str">
        <f>IF($B124="","",SUMIF(Purchases!$B$4:$B$2003,$B124,Purchases!$E$4:$E$2003))</f>
        <v/>
      </c>
      <c r="N124" s="17" t="str">
        <f t="shared" si="4"/>
        <v/>
      </c>
      <c r="O124" s="16" t="str">
        <f>IF($B124="","",IF(N($L124)=0,"No purchase yet",IF($K124&lt;=Setup!$B$5,"Active",IF($K124&lt;=Setup!$B$6,"At risk","Lapsed"))))</f>
        <v/>
      </c>
      <c r="P124" s="13"/>
      <c r="Q124" s="18" t="str">
        <f t="shared" si="5"/>
        <v/>
      </c>
    </row>
    <row r="125" spans="1:17" x14ac:dyDescent="0.3">
      <c r="A125" s="13"/>
      <c r="B125" s="13"/>
      <c r="C125" s="13"/>
      <c r="D125" s="13"/>
      <c r="E125" s="13"/>
      <c r="F125" s="13"/>
      <c r="G125" s="13"/>
      <c r="H125" s="13"/>
      <c r="I125" s="14" t="str">
        <f>IF(N($L125)=0,"",100000-SUMPRODUCT(MAX((Purchases!$B$4:$B$2003=$B125)*(Purchases!$A$4:$A$2003&lt;&gt;"")*(100000-Purchases!$A$4:$A$2003))))</f>
        <v/>
      </c>
      <c r="J125" s="14" t="str">
        <f>IF(N($L125)=0,"",SUMPRODUCT(MAX((Purchases!$B$4:$B$2003=$B125)*Purchases!$A$4:$A$2003)))</f>
        <v/>
      </c>
      <c r="K125" s="15" t="str">
        <f t="shared" ca="1" si="3"/>
        <v/>
      </c>
      <c r="L125" s="16" t="str">
        <f>IF($B125="","",COUNTIF(Purchases!$B$4:$B$2003,$B125))</f>
        <v/>
      </c>
      <c r="M125" s="17" t="str">
        <f>IF($B125="","",SUMIF(Purchases!$B$4:$B$2003,$B125,Purchases!$E$4:$E$2003))</f>
        <v/>
      </c>
      <c r="N125" s="17" t="str">
        <f t="shared" si="4"/>
        <v/>
      </c>
      <c r="O125" s="16" t="str">
        <f>IF($B125="","",IF(N($L125)=0,"No purchase yet",IF($K125&lt;=Setup!$B$5,"Active",IF($K125&lt;=Setup!$B$6,"At risk","Lapsed"))))</f>
        <v/>
      </c>
      <c r="P125" s="13"/>
      <c r="Q125" s="18" t="str">
        <f t="shared" si="5"/>
        <v/>
      </c>
    </row>
    <row r="126" spans="1:17" x14ac:dyDescent="0.3">
      <c r="A126" s="13"/>
      <c r="B126" s="13"/>
      <c r="C126" s="13"/>
      <c r="D126" s="13"/>
      <c r="E126" s="13"/>
      <c r="F126" s="13"/>
      <c r="G126" s="13"/>
      <c r="H126" s="13"/>
      <c r="I126" s="14" t="str">
        <f>IF(N($L126)=0,"",100000-SUMPRODUCT(MAX((Purchases!$B$4:$B$2003=$B126)*(Purchases!$A$4:$A$2003&lt;&gt;"")*(100000-Purchases!$A$4:$A$2003))))</f>
        <v/>
      </c>
      <c r="J126" s="14" t="str">
        <f>IF(N($L126)=0,"",SUMPRODUCT(MAX((Purchases!$B$4:$B$2003=$B126)*Purchases!$A$4:$A$2003)))</f>
        <v/>
      </c>
      <c r="K126" s="15" t="str">
        <f t="shared" ca="1" si="3"/>
        <v/>
      </c>
      <c r="L126" s="16" t="str">
        <f>IF($B126="","",COUNTIF(Purchases!$B$4:$B$2003,$B126))</f>
        <v/>
      </c>
      <c r="M126" s="17" t="str">
        <f>IF($B126="","",SUMIF(Purchases!$B$4:$B$2003,$B126,Purchases!$E$4:$E$2003))</f>
        <v/>
      </c>
      <c r="N126" s="17" t="str">
        <f t="shared" si="4"/>
        <v/>
      </c>
      <c r="O126" s="16" t="str">
        <f>IF($B126="","",IF(N($L126)=0,"No purchase yet",IF($K126&lt;=Setup!$B$5,"Active",IF($K126&lt;=Setup!$B$6,"At risk","Lapsed"))))</f>
        <v/>
      </c>
      <c r="P126" s="13"/>
      <c r="Q126" s="18" t="str">
        <f t="shared" si="5"/>
        <v/>
      </c>
    </row>
    <row r="127" spans="1:17" x14ac:dyDescent="0.3">
      <c r="A127" s="13"/>
      <c r="B127" s="13"/>
      <c r="C127" s="13"/>
      <c r="D127" s="13"/>
      <c r="E127" s="13"/>
      <c r="F127" s="13"/>
      <c r="G127" s="13"/>
      <c r="H127" s="13"/>
      <c r="I127" s="14" t="str">
        <f>IF(N($L127)=0,"",100000-SUMPRODUCT(MAX((Purchases!$B$4:$B$2003=$B127)*(Purchases!$A$4:$A$2003&lt;&gt;"")*(100000-Purchases!$A$4:$A$2003))))</f>
        <v/>
      </c>
      <c r="J127" s="14" t="str">
        <f>IF(N($L127)=0,"",SUMPRODUCT(MAX((Purchases!$B$4:$B$2003=$B127)*Purchases!$A$4:$A$2003)))</f>
        <v/>
      </c>
      <c r="K127" s="15" t="str">
        <f t="shared" ca="1" si="3"/>
        <v/>
      </c>
      <c r="L127" s="16" t="str">
        <f>IF($B127="","",COUNTIF(Purchases!$B$4:$B$2003,$B127))</f>
        <v/>
      </c>
      <c r="M127" s="17" t="str">
        <f>IF($B127="","",SUMIF(Purchases!$B$4:$B$2003,$B127,Purchases!$E$4:$E$2003))</f>
        <v/>
      </c>
      <c r="N127" s="17" t="str">
        <f t="shared" si="4"/>
        <v/>
      </c>
      <c r="O127" s="16" t="str">
        <f>IF($B127="","",IF(N($L127)=0,"No purchase yet",IF($K127&lt;=Setup!$B$5,"Active",IF($K127&lt;=Setup!$B$6,"At risk","Lapsed"))))</f>
        <v/>
      </c>
      <c r="P127" s="13"/>
      <c r="Q127" s="18" t="str">
        <f t="shared" si="5"/>
        <v/>
      </c>
    </row>
    <row r="128" spans="1:17" x14ac:dyDescent="0.3">
      <c r="A128" s="13"/>
      <c r="B128" s="13"/>
      <c r="C128" s="13"/>
      <c r="D128" s="13"/>
      <c r="E128" s="13"/>
      <c r="F128" s="13"/>
      <c r="G128" s="13"/>
      <c r="H128" s="13"/>
      <c r="I128" s="14" t="str">
        <f>IF(N($L128)=0,"",100000-SUMPRODUCT(MAX((Purchases!$B$4:$B$2003=$B128)*(Purchases!$A$4:$A$2003&lt;&gt;"")*(100000-Purchases!$A$4:$A$2003))))</f>
        <v/>
      </c>
      <c r="J128" s="14" t="str">
        <f>IF(N($L128)=0,"",SUMPRODUCT(MAX((Purchases!$B$4:$B$2003=$B128)*Purchases!$A$4:$A$2003)))</f>
        <v/>
      </c>
      <c r="K128" s="15" t="str">
        <f t="shared" ca="1" si="3"/>
        <v/>
      </c>
      <c r="L128" s="16" t="str">
        <f>IF($B128="","",COUNTIF(Purchases!$B$4:$B$2003,$B128))</f>
        <v/>
      </c>
      <c r="M128" s="17" t="str">
        <f>IF($B128="","",SUMIF(Purchases!$B$4:$B$2003,$B128,Purchases!$E$4:$E$2003))</f>
        <v/>
      </c>
      <c r="N128" s="17" t="str">
        <f t="shared" si="4"/>
        <v/>
      </c>
      <c r="O128" s="16" t="str">
        <f>IF($B128="","",IF(N($L128)=0,"No purchase yet",IF($K128&lt;=Setup!$B$5,"Active",IF($K128&lt;=Setup!$B$6,"At risk","Lapsed"))))</f>
        <v/>
      </c>
      <c r="P128" s="13"/>
      <c r="Q128" s="18" t="str">
        <f t="shared" si="5"/>
        <v/>
      </c>
    </row>
    <row r="129" spans="1:17" x14ac:dyDescent="0.3">
      <c r="A129" s="13"/>
      <c r="B129" s="13"/>
      <c r="C129" s="13"/>
      <c r="D129" s="13"/>
      <c r="E129" s="13"/>
      <c r="F129" s="13"/>
      <c r="G129" s="13"/>
      <c r="H129" s="13"/>
      <c r="I129" s="14" t="str">
        <f>IF(N($L129)=0,"",100000-SUMPRODUCT(MAX((Purchases!$B$4:$B$2003=$B129)*(Purchases!$A$4:$A$2003&lt;&gt;"")*(100000-Purchases!$A$4:$A$2003))))</f>
        <v/>
      </c>
      <c r="J129" s="14" t="str">
        <f>IF(N($L129)=0,"",SUMPRODUCT(MAX((Purchases!$B$4:$B$2003=$B129)*Purchases!$A$4:$A$2003)))</f>
        <v/>
      </c>
      <c r="K129" s="15" t="str">
        <f t="shared" ca="1" si="3"/>
        <v/>
      </c>
      <c r="L129" s="16" t="str">
        <f>IF($B129="","",COUNTIF(Purchases!$B$4:$B$2003,$B129))</f>
        <v/>
      </c>
      <c r="M129" s="17" t="str">
        <f>IF($B129="","",SUMIF(Purchases!$B$4:$B$2003,$B129,Purchases!$E$4:$E$2003))</f>
        <v/>
      </c>
      <c r="N129" s="17" t="str">
        <f t="shared" si="4"/>
        <v/>
      </c>
      <c r="O129" s="16" t="str">
        <f>IF($B129="","",IF(N($L129)=0,"No purchase yet",IF($K129&lt;=Setup!$B$5,"Active",IF($K129&lt;=Setup!$B$6,"At risk","Lapsed"))))</f>
        <v/>
      </c>
      <c r="P129" s="13"/>
      <c r="Q129" s="18" t="str">
        <f t="shared" si="5"/>
        <v/>
      </c>
    </row>
    <row r="130" spans="1:17" x14ac:dyDescent="0.3">
      <c r="A130" s="13"/>
      <c r="B130" s="13"/>
      <c r="C130" s="13"/>
      <c r="D130" s="13"/>
      <c r="E130" s="13"/>
      <c r="F130" s="13"/>
      <c r="G130" s="13"/>
      <c r="H130" s="13"/>
      <c r="I130" s="14" t="str">
        <f>IF(N($L130)=0,"",100000-SUMPRODUCT(MAX((Purchases!$B$4:$B$2003=$B130)*(Purchases!$A$4:$A$2003&lt;&gt;"")*(100000-Purchases!$A$4:$A$2003))))</f>
        <v/>
      </c>
      <c r="J130" s="14" t="str">
        <f>IF(N($L130)=0,"",SUMPRODUCT(MAX((Purchases!$B$4:$B$2003=$B130)*Purchases!$A$4:$A$2003)))</f>
        <v/>
      </c>
      <c r="K130" s="15" t="str">
        <f t="shared" ca="1" si="3"/>
        <v/>
      </c>
      <c r="L130" s="16" t="str">
        <f>IF($B130="","",COUNTIF(Purchases!$B$4:$B$2003,$B130))</f>
        <v/>
      </c>
      <c r="M130" s="17" t="str">
        <f>IF($B130="","",SUMIF(Purchases!$B$4:$B$2003,$B130,Purchases!$E$4:$E$2003))</f>
        <v/>
      </c>
      <c r="N130" s="17" t="str">
        <f t="shared" si="4"/>
        <v/>
      </c>
      <c r="O130" s="16" t="str">
        <f>IF($B130="","",IF(N($L130)=0,"No purchase yet",IF($K130&lt;=Setup!$B$5,"Active",IF($K130&lt;=Setup!$B$6,"At risk","Lapsed"))))</f>
        <v/>
      </c>
      <c r="P130" s="13"/>
      <c r="Q130" s="18" t="str">
        <f t="shared" si="5"/>
        <v/>
      </c>
    </row>
    <row r="131" spans="1:17" x14ac:dyDescent="0.3">
      <c r="A131" s="13"/>
      <c r="B131" s="13"/>
      <c r="C131" s="13"/>
      <c r="D131" s="13"/>
      <c r="E131" s="13"/>
      <c r="F131" s="13"/>
      <c r="G131" s="13"/>
      <c r="H131" s="13"/>
      <c r="I131" s="14" t="str">
        <f>IF(N($L131)=0,"",100000-SUMPRODUCT(MAX((Purchases!$B$4:$B$2003=$B131)*(Purchases!$A$4:$A$2003&lt;&gt;"")*(100000-Purchases!$A$4:$A$2003))))</f>
        <v/>
      </c>
      <c r="J131" s="14" t="str">
        <f>IF(N($L131)=0,"",SUMPRODUCT(MAX((Purchases!$B$4:$B$2003=$B131)*Purchases!$A$4:$A$2003)))</f>
        <v/>
      </c>
      <c r="K131" s="15" t="str">
        <f t="shared" ca="1" si="3"/>
        <v/>
      </c>
      <c r="L131" s="16" t="str">
        <f>IF($B131="","",COUNTIF(Purchases!$B$4:$B$2003,$B131))</f>
        <v/>
      </c>
      <c r="M131" s="17" t="str">
        <f>IF($B131="","",SUMIF(Purchases!$B$4:$B$2003,$B131,Purchases!$E$4:$E$2003))</f>
        <v/>
      </c>
      <c r="N131" s="17" t="str">
        <f t="shared" si="4"/>
        <v/>
      </c>
      <c r="O131" s="16" t="str">
        <f>IF($B131="","",IF(N($L131)=0,"No purchase yet",IF($K131&lt;=Setup!$B$5,"Active",IF($K131&lt;=Setup!$B$6,"At risk","Lapsed"))))</f>
        <v/>
      </c>
      <c r="P131" s="13"/>
      <c r="Q131" s="18" t="str">
        <f t="shared" si="5"/>
        <v/>
      </c>
    </row>
    <row r="132" spans="1:17" x14ac:dyDescent="0.3">
      <c r="A132" s="13"/>
      <c r="B132" s="13"/>
      <c r="C132" s="13"/>
      <c r="D132" s="13"/>
      <c r="E132" s="13"/>
      <c r="F132" s="13"/>
      <c r="G132" s="13"/>
      <c r="H132" s="13"/>
      <c r="I132" s="14" t="str">
        <f>IF(N($L132)=0,"",100000-SUMPRODUCT(MAX((Purchases!$B$4:$B$2003=$B132)*(Purchases!$A$4:$A$2003&lt;&gt;"")*(100000-Purchases!$A$4:$A$2003))))</f>
        <v/>
      </c>
      <c r="J132" s="14" t="str">
        <f>IF(N($L132)=0,"",SUMPRODUCT(MAX((Purchases!$B$4:$B$2003=$B132)*Purchases!$A$4:$A$2003)))</f>
        <v/>
      </c>
      <c r="K132" s="15" t="str">
        <f t="shared" ref="K132:K195" ca="1" si="6">IF($J132="","",TODAY()-$J132)</f>
        <v/>
      </c>
      <c r="L132" s="16" t="str">
        <f>IF($B132="","",COUNTIF(Purchases!$B$4:$B$2003,$B132))</f>
        <v/>
      </c>
      <c r="M132" s="17" t="str">
        <f>IF($B132="","",SUMIF(Purchases!$B$4:$B$2003,$B132,Purchases!$E$4:$E$2003))</f>
        <v/>
      </c>
      <c r="N132" s="17" t="str">
        <f t="shared" ref="N132:N195" si="7">IF(N($L132)=0,"",$M132/$L132)</f>
        <v/>
      </c>
      <c r="O132" s="16" t="str">
        <f>IF($B132="","",IF(N($L132)=0,"No purchase yet",IF($K132&lt;=Setup!$B$5,"Active",IF($K132&lt;=Setup!$B$6,"At risk","Lapsed"))))</f>
        <v/>
      </c>
      <c r="P132" s="13"/>
      <c r="Q132" s="18" t="str">
        <f t="shared" ref="Q132:Q195" si="8">IF(N($M132)=0,"",$M132+ROW()/1000000)</f>
        <v/>
      </c>
    </row>
    <row r="133" spans="1:17" x14ac:dyDescent="0.3">
      <c r="A133" s="13"/>
      <c r="B133" s="13"/>
      <c r="C133" s="13"/>
      <c r="D133" s="13"/>
      <c r="E133" s="13"/>
      <c r="F133" s="13"/>
      <c r="G133" s="13"/>
      <c r="H133" s="13"/>
      <c r="I133" s="14" t="str">
        <f>IF(N($L133)=0,"",100000-SUMPRODUCT(MAX((Purchases!$B$4:$B$2003=$B133)*(Purchases!$A$4:$A$2003&lt;&gt;"")*(100000-Purchases!$A$4:$A$2003))))</f>
        <v/>
      </c>
      <c r="J133" s="14" t="str">
        <f>IF(N($L133)=0,"",SUMPRODUCT(MAX((Purchases!$B$4:$B$2003=$B133)*Purchases!$A$4:$A$2003)))</f>
        <v/>
      </c>
      <c r="K133" s="15" t="str">
        <f t="shared" ca="1" si="6"/>
        <v/>
      </c>
      <c r="L133" s="16" t="str">
        <f>IF($B133="","",COUNTIF(Purchases!$B$4:$B$2003,$B133))</f>
        <v/>
      </c>
      <c r="M133" s="17" t="str">
        <f>IF($B133="","",SUMIF(Purchases!$B$4:$B$2003,$B133,Purchases!$E$4:$E$2003))</f>
        <v/>
      </c>
      <c r="N133" s="17" t="str">
        <f t="shared" si="7"/>
        <v/>
      </c>
      <c r="O133" s="16" t="str">
        <f>IF($B133="","",IF(N($L133)=0,"No purchase yet",IF($K133&lt;=Setup!$B$5,"Active",IF($K133&lt;=Setup!$B$6,"At risk","Lapsed"))))</f>
        <v/>
      </c>
      <c r="P133" s="13"/>
      <c r="Q133" s="18" t="str">
        <f t="shared" si="8"/>
        <v/>
      </c>
    </row>
    <row r="134" spans="1:17" x14ac:dyDescent="0.3">
      <c r="A134" s="13"/>
      <c r="B134" s="13"/>
      <c r="C134" s="13"/>
      <c r="D134" s="13"/>
      <c r="E134" s="13"/>
      <c r="F134" s="13"/>
      <c r="G134" s="13"/>
      <c r="H134" s="13"/>
      <c r="I134" s="14" t="str">
        <f>IF(N($L134)=0,"",100000-SUMPRODUCT(MAX((Purchases!$B$4:$B$2003=$B134)*(Purchases!$A$4:$A$2003&lt;&gt;"")*(100000-Purchases!$A$4:$A$2003))))</f>
        <v/>
      </c>
      <c r="J134" s="14" t="str">
        <f>IF(N($L134)=0,"",SUMPRODUCT(MAX((Purchases!$B$4:$B$2003=$B134)*Purchases!$A$4:$A$2003)))</f>
        <v/>
      </c>
      <c r="K134" s="15" t="str">
        <f t="shared" ca="1" si="6"/>
        <v/>
      </c>
      <c r="L134" s="16" t="str">
        <f>IF($B134="","",COUNTIF(Purchases!$B$4:$B$2003,$B134))</f>
        <v/>
      </c>
      <c r="M134" s="17" t="str">
        <f>IF($B134="","",SUMIF(Purchases!$B$4:$B$2003,$B134,Purchases!$E$4:$E$2003))</f>
        <v/>
      </c>
      <c r="N134" s="17" t="str">
        <f t="shared" si="7"/>
        <v/>
      </c>
      <c r="O134" s="16" t="str">
        <f>IF($B134="","",IF(N($L134)=0,"No purchase yet",IF($K134&lt;=Setup!$B$5,"Active",IF($K134&lt;=Setup!$B$6,"At risk","Lapsed"))))</f>
        <v/>
      </c>
      <c r="P134" s="13"/>
      <c r="Q134" s="18" t="str">
        <f t="shared" si="8"/>
        <v/>
      </c>
    </row>
    <row r="135" spans="1:17" x14ac:dyDescent="0.3">
      <c r="A135" s="13"/>
      <c r="B135" s="13"/>
      <c r="C135" s="13"/>
      <c r="D135" s="13"/>
      <c r="E135" s="13"/>
      <c r="F135" s="13"/>
      <c r="G135" s="13"/>
      <c r="H135" s="13"/>
      <c r="I135" s="14" t="str">
        <f>IF(N($L135)=0,"",100000-SUMPRODUCT(MAX((Purchases!$B$4:$B$2003=$B135)*(Purchases!$A$4:$A$2003&lt;&gt;"")*(100000-Purchases!$A$4:$A$2003))))</f>
        <v/>
      </c>
      <c r="J135" s="14" t="str">
        <f>IF(N($L135)=0,"",SUMPRODUCT(MAX((Purchases!$B$4:$B$2003=$B135)*Purchases!$A$4:$A$2003)))</f>
        <v/>
      </c>
      <c r="K135" s="15" t="str">
        <f t="shared" ca="1" si="6"/>
        <v/>
      </c>
      <c r="L135" s="16" t="str">
        <f>IF($B135="","",COUNTIF(Purchases!$B$4:$B$2003,$B135))</f>
        <v/>
      </c>
      <c r="M135" s="17" t="str">
        <f>IF($B135="","",SUMIF(Purchases!$B$4:$B$2003,$B135,Purchases!$E$4:$E$2003))</f>
        <v/>
      </c>
      <c r="N135" s="17" t="str">
        <f t="shared" si="7"/>
        <v/>
      </c>
      <c r="O135" s="16" t="str">
        <f>IF($B135="","",IF(N($L135)=0,"No purchase yet",IF($K135&lt;=Setup!$B$5,"Active",IF($K135&lt;=Setup!$B$6,"At risk","Lapsed"))))</f>
        <v/>
      </c>
      <c r="P135" s="13"/>
      <c r="Q135" s="18" t="str">
        <f t="shared" si="8"/>
        <v/>
      </c>
    </row>
    <row r="136" spans="1:17" x14ac:dyDescent="0.3">
      <c r="A136" s="13"/>
      <c r="B136" s="13"/>
      <c r="C136" s="13"/>
      <c r="D136" s="13"/>
      <c r="E136" s="13"/>
      <c r="F136" s="13"/>
      <c r="G136" s="13"/>
      <c r="H136" s="13"/>
      <c r="I136" s="14" t="str">
        <f>IF(N($L136)=0,"",100000-SUMPRODUCT(MAX((Purchases!$B$4:$B$2003=$B136)*(Purchases!$A$4:$A$2003&lt;&gt;"")*(100000-Purchases!$A$4:$A$2003))))</f>
        <v/>
      </c>
      <c r="J136" s="14" t="str">
        <f>IF(N($L136)=0,"",SUMPRODUCT(MAX((Purchases!$B$4:$B$2003=$B136)*Purchases!$A$4:$A$2003)))</f>
        <v/>
      </c>
      <c r="K136" s="15" t="str">
        <f t="shared" ca="1" si="6"/>
        <v/>
      </c>
      <c r="L136" s="16" t="str">
        <f>IF($B136="","",COUNTIF(Purchases!$B$4:$B$2003,$B136))</f>
        <v/>
      </c>
      <c r="M136" s="17" t="str">
        <f>IF($B136="","",SUMIF(Purchases!$B$4:$B$2003,$B136,Purchases!$E$4:$E$2003))</f>
        <v/>
      </c>
      <c r="N136" s="17" t="str">
        <f t="shared" si="7"/>
        <v/>
      </c>
      <c r="O136" s="16" t="str">
        <f>IF($B136="","",IF(N($L136)=0,"No purchase yet",IF($K136&lt;=Setup!$B$5,"Active",IF($K136&lt;=Setup!$B$6,"At risk","Lapsed"))))</f>
        <v/>
      </c>
      <c r="P136" s="13"/>
      <c r="Q136" s="18" t="str">
        <f t="shared" si="8"/>
        <v/>
      </c>
    </row>
    <row r="137" spans="1:17" x14ac:dyDescent="0.3">
      <c r="A137" s="13"/>
      <c r="B137" s="13"/>
      <c r="C137" s="13"/>
      <c r="D137" s="13"/>
      <c r="E137" s="13"/>
      <c r="F137" s="13"/>
      <c r="G137" s="13"/>
      <c r="H137" s="13"/>
      <c r="I137" s="14" t="str">
        <f>IF(N($L137)=0,"",100000-SUMPRODUCT(MAX((Purchases!$B$4:$B$2003=$B137)*(Purchases!$A$4:$A$2003&lt;&gt;"")*(100000-Purchases!$A$4:$A$2003))))</f>
        <v/>
      </c>
      <c r="J137" s="14" t="str">
        <f>IF(N($L137)=0,"",SUMPRODUCT(MAX((Purchases!$B$4:$B$2003=$B137)*Purchases!$A$4:$A$2003)))</f>
        <v/>
      </c>
      <c r="K137" s="15" t="str">
        <f t="shared" ca="1" si="6"/>
        <v/>
      </c>
      <c r="L137" s="16" t="str">
        <f>IF($B137="","",COUNTIF(Purchases!$B$4:$B$2003,$B137))</f>
        <v/>
      </c>
      <c r="M137" s="17" t="str">
        <f>IF($B137="","",SUMIF(Purchases!$B$4:$B$2003,$B137,Purchases!$E$4:$E$2003))</f>
        <v/>
      </c>
      <c r="N137" s="17" t="str">
        <f t="shared" si="7"/>
        <v/>
      </c>
      <c r="O137" s="16" t="str">
        <f>IF($B137="","",IF(N($L137)=0,"No purchase yet",IF($K137&lt;=Setup!$B$5,"Active",IF($K137&lt;=Setup!$B$6,"At risk","Lapsed"))))</f>
        <v/>
      </c>
      <c r="P137" s="13"/>
      <c r="Q137" s="18" t="str">
        <f t="shared" si="8"/>
        <v/>
      </c>
    </row>
    <row r="138" spans="1:17" x14ac:dyDescent="0.3">
      <c r="A138" s="13"/>
      <c r="B138" s="13"/>
      <c r="C138" s="13"/>
      <c r="D138" s="13"/>
      <c r="E138" s="13"/>
      <c r="F138" s="13"/>
      <c r="G138" s="13"/>
      <c r="H138" s="13"/>
      <c r="I138" s="14" t="str">
        <f>IF(N($L138)=0,"",100000-SUMPRODUCT(MAX((Purchases!$B$4:$B$2003=$B138)*(Purchases!$A$4:$A$2003&lt;&gt;"")*(100000-Purchases!$A$4:$A$2003))))</f>
        <v/>
      </c>
      <c r="J138" s="14" t="str">
        <f>IF(N($L138)=0,"",SUMPRODUCT(MAX((Purchases!$B$4:$B$2003=$B138)*Purchases!$A$4:$A$2003)))</f>
        <v/>
      </c>
      <c r="K138" s="15" t="str">
        <f t="shared" ca="1" si="6"/>
        <v/>
      </c>
      <c r="L138" s="16" t="str">
        <f>IF($B138="","",COUNTIF(Purchases!$B$4:$B$2003,$B138))</f>
        <v/>
      </c>
      <c r="M138" s="17" t="str">
        <f>IF($B138="","",SUMIF(Purchases!$B$4:$B$2003,$B138,Purchases!$E$4:$E$2003))</f>
        <v/>
      </c>
      <c r="N138" s="17" t="str">
        <f t="shared" si="7"/>
        <v/>
      </c>
      <c r="O138" s="16" t="str">
        <f>IF($B138="","",IF(N($L138)=0,"No purchase yet",IF($K138&lt;=Setup!$B$5,"Active",IF($K138&lt;=Setup!$B$6,"At risk","Lapsed"))))</f>
        <v/>
      </c>
      <c r="P138" s="13"/>
      <c r="Q138" s="18" t="str">
        <f t="shared" si="8"/>
        <v/>
      </c>
    </row>
    <row r="139" spans="1:17" x14ac:dyDescent="0.3">
      <c r="A139" s="13"/>
      <c r="B139" s="13"/>
      <c r="C139" s="13"/>
      <c r="D139" s="13"/>
      <c r="E139" s="13"/>
      <c r="F139" s="13"/>
      <c r="G139" s="13"/>
      <c r="H139" s="13"/>
      <c r="I139" s="14" t="str">
        <f>IF(N($L139)=0,"",100000-SUMPRODUCT(MAX((Purchases!$B$4:$B$2003=$B139)*(Purchases!$A$4:$A$2003&lt;&gt;"")*(100000-Purchases!$A$4:$A$2003))))</f>
        <v/>
      </c>
      <c r="J139" s="14" t="str">
        <f>IF(N($L139)=0,"",SUMPRODUCT(MAX((Purchases!$B$4:$B$2003=$B139)*Purchases!$A$4:$A$2003)))</f>
        <v/>
      </c>
      <c r="K139" s="15" t="str">
        <f t="shared" ca="1" si="6"/>
        <v/>
      </c>
      <c r="L139" s="16" t="str">
        <f>IF($B139="","",COUNTIF(Purchases!$B$4:$B$2003,$B139))</f>
        <v/>
      </c>
      <c r="M139" s="17" t="str">
        <f>IF($B139="","",SUMIF(Purchases!$B$4:$B$2003,$B139,Purchases!$E$4:$E$2003))</f>
        <v/>
      </c>
      <c r="N139" s="17" t="str">
        <f t="shared" si="7"/>
        <v/>
      </c>
      <c r="O139" s="16" t="str">
        <f>IF($B139="","",IF(N($L139)=0,"No purchase yet",IF($K139&lt;=Setup!$B$5,"Active",IF($K139&lt;=Setup!$B$6,"At risk","Lapsed"))))</f>
        <v/>
      </c>
      <c r="P139" s="13"/>
      <c r="Q139" s="18" t="str">
        <f t="shared" si="8"/>
        <v/>
      </c>
    </row>
    <row r="140" spans="1:17" x14ac:dyDescent="0.3">
      <c r="A140" s="13"/>
      <c r="B140" s="13"/>
      <c r="C140" s="13"/>
      <c r="D140" s="13"/>
      <c r="E140" s="13"/>
      <c r="F140" s="13"/>
      <c r="G140" s="13"/>
      <c r="H140" s="13"/>
      <c r="I140" s="14" t="str">
        <f>IF(N($L140)=0,"",100000-SUMPRODUCT(MAX((Purchases!$B$4:$B$2003=$B140)*(Purchases!$A$4:$A$2003&lt;&gt;"")*(100000-Purchases!$A$4:$A$2003))))</f>
        <v/>
      </c>
      <c r="J140" s="14" t="str">
        <f>IF(N($L140)=0,"",SUMPRODUCT(MAX((Purchases!$B$4:$B$2003=$B140)*Purchases!$A$4:$A$2003)))</f>
        <v/>
      </c>
      <c r="K140" s="15" t="str">
        <f t="shared" ca="1" si="6"/>
        <v/>
      </c>
      <c r="L140" s="16" t="str">
        <f>IF($B140="","",COUNTIF(Purchases!$B$4:$B$2003,$B140))</f>
        <v/>
      </c>
      <c r="M140" s="17" t="str">
        <f>IF($B140="","",SUMIF(Purchases!$B$4:$B$2003,$B140,Purchases!$E$4:$E$2003))</f>
        <v/>
      </c>
      <c r="N140" s="17" t="str">
        <f t="shared" si="7"/>
        <v/>
      </c>
      <c r="O140" s="16" t="str">
        <f>IF($B140="","",IF(N($L140)=0,"No purchase yet",IF($K140&lt;=Setup!$B$5,"Active",IF($K140&lt;=Setup!$B$6,"At risk","Lapsed"))))</f>
        <v/>
      </c>
      <c r="P140" s="13"/>
      <c r="Q140" s="18" t="str">
        <f t="shared" si="8"/>
        <v/>
      </c>
    </row>
    <row r="141" spans="1:17" x14ac:dyDescent="0.3">
      <c r="A141" s="13"/>
      <c r="B141" s="13"/>
      <c r="C141" s="13"/>
      <c r="D141" s="13"/>
      <c r="E141" s="13"/>
      <c r="F141" s="13"/>
      <c r="G141" s="13"/>
      <c r="H141" s="13"/>
      <c r="I141" s="14" t="str">
        <f>IF(N($L141)=0,"",100000-SUMPRODUCT(MAX((Purchases!$B$4:$B$2003=$B141)*(Purchases!$A$4:$A$2003&lt;&gt;"")*(100000-Purchases!$A$4:$A$2003))))</f>
        <v/>
      </c>
      <c r="J141" s="14" t="str">
        <f>IF(N($L141)=0,"",SUMPRODUCT(MAX((Purchases!$B$4:$B$2003=$B141)*Purchases!$A$4:$A$2003)))</f>
        <v/>
      </c>
      <c r="K141" s="15" t="str">
        <f t="shared" ca="1" si="6"/>
        <v/>
      </c>
      <c r="L141" s="16" t="str">
        <f>IF($B141="","",COUNTIF(Purchases!$B$4:$B$2003,$B141))</f>
        <v/>
      </c>
      <c r="M141" s="17" t="str">
        <f>IF($B141="","",SUMIF(Purchases!$B$4:$B$2003,$B141,Purchases!$E$4:$E$2003))</f>
        <v/>
      </c>
      <c r="N141" s="17" t="str">
        <f t="shared" si="7"/>
        <v/>
      </c>
      <c r="O141" s="16" t="str">
        <f>IF($B141="","",IF(N($L141)=0,"No purchase yet",IF($K141&lt;=Setup!$B$5,"Active",IF($K141&lt;=Setup!$B$6,"At risk","Lapsed"))))</f>
        <v/>
      </c>
      <c r="P141" s="13"/>
      <c r="Q141" s="18" t="str">
        <f t="shared" si="8"/>
        <v/>
      </c>
    </row>
    <row r="142" spans="1:17" x14ac:dyDescent="0.3">
      <c r="A142" s="13"/>
      <c r="B142" s="13"/>
      <c r="C142" s="13"/>
      <c r="D142" s="13"/>
      <c r="E142" s="13"/>
      <c r="F142" s="13"/>
      <c r="G142" s="13"/>
      <c r="H142" s="13"/>
      <c r="I142" s="14" t="str">
        <f>IF(N($L142)=0,"",100000-SUMPRODUCT(MAX((Purchases!$B$4:$B$2003=$B142)*(Purchases!$A$4:$A$2003&lt;&gt;"")*(100000-Purchases!$A$4:$A$2003))))</f>
        <v/>
      </c>
      <c r="J142" s="14" t="str">
        <f>IF(N($L142)=0,"",SUMPRODUCT(MAX((Purchases!$B$4:$B$2003=$B142)*Purchases!$A$4:$A$2003)))</f>
        <v/>
      </c>
      <c r="K142" s="15" t="str">
        <f t="shared" ca="1" si="6"/>
        <v/>
      </c>
      <c r="L142" s="16" t="str">
        <f>IF($B142="","",COUNTIF(Purchases!$B$4:$B$2003,$B142))</f>
        <v/>
      </c>
      <c r="M142" s="17" t="str">
        <f>IF($B142="","",SUMIF(Purchases!$B$4:$B$2003,$B142,Purchases!$E$4:$E$2003))</f>
        <v/>
      </c>
      <c r="N142" s="17" t="str">
        <f t="shared" si="7"/>
        <v/>
      </c>
      <c r="O142" s="16" t="str">
        <f>IF($B142="","",IF(N($L142)=0,"No purchase yet",IF($K142&lt;=Setup!$B$5,"Active",IF($K142&lt;=Setup!$B$6,"At risk","Lapsed"))))</f>
        <v/>
      </c>
      <c r="P142" s="13"/>
      <c r="Q142" s="18" t="str">
        <f t="shared" si="8"/>
        <v/>
      </c>
    </row>
    <row r="143" spans="1:17" x14ac:dyDescent="0.3">
      <c r="A143" s="13"/>
      <c r="B143" s="13"/>
      <c r="C143" s="13"/>
      <c r="D143" s="13"/>
      <c r="E143" s="13"/>
      <c r="F143" s="13"/>
      <c r="G143" s="13"/>
      <c r="H143" s="13"/>
      <c r="I143" s="14" t="str">
        <f>IF(N($L143)=0,"",100000-SUMPRODUCT(MAX((Purchases!$B$4:$B$2003=$B143)*(Purchases!$A$4:$A$2003&lt;&gt;"")*(100000-Purchases!$A$4:$A$2003))))</f>
        <v/>
      </c>
      <c r="J143" s="14" t="str">
        <f>IF(N($L143)=0,"",SUMPRODUCT(MAX((Purchases!$B$4:$B$2003=$B143)*Purchases!$A$4:$A$2003)))</f>
        <v/>
      </c>
      <c r="K143" s="15" t="str">
        <f t="shared" ca="1" si="6"/>
        <v/>
      </c>
      <c r="L143" s="16" t="str">
        <f>IF($B143="","",COUNTIF(Purchases!$B$4:$B$2003,$B143))</f>
        <v/>
      </c>
      <c r="M143" s="17" t="str">
        <f>IF($B143="","",SUMIF(Purchases!$B$4:$B$2003,$B143,Purchases!$E$4:$E$2003))</f>
        <v/>
      </c>
      <c r="N143" s="17" t="str">
        <f t="shared" si="7"/>
        <v/>
      </c>
      <c r="O143" s="16" t="str">
        <f>IF($B143="","",IF(N($L143)=0,"No purchase yet",IF($K143&lt;=Setup!$B$5,"Active",IF($K143&lt;=Setup!$B$6,"At risk","Lapsed"))))</f>
        <v/>
      </c>
      <c r="P143" s="13"/>
      <c r="Q143" s="18" t="str">
        <f t="shared" si="8"/>
        <v/>
      </c>
    </row>
    <row r="144" spans="1:17" x14ac:dyDescent="0.3">
      <c r="A144" s="13"/>
      <c r="B144" s="13"/>
      <c r="C144" s="13"/>
      <c r="D144" s="13"/>
      <c r="E144" s="13"/>
      <c r="F144" s="13"/>
      <c r="G144" s="13"/>
      <c r="H144" s="13"/>
      <c r="I144" s="14" t="str">
        <f>IF(N($L144)=0,"",100000-SUMPRODUCT(MAX((Purchases!$B$4:$B$2003=$B144)*(Purchases!$A$4:$A$2003&lt;&gt;"")*(100000-Purchases!$A$4:$A$2003))))</f>
        <v/>
      </c>
      <c r="J144" s="14" t="str">
        <f>IF(N($L144)=0,"",SUMPRODUCT(MAX((Purchases!$B$4:$B$2003=$B144)*Purchases!$A$4:$A$2003)))</f>
        <v/>
      </c>
      <c r="K144" s="15" t="str">
        <f t="shared" ca="1" si="6"/>
        <v/>
      </c>
      <c r="L144" s="16" t="str">
        <f>IF($B144="","",COUNTIF(Purchases!$B$4:$B$2003,$B144))</f>
        <v/>
      </c>
      <c r="M144" s="17" t="str">
        <f>IF($B144="","",SUMIF(Purchases!$B$4:$B$2003,$B144,Purchases!$E$4:$E$2003))</f>
        <v/>
      </c>
      <c r="N144" s="17" t="str">
        <f t="shared" si="7"/>
        <v/>
      </c>
      <c r="O144" s="16" t="str">
        <f>IF($B144="","",IF(N($L144)=0,"No purchase yet",IF($K144&lt;=Setup!$B$5,"Active",IF($K144&lt;=Setup!$B$6,"At risk","Lapsed"))))</f>
        <v/>
      </c>
      <c r="P144" s="13"/>
      <c r="Q144" s="18" t="str">
        <f t="shared" si="8"/>
        <v/>
      </c>
    </row>
    <row r="145" spans="1:17" x14ac:dyDescent="0.3">
      <c r="A145" s="13"/>
      <c r="B145" s="13"/>
      <c r="C145" s="13"/>
      <c r="D145" s="13"/>
      <c r="E145" s="13"/>
      <c r="F145" s="13"/>
      <c r="G145" s="13"/>
      <c r="H145" s="13"/>
      <c r="I145" s="14" t="str">
        <f>IF(N($L145)=0,"",100000-SUMPRODUCT(MAX((Purchases!$B$4:$B$2003=$B145)*(Purchases!$A$4:$A$2003&lt;&gt;"")*(100000-Purchases!$A$4:$A$2003))))</f>
        <v/>
      </c>
      <c r="J145" s="14" t="str">
        <f>IF(N($L145)=0,"",SUMPRODUCT(MAX((Purchases!$B$4:$B$2003=$B145)*Purchases!$A$4:$A$2003)))</f>
        <v/>
      </c>
      <c r="K145" s="15" t="str">
        <f t="shared" ca="1" si="6"/>
        <v/>
      </c>
      <c r="L145" s="16" t="str">
        <f>IF($B145="","",COUNTIF(Purchases!$B$4:$B$2003,$B145))</f>
        <v/>
      </c>
      <c r="M145" s="17" t="str">
        <f>IF($B145="","",SUMIF(Purchases!$B$4:$B$2003,$B145,Purchases!$E$4:$E$2003))</f>
        <v/>
      </c>
      <c r="N145" s="17" t="str">
        <f t="shared" si="7"/>
        <v/>
      </c>
      <c r="O145" s="16" t="str">
        <f>IF($B145="","",IF(N($L145)=0,"No purchase yet",IF($K145&lt;=Setup!$B$5,"Active",IF($K145&lt;=Setup!$B$6,"At risk","Lapsed"))))</f>
        <v/>
      </c>
      <c r="P145" s="13"/>
      <c r="Q145" s="18" t="str">
        <f t="shared" si="8"/>
        <v/>
      </c>
    </row>
    <row r="146" spans="1:17" x14ac:dyDescent="0.3">
      <c r="A146" s="13"/>
      <c r="B146" s="13"/>
      <c r="C146" s="13"/>
      <c r="D146" s="13"/>
      <c r="E146" s="13"/>
      <c r="F146" s="13"/>
      <c r="G146" s="13"/>
      <c r="H146" s="13"/>
      <c r="I146" s="14" t="str">
        <f>IF(N($L146)=0,"",100000-SUMPRODUCT(MAX((Purchases!$B$4:$B$2003=$B146)*(Purchases!$A$4:$A$2003&lt;&gt;"")*(100000-Purchases!$A$4:$A$2003))))</f>
        <v/>
      </c>
      <c r="J146" s="14" t="str">
        <f>IF(N($L146)=0,"",SUMPRODUCT(MAX((Purchases!$B$4:$B$2003=$B146)*Purchases!$A$4:$A$2003)))</f>
        <v/>
      </c>
      <c r="K146" s="15" t="str">
        <f t="shared" ca="1" si="6"/>
        <v/>
      </c>
      <c r="L146" s="16" t="str">
        <f>IF($B146="","",COUNTIF(Purchases!$B$4:$B$2003,$B146))</f>
        <v/>
      </c>
      <c r="M146" s="17" t="str">
        <f>IF($B146="","",SUMIF(Purchases!$B$4:$B$2003,$B146,Purchases!$E$4:$E$2003))</f>
        <v/>
      </c>
      <c r="N146" s="17" t="str">
        <f t="shared" si="7"/>
        <v/>
      </c>
      <c r="O146" s="16" t="str">
        <f>IF($B146="","",IF(N($L146)=0,"No purchase yet",IF($K146&lt;=Setup!$B$5,"Active",IF($K146&lt;=Setup!$B$6,"At risk","Lapsed"))))</f>
        <v/>
      </c>
      <c r="P146" s="13"/>
      <c r="Q146" s="18" t="str">
        <f t="shared" si="8"/>
        <v/>
      </c>
    </row>
    <row r="147" spans="1:17" x14ac:dyDescent="0.3">
      <c r="A147" s="13"/>
      <c r="B147" s="13"/>
      <c r="C147" s="13"/>
      <c r="D147" s="13"/>
      <c r="E147" s="13"/>
      <c r="F147" s="13"/>
      <c r="G147" s="13"/>
      <c r="H147" s="13"/>
      <c r="I147" s="14" t="str">
        <f>IF(N($L147)=0,"",100000-SUMPRODUCT(MAX((Purchases!$B$4:$B$2003=$B147)*(Purchases!$A$4:$A$2003&lt;&gt;"")*(100000-Purchases!$A$4:$A$2003))))</f>
        <v/>
      </c>
      <c r="J147" s="14" t="str">
        <f>IF(N($L147)=0,"",SUMPRODUCT(MAX((Purchases!$B$4:$B$2003=$B147)*Purchases!$A$4:$A$2003)))</f>
        <v/>
      </c>
      <c r="K147" s="15" t="str">
        <f t="shared" ca="1" si="6"/>
        <v/>
      </c>
      <c r="L147" s="16" t="str">
        <f>IF($B147="","",COUNTIF(Purchases!$B$4:$B$2003,$B147))</f>
        <v/>
      </c>
      <c r="M147" s="17" t="str">
        <f>IF($B147="","",SUMIF(Purchases!$B$4:$B$2003,$B147,Purchases!$E$4:$E$2003))</f>
        <v/>
      </c>
      <c r="N147" s="17" t="str">
        <f t="shared" si="7"/>
        <v/>
      </c>
      <c r="O147" s="16" t="str">
        <f>IF($B147="","",IF(N($L147)=0,"No purchase yet",IF($K147&lt;=Setup!$B$5,"Active",IF($K147&lt;=Setup!$B$6,"At risk","Lapsed"))))</f>
        <v/>
      </c>
      <c r="P147" s="13"/>
      <c r="Q147" s="18" t="str">
        <f t="shared" si="8"/>
        <v/>
      </c>
    </row>
    <row r="148" spans="1:17" x14ac:dyDescent="0.3">
      <c r="A148" s="13"/>
      <c r="B148" s="13"/>
      <c r="C148" s="13"/>
      <c r="D148" s="13"/>
      <c r="E148" s="13"/>
      <c r="F148" s="13"/>
      <c r="G148" s="13"/>
      <c r="H148" s="13"/>
      <c r="I148" s="14" t="str">
        <f>IF(N($L148)=0,"",100000-SUMPRODUCT(MAX((Purchases!$B$4:$B$2003=$B148)*(Purchases!$A$4:$A$2003&lt;&gt;"")*(100000-Purchases!$A$4:$A$2003))))</f>
        <v/>
      </c>
      <c r="J148" s="14" t="str">
        <f>IF(N($L148)=0,"",SUMPRODUCT(MAX((Purchases!$B$4:$B$2003=$B148)*Purchases!$A$4:$A$2003)))</f>
        <v/>
      </c>
      <c r="K148" s="15" t="str">
        <f t="shared" ca="1" si="6"/>
        <v/>
      </c>
      <c r="L148" s="16" t="str">
        <f>IF($B148="","",COUNTIF(Purchases!$B$4:$B$2003,$B148))</f>
        <v/>
      </c>
      <c r="M148" s="17" t="str">
        <f>IF($B148="","",SUMIF(Purchases!$B$4:$B$2003,$B148,Purchases!$E$4:$E$2003))</f>
        <v/>
      </c>
      <c r="N148" s="17" t="str">
        <f t="shared" si="7"/>
        <v/>
      </c>
      <c r="O148" s="16" t="str">
        <f>IF($B148="","",IF(N($L148)=0,"No purchase yet",IF($K148&lt;=Setup!$B$5,"Active",IF($K148&lt;=Setup!$B$6,"At risk","Lapsed"))))</f>
        <v/>
      </c>
      <c r="P148" s="13"/>
      <c r="Q148" s="18" t="str">
        <f t="shared" si="8"/>
        <v/>
      </c>
    </row>
    <row r="149" spans="1:17" x14ac:dyDescent="0.3">
      <c r="A149" s="13"/>
      <c r="B149" s="13"/>
      <c r="C149" s="13"/>
      <c r="D149" s="13"/>
      <c r="E149" s="13"/>
      <c r="F149" s="13"/>
      <c r="G149" s="13"/>
      <c r="H149" s="13"/>
      <c r="I149" s="14" t="str">
        <f>IF(N($L149)=0,"",100000-SUMPRODUCT(MAX((Purchases!$B$4:$B$2003=$B149)*(Purchases!$A$4:$A$2003&lt;&gt;"")*(100000-Purchases!$A$4:$A$2003))))</f>
        <v/>
      </c>
      <c r="J149" s="14" t="str">
        <f>IF(N($L149)=0,"",SUMPRODUCT(MAX((Purchases!$B$4:$B$2003=$B149)*Purchases!$A$4:$A$2003)))</f>
        <v/>
      </c>
      <c r="K149" s="15" t="str">
        <f t="shared" ca="1" si="6"/>
        <v/>
      </c>
      <c r="L149" s="16" t="str">
        <f>IF($B149="","",COUNTIF(Purchases!$B$4:$B$2003,$B149))</f>
        <v/>
      </c>
      <c r="M149" s="17" t="str">
        <f>IF($B149="","",SUMIF(Purchases!$B$4:$B$2003,$B149,Purchases!$E$4:$E$2003))</f>
        <v/>
      </c>
      <c r="N149" s="17" t="str">
        <f t="shared" si="7"/>
        <v/>
      </c>
      <c r="O149" s="16" t="str">
        <f>IF($B149="","",IF(N($L149)=0,"No purchase yet",IF($K149&lt;=Setup!$B$5,"Active",IF($K149&lt;=Setup!$B$6,"At risk","Lapsed"))))</f>
        <v/>
      </c>
      <c r="P149" s="13"/>
      <c r="Q149" s="18" t="str">
        <f t="shared" si="8"/>
        <v/>
      </c>
    </row>
    <row r="150" spans="1:17" x14ac:dyDescent="0.3">
      <c r="A150" s="13"/>
      <c r="B150" s="13"/>
      <c r="C150" s="13"/>
      <c r="D150" s="13"/>
      <c r="E150" s="13"/>
      <c r="F150" s="13"/>
      <c r="G150" s="13"/>
      <c r="H150" s="13"/>
      <c r="I150" s="14" t="str">
        <f>IF(N($L150)=0,"",100000-SUMPRODUCT(MAX((Purchases!$B$4:$B$2003=$B150)*(Purchases!$A$4:$A$2003&lt;&gt;"")*(100000-Purchases!$A$4:$A$2003))))</f>
        <v/>
      </c>
      <c r="J150" s="14" t="str">
        <f>IF(N($L150)=0,"",SUMPRODUCT(MAX((Purchases!$B$4:$B$2003=$B150)*Purchases!$A$4:$A$2003)))</f>
        <v/>
      </c>
      <c r="K150" s="15" t="str">
        <f t="shared" ca="1" si="6"/>
        <v/>
      </c>
      <c r="L150" s="16" t="str">
        <f>IF($B150="","",COUNTIF(Purchases!$B$4:$B$2003,$B150))</f>
        <v/>
      </c>
      <c r="M150" s="17" t="str">
        <f>IF($B150="","",SUMIF(Purchases!$B$4:$B$2003,$B150,Purchases!$E$4:$E$2003))</f>
        <v/>
      </c>
      <c r="N150" s="17" t="str">
        <f t="shared" si="7"/>
        <v/>
      </c>
      <c r="O150" s="16" t="str">
        <f>IF($B150="","",IF(N($L150)=0,"No purchase yet",IF($K150&lt;=Setup!$B$5,"Active",IF($K150&lt;=Setup!$B$6,"At risk","Lapsed"))))</f>
        <v/>
      </c>
      <c r="P150" s="13"/>
      <c r="Q150" s="18" t="str">
        <f t="shared" si="8"/>
        <v/>
      </c>
    </row>
    <row r="151" spans="1:17" x14ac:dyDescent="0.3">
      <c r="A151" s="13"/>
      <c r="B151" s="13"/>
      <c r="C151" s="13"/>
      <c r="D151" s="13"/>
      <c r="E151" s="13"/>
      <c r="F151" s="13"/>
      <c r="G151" s="13"/>
      <c r="H151" s="13"/>
      <c r="I151" s="14" t="str">
        <f>IF(N($L151)=0,"",100000-SUMPRODUCT(MAX((Purchases!$B$4:$B$2003=$B151)*(Purchases!$A$4:$A$2003&lt;&gt;"")*(100000-Purchases!$A$4:$A$2003))))</f>
        <v/>
      </c>
      <c r="J151" s="14" t="str">
        <f>IF(N($L151)=0,"",SUMPRODUCT(MAX((Purchases!$B$4:$B$2003=$B151)*Purchases!$A$4:$A$2003)))</f>
        <v/>
      </c>
      <c r="K151" s="15" t="str">
        <f t="shared" ca="1" si="6"/>
        <v/>
      </c>
      <c r="L151" s="16" t="str">
        <f>IF($B151="","",COUNTIF(Purchases!$B$4:$B$2003,$B151))</f>
        <v/>
      </c>
      <c r="M151" s="17" t="str">
        <f>IF($B151="","",SUMIF(Purchases!$B$4:$B$2003,$B151,Purchases!$E$4:$E$2003))</f>
        <v/>
      </c>
      <c r="N151" s="17" t="str">
        <f t="shared" si="7"/>
        <v/>
      </c>
      <c r="O151" s="16" t="str">
        <f>IF($B151="","",IF(N($L151)=0,"No purchase yet",IF($K151&lt;=Setup!$B$5,"Active",IF($K151&lt;=Setup!$B$6,"At risk","Lapsed"))))</f>
        <v/>
      </c>
      <c r="P151" s="13"/>
      <c r="Q151" s="18" t="str">
        <f t="shared" si="8"/>
        <v/>
      </c>
    </row>
    <row r="152" spans="1:17" x14ac:dyDescent="0.3">
      <c r="A152" s="13"/>
      <c r="B152" s="13"/>
      <c r="C152" s="13"/>
      <c r="D152" s="13"/>
      <c r="E152" s="13"/>
      <c r="F152" s="13"/>
      <c r="G152" s="13"/>
      <c r="H152" s="13"/>
      <c r="I152" s="14" t="str">
        <f>IF(N($L152)=0,"",100000-SUMPRODUCT(MAX((Purchases!$B$4:$B$2003=$B152)*(Purchases!$A$4:$A$2003&lt;&gt;"")*(100000-Purchases!$A$4:$A$2003))))</f>
        <v/>
      </c>
      <c r="J152" s="14" t="str">
        <f>IF(N($L152)=0,"",SUMPRODUCT(MAX((Purchases!$B$4:$B$2003=$B152)*Purchases!$A$4:$A$2003)))</f>
        <v/>
      </c>
      <c r="K152" s="15" t="str">
        <f t="shared" ca="1" si="6"/>
        <v/>
      </c>
      <c r="L152" s="16" t="str">
        <f>IF($B152="","",COUNTIF(Purchases!$B$4:$B$2003,$B152))</f>
        <v/>
      </c>
      <c r="M152" s="17" t="str">
        <f>IF($B152="","",SUMIF(Purchases!$B$4:$B$2003,$B152,Purchases!$E$4:$E$2003))</f>
        <v/>
      </c>
      <c r="N152" s="17" t="str">
        <f t="shared" si="7"/>
        <v/>
      </c>
      <c r="O152" s="16" t="str">
        <f>IF($B152="","",IF(N($L152)=0,"No purchase yet",IF($K152&lt;=Setup!$B$5,"Active",IF($K152&lt;=Setup!$B$6,"At risk","Lapsed"))))</f>
        <v/>
      </c>
      <c r="P152" s="13"/>
      <c r="Q152" s="18" t="str">
        <f t="shared" si="8"/>
        <v/>
      </c>
    </row>
    <row r="153" spans="1:17" x14ac:dyDescent="0.3">
      <c r="A153" s="13"/>
      <c r="B153" s="13"/>
      <c r="C153" s="13"/>
      <c r="D153" s="13"/>
      <c r="E153" s="13"/>
      <c r="F153" s="13"/>
      <c r="G153" s="13"/>
      <c r="H153" s="13"/>
      <c r="I153" s="14" t="str">
        <f>IF(N($L153)=0,"",100000-SUMPRODUCT(MAX((Purchases!$B$4:$B$2003=$B153)*(Purchases!$A$4:$A$2003&lt;&gt;"")*(100000-Purchases!$A$4:$A$2003))))</f>
        <v/>
      </c>
      <c r="J153" s="14" t="str">
        <f>IF(N($L153)=0,"",SUMPRODUCT(MAX((Purchases!$B$4:$B$2003=$B153)*Purchases!$A$4:$A$2003)))</f>
        <v/>
      </c>
      <c r="K153" s="15" t="str">
        <f t="shared" ca="1" si="6"/>
        <v/>
      </c>
      <c r="L153" s="16" t="str">
        <f>IF($B153="","",COUNTIF(Purchases!$B$4:$B$2003,$B153))</f>
        <v/>
      </c>
      <c r="M153" s="17" t="str">
        <f>IF($B153="","",SUMIF(Purchases!$B$4:$B$2003,$B153,Purchases!$E$4:$E$2003))</f>
        <v/>
      </c>
      <c r="N153" s="17" t="str">
        <f t="shared" si="7"/>
        <v/>
      </c>
      <c r="O153" s="16" t="str">
        <f>IF($B153="","",IF(N($L153)=0,"No purchase yet",IF($K153&lt;=Setup!$B$5,"Active",IF($K153&lt;=Setup!$B$6,"At risk","Lapsed"))))</f>
        <v/>
      </c>
      <c r="P153" s="13"/>
      <c r="Q153" s="18" t="str">
        <f t="shared" si="8"/>
        <v/>
      </c>
    </row>
    <row r="154" spans="1:17" x14ac:dyDescent="0.3">
      <c r="A154" s="13"/>
      <c r="B154" s="13"/>
      <c r="C154" s="13"/>
      <c r="D154" s="13"/>
      <c r="E154" s="13"/>
      <c r="F154" s="13"/>
      <c r="G154" s="13"/>
      <c r="H154" s="13"/>
      <c r="I154" s="14" t="str">
        <f>IF(N($L154)=0,"",100000-SUMPRODUCT(MAX((Purchases!$B$4:$B$2003=$B154)*(Purchases!$A$4:$A$2003&lt;&gt;"")*(100000-Purchases!$A$4:$A$2003))))</f>
        <v/>
      </c>
      <c r="J154" s="14" t="str">
        <f>IF(N($L154)=0,"",SUMPRODUCT(MAX((Purchases!$B$4:$B$2003=$B154)*Purchases!$A$4:$A$2003)))</f>
        <v/>
      </c>
      <c r="K154" s="15" t="str">
        <f t="shared" ca="1" si="6"/>
        <v/>
      </c>
      <c r="L154" s="16" t="str">
        <f>IF($B154="","",COUNTIF(Purchases!$B$4:$B$2003,$B154))</f>
        <v/>
      </c>
      <c r="M154" s="17" t="str">
        <f>IF($B154="","",SUMIF(Purchases!$B$4:$B$2003,$B154,Purchases!$E$4:$E$2003))</f>
        <v/>
      </c>
      <c r="N154" s="17" t="str">
        <f t="shared" si="7"/>
        <v/>
      </c>
      <c r="O154" s="16" t="str">
        <f>IF($B154="","",IF(N($L154)=0,"No purchase yet",IF($K154&lt;=Setup!$B$5,"Active",IF($K154&lt;=Setup!$B$6,"At risk","Lapsed"))))</f>
        <v/>
      </c>
      <c r="P154" s="13"/>
      <c r="Q154" s="18" t="str">
        <f t="shared" si="8"/>
        <v/>
      </c>
    </row>
    <row r="155" spans="1:17" x14ac:dyDescent="0.3">
      <c r="A155" s="13"/>
      <c r="B155" s="13"/>
      <c r="C155" s="13"/>
      <c r="D155" s="13"/>
      <c r="E155" s="13"/>
      <c r="F155" s="13"/>
      <c r="G155" s="13"/>
      <c r="H155" s="13"/>
      <c r="I155" s="14" t="str">
        <f>IF(N($L155)=0,"",100000-SUMPRODUCT(MAX((Purchases!$B$4:$B$2003=$B155)*(Purchases!$A$4:$A$2003&lt;&gt;"")*(100000-Purchases!$A$4:$A$2003))))</f>
        <v/>
      </c>
      <c r="J155" s="14" t="str">
        <f>IF(N($L155)=0,"",SUMPRODUCT(MAX((Purchases!$B$4:$B$2003=$B155)*Purchases!$A$4:$A$2003)))</f>
        <v/>
      </c>
      <c r="K155" s="15" t="str">
        <f t="shared" ca="1" si="6"/>
        <v/>
      </c>
      <c r="L155" s="16" t="str">
        <f>IF($B155="","",COUNTIF(Purchases!$B$4:$B$2003,$B155))</f>
        <v/>
      </c>
      <c r="M155" s="17" t="str">
        <f>IF($B155="","",SUMIF(Purchases!$B$4:$B$2003,$B155,Purchases!$E$4:$E$2003))</f>
        <v/>
      </c>
      <c r="N155" s="17" t="str">
        <f t="shared" si="7"/>
        <v/>
      </c>
      <c r="O155" s="16" t="str">
        <f>IF($B155="","",IF(N($L155)=0,"No purchase yet",IF($K155&lt;=Setup!$B$5,"Active",IF($K155&lt;=Setup!$B$6,"At risk","Lapsed"))))</f>
        <v/>
      </c>
      <c r="P155" s="13"/>
      <c r="Q155" s="18" t="str">
        <f t="shared" si="8"/>
        <v/>
      </c>
    </row>
    <row r="156" spans="1:17" x14ac:dyDescent="0.3">
      <c r="A156" s="13"/>
      <c r="B156" s="13"/>
      <c r="C156" s="13"/>
      <c r="D156" s="13"/>
      <c r="E156" s="13"/>
      <c r="F156" s="13"/>
      <c r="G156" s="13"/>
      <c r="H156" s="13"/>
      <c r="I156" s="14" t="str">
        <f>IF(N($L156)=0,"",100000-SUMPRODUCT(MAX((Purchases!$B$4:$B$2003=$B156)*(Purchases!$A$4:$A$2003&lt;&gt;"")*(100000-Purchases!$A$4:$A$2003))))</f>
        <v/>
      </c>
      <c r="J156" s="14" t="str">
        <f>IF(N($L156)=0,"",SUMPRODUCT(MAX((Purchases!$B$4:$B$2003=$B156)*Purchases!$A$4:$A$2003)))</f>
        <v/>
      </c>
      <c r="K156" s="15" t="str">
        <f t="shared" ca="1" si="6"/>
        <v/>
      </c>
      <c r="L156" s="16" t="str">
        <f>IF($B156="","",COUNTIF(Purchases!$B$4:$B$2003,$B156))</f>
        <v/>
      </c>
      <c r="M156" s="17" t="str">
        <f>IF($B156="","",SUMIF(Purchases!$B$4:$B$2003,$B156,Purchases!$E$4:$E$2003))</f>
        <v/>
      </c>
      <c r="N156" s="17" t="str">
        <f t="shared" si="7"/>
        <v/>
      </c>
      <c r="O156" s="16" t="str">
        <f>IF($B156="","",IF(N($L156)=0,"No purchase yet",IF($K156&lt;=Setup!$B$5,"Active",IF($K156&lt;=Setup!$B$6,"At risk","Lapsed"))))</f>
        <v/>
      </c>
      <c r="P156" s="13"/>
      <c r="Q156" s="18" t="str">
        <f t="shared" si="8"/>
        <v/>
      </c>
    </row>
    <row r="157" spans="1:17" x14ac:dyDescent="0.3">
      <c r="A157" s="13"/>
      <c r="B157" s="13"/>
      <c r="C157" s="13"/>
      <c r="D157" s="13"/>
      <c r="E157" s="13"/>
      <c r="F157" s="13"/>
      <c r="G157" s="13"/>
      <c r="H157" s="13"/>
      <c r="I157" s="14" t="str">
        <f>IF(N($L157)=0,"",100000-SUMPRODUCT(MAX((Purchases!$B$4:$B$2003=$B157)*(Purchases!$A$4:$A$2003&lt;&gt;"")*(100000-Purchases!$A$4:$A$2003))))</f>
        <v/>
      </c>
      <c r="J157" s="14" t="str">
        <f>IF(N($L157)=0,"",SUMPRODUCT(MAX((Purchases!$B$4:$B$2003=$B157)*Purchases!$A$4:$A$2003)))</f>
        <v/>
      </c>
      <c r="K157" s="15" t="str">
        <f t="shared" ca="1" si="6"/>
        <v/>
      </c>
      <c r="L157" s="16" t="str">
        <f>IF($B157="","",COUNTIF(Purchases!$B$4:$B$2003,$B157))</f>
        <v/>
      </c>
      <c r="M157" s="17" t="str">
        <f>IF($B157="","",SUMIF(Purchases!$B$4:$B$2003,$B157,Purchases!$E$4:$E$2003))</f>
        <v/>
      </c>
      <c r="N157" s="17" t="str">
        <f t="shared" si="7"/>
        <v/>
      </c>
      <c r="O157" s="16" t="str">
        <f>IF($B157="","",IF(N($L157)=0,"No purchase yet",IF($K157&lt;=Setup!$B$5,"Active",IF($K157&lt;=Setup!$B$6,"At risk","Lapsed"))))</f>
        <v/>
      </c>
      <c r="P157" s="13"/>
      <c r="Q157" s="18" t="str">
        <f t="shared" si="8"/>
        <v/>
      </c>
    </row>
    <row r="158" spans="1:17" x14ac:dyDescent="0.3">
      <c r="A158" s="13"/>
      <c r="B158" s="13"/>
      <c r="C158" s="13"/>
      <c r="D158" s="13"/>
      <c r="E158" s="13"/>
      <c r="F158" s="13"/>
      <c r="G158" s="13"/>
      <c r="H158" s="13"/>
      <c r="I158" s="14" t="str">
        <f>IF(N($L158)=0,"",100000-SUMPRODUCT(MAX((Purchases!$B$4:$B$2003=$B158)*(Purchases!$A$4:$A$2003&lt;&gt;"")*(100000-Purchases!$A$4:$A$2003))))</f>
        <v/>
      </c>
      <c r="J158" s="14" t="str">
        <f>IF(N($L158)=0,"",SUMPRODUCT(MAX((Purchases!$B$4:$B$2003=$B158)*Purchases!$A$4:$A$2003)))</f>
        <v/>
      </c>
      <c r="K158" s="15" t="str">
        <f t="shared" ca="1" si="6"/>
        <v/>
      </c>
      <c r="L158" s="16" t="str">
        <f>IF($B158="","",COUNTIF(Purchases!$B$4:$B$2003,$B158))</f>
        <v/>
      </c>
      <c r="M158" s="17" t="str">
        <f>IF($B158="","",SUMIF(Purchases!$B$4:$B$2003,$B158,Purchases!$E$4:$E$2003))</f>
        <v/>
      </c>
      <c r="N158" s="17" t="str">
        <f t="shared" si="7"/>
        <v/>
      </c>
      <c r="O158" s="16" t="str">
        <f>IF($B158="","",IF(N($L158)=0,"No purchase yet",IF($K158&lt;=Setup!$B$5,"Active",IF($K158&lt;=Setup!$B$6,"At risk","Lapsed"))))</f>
        <v/>
      </c>
      <c r="P158" s="13"/>
      <c r="Q158" s="18" t="str">
        <f t="shared" si="8"/>
        <v/>
      </c>
    </row>
    <row r="159" spans="1:17" x14ac:dyDescent="0.3">
      <c r="A159" s="13"/>
      <c r="B159" s="13"/>
      <c r="C159" s="13"/>
      <c r="D159" s="13"/>
      <c r="E159" s="13"/>
      <c r="F159" s="13"/>
      <c r="G159" s="13"/>
      <c r="H159" s="13"/>
      <c r="I159" s="14" t="str">
        <f>IF(N($L159)=0,"",100000-SUMPRODUCT(MAX((Purchases!$B$4:$B$2003=$B159)*(Purchases!$A$4:$A$2003&lt;&gt;"")*(100000-Purchases!$A$4:$A$2003))))</f>
        <v/>
      </c>
      <c r="J159" s="14" t="str">
        <f>IF(N($L159)=0,"",SUMPRODUCT(MAX((Purchases!$B$4:$B$2003=$B159)*Purchases!$A$4:$A$2003)))</f>
        <v/>
      </c>
      <c r="K159" s="15" t="str">
        <f t="shared" ca="1" si="6"/>
        <v/>
      </c>
      <c r="L159" s="16" t="str">
        <f>IF($B159="","",COUNTIF(Purchases!$B$4:$B$2003,$B159))</f>
        <v/>
      </c>
      <c r="M159" s="17" t="str">
        <f>IF($B159="","",SUMIF(Purchases!$B$4:$B$2003,$B159,Purchases!$E$4:$E$2003))</f>
        <v/>
      </c>
      <c r="N159" s="17" t="str">
        <f t="shared" si="7"/>
        <v/>
      </c>
      <c r="O159" s="16" t="str">
        <f>IF($B159="","",IF(N($L159)=0,"No purchase yet",IF($K159&lt;=Setup!$B$5,"Active",IF($K159&lt;=Setup!$B$6,"At risk","Lapsed"))))</f>
        <v/>
      </c>
      <c r="P159" s="13"/>
      <c r="Q159" s="18" t="str">
        <f t="shared" si="8"/>
        <v/>
      </c>
    </row>
    <row r="160" spans="1:17" x14ac:dyDescent="0.3">
      <c r="A160" s="13"/>
      <c r="B160" s="13"/>
      <c r="C160" s="13"/>
      <c r="D160" s="13"/>
      <c r="E160" s="13"/>
      <c r="F160" s="13"/>
      <c r="G160" s="13"/>
      <c r="H160" s="13"/>
      <c r="I160" s="14" t="str">
        <f>IF(N($L160)=0,"",100000-SUMPRODUCT(MAX((Purchases!$B$4:$B$2003=$B160)*(Purchases!$A$4:$A$2003&lt;&gt;"")*(100000-Purchases!$A$4:$A$2003))))</f>
        <v/>
      </c>
      <c r="J160" s="14" t="str">
        <f>IF(N($L160)=0,"",SUMPRODUCT(MAX((Purchases!$B$4:$B$2003=$B160)*Purchases!$A$4:$A$2003)))</f>
        <v/>
      </c>
      <c r="K160" s="15" t="str">
        <f t="shared" ca="1" si="6"/>
        <v/>
      </c>
      <c r="L160" s="16" t="str">
        <f>IF($B160="","",COUNTIF(Purchases!$B$4:$B$2003,$B160))</f>
        <v/>
      </c>
      <c r="M160" s="17" t="str">
        <f>IF($B160="","",SUMIF(Purchases!$B$4:$B$2003,$B160,Purchases!$E$4:$E$2003))</f>
        <v/>
      </c>
      <c r="N160" s="17" t="str">
        <f t="shared" si="7"/>
        <v/>
      </c>
      <c r="O160" s="16" t="str">
        <f>IF($B160="","",IF(N($L160)=0,"No purchase yet",IF($K160&lt;=Setup!$B$5,"Active",IF($K160&lt;=Setup!$B$6,"At risk","Lapsed"))))</f>
        <v/>
      </c>
      <c r="P160" s="13"/>
      <c r="Q160" s="18" t="str">
        <f t="shared" si="8"/>
        <v/>
      </c>
    </row>
    <row r="161" spans="1:17" x14ac:dyDescent="0.3">
      <c r="A161" s="13"/>
      <c r="B161" s="13"/>
      <c r="C161" s="13"/>
      <c r="D161" s="13"/>
      <c r="E161" s="13"/>
      <c r="F161" s="13"/>
      <c r="G161" s="13"/>
      <c r="H161" s="13"/>
      <c r="I161" s="14" t="str">
        <f>IF(N($L161)=0,"",100000-SUMPRODUCT(MAX((Purchases!$B$4:$B$2003=$B161)*(Purchases!$A$4:$A$2003&lt;&gt;"")*(100000-Purchases!$A$4:$A$2003))))</f>
        <v/>
      </c>
      <c r="J161" s="14" t="str">
        <f>IF(N($L161)=0,"",SUMPRODUCT(MAX((Purchases!$B$4:$B$2003=$B161)*Purchases!$A$4:$A$2003)))</f>
        <v/>
      </c>
      <c r="K161" s="15" t="str">
        <f t="shared" ca="1" si="6"/>
        <v/>
      </c>
      <c r="L161" s="16" t="str">
        <f>IF($B161="","",COUNTIF(Purchases!$B$4:$B$2003,$B161))</f>
        <v/>
      </c>
      <c r="M161" s="17" t="str">
        <f>IF($B161="","",SUMIF(Purchases!$B$4:$B$2003,$B161,Purchases!$E$4:$E$2003))</f>
        <v/>
      </c>
      <c r="N161" s="17" t="str">
        <f t="shared" si="7"/>
        <v/>
      </c>
      <c r="O161" s="16" t="str">
        <f>IF($B161="","",IF(N($L161)=0,"No purchase yet",IF($K161&lt;=Setup!$B$5,"Active",IF($K161&lt;=Setup!$B$6,"At risk","Lapsed"))))</f>
        <v/>
      </c>
      <c r="P161" s="13"/>
      <c r="Q161" s="18" t="str">
        <f t="shared" si="8"/>
        <v/>
      </c>
    </row>
    <row r="162" spans="1:17" x14ac:dyDescent="0.3">
      <c r="A162" s="13"/>
      <c r="B162" s="13"/>
      <c r="C162" s="13"/>
      <c r="D162" s="13"/>
      <c r="E162" s="13"/>
      <c r="F162" s="13"/>
      <c r="G162" s="13"/>
      <c r="H162" s="13"/>
      <c r="I162" s="14" t="str">
        <f>IF(N($L162)=0,"",100000-SUMPRODUCT(MAX((Purchases!$B$4:$B$2003=$B162)*(Purchases!$A$4:$A$2003&lt;&gt;"")*(100000-Purchases!$A$4:$A$2003))))</f>
        <v/>
      </c>
      <c r="J162" s="14" t="str">
        <f>IF(N($L162)=0,"",SUMPRODUCT(MAX((Purchases!$B$4:$B$2003=$B162)*Purchases!$A$4:$A$2003)))</f>
        <v/>
      </c>
      <c r="K162" s="15" t="str">
        <f t="shared" ca="1" si="6"/>
        <v/>
      </c>
      <c r="L162" s="16" t="str">
        <f>IF($B162="","",COUNTIF(Purchases!$B$4:$B$2003,$B162))</f>
        <v/>
      </c>
      <c r="M162" s="17" t="str">
        <f>IF($B162="","",SUMIF(Purchases!$B$4:$B$2003,$B162,Purchases!$E$4:$E$2003))</f>
        <v/>
      </c>
      <c r="N162" s="17" t="str">
        <f t="shared" si="7"/>
        <v/>
      </c>
      <c r="O162" s="16" t="str">
        <f>IF($B162="","",IF(N($L162)=0,"No purchase yet",IF($K162&lt;=Setup!$B$5,"Active",IF($K162&lt;=Setup!$B$6,"At risk","Lapsed"))))</f>
        <v/>
      </c>
      <c r="P162" s="13"/>
      <c r="Q162" s="18" t="str">
        <f t="shared" si="8"/>
        <v/>
      </c>
    </row>
    <row r="163" spans="1:17" x14ac:dyDescent="0.3">
      <c r="A163" s="13"/>
      <c r="B163" s="13"/>
      <c r="C163" s="13"/>
      <c r="D163" s="13"/>
      <c r="E163" s="13"/>
      <c r="F163" s="13"/>
      <c r="G163" s="13"/>
      <c r="H163" s="13"/>
      <c r="I163" s="14" t="str">
        <f>IF(N($L163)=0,"",100000-SUMPRODUCT(MAX((Purchases!$B$4:$B$2003=$B163)*(Purchases!$A$4:$A$2003&lt;&gt;"")*(100000-Purchases!$A$4:$A$2003))))</f>
        <v/>
      </c>
      <c r="J163" s="14" t="str">
        <f>IF(N($L163)=0,"",SUMPRODUCT(MAX((Purchases!$B$4:$B$2003=$B163)*Purchases!$A$4:$A$2003)))</f>
        <v/>
      </c>
      <c r="K163" s="15" t="str">
        <f t="shared" ca="1" si="6"/>
        <v/>
      </c>
      <c r="L163" s="16" t="str">
        <f>IF($B163="","",COUNTIF(Purchases!$B$4:$B$2003,$B163))</f>
        <v/>
      </c>
      <c r="M163" s="17" t="str">
        <f>IF($B163="","",SUMIF(Purchases!$B$4:$B$2003,$B163,Purchases!$E$4:$E$2003))</f>
        <v/>
      </c>
      <c r="N163" s="17" t="str">
        <f t="shared" si="7"/>
        <v/>
      </c>
      <c r="O163" s="16" t="str">
        <f>IF($B163="","",IF(N($L163)=0,"No purchase yet",IF($K163&lt;=Setup!$B$5,"Active",IF($K163&lt;=Setup!$B$6,"At risk","Lapsed"))))</f>
        <v/>
      </c>
      <c r="P163" s="13"/>
      <c r="Q163" s="18" t="str">
        <f t="shared" si="8"/>
        <v/>
      </c>
    </row>
    <row r="164" spans="1:17" x14ac:dyDescent="0.3">
      <c r="A164" s="13"/>
      <c r="B164" s="13"/>
      <c r="C164" s="13"/>
      <c r="D164" s="13"/>
      <c r="E164" s="13"/>
      <c r="F164" s="13"/>
      <c r="G164" s="13"/>
      <c r="H164" s="13"/>
      <c r="I164" s="14" t="str">
        <f>IF(N($L164)=0,"",100000-SUMPRODUCT(MAX((Purchases!$B$4:$B$2003=$B164)*(Purchases!$A$4:$A$2003&lt;&gt;"")*(100000-Purchases!$A$4:$A$2003))))</f>
        <v/>
      </c>
      <c r="J164" s="14" t="str">
        <f>IF(N($L164)=0,"",SUMPRODUCT(MAX((Purchases!$B$4:$B$2003=$B164)*Purchases!$A$4:$A$2003)))</f>
        <v/>
      </c>
      <c r="K164" s="15" t="str">
        <f t="shared" ca="1" si="6"/>
        <v/>
      </c>
      <c r="L164" s="16" t="str">
        <f>IF($B164="","",COUNTIF(Purchases!$B$4:$B$2003,$B164))</f>
        <v/>
      </c>
      <c r="M164" s="17" t="str">
        <f>IF($B164="","",SUMIF(Purchases!$B$4:$B$2003,$B164,Purchases!$E$4:$E$2003))</f>
        <v/>
      </c>
      <c r="N164" s="17" t="str">
        <f t="shared" si="7"/>
        <v/>
      </c>
      <c r="O164" s="16" t="str">
        <f>IF($B164="","",IF(N($L164)=0,"No purchase yet",IF($K164&lt;=Setup!$B$5,"Active",IF($K164&lt;=Setup!$B$6,"At risk","Lapsed"))))</f>
        <v/>
      </c>
      <c r="P164" s="13"/>
      <c r="Q164" s="18" t="str">
        <f t="shared" si="8"/>
        <v/>
      </c>
    </row>
    <row r="165" spans="1:17" x14ac:dyDescent="0.3">
      <c r="A165" s="13"/>
      <c r="B165" s="13"/>
      <c r="C165" s="13"/>
      <c r="D165" s="13"/>
      <c r="E165" s="13"/>
      <c r="F165" s="13"/>
      <c r="G165" s="13"/>
      <c r="H165" s="13"/>
      <c r="I165" s="14" t="str">
        <f>IF(N($L165)=0,"",100000-SUMPRODUCT(MAX((Purchases!$B$4:$B$2003=$B165)*(Purchases!$A$4:$A$2003&lt;&gt;"")*(100000-Purchases!$A$4:$A$2003))))</f>
        <v/>
      </c>
      <c r="J165" s="14" t="str">
        <f>IF(N($L165)=0,"",SUMPRODUCT(MAX((Purchases!$B$4:$B$2003=$B165)*Purchases!$A$4:$A$2003)))</f>
        <v/>
      </c>
      <c r="K165" s="15" t="str">
        <f t="shared" ca="1" si="6"/>
        <v/>
      </c>
      <c r="L165" s="16" t="str">
        <f>IF($B165="","",COUNTIF(Purchases!$B$4:$B$2003,$B165))</f>
        <v/>
      </c>
      <c r="M165" s="17" t="str">
        <f>IF($B165="","",SUMIF(Purchases!$B$4:$B$2003,$B165,Purchases!$E$4:$E$2003))</f>
        <v/>
      </c>
      <c r="N165" s="17" t="str">
        <f t="shared" si="7"/>
        <v/>
      </c>
      <c r="O165" s="16" t="str">
        <f>IF($B165="","",IF(N($L165)=0,"No purchase yet",IF($K165&lt;=Setup!$B$5,"Active",IF($K165&lt;=Setup!$B$6,"At risk","Lapsed"))))</f>
        <v/>
      </c>
      <c r="P165" s="13"/>
      <c r="Q165" s="18" t="str">
        <f t="shared" si="8"/>
        <v/>
      </c>
    </row>
    <row r="166" spans="1:17" x14ac:dyDescent="0.3">
      <c r="A166" s="13"/>
      <c r="B166" s="13"/>
      <c r="C166" s="13"/>
      <c r="D166" s="13"/>
      <c r="E166" s="13"/>
      <c r="F166" s="13"/>
      <c r="G166" s="13"/>
      <c r="H166" s="13"/>
      <c r="I166" s="14" t="str">
        <f>IF(N($L166)=0,"",100000-SUMPRODUCT(MAX((Purchases!$B$4:$B$2003=$B166)*(Purchases!$A$4:$A$2003&lt;&gt;"")*(100000-Purchases!$A$4:$A$2003))))</f>
        <v/>
      </c>
      <c r="J166" s="14" t="str">
        <f>IF(N($L166)=0,"",SUMPRODUCT(MAX((Purchases!$B$4:$B$2003=$B166)*Purchases!$A$4:$A$2003)))</f>
        <v/>
      </c>
      <c r="K166" s="15" t="str">
        <f t="shared" ca="1" si="6"/>
        <v/>
      </c>
      <c r="L166" s="16" t="str">
        <f>IF($B166="","",COUNTIF(Purchases!$B$4:$B$2003,$B166))</f>
        <v/>
      </c>
      <c r="M166" s="17" t="str">
        <f>IF($B166="","",SUMIF(Purchases!$B$4:$B$2003,$B166,Purchases!$E$4:$E$2003))</f>
        <v/>
      </c>
      <c r="N166" s="17" t="str">
        <f t="shared" si="7"/>
        <v/>
      </c>
      <c r="O166" s="16" t="str">
        <f>IF($B166="","",IF(N($L166)=0,"No purchase yet",IF($K166&lt;=Setup!$B$5,"Active",IF($K166&lt;=Setup!$B$6,"At risk","Lapsed"))))</f>
        <v/>
      </c>
      <c r="P166" s="13"/>
      <c r="Q166" s="18" t="str">
        <f t="shared" si="8"/>
        <v/>
      </c>
    </row>
    <row r="167" spans="1:17" x14ac:dyDescent="0.3">
      <c r="A167" s="13"/>
      <c r="B167" s="13"/>
      <c r="C167" s="13"/>
      <c r="D167" s="13"/>
      <c r="E167" s="13"/>
      <c r="F167" s="13"/>
      <c r="G167" s="13"/>
      <c r="H167" s="13"/>
      <c r="I167" s="14" t="str">
        <f>IF(N($L167)=0,"",100000-SUMPRODUCT(MAX((Purchases!$B$4:$B$2003=$B167)*(Purchases!$A$4:$A$2003&lt;&gt;"")*(100000-Purchases!$A$4:$A$2003))))</f>
        <v/>
      </c>
      <c r="J167" s="14" t="str">
        <f>IF(N($L167)=0,"",SUMPRODUCT(MAX((Purchases!$B$4:$B$2003=$B167)*Purchases!$A$4:$A$2003)))</f>
        <v/>
      </c>
      <c r="K167" s="15" t="str">
        <f t="shared" ca="1" si="6"/>
        <v/>
      </c>
      <c r="L167" s="16" t="str">
        <f>IF($B167="","",COUNTIF(Purchases!$B$4:$B$2003,$B167))</f>
        <v/>
      </c>
      <c r="M167" s="17" t="str">
        <f>IF($B167="","",SUMIF(Purchases!$B$4:$B$2003,$B167,Purchases!$E$4:$E$2003))</f>
        <v/>
      </c>
      <c r="N167" s="17" t="str">
        <f t="shared" si="7"/>
        <v/>
      </c>
      <c r="O167" s="16" t="str">
        <f>IF($B167="","",IF(N($L167)=0,"No purchase yet",IF($K167&lt;=Setup!$B$5,"Active",IF($K167&lt;=Setup!$B$6,"At risk","Lapsed"))))</f>
        <v/>
      </c>
      <c r="P167" s="13"/>
      <c r="Q167" s="18" t="str">
        <f t="shared" si="8"/>
        <v/>
      </c>
    </row>
    <row r="168" spans="1:17" x14ac:dyDescent="0.3">
      <c r="A168" s="13"/>
      <c r="B168" s="13"/>
      <c r="C168" s="13"/>
      <c r="D168" s="13"/>
      <c r="E168" s="13"/>
      <c r="F168" s="13"/>
      <c r="G168" s="13"/>
      <c r="H168" s="13"/>
      <c r="I168" s="14" t="str">
        <f>IF(N($L168)=0,"",100000-SUMPRODUCT(MAX((Purchases!$B$4:$B$2003=$B168)*(Purchases!$A$4:$A$2003&lt;&gt;"")*(100000-Purchases!$A$4:$A$2003))))</f>
        <v/>
      </c>
      <c r="J168" s="14" t="str">
        <f>IF(N($L168)=0,"",SUMPRODUCT(MAX((Purchases!$B$4:$B$2003=$B168)*Purchases!$A$4:$A$2003)))</f>
        <v/>
      </c>
      <c r="K168" s="15" t="str">
        <f t="shared" ca="1" si="6"/>
        <v/>
      </c>
      <c r="L168" s="16" t="str">
        <f>IF($B168="","",COUNTIF(Purchases!$B$4:$B$2003,$B168))</f>
        <v/>
      </c>
      <c r="M168" s="17" t="str">
        <f>IF($B168="","",SUMIF(Purchases!$B$4:$B$2003,$B168,Purchases!$E$4:$E$2003))</f>
        <v/>
      </c>
      <c r="N168" s="17" t="str">
        <f t="shared" si="7"/>
        <v/>
      </c>
      <c r="O168" s="16" t="str">
        <f>IF($B168="","",IF(N($L168)=0,"No purchase yet",IF($K168&lt;=Setup!$B$5,"Active",IF($K168&lt;=Setup!$B$6,"At risk","Lapsed"))))</f>
        <v/>
      </c>
      <c r="P168" s="13"/>
      <c r="Q168" s="18" t="str">
        <f t="shared" si="8"/>
        <v/>
      </c>
    </row>
    <row r="169" spans="1:17" x14ac:dyDescent="0.3">
      <c r="A169" s="13"/>
      <c r="B169" s="13"/>
      <c r="C169" s="13"/>
      <c r="D169" s="13"/>
      <c r="E169" s="13"/>
      <c r="F169" s="13"/>
      <c r="G169" s="13"/>
      <c r="H169" s="13"/>
      <c r="I169" s="14" t="str">
        <f>IF(N($L169)=0,"",100000-SUMPRODUCT(MAX((Purchases!$B$4:$B$2003=$B169)*(Purchases!$A$4:$A$2003&lt;&gt;"")*(100000-Purchases!$A$4:$A$2003))))</f>
        <v/>
      </c>
      <c r="J169" s="14" t="str">
        <f>IF(N($L169)=0,"",SUMPRODUCT(MAX((Purchases!$B$4:$B$2003=$B169)*Purchases!$A$4:$A$2003)))</f>
        <v/>
      </c>
      <c r="K169" s="15" t="str">
        <f t="shared" ca="1" si="6"/>
        <v/>
      </c>
      <c r="L169" s="16" t="str">
        <f>IF($B169="","",COUNTIF(Purchases!$B$4:$B$2003,$B169))</f>
        <v/>
      </c>
      <c r="M169" s="17" t="str">
        <f>IF($B169="","",SUMIF(Purchases!$B$4:$B$2003,$B169,Purchases!$E$4:$E$2003))</f>
        <v/>
      </c>
      <c r="N169" s="17" t="str">
        <f t="shared" si="7"/>
        <v/>
      </c>
      <c r="O169" s="16" t="str">
        <f>IF($B169="","",IF(N($L169)=0,"No purchase yet",IF($K169&lt;=Setup!$B$5,"Active",IF($K169&lt;=Setup!$B$6,"At risk","Lapsed"))))</f>
        <v/>
      </c>
      <c r="P169" s="13"/>
      <c r="Q169" s="18" t="str">
        <f t="shared" si="8"/>
        <v/>
      </c>
    </row>
    <row r="170" spans="1:17" x14ac:dyDescent="0.3">
      <c r="A170" s="13"/>
      <c r="B170" s="13"/>
      <c r="C170" s="13"/>
      <c r="D170" s="13"/>
      <c r="E170" s="13"/>
      <c r="F170" s="13"/>
      <c r="G170" s="13"/>
      <c r="H170" s="13"/>
      <c r="I170" s="14" t="str">
        <f>IF(N($L170)=0,"",100000-SUMPRODUCT(MAX((Purchases!$B$4:$B$2003=$B170)*(Purchases!$A$4:$A$2003&lt;&gt;"")*(100000-Purchases!$A$4:$A$2003))))</f>
        <v/>
      </c>
      <c r="J170" s="14" t="str">
        <f>IF(N($L170)=0,"",SUMPRODUCT(MAX((Purchases!$B$4:$B$2003=$B170)*Purchases!$A$4:$A$2003)))</f>
        <v/>
      </c>
      <c r="K170" s="15" t="str">
        <f t="shared" ca="1" si="6"/>
        <v/>
      </c>
      <c r="L170" s="16" t="str">
        <f>IF($B170="","",COUNTIF(Purchases!$B$4:$B$2003,$B170))</f>
        <v/>
      </c>
      <c r="M170" s="17" t="str">
        <f>IF($B170="","",SUMIF(Purchases!$B$4:$B$2003,$B170,Purchases!$E$4:$E$2003))</f>
        <v/>
      </c>
      <c r="N170" s="17" t="str">
        <f t="shared" si="7"/>
        <v/>
      </c>
      <c r="O170" s="16" t="str">
        <f>IF($B170="","",IF(N($L170)=0,"No purchase yet",IF($K170&lt;=Setup!$B$5,"Active",IF($K170&lt;=Setup!$B$6,"At risk","Lapsed"))))</f>
        <v/>
      </c>
      <c r="P170" s="13"/>
      <c r="Q170" s="18" t="str">
        <f t="shared" si="8"/>
        <v/>
      </c>
    </row>
    <row r="171" spans="1:17" x14ac:dyDescent="0.3">
      <c r="A171" s="13"/>
      <c r="B171" s="13"/>
      <c r="C171" s="13"/>
      <c r="D171" s="13"/>
      <c r="E171" s="13"/>
      <c r="F171" s="13"/>
      <c r="G171" s="13"/>
      <c r="H171" s="13"/>
      <c r="I171" s="14" t="str">
        <f>IF(N($L171)=0,"",100000-SUMPRODUCT(MAX((Purchases!$B$4:$B$2003=$B171)*(Purchases!$A$4:$A$2003&lt;&gt;"")*(100000-Purchases!$A$4:$A$2003))))</f>
        <v/>
      </c>
      <c r="J171" s="14" t="str">
        <f>IF(N($L171)=0,"",SUMPRODUCT(MAX((Purchases!$B$4:$B$2003=$B171)*Purchases!$A$4:$A$2003)))</f>
        <v/>
      </c>
      <c r="K171" s="15" t="str">
        <f t="shared" ca="1" si="6"/>
        <v/>
      </c>
      <c r="L171" s="16" t="str">
        <f>IF($B171="","",COUNTIF(Purchases!$B$4:$B$2003,$B171))</f>
        <v/>
      </c>
      <c r="M171" s="17" t="str">
        <f>IF($B171="","",SUMIF(Purchases!$B$4:$B$2003,$B171,Purchases!$E$4:$E$2003))</f>
        <v/>
      </c>
      <c r="N171" s="17" t="str">
        <f t="shared" si="7"/>
        <v/>
      </c>
      <c r="O171" s="16" t="str">
        <f>IF($B171="","",IF(N($L171)=0,"No purchase yet",IF($K171&lt;=Setup!$B$5,"Active",IF($K171&lt;=Setup!$B$6,"At risk","Lapsed"))))</f>
        <v/>
      </c>
      <c r="P171" s="13"/>
      <c r="Q171" s="18" t="str">
        <f t="shared" si="8"/>
        <v/>
      </c>
    </row>
    <row r="172" spans="1:17" x14ac:dyDescent="0.3">
      <c r="A172" s="13"/>
      <c r="B172" s="13"/>
      <c r="C172" s="13"/>
      <c r="D172" s="13"/>
      <c r="E172" s="13"/>
      <c r="F172" s="13"/>
      <c r="G172" s="13"/>
      <c r="H172" s="13"/>
      <c r="I172" s="14" t="str">
        <f>IF(N($L172)=0,"",100000-SUMPRODUCT(MAX((Purchases!$B$4:$B$2003=$B172)*(Purchases!$A$4:$A$2003&lt;&gt;"")*(100000-Purchases!$A$4:$A$2003))))</f>
        <v/>
      </c>
      <c r="J172" s="14" t="str">
        <f>IF(N($L172)=0,"",SUMPRODUCT(MAX((Purchases!$B$4:$B$2003=$B172)*Purchases!$A$4:$A$2003)))</f>
        <v/>
      </c>
      <c r="K172" s="15" t="str">
        <f t="shared" ca="1" si="6"/>
        <v/>
      </c>
      <c r="L172" s="16" t="str">
        <f>IF($B172="","",COUNTIF(Purchases!$B$4:$B$2003,$B172))</f>
        <v/>
      </c>
      <c r="M172" s="17" t="str">
        <f>IF($B172="","",SUMIF(Purchases!$B$4:$B$2003,$B172,Purchases!$E$4:$E$2003))</f>
        <v/>
      </c>
      <c r="N172" s="17" t="str">
        <f t="shared" si="7"/>
        <v/>
      </c>
      <c r="O172" s="16" t="str">
        <f>IF($B172="","",IF(N($L172)=0,"No purchase yet",IF($K172&lt;=Setup!$B$5,"Active",IF($K172&lt;=Setup!$B$6,"At risk","Lapsed"))))</f>
        <v/>
      </c>
      <c r="P172" s="13"/>
      <c r="Q172" s="18" t="str">
        <f t="shared" si="8"/>
        <v/>
      </c>
    </row>
    <row r="173" spans="1:17" x14ac:dyDescent="0.3">
      <c r="A173" s="13"/>
      <c r="B173" s="13"/>
      <c r="C173" s="13"/>
      <c r="D173" s="13"/>
      <c r="E173" s="13"/>
      <c r="F173" s="13"/>
      <c r="G173" s="13"/>
      <c r="H173" s="13"/>
      <c r="I173" s="14" t="str">
        <f>IF(N($L173)=0,"",100000-SUMPRODUCT(MAX((Purchases!$B$4:$B$2003=$B173)*(Purchases!$A$4:$A$2003&lt;&gt;"")*(100000-Purchases!$A$4:$A$2003))))</f>
        <v/>
      </c>
      <c r="J173" s="14" t="str">
        <f>IF(N($L173)=0,"",SUMPRODUCT(MAX((Purchases!$B$4:$B$2003=$B173)*Purchases!$A$4:$A$2003)))</f>
        <v/>
      </c>
      <c r="K173" s="15" t="str">
        <f t="shared" ca="1" si="6"/>
        <v/>
      </c>
      <c r="L173" s="16" t="str">
        <f>IF($B173="","",COUNTIF(Purchases!$B$4:$B$2003,$B173))</f>
        <v/>
      </c>
      <c r="M173" s="17" t="str">
        <f>IF($B173="","",SUMIF(Purchases!$B$4:$B$2003,$B173,Purchases!$E$4:$E$2003))</f>
        <v/>
      </c>
      <c r="N173" s="17" t="str">
        <f t="shared" si="7"/>
        <v/>
      </c>
      <c r="O173" s="16" t="str">
        <f>IF($B173="","",IF(N($L173)=0,"No purchase yet",IF($K173&lt;=Setup!$B$5,"Active",IF($K173&lt;=Setup!$B$6,"At risk","Lapsed"))))</f>
        <v/>
      </c>
      <c r="P173" s="13"/>
      <c r="Q173" s="18" t="str">
        <f t="shared" si="8"/>
        <v/>
      </c>
    </row>
    <row r="174" spans="1:17" x14ac:dyDescent="0.3">
      <c r="A174" s="13"/>
      <c r="B174" s="13"/>
      <c r="C174" s="13"/>
      <c r="D174" s="13"/>
      <c r="E174" s="13"/>
      <c r="F174" s="13"/>
      <c r="G174" s="13"/>
      <c r="H174" s="13"/>
      <c r="I174" s="14" t="str">
        <f>IF(N($L174)=0,"",100000-SUMPRODUCT(MAX((Purchases!$B$4:$B$2003=$B174)*(Purchases!$A$4:$A$2003&lt;&gt;"")*(100000-Purchases!$A$4:$A$2003))))</f>
        <v/>
      </c>
      <c r="J174" s="14" t="str">
        <f>IF(N($L174)=0,"",SUMPRODUCT(MAX((Purchases!$B$4:$B$2003=$B174)*Purchases!$A$4:$A$2003)))</f>
        <v/>
      </c>
      <c r="K174" s="15" t="str">
        <f t="shared" ca="1" si="6"/>
        <v/>
      </c>
      <c r="L174" s="16" t="str">
        <f>IF($B174="","",COUNTIF(Purchases!$B$4:$B$2003,$B174))</f>
        <v/>
      </c>
      <c r="M174" s="17" t="str">
        <f>IF($B174="","",SUMIF(Purchases!$B$4:$B$2003,$B174,Purchases!$E$4:$E$2003))</f>
        <v/>
      </c>
      <c r="N174" s="17" t="str">
        <f t="shared" si="7"/>
        <v/>
      </c>
      <c r="O174" s="16" t="str">
        <f>IF($B174="","",IF(N($L174)=0,"No purchase yet",IF($K174&lt;=Setup!$B$5,"Active",IF($K174&lt;=Setup!$B$6,"At risk","Lapsed"))))</f>
        <v/>
      </c>
      <c r="P174" s="13"/>
      <c r="Q174" s="18" t="str">
        <f t="shared" si="8"/>
        <v/>
      </c>
    </row>
    <row r="175" spans="1:17" x14ac:dyDescent="0.3">
      <c r="A175" s="13"/>
      <c r="B175" s="13"/>
      <c r="C175" s="13"/>
      <c r="D175" s="13"/>
      <c r="E175" s="13"/>
      <c r="F175" s="13"/>
      <c r="G175" s="13"/>
      <c r="H175" s="13"/>
      <c r="I175" s="14" t="str">
        <f>IF(N($L175)=0,"",100000-SUMPRODUCT(MAX((Purchases!$B$4:$B$2003=$B175)*(Purchases!$A$4:$A$2003&lt;&gt;"")*(100000-Purchases!$A$4:$A$2003))))</f>
        <v/>
      </c>
      <c r="J175" s="14" t="str">
        <f>IF(N($L175)=0,"",SUMPRODUCT(MAX((Purchases!$B$4:$B$2003=$B175)*Purchases!$A$4:$A$2003)))</f>
        <v/>
      </c>
      <c r="K175" s="15" t="str">
        <f t="shared" ca="1" si="6"/>
        <v/>
      </c>
      <c r="L175" s="16" t="str">
        <f>IF($B175="","",COUNTIF(Purchases!$B$4:$B$2003,$B175))</f>
        <v/>
      </c>
      <c r="M175" s="17" t="str">
        <f>IF($B175="","",SUMIF(Purchases!$B$4:$B$2003,$B175,Purchases!$E$4:$E$2003))</f>
        <v/>
      </c>
      <c r="N175" s="17" t="str">
        <f t="shared" si="7"/>
        <v/>
      </c>
      <c r="O175" s="16" t="str">
        <f>IF($B175="","",IF(N($L175)=0,"No purchase yet",IF($K175&lt;=Setup!$B$5,"Active",IF($K175&lt;=Setup!$B$6,"At risk","Lapsed"))))</f>
        <v/>
      </c>
      <c r="P175" s="13"/>
      <c r="Q175" s="18" t="str">
        <f t="shared" si="8"/>
        <v/>
      </c>
    </row>
    <row r="176" spans="1:17" x14ac:dyDescent="0.3">
      <c r="A176" s="13"/>
      <c r="B176" s="13"/>
      <c r="C176" s="13"/>
      <c r="D176" s="13"/>
      <c r="E176" s="13"/>
      <c r="F176" s="13"/>
      <c r="G176" s="13"/>
      <c r="H176" s="13"/>
      <c r="I176" s="14" t="str">
        <f>IF(N($L176)=0,"",100000-SUMPRODUCT(MAX((Purchases!$B$4:$B$2003=$B176)*(Purchases!$A$4:$A$2003&lt;&gt;"")*(100000-Purchases!$A$4:$A$2003))))</f>
        <v/>
      </c>
      <c r="J176" s="14" t="str">
        <f>IF(N($L176)=0,"",SUMPRODUCT(MAX((Purchases!$B$4:$B$2003=$B176)*Purchases!$A$4:$A$2003)))</f>
        <v/>
      </c>
      <c r="K176" s="15" t="str">
        <f t="shared" ca="1" si="6"/>
        <v/>
      </c>
      <c r="L176" s="16" t="str">
        <f>IF($B176="","",COUNTIF(Purchases!$B$4:$B$2003,$B176))</f>
        <v/>
      </c>
      <c r="M176" s="17" t="str">
        <f>IF($B176="","",SUMIF(Purchases!$B$4:$B$2003,$B176,Purchases!$E$4:$E$2003))</f>
        <v/>
      </c>
      <c r="N176" s="17" t="str">
        <f t="shared" si="7"/>
        <v/>
      </c>
      <c r="O176" s="16" t="str">
        <f>IF($B176="","",IF(N($L176)=0,"No purchase yet",IF($K176&lt;=Setup!$B$5,"Active",IF($K176&lt;=Setup!$B$6,"At risk","Lapsed"))))</f>
        <v/>
      </c>
      <c r="P176" s="13"/>
      <c r="Q176" s="18" t="str">
        <f t="shared" si="8"/>
        <v/>
      </c>
    </row>
    <row r="177" spans="1:17" x14ac:dyDescent="0.3">
      <c r="A177" s="13"/>
      <c r="B177" s="13"/>
      <c r="C177" s="13"/>
      <c r="D177" s="13"/>
      <c r="E177" s="13"/>
      <c r="F177" s="13"/>
      <c r="G177" s="13"/>
      <c r="H177" s="13"/>
      <c r="I177" s="14" t="str">
        <f>IF(N($L177)=0,"",100000-SUMPRODUCT(MAX((Purchases!$B$4:$B$2003=$B177)*(Purchases!$A$4:$A$2003&lt;&gt;"")*(100000-Purchases!$A$4:$A$2003))))</f>
        <v/>
      </c>
      <c r="J177" s="14" t="str">
        <f>IF(N($L177)=0,"",SUMPRODUCT(MAX((Purchases!$B$4:$B$2003=$B177)*Purchases!$A$4:$A$2003)))</f>
        <v/>
      </c>
      <c r="K177" s="15" t="str">
        <f t="shared" ca="1" si="6"/>
        <v/>
      </c>
      <c r="L177" s="16" t="str">
        <f>IF($B177="","",COUNTIF(Purchases!$B$4:$B$2003,$B177))</f>
        <v/>
      </c>
      <c r="M177" s="17" t="str">
        <f>IF($B177="","",SUMIF(Purchases!$B$4:$B$2003,$B177,Purchases!$E$4:$E$2003))</f>
        <v/>
      </c>
      <c r="N177" s="17" t="str">
        <f t="shared" si="7"/>
        <v/>
      </c>
      <c r="O177" s="16" t="str">
        <f>IF($B177="","",IF(N($L177)=0,"No purchase yet",IF($K177&lt;=Setup!$B$5,"Active",IF($K177&lt;=Setup!$B$6,"At risk","Lapsed"))))</f>
        <v/>
      </c>
      <c r="P177" s="13"/>
      <c r="Q177" s="18" t="str">
        <f t="shared" si="8"/>
        <v/>
      </c>
    </row>
    <row r="178" spans="1:17" x14ac:dyDescent="0.3">
      <c r="A178" s="13"/>
      <c r="B178" s="13"/>
      <c r="C178" s="13"/>
      <c r="D178" s="13"/>
      <c r="E178" s="13"/>
      <c r="F178" s="13"/>
      <c r="G178" s="13"/>
      <c r="H178" s="13"/>
      <c r="I178" s="14" t="str">
        <f>IF(N($L178)=0,"",100000-SUMPRODUCT(MAX((Purchases!$B$4:$B$2003=$B178)*(Purchases!$A$4:$A$2003&lt;&gt;"")*(100000-Purchases!$A$4:$A$2003))))</f>
        <v/>
      </c>
      <c r="J178" s="14" t="str">
        <f>IF(N($L178)=0,"",SUMPRODUCT(MAX((Purchases!$B$4:$B$2003=$B178)*Purchases!$A$4:$A$2003)))</f>
        <v/>
      </c>
      <c r="K178" s="15" t="str">
        <f t="shared" ca="1" si="6"/>
        <v/>
      </c>
      <c r="L178" s="16" t="str">
        <f>IF($B178="","",COUNTIF(Purchases!$B$4:$B$2003,$B178))</f>
        <v/>
      </c>
      <c r="M178" s="17" t="str">
        <f>IF($B178="","",SUMIF(Purchases!$B$4:$B$2003,$B178,Purchases!$E$4:$E$2003))</f>
        <v/>
      </c>
      <c r="N178" s="17" t="str">
        <f t="shared" si="7"/>
        <v/>
      </c>
      <c r="O178" s="16" t="str">
        <f>IF($B178="","",IF(N($L178)=0,"No purchase yet",IF($K178&lt;=Setup!$B$5,"Active",IF($K178&lt;=Setup!$B$6,"At risk","Lapsed"))))</f>
        <v/>
      </c>
      <c r="P178" s="13"/>
      <c r="Q178" s="18" t="str">
        <f t="shared" si="8"/>
        <v/>
      </c>
    </row>
    <row r="179" spans="1:17" x14ac:dyDescent="0.3">
      <c r="A179" s="13"/>
      <c r="B179" s="13"/>
      <c r="C179" s="13"/>
      <c r="D179" s="13"/>
      <c r="E179" s="13"/>
      <c r="F179" s="13"/>
      <c r="G179" s="13"/>
      <c r="H179" s="13"/>
      <c r="I179" s="14" t="str">
        <f>IF(N($L179)=0,"",100000-SUMPRODUCT(MAX((Purchases!$B$4:$B$2003=$B179)*(Purchases!$A$4:$A$2003&lt;&gt;"")*(100000-Purchases!$A$4:$A$2003))))</f>
        <v/>
      </c>
      <c r="J179" s="14" t="str">
        <f>IF(N($L179)=0,"",SUMPRODUCT(MAX((Purchases!$B$4:$B$2003=$B179)*Purchases!$A$4:$A$2003)))</f>
        <v/>
      </c>
      <c r="K179" s="15" t="str">
        <f t="shared" ca="1" si="6"/>
        <v/>
      </c>
      <c r="L179" s="16" t="str">
        <f>IF($B179="","",COUNTIF(Purchases!$B$4:$B$2003,$B179))</f>
        <v/>
      </c>
      <c r="M179" s="17" t="str">
        <f>IF($B179="","",SUMIF(Purchases!$B$4:$B$2003,$B179,Purchases!$E$4:$E$2003))</f>
        <v/>
      </c>
      <c r="N179" s="17" t="str">
        <f t="shared" si="7"/>
        <v/>
      </c>
      <c r="O179" s="16" t="str">
        <f>IF($B179="","",IF(N($L179)=0,"No purchase yet",IF($K179&lt;=Setup!$B$5,"Active",IF($K179&lt;=Setup!$B$6,"At risk","Lapsed"))))</f>
        <v/>
      </c>
      <c r="P179" s="13"/>
      <c r="Q179" s="18" t="str">
        <f t="shared" si="8"/>
        <v/>
      </c>
    </row>
    <row r="180" spans="1:17" x14ac:dyDescent="0.3">
      <c r="A180" s="13"/>
      <c r="B180" s="13"/>
      <c r="C180" s="13"/>
      <c r="D180" s="13"/>
      <c r="E180" s="13"/>
      <c r="F180" s="13"/>
      <c r="G180" s="13"/>
      <c r="H180" s="13"/>
      <c r="I180" s="14" t="str">
        <f>IF(N($L180)=0,"",100000-SUMPRODUCT(MAX((Purchases!$B$4:$B$2003=$B180)*(Purchases!$A$4:$A$2003&lt;&gt;"")*(100000-Purchases!$A$4:$A$2003))))</f>
        <v/>
      </c>
      <c r="J180" s="14" t="str">
        <f>IF(N($L180)=0,"",SUMPRODUCT(MAX((Purchases!$B$4:$B$2003=$B180)*Purchases!$A$4:$A$2003)))</f>
        <v/>
      </c>
      <c r="K180" s="15" t="str">
        <f t="shared" ca="1" si="6"/>
        <v/>
      </c>
      <c r="L180" s="16" t="str">
        <f>IF($B180="","",COUNTIF(Purchases!$B$4:$B$2003,$B180))</f>
        <v/>
      </c>
      <c r="M180" s="17" t="str">
        <f>IF($B180="","",SUMIF(Purchases!$B$4:$B$2003,$B180,Purchases!$E$4:$E$2003))</f>
        <v/>
      </c>
      <c r="N180" s="17" t="str">
        <f t="shared" si="7"/>
        <v/>
      </c>
      <c r="O180" s="16" t="str">
        <f>IF($B180="","",IF(N($L180)=0,"No purchase yet",IF($K180&lt;=Setup!$B$5,"Active",IF($K180&lt;=Setup!$B$6,"At risk","Lapsed"))))</f>
        <v/>
      </c>
      <c r="P180" s="13"/>
      <c r="Q180" s="18" t="str">
        <f t="shared" si="8"/>
        <v/>
      </c>
    </row>
    <row r="181" spans="1:17" x14ac:dyDescent="0.3">
      <c r="A181" s="13"/>
      <c r="B181" s="13"/>
      <c r="C181" s="13"/>
      <c r="D181" s="13"/>
      <c r="E181" s="13"/>
      <c r="F181" s="13"/>
      <c r="G181" s="13"/>
      <c r="H181" s="13"/>
      <c r="I181" s="14" t="str">
        <f>IF(N($L181)=0,"",100000-SUMPRODUCT(MAX((Purchases!$B$4:$B$2003=$B181)*(Purchases!$A$4:$A$2003&lt;&gt;"")*(100000-Purchases!$A$4:$A$2003))))</f>
        <v/>
      </c>
      <c r="J181" s="14" t="str">
        <f>IF(N($L181)=0,"",SUMPRODUCT(MAX((Purchases!$B$4:$B$2003=$B181)*Purchases!$A$4:$A$2003)))</f>
        <v/>
      </c>
      <c r="K181" s="15" t="str">
        <f t="shared" ca="1" si="6"/>
        <v/>
      </c>
      <c r="L181" s="16" t="str">
        <f>IF($B181="","",COUNTIF(Purchases!$B$4:$B$2003,$B181))</f>
        <v/>
      </c>
      <c r="M181" s="17" t="str">
        <f>IF($B181="","",SUMIF(Purchases!$B$4:$B$2003,$B181,Purchases!$E$4:$E$2003))</f>
        <v/>
      </c>
      <c r="N181" s="17" t="str">
        <f t="shared" si="7"/>
        <v/>
      </c>
      <c r="O181" s="16" t="str">
        <f>IF($B181="","",IF(N($L181)=0,"No purchase yet",IF($K181&lt;=Setup!$B$5,"Active",IF($K181&lt;=Setup!$B$6,"At risk","Lapsed"))))</f>
        <v/>
      </c>
      <c r="P181" s="13"/>
      <c r="Q181" s="18" t="str">
        <f t="shared" si="8"/>
        <v/>
      </c>
    </row>
    <row r="182" spans="1:17" x14ac:dyDescent="0.3">
      <c r="A182" s="13"/>
      <c r="B182" s="13"/>
      <c r="C182" s="13"/>
      <c r="D182" s="13"/>
      <c r="E182" s="13"/>
      <c r="F182" s="13"/>
      <c r="G182" s="13"/>
      <c r="H182" s="13"/>
      <c r="I182" s="14" t="str">
        <f>IF(N($L182)=0,"",100000-SUMPRODUCT(MAX((Purchases!$B$4:$B$2003=$B182)*(Purchases!$A$4:$A$2003&lt;&gt;"")*(100000-Purchases!$A$4:$A$2003))))</f>
        <v/>
      </c>
      <c r="J182" s="14" t="str">
        <f>IF(N($L182)=0,"",SUMPRODUCT(MAX((Purchases!$B$4:$B$2003=$B182)*Purchases!$A$4:$A$2003)))</f>
        <v/>
      </c>
      <c r="K182" s="15" t="str">
        <f t="shared" ca="1" si="6"/>
        <v/>
      </c>
      <c r="L182" s="16" t="str">
        <f>IF($B182="","",COUNTIF(Purchases!$B$4:$B$2003,$B182))</f>
        <v/>
      </c>
      <c r="M182" s="17" t="str">
        <f>IF($B182="","",SUMIF(Purchases!$B$4:$B$2003,$B182,Purchases!$E$4:$E$2003))</f>
        <v/>
      </c>
      <c r="N182" s="17" t="str">
        <f t="shared" si="7"/>
        <v/>
      </c>
      <c r="O182" s="16" t="str">
        <f>IF($B182="","",IF(N($L182)=0,"No purchase yet",IF($K182&lt;=Setup!$B$5,"Active",IF($K182&lt;=Setup!$B$6,"At risk","Lapsed"))))</f>
        <v/>
      </c>
      <c r="P182" s="13"/>
      <c r="Q182" s="18" t="str">
        <f t="shared" si="8"/>
        <v/>
      </c>
    </row>
    <row r="183" spans="1:17" x14ac:dyDescent="0.3">
      <c r="A183" s="13"/>
      <c r="B183" s="13"/>
      <c r="C183" s="13"/>
      <c r="D183" s="13"/>
      <c r="E183" s="13"/>
      <c r="F183" s="13"/>
      <c r="G183" s="13"/>
      <c r="H183" s="13"/>
      <c r="I183" s="14" t="str">
        <f>IF(N($L183)=0,"",100000-SUMPRODUCT(MAX((Purchases!$B$4:$B$2003=$B183)*(Purchases!$A$4:$A$2003&lt;&gt;"")*(100000-Purchases!$A$4:$A$2003))))</f>
        <v/>
      </c>
      <c r="J183" s="14" t="str">
        <f>IF(N($L183)=0,"",SUMPRODUCT(MAX((Purchases!$B$4:$B$2003=$B183)*Purchases!$A$4:$A$2003)))</f>
        <v/>
      </c>
      <c r="K183" s="15" t="str">
        <f t="shared" ca="1" si="6"/>
        <v/>
      </c>
      <c r="L183" s="16" t="str">
        <f>IF($B183="","",COUNTIF(Purchases!$B$4:$B$2003,$B183))</f>
        <v/>
      </c>
      <c r="M183" s="17" t="str">
        <f>IF($B183="","",SUMIF(Purchases!$B$4:$B$2003,$B183,Purchases!$E$4:$E$2003))</f>
        <v/>
      </c>
      <c r="N183" s="17" t="str">
        <f t="shared" si="7"/>
        <v/>
      </c>
      <c r="O183" s="16" t="str">
        <f>IF($B183="","",IF(N($L183)=0,"No purchase yet",IF($K183&lt;=Setup!$B$5,"Active",IF($K183&lt;=Setup!$B$6,"At risk","Lapsed"))))</f>
        <v/>
      </c>
      <c r="P183" s="13"/>
      <c r="Q183" s="18" t="str">
        <f t="shared" si="8"/>
        <v/>
      </c>
    </row>
    <row r="184" spans="1:17" x14ac:dyDescent="0.3">
      <c r="A184" s="13"/>
      <c r="B184" s="13"/>
      <c r="C184" s="13"/>
      <c r="D184" s="13"/>
      <c r="E184" s="13"/>
      <c r="F184" s="13"/>
      <c r="G184" s="13"/>
      <c r="H184" s="13"/>
      <c r="I184" s="14" t="str">
        <f>IF(N($L184)=0,"",100000-SUMPRODUCT(MAX((Purchases!$B$4:$B$2003=$B184)*(Purchases!$A$4:$A$2003&lt;&gt;"")*(100000-Purchases!$A$4:$A$2003))))</f>
        <v/>
      </c>
      <c r="J184" s="14" t="str">
        <f>IF(N($L184)=0,"",SUMPRODUCT(MAX((Purchases!$B$4:$B$2003=$B184)*Purchases!$A$4:$A$2003)))</f>
        <v/>
      </c>
      <c r="K184" s="15" t="str">
        <f t="shared" ca="1" si="6"/>
        <v/>
      </c>
      <c r="L184" s="16" t="str">
        <f>IF($B184="","",COUNTIF(Purchases!$B$4:$B$2003,$B184))</f>
        <v/>
      </c>
      <c r="M184" s="17" t="str">
        <f>IF($B184="","",SUMIF(Purchases!$B$4:$B$2003,$B184,Purchases!$E$4:$E$2003))</f>
        <v/>
      </c>
      <c r="N184" s="17" t="str">
        <f t="shared" si="7"/>
        <v/>
      </c>
      <c r="O184" s="16" t="str">
        <f>IF($B184="","",IF(N($L184)=0,"No purchase yet",IF($K184&lt;=Setup!$B$5,"Active",IF($K184&lt;=Setup!$B$6,"At risk","Lapsed"))))</f>
        <v/>
      </c>
      <c r="P184" s="13"/>
      <c r="Q184" s="18" t="str">
        <f t="shared" si="8"/>
        <v/>
      </c>
    </row>
    <row r="185" spans="1:17" x14ac:dyDescent="0.3">
      <c r="A185" s="13"/>
      <c r="B185" s="13"/>
      <c r="C185" s="13"/>
      <c r="D185" s="13"/>
      <c r="E185" s="13"/>
      <c r="F185" s="13"/>
      <c r="G185" s="13"/>
      <c r="H185" s="13"/>
      <c r="I185" s="14" t="str">
        <f>IF(N($L185)=0,"",100000-SUMPRODUCT(MAX((Purchases!$B$4:$B$2003=$B185)*(Purchases!$A$4:$A$2003&lt;&gt;"")*(100000-Purchases!$A$4:$A$2003))))</f>
        <v/>
      </c>
      <c r="J185" s="14" t="str">
        <f>IF(N($L185)=0,"",SUMPRODUCT(MAX((Purchases!$B$4:$B$2003=$B185)*Purchases!$A$4:$A$2003)))</f>
        <v/>
      </c>
      <c r="K185" s="15" t="str">
        <f t="shared" ca="1" si="6"/>
        <v/>
      </c>
      <c r="L185" s="16" t="str">
        <f>IF($B185="","",COUNTIF(Purchases!$B$4:$B$2003,$B185))</f>
        <v/>
      </c>
      <c r="M185" s="17" t="str">
        <f>IF($B185="","",SUMIF(Purchases!$B$4:$B$2003,$B185,Purchases!$E$4:$E$2003))</f>
        <v/>
      </c>
      <c r="N185" s="17" t="str">
        <f t="shared" si="7"/>
        <v/>
      </c>
      <c r="O185" s="16" t="str">
        <f>IF($B185="","",IF(N($L185)=0,"No purchase yet",IF($K185&lt;=Setup!$B$5,"Active",IF($K185&lt;=Setup!$B$6,"At risk","Lapsed"))))</f>
        <v/>
      </c>
      <c r="P185" s="13"/>
      <c r="Q185" s="18" t="str">
        <f t="shared" si="8"/>
        <v/>
      </c>
    </row>
    <row r="186" spans="1:17" x14ac:dyDescent="0.3">
      <c r="A186" s="13"/>
      <c r="B186" s="13"/>
      <c r="C186" s="13"/>
      <c r="D186" s="13"/>
      <c r="E186" s="13"/>
      <c r="F186" s="13"/>
      <c r="G186" s="13"/>
      <c r="H186" s="13"/>
      <c r="I186" s="14" t="str">
        <f>IF(N($L186)=0,"",100000-SUMPRODUCT(MAX((Purchases!$B$4:$B$2003=$B186)*(Purchases!$A$4:$A$2003&lt;&gt;"")*(100000-Purchases!$A$4:$A$2003))))</f>
        <v/>
      </c>
      <c r="J186" s="14" t="str">
        <f>IF(N($L186)=0,"",SUMPRODUCT(MAX((Purchases!$B$4:$B$2003=$B186)*Purchases!$A$4:$A$2003)))</f>
        <v/>
      </c>
      <c r="K186" s="15" t="str">
        <f t="shared" ca="1" si="6"/>
        <v/>
      </c>
      <c r="L186" s="16" t="str">
        <f>IF($B186="","",COUNTIF(Purchases!$B$4:$B$2003,$B186))</f>
        <v/>
      </c>
      <c r="M186" s="17" t="str">
        <f>IF($B186="","",SUMIF(Purchases!$B$4:$B$2003,$B186,Purchases!$E$4:$E$2003))</f>
        <v/>
      </c>
      <c r="N186" s="17" t="str">
        <f t="shared" si="7"/>
        <v/>
      </c>
      <c r="O186" s="16" t="str">
        <f>IF($B186="","",IF(N($L186)=0,"No purchase yet",IF($K186&lt;=Setup!$B$5,"Active",IF($K186&lt;=Setup!$B$6,"At risk","Lapsed"))))</f>
        <v/>
      </c>
      <c r="P186" s="13"/>
      <c r="Q186" s="18" t="str">
        <f t="shared" si="8"/>
        <v/>
      </c>
    </row>
    <row r="187" spans="1:17" x14ac:dyDescent="0.3">
      <c r="A187" s="13"/>
      <c r="B187" s="13"/>
      <c r="C187" s="13"/>
      <c r="D187" s="13"/>
      <c r="E187" s="13"/>
      <c r="F187" s="13"/>
      <c r="G187" s="13"/>
      <c r="H187" s="13"/>
      <c r="I187" s="14" t="str">
        <f>IF(N($L187)=0,"",100000-SUMPRODUCT(MAX((Purchases!$B$4:$B$2003=$B187)*(Purchases!$A$4:$A$2003&lt;&gt;"")*(100000-Purchases!$A$4:$A$2003))))</f>
        <v/>
      </c>
      <c r="J187" s="14" t="str">
        <f>IF(N($L187)=0,"",SUMPRODUCT(MAX((Purchases!$B$4:$B$2003=$B187)*Purchases!$A$4:$A$2003)))</f>
        <v/>
      </c>
      <c r="K187" s="15" t="str">
        <f t="shared" ca="1" si="6"/>
        <v/>
      </c>
      <c r="L187" s="16" t="str">
        <f>IF($B187="","",COUNTIF(Purchases!$B$4:$B$2003,$B187))</f>
        <v/>
      </c>
      <c r="M187" s="17" t="str">
        <f>IF($B187="","",SUMIF(Purchases!$B$4:$B$2003,$B187,Purchases!$E$4:$E$2003))</f>
        <v/>
      </c>
      <c r="N187" s="17" t="str">
        <f t="shared" si="7"/>
        <v/>
      </c>
      <c r="O187" s="16" t="str">
        <f>IF($B187="","",IF(N($L187)=0,"No purchase yet",IF($K187&lt;=Setup!$B$5,"Active",IF($K187&lt;=Setup!$B$6,"At risk","Lapsed"))))</f>
        <v/>
      </c>
      <c r="P187" s="13"/>
      <c r="Q187" s="18" t="str">
        <f t="shared" si="8"/>
        <v/>
      </c>
    </row>
    <row r="188" spans="1:17" x14ac:dyDescent="0.3">
      <c r="A188" s="13"/>
      <c r="B188" s="13"/>
      <c r="C188" s="13"/>
      <c r="D188" s="13"/>
      <c r="E188" s="13"/>
      <c r="F188" s="13"/>
      <c r="G188" s="13"/>
      <c r="H188" s="13"/>
      <c r="I188" s="14" t="str">
        <f>IF(N($L188)=0,"",100000-SUMPRODUCT(MAX((Purchases!$B$4:$B$2003=$B188)*(Purchases!$A$4:$A$2003&lt;&gt;"")*(100000-Purchases!$A$4:$A$2003))))</f>
        <v/>
      </c>
      <c r="J188" s="14" t="str">
        <f>IF(N($L188)=0,"",SUMPRODUCT(MAX((Purchases!$B$4:$B$2003=$B188)*Purchases!$A$4:$A$2003)))</f>
        <v/>
      </c>
      <c r="K188" s="15" t="str">
        <f t="shared" ca="1" si="6"/>
        <v/>
      </c>
      <c r="L188" s="16" t="str">
        <f>IF($B188="","",COUNTIF(Purchases!$B$4:$B$2003,$B188))</f>
        <v/>
      </c>
      <c r="M188" s="17" t="str">
        <f>IF($B188="","",SUMIF(Purchases!$B$4:$B$2003,$B188,Purchases!$E$4:$E$2003))</f>
        <v/>
      </c>
      <c r="N188" s="17" t="str">
        <f t="shared" si="7"/>
        <v/>
      </c>
      <c r="O188" s="16" t="str">
        <f>IF($B188="","",IF(N($L188)=0,"No purchase yet",IF($K188&lt;=Setup!$B$5,"Active",IF($K188&lt;=Setup!$B$6,"At risk","Lapsed"))))</f>
        <v/>
      </c>
      <c r="P188" s="13"/>
      <c r="Q188" s="18" t="str">
        <f t="shared" si="8"/>
        <v/>
      </c>
    </row>
    <row r="189" spans="1:17" x14ac:dyDescent="0.3">
      <c r="A189" s="13"/>
      <c r="B189" s="13"/>
      <c r="C189" s="13"/>
      <c r="D189" s="13"/>
      <c r="E189" s="13"/>
      <c r="F189" s="13"/>
      <c r="G189" s="13"/>
      <c r="H189" s="13"/>
      <c r="I189" s="14" t="str">
        <f>IF(N($L189)=0,"",100000-SUMPRODUCT(MAX((Purchases!$B$4:$B$2003=$B189)*(Purchases!$A$4:$A$2003&lt;&gt;"")*(100000-Purchases!$A$4:$A$2003))))</f>
        <v/>
      </c>
      <c r="J189" s="14" t="str">
        <f>IF(N($L189)=0,"",SUMPRODUCT(MAX((Purchases!$B$4:$B$2003=$B189)*Purchases!$A$4:$A$2003)))</f>
        <v/>
      </c>
      <c r="K189" s="15" t="str">
        <f t="shared" ca="1" si="6"/>
        <v/>
      </c>
      <c r="L189" s="16" t="str">
        <f>IF($B189="","",COUNTIF(Purchases!$B$4:$B$2003,$B189))</f>
        <v/>
      </c>
      <c r="M189" s="17" t="str">
        <f>IF($B189="","",SUMIF(Purchases!$B$4:$B$2003,$B189,Purchases!$E$4:$E$2003))</f>
        <v/>
      </c>
      <c r="N189" s="17" t="str">
        <f t="shared" si="7"/>
        <v/>
      </c>
      <c r="O189" s="16" t="str">
        <f>IF($B189="","",IF(N($L189)=0,"No purchase yet",IF($K189&lt;=Setup!$B$5,"Active",IF($K189&lt;=Setup!$B$6,"At risk","Lapsed"))))</f>
        <v/>
      </c>
      <c r="P189" s="13"/>
      <c r="Q189" s="18" t="str">
        <f t="shared" si="8"/>
        <v/>
      </c>
    </row>
    <row r="190" spans="1:17" x14ac:dyDescent="0.3">
      <c r="A190" s="13"/>
      <c r="B190" s="13"/>
      <c r="C190" s="13"/>
      <c r="D190" s="13"/>
      <c r="E190" s="13"/>
      <c r="F190" s="13"/>
      <c r="G190" s="13"/>
      <c r="H190" s="13"/>
      <c r="I190" s="14" t="str">
        <f>IF(N($L190)=0,"",100000-SUMPRODUCT(MAX((Purchases!$B$4:$B$2003=$B190)*(Purchases!$A$4:$A$2003&lt;&gt;"")*(100000-Purchases!$A$4:$A$2003))))</f>
        <v/>
      </c>
      <c r="J190" s="14" t="str">
        <f>IF(N($L190)=0,"",SUMPRODUCT(MAX((Purchases!$B$4:$B$2003=$B190)*Purchases!$A$4:$A$2003)))</f>
        <v/>
      </c>
      <c r="K190" s="15" t="str">
        <f t="shared" ca="1" si="6"/>
        <v/>
      </c>
      <c r="L190" s="16" t="str">
        <f>IF($B190="","",COUNTIF(Purchases!$B$4:$B$2003,$B190))</f>
        <v/>
      </c>
      <c r="M190" s="17" t="str">
        <f>IF($B190="","",SUMIF(Purchases!$B$4:$B$2003,$B190,Purchases!$E$4:$E$2003))</f>
        <v/>
      </c>
      <c r="N190" s="17" t="str">
        <f t="shared" si="7"/>
        <v/>
      </c>
      <c r="O190" s="16" t="str">
        <f>IF($B190="","",IF(N($L190)=0,"No purchase yet",IF($K190&lt;=Setup!$B$5,"Active",IF($K190&lt;=Setup!$B$6,"At risk","Lapsed"))))</f>
        <v/>
      </c>
      <c r="P190" s="13"/>
      <c r="Q190" s="18" t="str">
        <f t="shared" si="8"/>
        <v/>
      </c>
    </row>
    <row r="191" spans="1:17" x14ac:dyDescent="0.3">
      <c r="A191" s="13"/>
      <c r="B191" s="13"/>
      <c r="C191" s="13"/>
      <c r="D191" s="13"/>
      <c r="E191" s="13"/>
      <c r="F191" s="13"/>
      <c r="G191" s="13"/>
      <c r="H191" s="13"/>
      <c r="I191" s="14" t="str">
        <f>IF(N($L191)=0,"",100000-SUMPRODUCT(MAX((Purchases!$B$4:$B$2003=$B191)*(Purchases!$A$4:$A$2003&lt;&gt;"")*(100000-Purchases!$A$4:$A$2003))))</f>
        <v/>
      </c>
      <c r="J191" s="14" t="str">
        <f>IF(N($L191)=0,"",SUMPRODUCT(MAX((Purchases!$B$4:$B$2003=$B191)*Purchases!$A$4:$A$2003)))</f>
        <v/>
      </c>
      <c r="K191" s="15" t="str">
        <f t="shared" ca="1" si="6"/>
        <v/>
      </c>
      <c r="L191" s="16" t="str">
        <f>IF($B191="","",COUNTIF(Purchases!$B$4:$B$2003,$B191))</f>
        <v/>
      </c>
      <c r="M191" s="17" t="str">
        <f>IF($B191="","",SUMIF(Purchases!$B$4:$B$2003,$B191,Purchases!$E$4:$E$2003))</f>
        <v/>
      </c>
      <c r="N191" s="17" t="str">
        <f t="shared" si="7"/>
        <v/>
      </c>
      <c r="O191" s="16" t="str">
        <f>IF($B191="","",IF(N($L191)=0,"No purchase yet",IF($K191&lt;=Setup!$B$5,"Active",IF($K191&lt;=Setup!$B$6,"At risk","Lapsed"))))</f>
        <v/>
      </c>
      <c r="P191" s="13"/>
      <c r="Q191" s="18" t="str">
        <f t="shared" si="8"/>
        <v/>
      </c>
    </row>
    <row r="192" spans="1:17" x14ac:dyDescent="0.3">
      <c r="A192" s="13"/>
      <c r="B192" s="13"/>
      <c r="C192" s="13"/>
      <c r="D192" s="13"/>
      <c r="E192" s="13"/>
      <c r="F192" s="13"/>
      <c r="G192" s="13"/>
      <c r="H192" s="13"/>
      <c r="I192" s="14" t="str">
        <f>IF(N($L192)=0,"",100000-SUMPRODUCT(MAX((Purchases!$B$4:$B$2003=$B192)*(Purchases!$A$4:$A$2003&lt;&gt;"")*(100000-Purchases!$A$4:$A$2003))))</f>
        <v/>
      </c>
      <c r="J192" s="14" t="str">
        <f>IF(N($L192)=0,"",SUMPRODUCT(MAX((Purchases!$B$4:$B$2003=$B192)*Purchases!$A$4:$A$2003)))</f>
        <v/>
      </c>
      <c r="K192" s="15" t="str">
        <f t="shared" ca="1" si="6"/>
        <v/>
      </c>
      <c r="L192" s="16" t="str">
        <f>IF($B192="","",COUNTIF(Purchases!$B$4:$B$2003,$B192))</f>
        <v/>
      </c>
      <c r="M192" s="17" t="str">
        <f>IF($B192="","",SUMIF(Purchases!$B$4:$B$2003,$B192,Purchases!$E$4:$E$2003))</f>
        <v/>
      </c>
      <c r="N192" s="17" t="str">
        <f t="shared" si="7"/>
        <v/>
      </c>
      <c r="O192" s="16" t="str">
        <f>IF($B192="","",IF(N($L192)=0,"No purchase yet",IF($K192&lt;=Setup!$B$5,"Active",IF($K192&lt;=Setup!$B$6,"At risk","Lapsed"))))</f>
        <v/>
      </c>
      <c r="P192" s="13"/>
      <c r="Q192" s="18" t="str">
        <f t="shared" si="8"/>
        <v/>
      </c>
    </row>
    <row r="193" spans="1:17" x14ac:dyDescent="0.3">
      <c r="A193" s="13"/>
      <c r="B193" s="13"/>
      <c r="C193" s="13"/>
      <c r="D193" s="13"/>
      <c r="E193" s="13"/>
      <c r="F193" s="13"/>
      <c r="G193" s="13"/>
      <c r="H193" s="13"/>
      <c r="I193" s="14" t="str">
        <f>IF(N($L193)=0,"",100000-SUMPRODUCT(MAX((Purchases!$B$4:$B$2003=$B193)*(Purchases!$A$4:$A$2003&lt;&gt;"")*(100000-Purchases!$A$4:$A$2003))))</f>
        <v/>
      </c>
      <c r="J193" s="14" t="str">
        <f>IF(N($L193)=0,"",SUMPRODUCT(MAX((Purchases!$B$4:$B$2003=$B193)*Purchases!$A$4:$A$2003)))</f>
        <v/>
      </c>
      <c r="K193" s="15" t="str">
        <f t="shared" ca="1" si="6"/>
        <v/>
      </c>
      <c r="L193" s="16" t="str">
        <f>IF($B193="","",COUNTIF(Purchases!$B$4:$B$2003,$B193))</f>
        <v/>
      </c>
      <c r="M193" s="17" t="str">
        <f>IF($B193="","",SUMIF(Purchases!$B$4:$B$2003,$B193,Purchases!$E$4:$E$2003))</f>
        <v/>
      </c>
      <c r="N193" s="17" t="str">
        <f t="shared" si="7"/>
        <v/>
      </c>
      <c r="O193" s="16" t="str">
        <f>IF($B193="","",IF(N($L193)=0,"No purchase yet",IF($K193&lt;=Setup!$B$5,"Active",IF($K193&lt;=Setup!$B$6,"At risk","Lapsed"))))</f>
        <v/>
      </c>
      <c r="P193" s="13"/>
      <c r="Q193" s="18" t="str">
        <f t="shared" si="8"/>
        <v/>
      </c>
    </row>
    <row r="194" spans="1:17" x14ac:dyDescent="0.3">
      <c r="A194" s="13"/>
      <c r="B194" s="13"/>
      <c r="C194" s="13"/>
      <c r="D194" s="13"/>
      <c r="E194" s="13"/>
      <c r="F194" s="13"/>
      <c r="G194" s="13"/>
      <c r="H194" s="13"/>
      <c r="I194" s="14" t="str">
        <f>IF(N($L194)=0,"",100000-SUMPRODUCT(MAX((Purchases!$B$4:$B$2003=$B194)*(Purchases!$A$4:$A$2003&lt;&gt;"")*(100000-Purchases!$A$4:$A$2003))))</f>
        <v/>
      </c>
      <c r="J194" s="14" t="str">
        <f>IF(N($L194)=0,"",SUMPRODUCT(MAX((Purchases!$B$4:$B$2003=$B194)*Purchases!$A$4:$A$2003)))</f>
        <v/>
      </c>
      <c r="K194" s="15" t="str">
        <f t="shared" ca="1" si="6"/>
        <v/>
      </c>
      <c r="L194" s="16" t="str">
        <f>IF($B194="","",COUNTIF(Purchases!$B$4:$B$2003,$B194))</f>
        <v/>
      </c>
      <c r="M194" s="17" t="str">
        <f>IF($B194="","",SUMIF(Purchases!$B$4:$B$2003,$B194,Purchases!$E$4:$E$2003))</f>
        <v/>
      </c>
      <c r="N194" s="17" t="str">
        <f t="shared" si="7"/>
        <v/>
      </c>
      <c r="O194" s="16" t="str">
        <f>IF($B194="","",IF(N($L194)=0,"No purchase yet",IF($K194&lt;=Setup!$B$5,"Active",IF($K194&lt;=Setup!$B$6,"At risk","Lapsed"))))</f>
        <v/>
      </c>
      <c r="P194" s="13"/>
      <c r="Q194" s="18" t="str">
        <f t="shared" si="8"/>
        <v/>
      </c>
    </row>
    <row r="195" spans="1:17" x14ac:dyDescent="0.3">
      <c r="A195" s="13"/>
      <c r="B195" s="13"/>
      <c r="C195" s="13"/>
      <c r="D195" s="13"/>
      <c r="E195" s="13"/>
      <c r="F195" s="13"/>
      <c r="G195" s="13"/>
      <c r="H195" s="13"/>
      <c r="I195" s="14" t="str">
        <f>IF(N($L195)=0,"",100000-SUMPRODUCT(MAX((Purchases!$B$4:$B$2003=$B195)*(Purchases!$A$4:$A$2003&lt;&gt;"")*(100000-Purchases!$A$4:$A$2003))))</f>
        <v/>
      </c>
      <c r="J195" s="14" t="str">
        <f>IF(N($L195)=0,"",SUMPRODUCT(MAX((Purchases!$B$4:$B$2003=$B195)*Purchases!$A$4:$A$2003)))</f>
        <v/>
      </c>
      <c r="K195" s="15" t="str">
        <f t="shared" ca="1" si="6"/>
        <v/>
      </c>
      <c r="L195" s="16" t="str">
        <f>IF($B195="","",COUNTIF(Purchases!$B$4:$B$2003,$B195))</f>
        <v/>
      </c>
      <c r="M195" s="17" t="str">
        <f>IF($B195="","",SUMIF(Purchases!$B$4:$B$2003,$B195,Purchases!$E$4:$E$2003))</f>
        <v/>
      </c>
      <c r="N195" s="17" t="str">
        <f t="shared" si="7"/>
        <v/>
      </c>
      <c r="O195" s="16" t="str">
        <f>IF($B195="","",IF(N($L195)=0,"No purchase yet",IF($K195&lt;=Setup!$B$5,"Active",IF($K195&lt;=Setup!$B$6,"At risk","Lapsed"))))</f>
        <v/>
      </c>
      <c r="P195" s="13"/>
      <c r="Q195" s="18" t="str">
        <f t="shared" si="8"/>
        <v/>
      </c>
    </row>
    <row r="196" spans="1:17" x14ac:dyDescent="0.3">
      <c r="A196" s="13"/>
      <c r="B196" s="13"/>
      <c r="C196" s="13"/>
      <c r="D196" s="13"/>
      <c r="E196" s="13"/>
      <c r="F196" s="13"/>
      <c r="G196" s="13"/>
      <c r="H196" s="13"/>
      <c r="I196" s="14" t="str">
        <f>IF(N($L196)=0,"",100000-SUMPRODUCT(MAX((Purchases!$B$4:$B$2003=$B196)*(Purchases!$A$4:$A$2003&lt;&gt;"")*(100000-Purchases!$A$4:$A$2003))))</f>
        <v/>
      </c>
      <c r="J196" s="14" t="str">
        <f>IF(N($L196)=0,"",SUMPRODUCT(MAX((Purchases!$B$4:$B$2003=$B196)*Purchases!$A$4:$A$2003)))</f>
        <v/>
      </c>
      <c r="K196" s="15" t="str">
        <f t="shared" ref="K196:K259" ca="1" si="9">IF($J196="","",TODAY()-$J196)</f>
        <v/>
      </c>
      <c r="L196" s="16" t="str">
        <f>IF($B196="","",COUNTIF(Purchases!$B$4:$B$2003,$B196))</f>
        <v/>
      </c>
      <c r="M196" s="17" t="str">
        <f>IF($B196="","",SUMIF(Purchases!$B$4:$B$2003,$B196,Purchases!$E$4:$E$2003))</f>
        <v/>
      </c>
      <c r="N196" s="17" t="str">
        <f t="shared" ref="N196:N259" si="10">IF(N($L196)=0,"",$M196/$L196)</f>
        <v/>
      </c>
      <c r="O196" s="16" t="str">
        <f>IF($B196="","",IF(N($L196)=0,"No purchase yet",IF($K196&lt;=Setup!$B$5,"Active",IF($K196&lt;=Setup!$B$6,"At risk","Lapsed"))))</f>
        <v/>
      </c>
      <c r="P196" s="13"/>
      <c r="Q196" s="18" t="str">
        <f t="shared" ref="Q196:Q259" si="11">IF(N($M196)=0,"",$M196+ROW()/1000000)</f>
        <v/>
      </c>
    </row>
    <row r="197" spans="1:17" x14ac:dyDescent="0.3">
      <c r="A197" s="13"/>
      <c r="B197" s="13"/>
      <c r="C197" s="13"/>
      <c r="D197" s="13"/>
      <c r="E197" s="13"/>
      <c r="F197" s="13"/>
      <c r="G197" s="13"/>
      <c r="H197" s="13"/>
      <c r="I197" s="14" t="str">
        <f>IF(N($L197)=0,"",100000-SUMPRODUCT(MAX((Purchases!$B$4:$B$2003=$B197)*(Purchases!$A$4:$A$2003&lt;&gt;"")*(100000-Purchases!$A$4:$A$2003))))</f>
        <v/>
      </c>
      <c r="J197" s="14" t="str">
        <f>IF(N($L197)=0,"",SUMPRODUCT(MAX((Purchases!$B$4:$B$2003=$B197)*Purchases!$A$4:$A$2003)))</f>
        <v/>
      </c>
      <c r="K197" s="15" t="str">
        <f t="shared" ca="1" si="9"/>
        <v/>
      </c>
      <c r="L197" s="16" t="str">
        <f>IF($B197="","",COUNTIF(Purchases!$B$4:$B$2003,$B197))</f>
        <v/>
      </c>
      <c r="M197" s="17" t="str">
        <f>IF($B197="","",SUMIF(Purchases!$B$4:$B$2003,$B197,Purchases!$E$4:$E$2003))</f>
        <v/>
      </c>
      <c r="N197" s="17" t="str">
        <f t="shared" si="10"/>
        <v/>
      </c>
      <c r="O197" s="16" t="str">
        <f>IF($B197="","",IF(N($L197)=0,"No purchase yet",IF($K197&lt;=Setup!$B$5,"Active",IF($K197&lt;=Setup!$B$6,"At risk","Lapsed"))))</f>
        <v/>
      </c>
      <c r="P197" s="13"/>
      <c r="Q197" s="18" t="str">
        <f t="shared" si="11"/>
        <v/>
      </c>
    </row>
    <row r="198" spans="1:17" x14ac:dyDescent="0.3">
      <c r="A198" s="13"/>
      <c r="B198" s="13"/>
      <c r="C198" s="13"/>
      <c r="D198" s="13"/>
      <c r="E198" s="13"/>
      <c r="F198" s="13"/>
      <c r="G198" s="13"/>
      <c r="H198" s="13"/>
      <c r="I198" s="14" t="str">
        <f>IF(N($L198)=0,"",100000-SUMPRODUCT(MAX((Purchases!$B$4:$B$2003=$B198)*(Purchases!$A$4:$A$2003&lt;&gt;"")*(100000-Purchases!$A$4:$A$2003))))</f>
        <v/>
      </c>
      <c r="J198" s="14" t="str">
        <f>IF(N($L198)=0,"",SUMPRODUCT(MAX((Purchases!$B$4:$B$2003=$B198)*Purchases!$A$4:$A$2003)))</f>
        <v/>
      </c>
      <c r="K198" s="15" t="str">
        <f t="shared" ca="1" si="9"/>
        <v/>
      </c>
      <c r="L198" s="16" t="str">
        <f>IF($B198="","",COUNTIF(Purchases!$B$4:$B$2003,$B198))</f>
        <v/>
      </c>
      <c r="M198" s="17" t="str">
        <f>IF($B198="","",SUMIF(Purchases!$B$4:$B$2003,$B198,Purchases!$E$4:$E$2003))</f>
        <v/>
      </c>
      <c r="N198" s="17" t="str">
        <f t="shared" si="10"/>
        <v/>
      </c>
      <c r="O198" s="16" t="str">
        <f>IF($B198="","",IF(N($L198)=0,"No purchase yet",IF($K198&lt;=Setup!$B$5,"Active",IF($K198&lt;=Setup!$B$6,"At risk","Lapsed"))))</f>
        <v/>
      </c>
      <c r="P198" s="13"/>
      <c r="Q198" s="18" t="str">
        <f t="shared" si="11"/>
        <v/>
      </c>
    </row>
    <row r="199" spans="1:17" x14ac:dyDescent="0.3">
      <c r="A199" s="13"/>
      <c r="B199" s="13"/>
      <c r="C199" s="13"/>
      <c r="D199" s="13"/>
      <c r="E199" s="13"/>
      <c r="F199" s="13"/>
      <c r="G199" s="13"/>
      <c r="H199" s="13"/>
      <c r="I199" s="14" t="str">
        <f>IF(N($L199)=0,"",100000-SUMPRODUCT(MAX((Purchases!$B$4:$B$2003=$B199)*(Purchases!$A$4:$A$2003&lt;&gt;"")*(100000-Purchases!$A$4:$A$2003))))</f>
        <v/>
      </c>
      <c r="J199" s="14" t="str">
        <f>IF(N($L199)=0,"",SUMPRODUCT(MAX((Purchases!$B$4:$B$2003=$B199)*Purchases!$A$4:$A$2003)))</f>
        <v/>
      </c>
      <c r="K199" s="15" t="str">
        <f t="shared" ca="1" si="9"/>
        <v/>
      </c>
      <c r="L199" s="16" t="str">
        <f>IF($B199="","",COUNTIF(Purchases!$B$4:$B$2003,$B199))</f>
        <v/>
      </c>
      <c r="M199" s="17" t="str">
        <f>IF($B199="","",SUMIF(Purchases!$B$4:$B$2003,$B199,Purchases!$E$4:$E$2003))</f>
        <v/>
      </c>
      <c r="N199" s="17" t="str">
        <f t="shared" si="10"/>
        <v/>
      </c>
      <c r="O199" s="16" t="str">
        <f>IF($B199="","",IF(N($L199)=0,"No purchase yet",IF($K199&lt;=Setup!$B$5,"Active",IF($K199&lt;=Setup!$B$6,"At risk","Lapsed"))))</f>
        <v/>
      </c>
      <c r="P199" s="13"/>
      <c r="Q199" s="18" t="str">
        <f t="shared" si="11"/>
        <v/>
      </c>
    </row>
    <row r="200" spans="1:17" x14ac:dyDescent="0.3">
      <c r="A200" s="13"/>
      <c r="B200" s="13"/>
      <c r="C200" s="13"/>
      <c r="D200" s="13"/>
      <c r="E200" s="13"/>
      <c r="F200" s="13"/>
      <c r="G200" s="13"/>
      <c r="H200" s="13"/>
      <c r="I200" s="14" t="str">
        <f>IF(N($L200)=0,"",100000-SUMPRODUCT(MAX((Purchases!$B$4:$B$2003=$B200)*(Purchases!$A$4:$A$2003&lt;&gt;"")*(100000-Purchases!$A$4:$A$2003))))</f>
        <v/>
      </c>
      <c r="J200" s="14" t="str">
        <f>IF(N($L200)=0,"",SUMPRODUCT(MAX((Purchases!$B$4:$B$2003=$B200)*Purchases!$A$4:$A$2003)))</f>
        <v/>
      </c>
      <c r="K200" s="15" t="str">
        <f t="shared" ca="1" si="9"/>
        <v/>
      </c>
      <c r="L200" s="16" t="str">
        <f>IF($B200="","",COUNTIF(Purchases!$B$4:$B$2003,$B200))</f>
        <v/>
      </c>
      <c r="M200" s="17" t="str">
        <f>IF($B200="","",SUMIF(Purchases!$B$4:$B$2003,$B200,Purchases!$E$4:$E$2003))</f>
        <v/>
      </c>
      <c r="N200" s="17" t="str">
        <f t="shared" si="10"/>
        <v/>
      </c>
      <c r="O200" s="16" t="str">
        <f>IF($B200="","",IF(N($L200)=0,"No purchase yet",IF($K200&lt;=Setup!$B$5,"Active",IF($K200&lt;=Setup!$B$6,"At risk","Lapsed"))))</f>
        <v/>
      </c>
      <c r="P200" s="13"/>
      <c r="Q200" s="18" t="str">
        <f t="shared" si="11"/>
        <v/>
      </c>
    </row>
    <row r="201" spans="1:17" x14ac:dyDescent="0.3">
      <c r="A201" s="13"/>
      <c r="B201" s="13"/>
      <c r="C201" s="13"/>
      <c r="D201" s="13"/>
      <c r="E201" s="13"/>
      <c r="F201" s="13"/>
      <c r="G201" s="13"/>
      <c r="H201" s="13"/>
      <c r="I201" s="14" t="str">
        <f>IF(N($L201)=0,"",100000-SUMPRODUCT(MAX((Purchases!$B$4:$B$2003=$B201)*(Purchases!$A$4:$A$2003&lt;&gt;"")*(100000-Purchases!$A$4:$A$2003))))</f>
        <v/>
      </c>
      <c r="J201" s="14" t="str">
        <f>IF(N($L201)=0,"",SUMPRODUCT(MAX((Purchases!$B$4:$B$2003=$B201)*Purchases!$A$4:$A$2003)))</f>
        <v/>
      </c>
      <c r="K201" s="15" t="str">
        <f t="shared" ca="1" si="9"/>
        <v/>
      </c>
      <c r="L201" s="16" t="str">
        <f>IF($B201="","",COUNTIF(Purchases!$B$4:$B$2003,$B201))</f>
        <v/>
      </c>
      <c r="M201" s="17" t="str">
        <f>IF($B201="","",SUMIF(Purchases!$B$4:$B$2003,$B201,Purchases!$E$4:$E$2003))</f>
        <v/>
      </c>
      <c r="N201" s="17" t="str">
        <f t="shared" si="10"/>
        <v/>
      </c>
      <c r="O201" s="16" t="str">
        <f>IF($B201="","",IF(N($L201)=0,"No purchase yet",IF($K201&lt;=Setup!$B$5,"Active",IF($K201&lt;=Setup!$B$6,"At risk","Lapsed"))))</f>
        <v/>
      </c>
      <c r="P201" s="13"/>
      <c r="Q201" s="18" t="str">
        <f t="shared" si="11"/>
        <v/>
      </c>
    </row>
    <row r="202" spans="1:17" x14ac:dyDescent="0.3">
      <c r="A202" s="13"/>
      <c r="B202" s="13"/>
      <c r="C202" s="13"/>
      <c r="D202" s="13"/>
      <c r="E202" s="13"/>
      <c r="F202" s="13"/>
      <c r="G202" s="13"/>
      <c r="H202" s="13"/>
      <c r="I202" s="14" t="str">
        <f>IF(N($L202)=0,"",100000-SUMPRODUCT(MAX((Purchases!$B$4:$B$2003=$B202)*(Purchases!$A$4:$A$2003&lt;&gt;"")*(100000-Purchases!$A$4:$A$2003))))</f>
        <v/>
      </c>
      <c r="J202" s="14" t="str">
        <f>IF(N($L202)=0,"",SUMPRODUCT(MAX((Purchases!$B$4:$B$2003=$B202)*Purchases!$A$4:$A$2003)))</f>
        <v/>
      </c>
      <c r="K202" s="15" t="str">
        <f t="shared" ca="1" si="9"/>
        <v/>
      </c>
      <c r="L202" s="16" t="str">
        <f>IF($B202="","",COUNTIF(Purchases!$B$4:$B$2003,$B202))</f>
        <v/>
      </c>
      <c r="M202" s="17" t="str">
        <f>IF($B202="","",SUMIF(Purchases!$B$4:$B$2003,$B202,Purchases!$E$4:$E$2003))</f>
        <v/>
      </c>
      <c r="N202" s="17" t="str">
        <f t="shared" si="10"/>
        <v/>
      </c>
      <c r="O202" s="16" t="str">
        <f>IF($B202="","",IF(N($L202)=0,"No purchase yet",IF($K202&lt;=Setup!$B$5,"Active",IF($K202&lt;=Setup!$B$6,"At risk","Lapsed"))))</f>
        <v/>
      </c>
      <c r="P202" s="13"/>
      <c r="Q202" s="18" t="str">
        <f t="shared" si="11"/>
        <v/>
      </c>
    </row>
    <row r="203" spans="1:17" x14ac:dyDescent="0.3">
      <c r="A203" s="13"/>
      <c r="B203" s="13"/>
      <c r="C203" s="13"/>
      <c r="D203" s="13"/>
      <c r="E203" s="13"/>
      <c r="F203" s="13"/>
      <c r="G203" s="13"/>
      <c r="H203" s="13"/>
      <c r="I203" s="14" t="str">
        <f>IF(N($L203)=0,"",100000-SUMPRODUCT(MAX((Purchases!$B$4:$B$2003=$B203)*(Purchases!$A$4:$A$2003&lt;&gt;"")*(100000-Purchases!$A$4:$A$2003))))</f>
        <v/>
      </c>
      <c r="J203" s="14" t="str">
        <f>IF(N($L203)=0,"",SUMPRODUCT(MAX((Purchases!$B$4:$B$2003=$B203)*Purchases!$A$4:$A$2003)))</f>
        <v/>
      </c>
      <c r="K203" s="15" t="str">
        <f t="shared" ca="1" si="9"/>
        <v/>
      </c>
      <c r="L203" s="16" t="str">
        <f>IF($B203="","",COUNTIF(Purchases!$B$4:$B$2003,$B203))</f>
        <v/>
      </c>
      <c r="M203" s="17" t="str">
        <f>IF($B203="","",SUMIF(Purchases!$B$4:$B$2003,$B203,Purchases!$E$4:$E$2003))</f>
        <v/>
      </c>
      <c r="N203" s="17" t="str">
        <f t="shared" si="10"/>
        <v/>
      </c>
      <c r="O203" s="16" t="str">
        <f>IF($B203="","",IF(N($L203)=0,"No purchase yet",IF($K203&lt;=Setup!$B$5,"Active",IF($K203&lt;=Setup!$B$6,"At risk","Lapsed"))))</f>
        <v/>
      </c>
      <c r="P203" s="13"/>
      <c r="Q203" s="18" t="str">
        <f t="shared" si="11"/>
        <v/>
      </c>
    </row>
    <row r="204" spans="1:17" x14ac:dyDescent="0.3">
      <c r="A204" s="13"/>
      <c r="B204" s="13"/>
      <c r="C204" s="13"/>
      <c r="D204" s="13"/>
      <c r="E204" s="13"/>
      <c r="F204" s="13"/>
      <c r="G204" s="13"/>
      <c r="H204" s="13"/>
      <c r="I204" s="14" t="str">
        <f>IF(N($L204)=0,"",100000-SUMPRODUCT(MAX((Purchases!$B$4:$B$2003=$B204)*(Purchases!$A$4:$A$2003&lt;&gt;"")*(100000-Purchases!$A$4:$A$2003))))</f>
        <v/>
      </c>
      <c r="J204" s="14" t="str">
        <f>IF(N($L204)=0,"",SUMPRODUCT(MAX((Purchases!$B$4:$B$2003=$B204)*Purchases!$A$4:$A$2003)))</f>
        <v/>
      </c>
      <c r="K204" s="15" t="str">
        <f t="shared" ca="1" si="9"/>
        <v/>
      </c>
      <c r="L204" s="16" t="str">
        <f>IF($B204="","",COUNTIF(Purchases!$B$4:$B$2003,$B204))</f>
        <v/>
      </c>
      <c r="M204" s="17" t="str">
        <f>IF($B204="","",SUMIF(Purchases!$B$4:$B$2003,$B204,Purchases!$E$4:$E$2003))</f>
        <v/>
      </c>
      <c r="N204" s="17" t="str">
        <f t="shared" si="10"/>
        <v/>
      </c>
      <c r="O204" s="16" t="str">
        <f>IF($B204="","",IF(N($L204)=0,"No purchase yet",IF($K204&lt;=Setup!$B$5,"Active",IF($K204&lt;=Setup!$B$6,"At risk","Lapsed"))))</f>
        <v/>
      </c>
      <c r="P204" s="13"/>
      <c r="Q204" s="18" t="str">
        <f t="shared" si="11"/>
        <v/>
      </c>
    </row>
    <row r="205" spans="1:17" x14ac:dyDescent="0.3">
      <c r="A205" s="13"/>
      <c r="B205" s="13"/>
      <c r="C205" s="13"/>
      <c r="D205" s="13"/>
      <c r="E205" s="13"/>
      <c r="F205" s="13"/>
      <c r="G205" s="13"/>
      <c r="H205" s="13"/>
      <c r="I205" s="14" t="str">
        <f>IF(N($L205)=0,"",100000-SUMPRODUCT(MAX((Purchases!$B$4:$B$2003=$B205)*(Purchases!$A$4:$A$2003&lt;&gt;"")*(100000-Purchases!$A$4:$A$2003))))</f>
        <v/>
      </c>
      <c r="J205" s="14" t="str">
        <f>IF(N($L205)=0,"",SUMPRODUCT(MAX((Purchases!$B$4:$B$2003=$B205)*Purchases!$A$4:$A$2003)))</f>
        <v/>
      </c>
      <c r="K205" s="15" t="str">
        <f t="shared" ca="1" si="9"/>
        <v/>
      </c>
      <c r="L205" s="16" t="str">
        <f>IF($B205="","",COUNTIF(Purchases!$B$4:$B$2003,$B205))</f>
        <v/>
      </c>
      <c r="M205" s="17" t="str">
        <f>IF($B205="","",SUMIF(Purchases!$B$4:$B$2003,$B205,Purchases!$E$4:$E$2003))</f>
        <v/>
      </c>
      <c r="N205" s="17" t="str">
        <f t="shared" si="10"/>
        <v/>
      </c>
      <c r="O205" s="16" t="str">
        <f>IF($B205="","",IF(N($L205)=0,"No purchase yet",IF($K205&lt;=Setup!$B$5,"Active",IF($K205&lt;=Setup!$B$6,"At risk","Lapsed"))))</f>
        <v/>
      </c>
      <c r="P205" s="13"/>
      <c r="Q205" s="18" t="str">
        <f t="shared" si="11"/>
        <v/>
      </c>
    </row>
    <row r="206" spans="1:17" x14ac:dyDescent="0.3">
      <c r="A206" s="13"/>
      <c r="B206" s="13"/>
      <c r="C206" s="13"/>
      <c r="D206" s="13"/>
      <c r="E206" s="13"/>
      <c r="F206" s="13"/>
      <c r="G206" s="13"/>
      <c r="H206" s="13"/>
      <c r="I206" s="14" t="str">
        <f>IF(N($L206)=0,"",100000-SUMPRODUCT(MAX((Purchases!$B$4:$B$2003=$B206)*(Purchases!$A$4:$A$2003&lt;&gt;"")*(100000-Purchases!$A$4:$A$2003))))</f>
        <v/>
      </c>
      <c r="J206" s="14" t="str">
        <f>IF(N($L206)=0,"",SUMPRODUCT(MAX((Purchases!$B$4:$B$2003=$B206)*Purchases!$A$4:$A$2003)))</f>
        <v/>
      </c>
      <c r="K206" s="15" t="str">
        <f t="shared" ca="1" si="9"/>
        <v/>
      </c>
      <c r="L206" s="16" t="str">
        <f>IF($B206="","",COUNTIF(Purchases!$B$4:$B$2003,$B206))</f>
        <v/>
      </c>
      <c r="M206" s="17" t="str">
        <f>IF($B206="","",SUMIF(Purchases!$B$4:$B$2003,$B206,Purchases!$E$4:$E$2003))</f>
        <v/>
      </c>
      <c r="N206" s="17" t="str">
        <f t="shared" si="10"/>
        <v/>
      </c>
      <c r="O206" s="16" t="str">
        <f>IF($B206="","",IF(N($L206)=0,"No purchase yet",IF($K206&lt;=Setup!$B$5,"Active",IF($K206&lt;=Setup!$B$6,"At risk","Lapsed"))))</f>
        <v/>
      </c>
      <c r="P206" s="13"/>
      <c r="Q206" s="18" t="str">
        <f t="shared" si="11"/>
        <v/>
      </c>
    </row>
    <row r="207" spans="1:17" x14ac:dyDescent="0.3">
      <c r="A207" s="13"/>
      <c r="B207" s="13"/>
      <c r="C207" s="13"/>
      <c r="D207" s="13"/>
      <c r="E207" s="13"/>
      <c r="F207" s="13"/>
      <c r="G207" s="13"/>
      <c r="H207" s="13"/>
      <c r="I207" s="14" t="str">
        <f>IF(N($L207)=0,"",100000-SUMPRODUCT(MAX((Purchases!$B$4:$B$2003=$B207)*(Purchases!$A$4:$A$2003&lt;&gt;"")*(100000-Purchases!$A$4:$A$2003))))</f>
        <v/>
      </c>
      <c r="J207" s="14" t="str">
        <f>IF(N($L207)=0,"",SUMPRODUCT(MAX((Purchases!$B$4:$B$2003=$B207)*Purchases!$A$4:$A$2003)))</f>
        <v/>
      </c>
      <c r="K207" s="15" t="str">
        <f t="shared" ca="1" si="9"/>
        <v/>
      </c>
      <c r="L207" s="16" t="str">
        <f>IF($B207="","",COUNTIF(Purchases!$B$4:$B$2003,$B207))</f>
        <v/>
      </c>
      <c r="M207" s="17" t="str">
        <f>IF($B207="","",SUMIF(Purchases!$B$4:$B$2003,$B207,Purchases!$E$4:$E$2003))</f>
        <v/>
      </c>
      <c r="N207" s="17" t="str">
        <f t="shared" si="10"/>
        <v/>
      </c>
      <c r="O207" s="16" t="str">
        <f>IF($B207="","",IF(N($L207)=0,"No purchase yet",IF($K207&lt;=Setup!$B$5,"Active",IF($K207&lt;=Setup!$B$6,"At risk","Lapsed"))))</f>
        <v/>
      </c>
      <c r="P207" s="13"/>
      <c r="Q207" s="18" t="str">
        <f t="shared" si="11"/>
        <v/>
      </c>
    </row>
    <row r="208" spans="1:17" x14ac:dyDescent="0.3">
      <c r="A208" s="13"/>
      <c r="B208" s="13"/>
      <c r="C208" s="13"/>
      <c r="D208" s="13"/>
      <c r="E208" s="13"/>
      <c r="F208" s="13"/>
      <c r="G208" s="13"/>
      <c r="H208" s="13"/>
      <c r="I208" s="14" t="str">
        <f>IF(N($L208)=0,"",100000-SUMPRODUCT(MAX((Purchases!$B$4:$B$2003=$B208)*(Purchases!$A$4:$A$2003&lt;&gt;"")*(100000-Purchases!$A$4:$A$2003))))</f>
        <v/>
      </c>
      <c r="J208" s="14" t="str">
        <f>IF(N($L208)=0,"",SUMPRODUCT(MAX((Purchases!$B$4:$B$2003=$B208)*Purchases!$A$4:$A$2003)))</f>
        <v/>
      </c>
      <c r="K208" s="15" t="str">
        <f t="shared" ca="1" si="9"/>
        <v/>
      </c>
      <c r="L208" s="16" t="str">
        <f>IF($B208="","",COUNTIF(Purchases!$B$4:$B$2003,$B208))</f>
        <v/>
      </c>
      <c r="M208" s="17" t="str">
        <f>IF($B208="","",SUMIF(Purchases!$B$4:$B$2003,$B208,Purchases!$E$4:$E$2003))</f>
        <v/>
      </c>
      <c r="N208" s="17" t="str">
        <f t="shared" si="10"/>
        <v/>
      </c>
      <c r="O208" s="16" t="str">
        <f>IF($B208="","",IF(N($L208)=0,"No purchase yet",IF($K208&lt;=Setup!$B$5,"Active",IF($K208&lt;=Setup!$B$6,"At risk","Lapsed"))))</f>
        <v/>
      </c>
      <c r="P208" s="13"/>
      <c r="Q208" s="18" t="str">
        <f t="shared" si="11"/>
        <v/>
      </c>
    </row>
    <row r="209" spans="1:17" x14ac:dyDescent="0.3">
      <c r="A209" s="13"/>
      <c r="B209" s="13"/>
      <c r="C209" s="13"/>
      <c r="D209" s="13"/>
      <c r="E209" s="13"/>
      <c r="F209" s="13"/>
      <c r="G209" s="13"/>
      <c r="H209" s="13"/>
      <c r="I209" s="14" t="str">
        <f>IF(N($L209)=0,"",100000-SUMPRODUCT(MAX((Purchases!$B$4:$B$2003=$B209)*(Purchases!$A$4:$A$2003&lt;&gt;"")*(100000-Purchases!$A$4:$A$2003))))</f>
        <v/>
      </c>
      <c r="J209" s="14" t="str">
        <f>IF(N($L209)=0,"",SUMPRODUCT(MAX((Purchases!$B$4:$B$2003=$B209)*Purchases!$A$4:$A$2003)))</f>
        <v/>
      </c>
      <c r="K209" s="15" t="str">
        <f t="shared" ca="1" si="9"/>
        <v/>
      </c>
      <c r="L209" s="16" t="str">
        <f>IF($B209="","",COUNTIF(Purchases!$B$4:$B$2003,$B209))</f>
        <v/>
      </c>
      <c r="M209" s="17" t="str">
        <f>IF($B209="","",SUMIF(Purchases!$B$4:$B$2003,$B209,Purchases!$E$4:$E$2003))</f>
        <v/>
      </c>
      <c r="N209" s="17" t="str">
        <f t="shared" si="10"/>
        <v/>
      </c>
      <c r="O209" s="16" t="str">
        <f>IF($B209="","",IF(N($L209)=0,"No purchase yet",IF($K209&lt;=Setup!$B$5,"Active",IF($K209&lt;=Setup!$B$6,"At risk","Lapsed"))))</f>
        <v/>
      </c>
      <c r="P209" s="13"/>
      <c r="Q209" s="18" t="str">
        <f t="shared" si="11"/>
        <v/>
      </c>
    </row>
    <row r="210" spans="1:17" x14ac:dyDescent="0.3">
      <c r="A210" s="13"/>
      <c r="B210" s="13"/>
      <c r="C210" s="13"/>
      <c r="D210" s="13"/>
      <c r="E210" s="13"/>
      <c r="F210" s="13"/>
      <c r="G210" s="13"/>
      <c r="H210" s="13"/>
      <c r="I210" s="14" t="str">
        <f>IF(N($L210)=0,"",100000-SUMPRODUCT(MAX((Purchases!$B$4:$B$2003=$B210)*(Purchases!$A$4:$A$2003&lt;&gt;"")*(100000-Purchases!$A$4:$A$2003))))</f>
        <v/>
      </c>
      <c r="J210" s="14" t="str">
        <f>IF(N($L210)=0,"",SUMPRODUCT(MAX((Purchases!$B$4:$B$2003=$B210)*Purchases!$A$4:$A$2003)))</f>
        <v/>
      </c>
      <c r="K210" s="15" t="str">
        <f t="shared" ca="1" si="9"/>
        <v/>
      </c>
      <c r="L210" s="16" t="str">
        <f>IF($B210="","",COUNTIF(Purchases!$B$4:$B$2003,$B210))</f>
        <v/>
      </c>
      <c r="M210" s="17" t="str">
        <f>IF($B210="","",SUMIF(Purchases!$B$4:$B$2003,$B210,Purchases!$E$4:$E$2003))</f>
        <v/>
      </c>
      <c r="N210" s="17" t="str">
        <f t="shared" si="10"/>
        <v/>
      </c>
      <c r="O210" s="16" t="str">
        <f>IF($B210="","",IF(N($L210)=0,"No purchase yet",IF($K210&lt;=Setup!$B$5,"Active",IF($K210&lt;=Setup!$B$6,"At risk","Lapsed"))))</f>
        <v/>
      </c>
      <c r="P210" s="13"/>
      <c r="Q210" s="18" t="str">
        <f t="shared" si="11"/>
        <v/>
      </c>
    </row>
    <row r="211" spans="1:17" x14ac:dyDescent="0.3">
      <c r="A211" s="13"/>
      <c r="B211" s="13"/>
      <c r="C211" s="13"/>
      <c r="D211" s="13"/>
      <c r="E211" s="13"/>
      <c r="F211" s="13"/>
      <c r="G211" s="13"/>
      <c r="H211" s="13"/>
      <c r="I211" s="14" t="str">
        <f>IF(N($L211)=0,"",100000-SUMPRODUCT(MAX((Purchases!$B$4:$B$2003=$B211)*(Purchases!$A$4:$A$2003&lt;&gt;"")*(100000-Purchases!$A$4:$A$2003))))</f>
        <v/>
      </c>
      <c r="J211" s="14" t="str">
        <f>IF(N($L211)=0,"",SUMPRODUCT(MAX((Purchases!$B$4:$B$2003=$B211)*Purchases!$A$4:$A$2003)))</f>
        <v/>
      </c>
      <c r="K211" s="15" t="str">
        <f t="shared" ca="1" si="9"/>
        <v/>
      </c>
      <c r="L211" s="16" t="str">
        <f>IF($B211="","",COUNTIF(Purchases!$B$4:$B$2003,$B211))</f>
        <v/>
      </c>
      <c r="M211" s="17" t="str">
        <f>IF($B211="","",SUMIF(Purchases!$B$4:$B$2003,$B211,Purchases!$E$4:$E$2003))</f>
        <v/>
      </c>
      <c r="N211" s="17" t="str">
        <f t="shared" si="10"/>
        <v/>
      </c>
      <c r="O211" s="16" t="str">
        <f>IF($B211="","",IF(N($L211)=0,"No purchase yet",IF($K211&lt;=Setup!$B$5,"Active",IF($K211&lt;=Setup!$B$6,"At risk","Lapsed"))))</f>
        <v/>
      </c>
      <c r="P211" s="13"/>
      <c r="Q211" s="18" t="str">
        <f t="shared" si="11"/>
        <v/>
      </c>
    </row>
    <row r="212" spans="1:17" x14ac:dyDescent="0.3">
      <c r="A212" s="13"/>
      <c r="B212" s="13"/>
      <c r="C212" s="13"/>
      <c r="D212" s="13"/>
      <c r="E212" s="13"/>
      <c r="F212" s="13"/>
      <c r="G212" s="13"/>
      <c r="H212" s="13"/>
      <c r="I212" s="14" t="str">
        <f>IF(N($L212)=0,"",100000-SUMPRODUCT(MAX((Purchases!$B$4:$B$2003=$B212)*(Purchases!$A$4:$A$2003&lt;&gt;"")*(100000-Purchases!$A$4:$A$2003))))</f>
        <v/>
      </c>
      <c r="J212" s="14" t="str">
        <f>IF(N($L212)=0,"",SUMPRODUCT(MAX((Purchases!$B$4:$B$2003=$B212)*Purchases!$A$4:$A$2003)))</f>
        <v/>
      </c>
      <c r="K212" s="15" t="str">
        <f t="shared" ca="1" si="9"/>
        <v/>
      </c>
      <c r="L212" s="16" t="str">
        <f>IF($B212="","",COUNTIF(Purchases!$B$4:$B$2003,$B212))</f>
        <v/>
      </c>
      <c r="M212" s="17" t="str">
        <f>IF($B212="","",SUMIF(Purchases!$B$4:$B$2003,$B212,Purchases!$E$4:$E$2003))</f>
        <v/>
      </c>
      <c r="N212" s="17" t="str">
        <f t="shared" si="10"/>
        <v/>
      </c>
      <c r="O212" s="16" t="str">
        <f>IF($B212="","",IF(N($L212)=0,"No purchase yet",IF($K212&lt;=Setup!$B$5,"Active",IF($K212&lt;=Setup!$B$6,"At risk","Lapsed"))))</f>
        <v/>
      </c>
      <c r="P212" s="13"/>
      <c r="Q212" s="18" t="str">
        <f t="shared" si="11"/>
        <v/>
      </c>
    </row>
    <row r="213" spans="1:17" x14ac:dyDescent="0.3">
      <c r="A213" s="13"/>
      <c r="B213" s="13"/>
      <c r="C213" s="13"/>
      <c r="D213" s="13"/>
      <c r="E213" s="13"/>
      <c r="F213" s="13"/>
      <c r="G213" s="13"/>
      <c r="H213" s="13"/>
      <c r="I213" s="14" t="str">
        <f>IF(N($L213)=0,"",100000-SUMPRODUCT(MAX((Purchases!$B$4:$B$2003=$B213)*(Purchases!$A$4:$A$2003&lt;&gt;"")*(100000-Purchases!$A$4:$A$2003))))</f>
        <v/>
      </c>
      <c r="J213" s="14" t="str">
        <f>IF(N($L213)=0,"",SUMPRODUCT(MAX((Purchases!$B$4:$B$2003=$B213)*Purchases!$A$4:$A$2003)))</f>
        <v/>
      </c>
      <c r="K213" s="15" t="str">
        <f t="shared" ca="1" si="9"/>
        <v/>
      </c>
      <c r="L213" s="16" t="str">
        <f>IF($B213="","",COUNTIF(Purchases!$B$4:$B$2003,$B213))</f>
        <v/>
      </c>
      <c r="M213" s="17" t="str">
        <f>IF($B213="","",SUMIF(Purchases!$B$4:$B$2003,$B213,Purchases!$E$4:$E$2003))</f>
        <v/>
      </c>
      <c r="N213" s="17" t="str">
        <f t="shared" si="10"/>
        <v/>
      </c>
      <c r="O213" s="16" t="str">
        <f>IF($B213="","",IF(N($L213)=0,"No purchase yet",IF($K213&lt;=Setup!$B$5,"Active",IF($K213&lt;=Setup!$B$6,"At risk","Lapsed"))))</f>
        <v/>
      </c>
      <c r="P213" s="13"/>
      <c r="Q213" s="18" t="str">
        <f t="shared" si="11"/>
        <v/>
      </c>
    </row>
    <row r="214" spans="1:17" x14ac:dyDescent="0.3">
      <c r="A214" s="13"/>
      <c r="B214" s="13"/>
      <c r="C214" s="13"/>
      <c r="D214" s="13"/>
      <c r="E214" s="13"/>
      <c r="F214" s="13"/>
      <c r="G214" s="13"/>
      <c r="H214" s="13"/>
      <c r="I214" s="14" t="str">
        <f>IF(N($L214)=0,"",100000-SUMPRODUCT(MAX((Purchases!$B$4:$B$2003=$B214)*(Purchases!$A$4:$A$2003&lt;&gt;"")*(100000-Purchases!$A$4:$A$2003))))</f>
        <v/>
      </c>
      <c r="J214" s="14" t="str">
        <f>IF(N($L214)=0,"",SUMPRODUCT(MAX((Purchases!$B$4:$B$2003=$B214)*Purchases!$A$4:$A$2003)))</f>
        <v/>
      </c>
      <c r="K214" s="15" t="str">
        <f t="shared" ca="1" si="9"/>
        <v/>
      </c>
      <c r="L214" s="16" t="str">
        <f>IF($B214="","",COUNTIF(Purchases!$B$4:$B$2003,$B214))</f>
        <v/>
      </c>
      <c r="M214" s="17" t="str">
        <f>IF($B214="","",SUMIF(Purchases!$B$4:$B$2003,$B214,Purchases!$E$4:$E$2003))</f>
        <v/>
      </c>
      <c r="N214" s="17" t="str">
        <f t="shared" si="10"/>
        <v/>
      </c>
      <c r="O214" s="16" t="str">
        <f>IF($B214="","",IF(N($L214)=0,"No purchase yet",IF($K214&lt;=Setup!$B$5,"Active",IF($K214&lt;=Setup!$B$6,"At risk","Lapsed"))))</f>
        <v/>
      </c>
      <c r="P214" s="13"/>
      <c r="Q214" s="18" t="str">
        <f t="shared" si="11"/>
        <v/>
      </c>
    </row>
    <row r="215" spans="1:17" x14ac:dyDescent="0.3">
      <c r="A215" s="13"/>
      <c r="B215" s="13"/>
      <c r="C215" s="13"/>
      <c r="D215" s="13"/>
      <c r="E215" s="13"/>
      <c r="F215" s="13"/>
      <c r="G215" s="13"/>
      <c r="H215" s="13"/>
      <c r="I215" s="14" t="str">
        <f>IF(N($L215)=0,"",100000-SUMPRODUCT(MAX((Purchases!$B$4:$B$2003=$B215)*(Purchases!$A$4:$A$2003&lt;&gt;"")*(100000-Purchases!$A$4:$A$2003))))</f>
        <v/>
      </c>
      <c r="J215" s="14" t="str">
        <f>IF(N($L215)=0,"",SUMPRODUCT(MAX((Purchases!$B$4:$B$2003=$B215)*Purchases!$A$4:$A$2003)))</f>
        <v/>
      </c>
      <c r="K215" s="15" t="str">
        <f t="shared" ca="1" si="9"/>
        <v/>
      </c>
      <c r="L215" s="16" t="str">
        <f>IF($B215="","",COUNTIF(Purchases!$B$4:$B$2003,$B215))</f>
        <v/>
      </c>
      <c r="M215" s="17" t="str">
        <f>IF($B215="","",SUMIF(Purchases!$B$4:$B$2003,$B215,Purchases!$E$4:$E$2003))</f>
        <v/>
      </c>
      <c r="N215" s="17" t="str">
        <f t="shared" si="10"/>
        <v/>
      </c>
      <c r="O215" s="16" t="str">
        <f>IF($B215="","",IF(N($L215)=0,"No purchase yet",IF($K215&lt;=Setup!$B$5,"Active",IF($K215&lt;=Setup!$B$6,"At risk","Lapsed"))))</f>
        <v/>
      </c>
      <c r="P215" s="13"/>
      <c r="Q215" s="18" t="str">
        <f t="shared" si="11"/>
        <v/>
      </c>
    </row>
    <row r="216" spans="1:17" x14ac:dyDescent="0.3">
      <c r="A216" s="13"/>
      <c r="B216" s="13"/>
      <c r="C216" s="13"/>
      <c r="D216" s="13"/>
      <c r="E216" s="13"/>
      <c r="F216" s="13"/>
      <c r="G216" s="13"/>
      <c r="H216" s="13"/>
      <c r="I216" s="14" t="str">
        <f>IF(N($L216)=0,"",100000-SUMPRODUCT(MAX((Purchases!$B$4:$B$2003=$B216)*(Purchases!$A$4:$A$2003&lt;&gt;"")*(100000-Purchases!$A$4:$A$2003))))</f>
        <v/>
      </c>
      <c r="J216" s="14" t="str">
        <f>IF(N($L216)=0,"",SUMPRODUCT(MAX((Purchases!$B$4:$B$2003=$B216)*Purchases!$A$4:$A$2003)))</f>
        <v/>
      </c>
      <c r="K216" s="15" t="str">
        <f t="shared" ca="1" si="9"/>
        <v/>
      </c>
      <c r="L216" s="16" t="str">
        <f>IF($B216="","",COUNTIF(Purchases!$B$4:$B$2003,$B216))</f>
        <v/>
      </c>
      <c r="M216" s="17" t="str">
        <f>IF($B216="","",SUMIF(Purchases!$B$4:$B$2003,$B216,Purchases!$E$4:$E$2003))</f>
        <v/>
      </c>
      <c r="N216" s="17" t="str">
        <f t="shared" si="10"/>
        <v/>
      </c>
      <c r="O216" s="16" t="str">
        <f>IF($B216="","",IF(N($L216)=0,"No purchase yet",IF($K216&lt;=Setup!$B$5,"Active",IF($K216&lt;=Setup!$B$6,"At risk","Lapsed"))))</f>
        <v/>
      </c>
      <c r="P216" s="13"/>
      <c r="Q216" s="18" t="str">
        <f t="shared" si="11"/>
        <v/>
      </c>
    </row>
    <row r="217" spans="1:17" x14ac:dyDescent="0.3">
      <c r="A217" s="13"/>
      <c r="B217" s="13"/>
      <c r="C217" s="13"/>
      <c r="D217" s="13"/>
      <c r="E217" s="13"/>
      <c r="F217" s="13"/>
      <c r="G217" s="13"/>
      <c r="H217" s="13"/>
      <c r="I217" s="14" t="str">
        <f>IF(N($L217)=0,"",100000-SUMPRODUCT(MAX((Purchases!$B$4:$B$2003=$B217)*(Purchases!$A$4:$A$2003&lt;&gt;"")*(100000-Purchases!$A$4:$A$2003))))</f>
        <v/>
      </c>
      <c r="J217" s="14" t="str">
        <f>IF(N($L217)=0,"",SUMPRODUCT(MAX((Purchases!$B$4:$B$2003=$B217)*Purchases!$A$4:$A$2003)))</f>
        <v/>
      </c>
      <c r="K217" s="15" t="str">
        <f t="shared" ca="1" si="9"/>
        <v/>
      </c>
      <c r="L217" s="16" t="str">
        <f>IF($B217="","",COUNTIF(Purchases!$B$4:$B$2003,$B217))</f>
        <v/>
      </c>
      <c r="M217" s="17" t="str">
        <f>IF($B217="","",SUMIF(Purchases!$B$4:$B$2003,$B217,Purchases!$E$4:$E$2003))</f>
        <v/>
      </c>
      <c r="N217" s="17" t="str">
        <f t="shared" si="10"/>
        <v/>
      </c>
      <c r="O217" s="16" t="str">
        <f>IF($B217="","",IF(N($L217)=0,"No purchase yet",IF($K217&lt;=Setup!$B$5,"Active",IF($K217&lt;=Setup!$B$6,"At risk","Lapsed"))))</f>
        <v/>
      </c>
      <c r="P217" s="13"/>
      <c r="Q217" s="18" t="str">
        <f t="shared" si="11"/>
        <v/>
      </c>
    </row>
    <row r="218" spans="1:17" x14ac:dyDescent="0.3">
      <c r="A218" s="13"/>
      <c r="B218" s="13"/>
      <c r="C218" s="13"/>
      <c r="D218" s="13"/>
      <c r="E218" s="13"/>
      <c r="F218" s="13"/>
      <c r="G218" s="13"/>
      <c r="H218" s="13"/>
      <c r="I218" s="14" t="str">
        <f>IF(N($L218)=0,"",100000-SUMPRODUCT(MAX((Purchases!$B$4:$B$2003=$B218)*(Purchases!$A$4:$A$2003&lt;&gt;"")*(100000-Purchases!$A$4:$A$2003))))</f>
        <v/>
      </c>
      <c r="J218" s="14" t="str">
        <f>IF(N($L218)=0,"",SUMPRODUCT(MAX((Purchases!$B$4:$B$2003=$B218)*Purchases!$A$4:$A$2003)))</f>
        <v/>
      </c>
      <c r="K218" s="15" t="str">
        <f t="shared" ca="1" si="9"/>
        <v/>
      </c>
      <c r="L218" s="16" t="str">
        <f>IF($B218="","",COUNTIF(Purchases!$B$4:$B$2003,$B218))</f>
        <v/>
      </c>
      <c r="M218" s="17" t="str">
        <f>IF($B218="","",SUMIF(Purchases!$B$4:$B$2003,$B218,Purchases!$E$4:$E$2003))</f>
        <v/>
      </c>
      <c r="N218" s="17" t="str">
        <f t="shared" si="10"/>
        <v/>
      </c>
      <c r="O218" s="16" t="str">
        <f>IF($B218="","",IF(N($L218)=0,"No purchase yet",IF($K218&lt;=Setup!$B$5,"Active",IF($K218&lt;=Setup!$B$6,"At risk","Lapsed"))))</f>
        <v/>
      </c>
      <c r="P218" s="13"/>
      <c r="Q218" s="18" t="str">
        <f t="shared" si="11"/>
        <v/>
      </c>
    </row>
    <row r="219" spans="1:17" x14ac:dyDescent="0.3">
      <c r="A219" s="13"/>
      <c r="B219" s="13"/>
      <c r="C219" s="13"/>
      <c r="D219" s="13"/>
      <c r="E219" s="13"/>
      <c r="F219" s="13"/>
      <c r="G219" s="13"/>
      <c r="H219" s="13"/>
      <c r="I219" s="14" t="str">
        <f>IF(N($L219)=0,"",100000-SUMPRODUCT(MAX((Purchases!$B$4:$B$2003=$B219)*(Purchases!$A$4:$A$2003&lt;&gt;"")*(100000-Purchases!$A$4:$A$2003))))</f>
        <v/>
      </c>
      <c r="J219" s="14" t="str">
        <f>IF(N($L219)=0,"",SUMPRODUCT(MAX((Purchases!$B$4:$B$2003=$B219)*Purchases!$A$4:$A$2003)))</f>
        <v/>
      </c>
      <c r="K219" s="15" t="str">
        <f t="shared" ca="1" si="9"/>
        <v/>
      </c>
      <c r="L219" s="16" t="str">
        <f>IF($B219="","",COUNTIF(Purchases!$B$4:$B$2003,$B219))</f>
        <v/>
      </c>
      <c r="M219" s="17" t="str">
        <f>IF($B219="","",SUMIF(Purchases!$B$4:$B$2003,$B219,Purchases!$E$4:$E$2003))</f>
        <v/>
      </c>
      <c r="N219" s="17" t="str">
        <f t="shared" si="10"/>
        <v/>
      </c>
      <c r="O219" s="16" t="str">
        <f>IF($B219="","",IF(N($L219)=0,"No purchase yet",IF($K219&lt;=Setup!$B$5,"Active",IF($K219&lt;=Setup!$B$6,"At risk","Lapsed"))))</f>
        <v/>
      </c>
      <c r="P219" s="13"/>
      <c r="Q219" s="18" t="str">
        <f t="shared" si="11"/>
        <v/>
      </c>
    </row>
    <row r="220" spans="1:17" x14ac:dyDescent="0.3">
      <c r="A220" s="13"/>
      <c r="B220" s="13"/>
      <c r="C220" s="13"/>
      <c r="D220" s="13"/>
      <c r="E220" s="13"/>
      <c r="F220" s="13"/>
      <c r="G220" s="13"/>
      <c r="H220" s="13"/>
      <c r="I220" s="14" t="str">
        <f>IF(N($L220)=0,"",100000-SUMPRODUCT(MAX((Purchases!$B$4:$B$2003=$B220)*(Purchases!$A$4:$A$2003&lt;&gt;"")*(100000-Purchases!$A$4:$A$2003))))</f>
        <v/>
      </c>
      <c r="J220" s="14" t="str">
        <f>IF(N($L220)=0,"",SUMPRODUCT(MAX((Purchases!$B$4:$B$2003=$B220)*Purchases!$A$4:$A$2003)))</f>
        <v/>
      </c>
      <c r="K220" s="15" t="str">
        <f t="shared" ca="1" si="9"/>
        <v/>
      </c>
      <c r="L220" s="16" t="str">
        <f>IF($B220="","",COUNTIF(Purchases!$B$4:$B$2003,$B220))</f>
        <v/>
      </c>
      <c r="M220" s="17" t="str">
        <f>IF($B220="","",SUMIF(Purchases!$B$4:$B$2003,$B220,Purchases!$E$4:$E$2003))</f>
        <v/>
      </c>
      <c r="N220" s="17" t="str">
        <f t="shared" si="10"/>
        <v/>
      </c>
      <c r="O220" s="16" t="str">
        <f>IF($B220="","",IF(N($L220)=0,"No purchase yet",IF($K220&lt;=Setup!$B$5,"Active",IF($K220&lt;=Setup!$B$6,"At risk","Lapsed"))))</f>
        <v/>
      </c>
      <c r="P220" s="13"/>
      <c r="Q220" s="18" t="str">
        <f t="shared" si="11"/>
        <v/>
      </c>
    </row>
    <row r="221" spans="1:17" x14ac:dyDescent="0.3">
      <c r="A221" s="13"/>
      <c r="B221" s="13"/>
      <c r="C221" s="13"/>
      <c r="D221" s="13"/>
      <c r="E221" s="13"/>
      <c r="F221" s="13"/>
      <c r="G221" s="13"/>
      <c r="H221" s="13"/>
      <c r="I221" s="14" t="str">
        <f>IF(N($L221)=0,"",100000-SUMPRODUCT(MAX((Purchases!$B$4:$B$2003=$B221)*(Purchases!$A$4:$A$2003&lt;&gt;"")*(100000-Purchases!$A$4:$A$2003))))</f>
        <v/>
      </c>
      <c r="J221" s="14" t="str">
        <f>IF(N($L221)=0,"",SUMPRODUCT(MAX((Purchases!$B$4:$B$2003=$B221)*Purchases!$A$4:$A$2003)))</f>
        <v/>
      </c>
      <c r="K221" s="15" t="str">
        <f t="shared" ca="1" si="9"/>
        <v/>
      </c>
      <c r="L221" s="16" t="str">
        <f>IF($B221="","",COUNTIF(Purchases!$B$4:$B$2003,$B221))</f>
        <v/>
      </c>
      <c r="M221" s="17" t="str">
        <f>IF($B221="","",SUMIF(Purchases!$B$4:$B$2003,$B221,Purchases!$E$4:$E$2003))</f>
        <v/>
      </c>
      <c r="N221" s="17" t="str">
        <f t="shared" si="10"/>
        <v/>
      </c>
      <c r="O221" s="16" t="str">
        <f>IF($B221="","",IF(N($L221)=0,"No purchase yet",IF($K221&lt;=Setup!$B$5,"Active",IF($K221&lt;=Setup!$B$6,"At risk","Lapsed"))))</f>
        <v/>
      </c>
      <c r="P221" s="13"/>
      <c r="Q221" s="18" t="str">
        <f t="shared" si="11"/>
        <v/>
      </c>
    </row>
    <row r="222" spans="1:17" x14ac:dyDescent="0.3">
      <c r="A222" s="13"/>
      <c r="B222" s="13"/>
      <c r="C222" s="13"/>
      <c r="D222" s="13"/>
      <c r="E222" s="13"/>
      <c r="F222" s="13"/>
      <c r="G222" s="13"/>
      <c r="H222" s="13"/>
      <c r="I222" s="14" t="str">
        <f>IF(N($L222)=0,"",100000-SUMPRODUCT(MAX((Purchases!$B$4:$B$2003=$B222)*(Purchases!$A$4:$A$2003&lt;&gt;"")*(100000-Purchases!$A$4:$A$2003))))</f>
        <v/>
      </c>
      <c r="J222" s="14" t="str">
        <f>IF(N($L222)=0,"",SUMPRODUCT(MAX((Purchases!$B$4:$B$2003=$B222)*Purchases!$A$4:$A$2003)))</f>
        <v/>
      </c>
      <c r="K222" s="15" t="str">
        <f t="shared" ca="1" si="9"/>
        <v/>
      </c>
      <c r="L222" s="16" t="str">
        <f>IF($B222="","",COUNTIF(Purchases!$B$4:$B$2003,$B222))</f>
        <v/>
      </c>
      <c r="M222" s="17" t="str">
        <f>IF($B222="","",SUMIF(Purchases!$B$4:$B$2003,$B222,Purchases!$E$4:$E$2003))</f>
        <v/>
      </c>
      <c r="N222" s="17" t="str">
        <f t="shared" si="10"/>
        <v/>
      </c>
      <c r="O222" s="16" t="str">
        <f>IF($B222="","",IF(N($L222)=0,"No purchase yet",IF($K222&lt;=Setup!$B$5,"Active",IF($K222&lt;=Setup!$B$6,"At risk","Lapsed"))))</f>
        <v/>
      </c>
      <c r="P222" s="13"/>
      <c r="Q222" s="18" t="str">
        <f t="shared" si="11"/>
        <v/>
      </c>
    </row>
    <row r="223" spans="1:17" x14ac:dyDescent="0.3">
      <c r="A223" s="13"/>
      <c r="B223" s="13"/>
      <c r="C223" s="13"/>
      <c r="D223" s="13"/>
      <c r="E223" s="13"/>
      <c r="F223" s="13"/>
      <c r="G223" s="13"/>
      <c r="H223" s="13"/>
      <c r="I223" s="14" t="str">
        <f>IF(N($L223)=0,"",100000-SUMPRODUCT(MAX((Purchases!$B$4:$B$2003=$B223)*(Purchases!$A$4:$A$2003&lt;&gt;"")*(100000-Purchases!$A$4:$A$2003))))</f>
        <v/>
      </c>
      <c r="J223" s="14" t="str">
        <f>IF(N($L223)=0,"",SUMPRODUCT(MAX((Purchases!$B$4:$B$2003=$B223)*Purchases!$A$4:$A$2003)))</f>
        <v/>
      </c>
      <c r="K223" s="15" t="str">
        <f t="shared" ca="1" si="9"/>
        <v/>
      </c>
      <c r="L223" s="16" t="str">
        <f>IF($B223="","",COUNTIF(Purchases!$B$4:$B$2003,$B223))</f>
        <v/>
      </c>
      <c r="M223" s="17" t="str">
        <f>IF($B223="","",SUMIF(Purchases!$B$4:$B$2003,$B223,Purchases!$E$4:$E$2003))</f>
        <v/>
      </c>
      <c r="N223" s="17" t="str">
        <f t="shared" si="10"/>
        <v/>
      </c>
      <c r="O223" s="16" t="str">
        <f>IF($B223="","",IF(N($L223)=0,"No purchase yet",IF($K223&lt;=Setup!$B$5,"Active",IF($K223&lt;=Setup!$B$6,"At risk","Lapsed"))))</f>
        <v/>
      </c>
      <c r="P223" s="13"/>
      <c r="Q223" s="18" t="str">
        <f t="shared" si="11"/>
        <v/>
      </c>
    </row>
    <row r="224" spans="1:17" x14ac:dyDescent="0.3">
      <c r="A224" s="13"/>
      <c r="B224" s="13"/>
      <c r="C224" s="13"/>
      <c r="D224" s="13"/>
      <c r="E224" s="13"/>
      <c r="F224" s="13"/>
      <c r="G224" s="13"/>
      <c r="H224" s="13"/>
      <c r="I224" s="14" t="str">
        <f>IF(N($L224)=0,"",100000-SUMPRODUCT(MAX((Purchases!$B$4:$B$2003=$B224)*(Purchases!$A$4:$A$2003&lt;&gt;"")*(100000-Purchases!$A$4:$A$2003))))</f>
        <v/>
      </c>
      <c r="J224" s="14" t="str">
        <f>IF(N($L224)=0,"",SUMPRODUCT(MAX((Purchases!$B$4:$B$2003=$B224)*Purchases!$A$4:$A$2003)))</f>
        <v/>
      </c>
      <c r="K224" s="15" t="str">
        <f t="shared" ca="1" si="9"/>
        <v/>
      </c>
      <c r="L224" s="16" t="str">
        <f>IF($B224="","",COUNTIF(Purchases!$B$4:$B$2003,$B224))</f>
        <v/>
      </c>
      <c r="M224" s="17" t="str">
        <f>IF($B224="","",SUMIF(Purchases!$B$4:$B$2003,$B224,Purchases!$E$4:$E$2003))</f>
        <v/>
      </c>
      <c r="N224" s="17" t="str">
        <f t="shared" si="10"/>
        <v/>
      </c>
      <c r="O224" s="16" t="str">
        <f>IF($B224="","",IF(N($L224)=0,"No purchase yet",IF($K224&lt;=Setup!$B$5,"Active",IF($K224&lt;=Setup!$B$6,"At risk","Lapsed"))))</f>
        <v/>
      </c>
      <c r="P224" s="13"/>
      <c r="Q224" s="18" t="str">
        <f t="shared" si="11"/>
        <v/>
      </c>
    </row>
    <row r="225" spans="1:17" x14ac:dyDescent="0.3">
      <c r="A225" s="13"/>
      <c r="B225" s="13"/>
      <c r="C225" s="13"/>
      <c r="D225" s="13"/>
      <c r="E225" s="13"/>
      <c r="F225" s="13"/>
      <c r="G225" s="13"/>
      <c r="H225" s="13"/>
      <c r="I225" s="14" t="str">
        <f>IF(N($L225)=0,"",100000-SUMPRODUCT(MAX((Purchases!$B$4:$B$2003=$B225)*(Purchases!$A$4:$A$2003&lt;&gt;"")*(100000-Purchases!$A$4:$A$2003))))</f>
        <v/>
      </c>
      <c r="J225" s="14" t="str">
        <f>IF(N($L225)=0,"",SUMPRODUCT(MAX((Purchases!$B$4:$B$2003=$B225)*Purchases!$A$4:$A$2003)))</f>
        <v/>
      </c>
      <c r="K225" s="15" t="str">
        <f t="shared" ca="1" si="9"/>
        <v/>
      </c>
      <c r="L225" s="16" t="str">
        <f>IF($B225="","",COUNTIF(Purchases!$B$4:$B$2003,$B225))</f>
        <v/>
      </c>
      <c r="M225" s="17" t="str">
        <f>IF($B225="","",SUMIF(Purchases!$B$4:$B$2003,$B225,Purchases!$E$4:$E$2003))</f>
        <v/>
      </c>
      <c r="N225" s="17" t="str">
        <f t="shared" si="10"/>
        <v/>
      </c>
      <c r="O225" s="16" t="str">
        <f>IF($B225="","",IF(N($L225)=0,"No purchase yet",IF($K225&lt;=Setup!$B$5,"Active",IF($K225&lt;=Setup!$B$6,"At risk","Lapsed"))))</f>
        <v/>
      </c>
      <c r="P225" s="13"/>
      <c r="Q225" s="18" t="str">
        <f t="shared" si="11"/>
        <v/>
      </c>
    </row>
    <row r="226" spans="1:17" x14ac:dyDescent="0.3">
      <c r="A226" s="13"/>
      <c r="B226" s="13"/>
      <c r="C226" s="13"/>
      <c r="D226" s="13"/>
      <c r="E226" s="13"/>
      <c r="F226" s="13"/>
      <c r="G226" s="13"/>
      <c r="H226" s="13"/>
      <c r="I226" s="14" t="str">
        <f>IF(N($L226)=0,"",100000-SUMPRODUCT(MAX((Purchases!$B$4:$B$2003=$B226)*(Purchases!$A$4:$A$2003&lt;&gt;"")*(100000-Purchases!$A$4:$A$2003))))</f>
        <v/>
      </c>
      <c r="J226" s="14" t="str">
        <f>IF(N($L226)=0,"",SUMPRODUCT(MAX((Purchases!$B$4:$B$2003=$B226)*Purchases!$A$4:$A$2003)))</f>
        <v/>
      </c>
      <c r="K226" s="15" t="str">
        <f t="shared" ca="1" si="9"/>
        <v/>
      </c>
      <c r="L226" s="16" t="str">
        <f>IF($B226="","",COUNTIF(Purchases!$B$4:$B$2003,$B226))</f>
        <v/>
      </c>
      <c r="M226" s="17" t="str">
        <f>IF($B226="","",SUMIF(Purchases!$B$4:$B$2003,$B226,Purchases!$E$4:$E$2003))</f>
        <v/>
      </c>
      <c r="N226" s="17" t="str">
        <f t="shared" si="10"/>
        <v/>
      </c>
      <c r="O226" s="16" t="str">
        <f>IF($B226="","",IF(N($L226)=0,"No purchase yet",IF($K226&lt;=Setup!$B$5,"Active",IF($K226&lt;=Setup!$B$6,"At risk","Lapsed"))))</f>
        <v/>
      </c>
      <c r="P226" s="13"/>
      <c r="Q226" s="18" t="str">
        <f t="shared" si="11"/>
        <v/>
      </c>
    </row>
    <row r="227" spans="1:17" x14ac:dyDescent="0.3">
      <c r="A227" s="13"/>
      <c r="B227" s="13"/>
      <c r="C227" s="13"/>
      <c r="D227" s="13"/>
      <c r="E227" s="13"/>
      <c r="F227" s="13"/>
      <c r="G227" s="13"/>
      <c r="H227" s="13"/>
      <c r="I227" s="14" t="str">
        <f>IF(N($L227)=0,"",100000-SUMPRODUCT(MAX((Purchases!$B$4:$B$2003=$B227)*(Purchases!$A$4:$A$2003&lt;&gt;"")*(100000-Purchases!$A$4:$A$2003))))</f>
        <v/>
      </c>
      <c r="J227" s="14" t="str">
        <f>IF(N($L227)=0,"",SUMPRODUCT(MAX((Purchases!$B$4:$B$2003=$B227)*Purchases!$A$4:$A$2003)))</f>
        <v/>
      </c>
      <c r="K227" s="15" t="str">
        <f t="shared" ca="1" si="9"/>
        <v/>
      </c>
      <c r="L227" s="16" t="str">
        <f>IF($B227="","",COUNTIF(Purchases!$B$4:$B$2003,$B227))</f>
        <v/>
      </c>
      <c r="M227" s="17" t="str">
        <f>IF($B227="","",SUMIF(Purchases!$B$4:$B$2003,$B227,Purchases!$E$4:$E$2003))</f>
        <v/>
      </c>
      <c r="N227" s="17" t="str">
        <f t="shared" si="10"/>
        <v/>
      </c>
      <c r="O227" s="16" t="str">
        <f>IF($B227="","",IF(N($L227)=0,"No purchase yet",IF($K227&lt;=Setup!$B$5,"Active",IF($K227&lt;=Setup!$B$6,"At risk","Lapsed"))))</f>
        <v/>
      </c>
      <c r="P227" s="13"/>
      <c r="Q227" s="18" t="str">
        <f t="shared" si="11"/>
        <v/>
      </c>
    </row>
    <row r="228" spans="1:17" x14ac:dyDescent="0.3">
      <c r="A228" s="13"/>
      <c r="B228" s="13"/>
      <c r="C228" s="13"/>
      <c r="D228" s="13"/>
      <c r="E228" s="13"/>
      <c r="F228" s="13"/>
      <c r="G228" s="13"/>
      <c r="H228" s="13"/>
      <c r="I228" s="14" t="str">
        <f>IF(N($L228)=0,"",100000-SUMPRODUCT(MAX((Purchases!$B$4:$B$2003=$B228)*(Purchases!$A$4:$A$2003&lt;&gt;"")*(100000-Purchases!$A$4:$A$2003))))</f>
        <v/>
      </c>
      <c r="J228" s="14" t="str">
        <f>IF(N($L228)=0,"",SUMPRODUCT(MAX((Purchases!$B$4:$B$2003=$B228)*Purchases!$A$4:$A$2003)))</f>
        <v/>
      </c>
      <c r="K228" s="15" t="str">
        <f t="shared" ca="1" si="9"/>
        <v/>
      </c>
      <c r="L228" s="16" t="str">
        <f>IF($B228="","",COUNTIF(Purchases!$B$4:$B$2003,$B228))</f>
        <v/>
      </c>
      <c r="M228" s="17" t="str">
        <f>IF($B228="","",SUMIF(Purchases!$B$4:$B$2003,$B228,Purchases!$E$4:$E$2003))</f>
        <v/>
      </c>
      <c r="N228" s="17" t="str">
        <f t="shared" si="10"/>
        <v/>
      </c>
      <c r="O228" s="16" t="str">
        <f>IF($B228="","",IF(N($L228)=0,"No purchase yet",IF($K228&lt;=Setup!$B$5,"Active",IF($K228&lt;=Setup!$B$6,"At risk","Lapsed"))))</f>
        <v/>
      </c>
      <c r="P228" s="13"/>
      <c r="Q228" s="18" t="str">
        <f t="shared" si="11"/>
        <v/>
      </c>
    </row>
    <row r="229" spans="1:17" x14ac:dyDescent="0.3">
      <c r="A229" s="13"/>
      <c r="B229" s="13"/>
      <c r="C229" s="13"/>
      <c r="D229" s="13"/>
      <c r="E229" s="13"/>
      <c r="F229" s="13"/>
      <c r="G229" s="13"/>
      <c r="H229" s="13"/>
      <c r="I229" s="14" t="str">
        <f>IF(N($L229)=0,"",100000-SUMPRODUCT(MAX((Purchases!$B$4:$B$2003=$B229)*(Purchases!$A$4:$A$2003&lt;&gt;"")*(100000-Purchases!$A$4:$A$2003))))</f>
        <v/>
      </c>
      <c r="J229" s="14" t="str">
        <f>IF(N($L229)=0,"",SUMPRODUCT(MAX((Purchases!$B$4:$B$2003=$B229)*Purchases!$A$4:$A$2003)))</f>
        <v/>
      </c>
      <c r="K229" s="15" t="str">
        <f t="shared" ca="1" si="9"/>
        <v/>
      </c>
      <c r="L229" s="16" t="str">
        <f>IF($B229="","",COUNTIF(Purchases!$B$4:$B$2003,$B229))</f>
        <v/>
      </c>
      <c r="M229" s="17" t="str">
        <f>IF($B229="","",SUMIF(Purchases!$B$4:$B$2003,$B229,Purchases!$E$4:$E$2003))</f>
        <v/>
      </c>
      <c r="N229" s="17" t="str">
        <f t="shared" si="10"/>
        <v/>
      </c>
      <c r="O229" s="16" t="str">
        <f>IF($B229="","",IF(N($L229)=0,"No purchase yet",IF($K229&lt;=Setup!$B$5,"Active",IF($K229&lt;=Setup!$B$6,"At risk","Lapsed"))))</f>
        <v/>
      </c>
      <c r="P229" s="13"/>
      <c r="Q229" s="18" t="str">
        <f t="shared" si="11"/>
        <v/>
      </c>
    </row>
    <row r="230" spans="1:17" x14ac:dyDescent="0.3">
      <c r="A230" s="13"/>
      <c r="B230" s="13"/>
      <c r="C230" s="13"/>
      <c r="D230" s="13"/>
      <c r="E230" s="13"/>
      <c r="F230" s="13"/>
      <c r="G230" s="13"/>
      <c r="H230" s="13"/>
      <c r="I230" s="14" t="str">
        <f>IF(N($L230)=0,"",100000-SUMPRODUCT(MAX((Purchases!$B$4:$B$2003=$B230)*(Purchases!$A$4:$A$2003&lt;&gt;"")*(100000-Purchases!$A$4:$A$2003))))</f>
        <v/>
      </c>
      <c r="J230" s="14" t="str">
        <f>IF(N($L230)=0,"",SUMPRODUCT(MAX((Purchases!$B$4:$B$2003=$B230)*Purchases!$A$4:$A$2003)))</f>
        <v/>
      </c>
      <c r="K230" s="15" t="str">
        <f t="shared" ca="1" si="9"/>
        <v/>
      </c>
      <c r="L230" s="16" t="str">
        <f>IF($B230="","",COUNTIF(Purchases!$B$4:$B$2003,$B230))</f>
        <v/>
      </c>
      <c r="M230" s="17" t="str">
        <f>IF($B230="","",SUMIF(Purchases!$B$4:$B$2003,$B230,Purchases!$E$4:$E$2003))</f>
        <v/>
      </c>
      <c r="N230" s="17" t="str">
        <f t="shared" si="10"/>
        <v/>
      </c>
      <c r="O230" s="16" t="str">
        <f>IF($B230="","",IF(N($L230)=0,"No purchase yet",IF($K230&lt;=Setup!$B$5,"Active",IF($K230&lt;=Setup!$B$6,"At risk","Lapsed"))))</f>
        <v/>
      </c>
      <c r="P230" s="13"/>
      <c r="Q230" s="18" t="str">
        <f t="shared" si="11"/>
        <v/>
      </c>
    </row>
    <row r="231" spans="1:17" x14ac:dyDescent="0.3">
      <c r="A231" s="13"/>
      <c r="B231" s="13"/>
      <c r="C231" s="13"/>
      <c r="D231" s="13"/>
      <c r="E231" s="13"/>
      <c r="F231" s="13"/>
      <c r="G231" s="13"/>
      <c r="H231" s="13"/>
      <c r="I231" s="14" t="str">
        <f>IF(N($L231)=0,"",100000-SUMPRODUCT(MAX((Purchases!$B$4:$B$2003=$B231)*(Purchases!$A$4:$A$2003&lt;&gt;"")*(100000-Purchases!$A$4:$A$2003))))</f>
        <v/>
      </c>
      <c r="J231" s="14" t="str">
        <f>IF(N($L231)=0,"",SUMPRODUCT(MAX((Purchases!$B$4:$B$2003=$B231)*Purchases!$A$4:$A$2003)))</f>
        <v/>
      </c>
      <c r="K231" s="15" t="str">
        <f t="shared" ca="1" si="9"/>
        <v/>
      </c>
      <c r="L231" s="16" t="str">
        <f>IF($B231="","",COUNTIF(Purchases!$B$4:$B$2003,$B231))</f>
        <v/>
      </c>
      <c r="M231" s="17" t="str">
        <f>IF($B231="","",SUMIF(Purchases!$B$4:$B$2003,$B231,Purchases!$E$4:$E$2003))</f>
        <v/>
      </c>
      <c r="N231" s="17" t="str">
        <f t="shared" si="10"/>
        <v/>
      </c>
      <c r="O231" s="16" t="str">
        <f>IF($B231="","",IF(N($L231)=0,"No purchase yet",IF($K231&lt;=Setup!$B$5,"Active",IF($K231&lt;=Setup!$B$6,"At risk","Lapsed"))))</f>
        <v/>
      </c>
      <c r="P231" s="13"/>
      <c r="Q231" s="18" t="str">
        <f t="shared" si="11"/>
        <v/>
      </c>
    </row>
    <row r="232" spans="1:17" x14ac:dyDescent="0.3">
      <c r="A232" s="13"/>
      <c r="B232" s="13"/>
      <c r="C232" s="13"/>
      <c r="D232" s="13"/>
      <c r="E232" s="13"/>
      <c r="F232" s="13"/>
      <c r="G232" s="13"/>
      <c r="H232" s="13"/>
      <c r="I232" s="14" t="str">
        <f>IF(N($L232)=0,"",100000-SUMPRODUCT(MAX((Purchases!$B$4:$B$2003=$B232)*(Purchases!$A$4:$A$2003&lt;&gt;"")*(100000-Purchases!$A$4:$A$2003))))</f>
        <v/>
      </c>
      <c r="J232" s="14" t="str">
        <f>IF(N($L232)=0,"",SUMPRODUCT(MAX((Purchases!$B$4:$B$2003=$B232)*Purchases!$A$4:$A$2003)))</f>
        <v/>
      </c>
      <c r="K232" s="15" t="str">
        <f t="shared" ca="1" si="9"/>
        <v/>
      </c>
      <c r="L232" s="16" t="str">
        <f>IF($B232="","",COUNTIF(Purchases!$B$4:$B$2003,$B232))</f>
        <v/>
      </c>
      <c r="M232" s="17" t="str">
        <f>IF($B232="","",SUMIF(Purchases!$B$4:$B$2003,$B232,Purchases!$E$4:$E$2003))</f>
        <v/>
      </c>
      <c r="N232" s="17" t="str">
        <f t="shared" si="10"/>
        <v/>
      </c>
      <c r="O232" s="16" t="str">
        <f>IF($B232="","",IF(N($L232)=0,"No purchase yet",IF($K232&lt;=Setup!$B$5,"Active",IF($K232&lt;=Setup!$B$6,"At risk","Lapsed"))))</f>
        <v/>
      </c>
      <c r="P232" s="13"/>
      <c r="Q232" s="18" t="str">
        <f t="shared" si="11"/>
        <v/>
      </c>
    </row>
    <row r="233" spans="1:17" x14ac:dyDescent="0.3">
      <c r="A233" s="13"/>
      <c r="B233" s="13"/>
      <c r="C233" s="13"/>
      <c r="D233" s="13"/>
      <c r="E233" s="13"/>
      <c r="F233" s="13"/>
      <c r="G233" s="13"/>
      <c r="H233" s="13"/>
      <c r="I233" s="14" t="str">
        <f>IF(N($L233)=0,"",100000-SUMPRODUCT(MAX((Purchases!$B$4:$B$2003=$B233)*(Purchases!$A$4:$A$2003&lt;&gt;"")*(100000-Purchases!$A$4:$A$2003))))</f>
        <v/>
      </c>
      <c r="J233" s="14" t="str">
        <f>IF(N($L233)=0,"",SUMPRODUCT(MAX((Purchases!$B$4:$B$2003=$B233)*Purchases!$A$4:$A$2003)))</f>
        <v/>
      </c>
      <c r="K233" s="15" t="str">
        <f t="shared" ca="1" si="9"/>
        <v/>
      </c>
      <c r="L233" s="16" t="str">
        <f>IF($B233="","",COUNTIF(Purchases!$B$4:$B$2003,$B233))</f>
        <v/>
      </c>
      <c r="M233" s="17" t="str">
        <f>IF($B233="","",SUMIF(Purchases!$B$4:$B$2003,$B233,Purchases!$E$4:$E$2003))</f>
        <v/>
      </c>
      <c r="N233" s="17" t="str">
        <f t="shared" si="10"/>
        <v/>
      </c>
      <c r="O233" s="16" t="str">
        <f>IF($B233="","",IF(N($L233)=0,"No purchase yet",IF($K233&lt;=Setup!$B$5,"Active",IF($K233&lt;=Setup!$B$6,"At risk","Lapsed"))))</f>
        <v/>
      </c>
      <c r="P233" s="13"/>
      <c r="Q233" s="18" t="str">
        <f t="shared" si="11"/>
        <v/>
      </c>
    </row>
    <row r="234" spans="1:17" x14ac:dyDescent="0.3">
      <c r="A234" s="13"/>
      <c r="B234" s="13"/>
      <c r="C234" s="13"/>
      <c r="D234" s="13"/>
      <c r="E234" s="13"/>
      <c r="F234" s="13"/>
      <c r="G234" s="13"/>
      <c r="H234" s="13"/>
      <c r="I234" s="14" t="str">
        <f>IF(N($L234)=0,"",100000-SUMPRODUCT(MAX((Purchases!$B$4:$B$2003=$B234)*(Purchases!$A$4:$A$2003&lt;&gt;"")*(100000-Purchases!$A$4:$A$2003))))</f>
        <v/>
      </c>
      <c r="J234" s="14" t="str">
        <f>IF(N($L234)=0,"",SUMPRODUCT(MAX((Purchases!$B$4:$B$2003=$B234)*Purchases!$A$4:$A$2003)))</f>
        <v/>
      </c>
      <c r="K234" s="15" t="str">
        <f t="shared" ca="1" si="9"/>
        <v/>
      </c>
      <c r="L234" s="16" t="str">
        <f>IF($B234="","",COUNTIF(Purchases!$B$4:$B$2003,$B234))</f>
        <v/>
      </c>
      <c r="M234" s="17" t="str">
        <f>IF($B234="","",SUMIF(Purchases!$B$4:$B$2003,$B234,Purchases!$E$4:$E$2003))</f>
        <v/>
      </c>
      <c r="N234" s="17" t="str">
        <f t="shared" si="10"/>
        <v/>
      </c>
      <c r="O234" s="16" t="str">
        <f>IF($B234="","",IF(N($L234)=0,"No purchase yet",IF($K234&lt;=Setup!$B$5,"Active",IF($K234&lt;=Setup!$B$6,"At risk","Lapsed"))))</f>
        <v/>
      </c>
      <c r="P234" s="13"/>
      <c r="Q234" s="18" t="str">
        <f t="shared" si="11"/>
        <v/>
      </c>
    </row>
    <row r="235" spans="1:17" x14ac:dyDescent="0.3">
      <c r="A235" s="13"/>
      <c r="B235" s="13"/>
      <c r="C235" s="13"/>
      <c r="D235" s="13"/>
      <c r="E235" s="13"/>
      <c r="F235" s="13"/>
      <c r="G235" s="13"/>
      <c r="H235" s="13"/>
      <c r="I235" s="14" t="str">
        <f>IF(N($L235)=0,"",100000-SUMPRODUCT(MAX((Purchases!$B$4:$B$2003=$B235)*(Purchases!$A$4:$A$2003&lt;&gt;"")*(100000-Purchases!$A$4:$A$2003))))</f>
        <v/>
      </c>
      <c r="J235" s="14" t="str">
        <f>IF(N($L235)=0,"",SUMPRODUCT(MAX((Purchases!$B$4:$B$2003=$B235)*Purchases!$A$4:$A$2003)))</f>
        <v/>
      </c>
      <c r="K235" s="15" t="str">
        <f t="shared" ca="1" si="9"/>
        <v/>
      </c>
      <c r="L235" s="16" t="str">
        <f>IF($B235="","",COUNTIF(Purchases!$B$4:$B$2003,$B235))</f>
        <v/>
      </c>
      <c r="M235" s="17" t="str">
        <f>IF($B235="","",SUMIF(Purchases!$B$4:$B$2003,$B235,Purchases!$E$4:$E$2003))</f>
        <v/>
      </c>
      <c r="N235" s="17" t="str">
        <f t="shared" si="10"/>
        <v/>
      </c>
      <c r="O235" s="16" t="str">
        <f>IF($B235="","",IF(N($L235)=0,"No purchase yet",IF($K235&lt;=Setup!$B$5,"Active",IF($K235&lt;=Setup!$B$6,"At risk","Lapsed"))))</f>
        <v/>
      </c>
      <c r="P235" s="13"/>
      <c r="Q235" s="18" t="str">
        <f t="shared" si="11"/>
        <v/>
      </c>
    </row>
    <row r="236" spans="1:17" x14ac:dyDescent="0.3">
      <c r="A236" s="13"/>
      <c r="B236" s="13"/>
      <c r="C236" s="13"/>
      <c r="D236" s="13"/>
      <c r="E236" s="13"/>
      <c r="F236" s="13"/>
      <c r="G236" s="13"/>
      <c r="H236" s="13"/>
      <c r="I236" s="14" t="str">
        <f>IF(N($L236)=0,"",100000-SUMPRODUCT(MAX((Purchases!$B$4:$B$2003=$B236)*(Purchases!$A$4:$A$2003&lt;&gt;"")*(100000-Purchases!$A$4:$A$2003))))</f>
        <v/>
      </c>
      <c r="J236" s="14" t="str">
        <f>IF(N($L236)=0,"",SUMPRODUCT(MAX((Purchases!$B$4:$B$2003=$B236)*Purchases!$A$4:$A$2003)))</f>
        <v/>
      </c>
      <c r="K236" s="15" t="str">
        <f t="shared" ca="1" si="9"/>
        <v/>
      </c>
      <c r="L236" s="16" t="str">
        <f>IF($B236="","",COUNTIF(Purchases!$B$4:$B$2003,$B236))</f>
        <v/>
      </c>
      <c r="M236" s="17" t="str">
        <f>IF($B236="","",SUMIF(Purchases!$B$4:$B$2003,$B236,Purchases!$E$4:$E$2003))</f>
        <v/>
      </c>
      <c r="N236" s="17" t="str">
        <f t="shared" si="10"/>
        <v/>
      </c>
      <c r="O236" s="16" t="str">
        <f>IF($B236="","",IF(N($L236)=0,"No purchase yet",IF($K236&lt;=Setup!$B$5,"Active",IF($K236&lt;=Setup!$B$6,"At risk","Lapsed"))))</f>
        <v/>
      </c>
      <c r="P236" s="13"/>
      <c r="Q236" s="18" t="str">
        <f t="shared" si="11"/>
        <v/>
      </c>
    </row>
    <row r="237" spans="1:17" x14ac:dyDescent="0.3">
      <c r="A237" s="13"/>
      <c r="B237" s="13"/>
      <c r="C237" s="13"/>
      <c r="D237" s="13"/>
      <c r="E237" s="13"/>
      <c r="F237" s="13"/>
      <c r="G237" s="13"/>
      <c r="H237" s="13"/>
      <c r="I237" s="14" t="str">
        <f>IF(N($L237)=0,"",100000-SUMPRODUCT(MAX((Purchases!$B$4:$B$2003=$B237)*(Purchases!$A$4:$A$2003&lt;&gt;"")*(100000-Purchases!$A$4:$A$2003))))</f>
        <v/>
      </c>
      <c r="J237" s="14" t="str">
        <f>IF(N($L237)=0,"",SUMPRODUCT(MAX((Purchases!$B$4:$B$2003=$B237)*Purchases!$A$4:$A$2003)))</f>
        <v/>
      </c>
      <c r="K237" s="15" t="str">
        <f t="shared" ca="1" si="9"/>
        <v/>
      </c>
      <c r="L237" s="16" t="str">
        <f>IF($B237="","",COUNTIF(Purchases!$B$4:$B$2003,$B237))</f>
        <v/>
      </c>
      <c r="M237" s="17" t="str">
        <f>IF($B237="","",SUMIF(Purchases!$B$4:$B$2003,$B237,Purchases!$E$4:$E$2003))</f>
        <v/>
      </c>
      <c r="N237" s="17" t="str">
        <f t="shared" si="10"/>
        <v/>
      </c>
      <c r="O237" s="16" t="str">
        <f>IF($B237="","",IF(N($L237)=0,"No purchase yet",IF($K237&lt;=Setup!$B$5,"Active",IF($K237&lt;=Setup!$B$6,"At risk","Lapsed"))))</f>
        <v/>
      </c>
      <c r="P237" s="13"/>
      <c r="Q237" s="18" t="str">
        <f t="shared" si="11"/>
        <v/>
      </c>
    </row>
    <row r="238" spans="1:17" x14ac:dyDescent="0.3">
      <c r="A238" s="13"/>
      <c r="B238" s="13"/>
      <c r="C238" s="13"/>
      <c r="D238" s="13"/>
      <c r="E238" s="13"/>
      <c r="F238" s="13"/>
      <c r="G238" s="13"/>
      <c r="H238" s="13"/>
      <c r="I238" s="14" t="str">
        <f>IF(N($L238)=0,"",100000-SUMPRODUCT(MAX((Purchases!$B$4:$B$2003=$B238)*(Purchases!$A$4:$A$2003&lt;&gt;"")*(100000-Purchases!$A$4:$A$2003))))</f>
        <v/>
      </c>
      <c r="J238" s="14" t="str">
        <f>IF(N($L238)=0,"",SUMPRODUCT(MAX((Purchases!$B$4:$B$2003=$B238)*Purchases!$A$4:$A$2003)))</f>
        <v/>
      </c>
      <c r="K238" s="15" t="str">
        <f t="shared" ca="1" si="9"/>
        <v/>
      </c>
      <c r="L238" s="16" t="str">
        <f>IF($B238="","",COUNTIF(Purchases!$B$4:$B$2003,$B238))</f>
        <v/>
      </c>
      <c r="M238" s="17" t="str">
        <f>IF($B238="","",SUMIF(Purchases!$B$4:$B$2003,$B238,Purchases!$E$4:$E$2003))</f>
        <v/>
      </c>
      <c r="N238" s="17" t="str">
        <f t="shared" si="10"/>
        <v/>
      </c>
      <c r="O238" s="16" t="str">
        <f>IF($B238="","",IF(N($L238)=0,"No purchase yet",IF($K238&lt;=Setup!$B$5,"Active",IF($K238&lt;=Setup!$B$6,"At risk","Lapsed"))))</f>
        <v/>
      </c>
      <c r="P238" s="13"/>
      <c r="Q238" s="18" t="str">
        <f t="shared" si="11"/>
        <v/>
      </c>
    </row>
    <row r="239" spans="1:17" x14ac:dyDescent="0.3">
      <c r="A239" s="13"/>
      <c r="B239" s="13"/>
      <c r="C239" s="13"/>
      <c r="D239" s="13"/>
      <c r="E239" s="13"/>
      <c r="F239" s="13"/>
      <c r="G239" s="13"/>
      <c r="H239" s="13"/>
      <c r="I239" s="14" t="str">
        <f>IF(N($L239)=0,"",100000-SUMPRODUCT(MAX((Purchases!$B$4:$B$2003=$B239)*(Purchases!$A$4:$A$2003&lt;&gt;"")*(100000-Purchases!$A$4:$A$2003))))</f>
        <v/>
      </c>
      <c r="J239" s="14" t="str">
        <f>IF(N($L239)=0,"",SUMPRODUCT(MAX((Purchases!$B$4:$B$2003=$B239)*Purchases!$A$4:$A$2003)))</f>
        <v/>
      </c>
      <c r="K239" s="15" t="str">
        <f t="shared" ca="1" si="9"/>
        <v/>
      </c>
      <c r="L239" s="16" t="str">
        <f>IF($B239="","",COUNTIF(Purchases!$B$4:$B$2003,$B239))</f>
        <v/>
      </c>
      <c r="M239" s="17" t="str">
        <f>IF($B239="","",SUMIF(Purchases!$B$4:$B$2003,$B239,Purchases!$E$4:$E$2003))</f>
        <v/>
      </c>
      <c r="N239" s="17" t="str">
        <f t="shared" si="10"/>
        <v/>
      </c>
      <c r="O239" s="16" t="str">
        <f>IF($B239="","",IF(N($L239)=0,"No purchase yet",IF($K239&lt;=Setup!$B$5,"Active",IF($K239&lt;=Setup!$B$6,"At risk","Lapsed"))))</f>
        <v/>
      </c>
      <c r="P239" s="13"/>
      <c r="Q239" s="18" t="str">
        <f t="shared" si="11"/>
        <v/>
      </c>
    </row>
    <row r="240" spans="1:17" x14ac:dyDescent="0.3">
      <c r="A240" s="13"/>
      <c r="B240" s="13"/>
      <c r="C240" s="13"/>
      <c r="D240" s="13"/>
      <c r="E240" s="13"/>
      <c r="F240" s="13"/>
      <c r="G240" s="13"/>
      <c r="H240" s="13"/>
      <c r="I240" s="14" t="str">
        <f>IF(N($L240)=0,"",100000-SUMPRODUCT(MAX((Purchases!$B$4:$B$2003=$B240)*(Purchases!$A$4:$A$2003&lt;&gt;"")*(100000-Purchases!$A$4:$A$2003))))</f>
        <v/>
      </c>
      <c r="J240" s="14" t="str">
        <f>IF(N($L240)=0,"",SUMPRODUCT(MAX((Purchases!$B$4:$B$2003=$B240)*Purchases!$A$4:$A$2003)))</f>
        <v/>
      </c>
      <c r="K240" s="15" t="str">
        <f t="shared" ca="1" si="9"/>
        <v/>
      </c>
      <c r="L240" s="16" t="str">
        <f>IF($B240="","",COUNTIF(Purchases!$B$4:$B$2003,$B240))</f>
        <v/>
      </c>
      <c r="M240" s="17" t="str">
        <f>IF($B240="","",SUMIF(Purchases!$B$4:$B$2003,$B240,Purchases!$E$4:$E$2003))</f>
        <v/>
      </c>
      <c r="N240" s="17" t="str">
        <f t="shared" si="10"/>
        <v/>
      </c>
      <c r="O240" s="16" t="str">
        <f>IF($B240="","",IF(N($L240)=0,"No purchase yet",IF($K240&lt;=Setup!$B$5,"Active",IF($K240&lt;=Setup!$B$6,"At risk","Lapsed"))))</f>
        <v/>
      </c>
      <c r="P240" s="13"/>
      <c r="Q240" s="18" t="str">
        <f t="shared" si="11"/>
        <v/>
      </c>
    </row>
    <row r="241" spans="1:17" x14ac:dyDescent="0.3">
      <c r="A241" s="13"/>
      <c r="B241" s="13"/>
      <c r="C241" s="13"/>
      <c r="D241" s="13"/>
      <c r="E241" s="13"/>
      <c r="F241" s="13"/>
      <c r="G241" s="13"/>
      <c r="H241" s="13"/>
      <c r="I241" s="14" t="str">
        <f>IF(N($L241)=0,"",100000-SUMPRODUCT(MAX((Purchases!$B$4:$B$2003=$B241)*(Purchases!$A$4:$A$2003&lt;&gt;"")*(100000-Purchases!$A$4:$A$2003))))</f>
        <v/>
      </c>
      <c r="J241" s="14" t="str">
        <f>IF(N($L241)=0,"",SUMPRODUCT(MAX((Purchases!$B$4:$B$2003=$B241)*Purchases!$A$4:$A$2003)))</f>
        <v/>
      </c>
      <c r="K241" s="15" t="str">
        <f t="shared" ca="1" si="9"/>
        <v/>
      </c>
      <c r="L241" s="16" t="str">
        <f>IF($B241="","",COUNTIF(Purchases!$B$4:$B$2003,$B241))</f>
        <v/>
      </c>
      <c r="M241" s="17" t="str">
        <f>IF($B241="","",SUMIF(Purchases!$B$4:$B$2003,$B241,Purchases!$E$4:$E$2003))</f>
        <v/>
      </c>
      <c r="N241" s="17" t="str">
        <f t="shared" si="10"/>
        <v/>
      </c>
      <c r="O241" s="16" t="str">
        <f>IF($B241="","",IF(N($L241)=0,"No purchase yet",IF($K241&lt;=Setup!$B$5,"Active",IF($K241&lt;=Setup!$B$6,"At risk","Lapsed"))))</f>
        <v/>
      </c>
      <c r="P241" s="13"/>
      <c r="Q241" s="18" t="str">
        <f t="shared" si="11"/>
        <v/>
      </c>
    </row>
    <row r="242" spans="1:17" x14ac:dyDescent="0.3">
      <c r="A242" s="13"/>
      <c r="B242" s="13"/>
      <c r="C242" s="13"/>
      <c r="D242" s="13"/>
      <c r="E242" s="13"/>
      <c r="F242" s="13"/>
      <c r="G242" s="13"/>
      <c r="H242" s="13"/>
      <c r="I242" s="14" t="str">
        <f>IF(N($L242)=0,"",100000-SUMPRODUCT(MAX((Purchases!$B$4:$B$2003=$B242)*(Purchases!$A$4:$A$2003&lt;&gt;"")*(100000-Purchases!$A$4:$A$2003))))</f>
        <v/>
      </c>
      <c r="J242" s="14" t="str">
        <f>IF(N($L242)=0,"",SUMPRODUCT(MAX((Purchases!$B$4:$B$2003=$B242)*Purchases!$A$4:$A$2003)))</f>
        <v/>
      </c>
      <c r="K242" s="15" t="str">
        <f t="shared" ca="1" si="9"/>
        <v/>
      </c>
      <c r="L242" s="16" t="str">
        <f>IF($B242="","",COUNTIF(Purchases!$B$4:$B$2003,$B242))</f>
        <v/>
      </c>
      <c r="M242" s="17" t="str">
        <f>IF($B242="","",SUMIF(Purchases!$B$4:$B$2003,$B242,Purchases!$E$4:$E$2003))</f>
        <v/>
      </c>
      <c r="N242" s="17" t="str">
        <f t="shared" si="10"/>
        <v/>
      </c>
      <c r="O242" s="16" t="str">
        <f>IF($B242="","",IF(N($L242)=0,"No purchase yet",IF($K242&lt;=Setup!$B$5,"Active",IF($K242&lt;=Setup!$B$6,"At risk","Lapsed"))))</f>
        <v/>
      </c>
      <c r="P242" s="13"/>
      <c r="Q242" s="18" t="str">
        <f t="shared" si="11"/>
        <v/>
      </c>
    </row>
    <row r="243" spans="1:17" x14ac:dyDescent="0.3">
      <c r="A243" s="13"/>
      <c r="B243" s="13"/>
      <c r="C243" s="13"/>
      <c r="D243" s="13"/>
      <c r="E243" s="13"/>
      <c r="F243" s="13"/>
      <c r="G243" s="13"/>
      <c r="H243" s="13"/>
      <c r="I243" s="14" t="str">
        <f>IF(N($L243)=0,"",100000-SUMPRODUCT(MAX((Purchases!$B$4:$B$2003=$B243)*(Purchases!$A$4:$A$2003&lt;&gt;"")*(100000-Purchases!$A$4:$A$2003))))</f>
        <v/>
      </c>
      <c r="J243" s="14" t="str">
        <f>IF(N($L243)=0,"",SUMPRODUCT(MAX((Purchases!$B$4:$B$2003=$B243)*Purchases!$A$4:$A$2003)))</f>
        <v/>
      </c>
      <c r="K243" s="15" t="str">
        <f t="shared" ca="1" si="9"/>
        <v/>
      </c>
      <c r="L243" s="16" t="str">
        <f>IF($B243="","",COUNTIF(Purchases!$B$4:$B$2003,$B243))</f>
        <v/>
      </c>
      <c r="M243" s="17" t="str">
        <f>IF($B243="","",SUMIF(Purchases!$B$4:$B$2003,$B243,Purchases!$E$4:$E$2003))</f>
        <v/>
      </c>
      <c r="N243" s="17" t="str">
        <f t="shared" si="10"/>
        <v/>
      </c>
      <c r="O243" s="16" t="str">
        <f>IF($B243="","",IF(N($L243)=0,"No purchase yet",IF($K243&lt;=Setup!$B$5,"Active",IF($K243&lt;=Setup!$B$6,"At risk","Lapsed"))))</f>
        <v/>
      </c>
      <c r="P243" s="13"/>
      <c r="Q243" s="18" t="str">
        <f t="shared" si="11"/>
        <v/>
      </c>
    </row>
    <row r="244" spans="1:17" x14ac:dyDescent="0.3">
      <c r="A244" s="13"/>
      <c r="B244" s="13"/>
      <c r="C244" s="13"/>
      <c r="D244" s="13"/>
      <c r="E244" s="13"/>
      <c r="F244" s="13"/>
      <c r="G244" s="13"/>
      <c r="H244" s="13"/>
      <c r="I244" s="14" t="str">
        <f>IF(N($L244)=0,"",100000-SUMPRODUCT(MAX((Purchases!$B$4:$B$2003=$B244)*(Purchases!$A$4:$A$2003&lt;&gt;"")*(100000-Purchases!$A$4:$A$2003))))</f>
        <v/>
      </c>
      <c r="J244" s="14" t="str">
        <f>IF(N($L244)=0,"",SUMPRODUCT(MAX((Purchases!$B$4:$B$2003=$B244)*Purchases!$A$4:$A$2003)))</f>
        <v/>
      </c>
      <c r="K244" s="15" t="str">
        <f t="shared" ca="1" si="9"/>
        <v/>
      </c>
      <c r="L244" s="16" t="str">
        <f>IF($B244="","",COUNTIF(Purchases!$B$4:$B$2003,$B244))</f>
        <v/>
      </c>
      <c r="M244" s="17" t="str">
        <f>IF($B244="","",SUMIF(Purchases!$B$4:$B$2003,$B244,Purchases!$E$4:$E$2003))</f>
        <v/>
      </c>
      <c r="N244" s="17" t="str">
        <f t="shared" si="10"/>
        <v/>
      </c>
      <c r="O244" s="16" t="str">
        <f>IF($B244="","",IF(N($L244)=0,"No purchase yet",IF($K244&lt;=Setup!$B$5,"Active",IF($K244&lt;=Setup!$B$6,"At risk","Lapsed"))))</f>
        <v/>
      </c>
      <c r="P244" s="13"/>
      <c r="Q244" s="18" t="str">
        <f t="shared" si="11"/>
        <v/>
      </c>
    </row>
    <row r="245" spans="1:17" x14ac:dyDescent="0.3">
      <c r="A245" s="13"/>
      <c r="B245" s="13"/>
      <c r="C245" s="13"/>
      <c r="D245" s="13"/>
      <c r="E245" s="13"/>
      <c r="F245" s="13"/>
      <c r="G245" s="13"/>
      <c r="H245" s="13"/>
      <c r="I245" s="14" t="str">
        <f>IF(N($L245)=0,"",100000-SUMPRODUCT(MAX((Purchases!$B$4:$B$2003=$B245)*(Purchases!$A$4:$A$2003&lt;&gt;"")*(100000-Purchases!$A$4:$A$2003))))</f>
        <v/>
      </c>
      <c r="J245" s="14" t="str">
        <f>IF(N($L245)=0,"",SUMPRODUCT(MAX((Purchases!$B$4:$B$2003=$B245)*Purchases!$A$4:$A$2003)))</f>
        <v/>
      </c>
      <c r="K245" s="15" t="str">
        <f t="shared" ca="1" si="9"/>
        <v/>
      </c>
      <c r="L245" s="16" t="str">
        <f>IF($B245="","",COUNTIF(Purchases!$B$4:$B$2003,$B245))</f>
        <v/>
      </c>
      <c r="M245" s="17" t="str">
        <f>IF($B245="","",SUMIF(Purchases!$B$4:$B$2003,$B245,Purchases!$E$4:$E$2003))</f>
        <v/>
      </c>
      <c r="N245" s="17" t="str">
        <f t="shared" si="10"/>
        <v/>
      </c>
      <c r="O245" s="16" t="str">
        <f>IF($B245="","",IF(N($L245)=0,"No purchase yet",IF($K245&lt;=Setup!$B$5,"Active",IF($K245&lt;=Setup!$B$6,"At risk","Lapsed"))))</f>
        <v/>
      </c>
      <c r="P245" s="13"/>
      <c r="Q245" s="18" t="str">
        <f t="shared" si="11"/>
        <v/>
      </c>
    </row>
    <row r="246" spans="1:17" x14ac:dyDescent="0.3">
      <c r="A246" s="13"/>
      <c r="B246" s="13"/>
      <c r="C246" s="13"/>
      <c r="D246" s="13"/>
      <c r="E246" s="13"/>
      <c r="F246" s="13"/>
      <c r="G246" s="13"/>
      <c r="H246" s="13"/>
      <c r="I246" s="14" t="str">
        <f>IF(N($L246)=0,"",100000-SUMPRODUCT(MAX((Purchases!$B$4:$B$2003=$B246)*(Purchases!$A$4:$A$2003&lt;&gt;"")*(100000-Purchases!$A$4:$A$2003))))</f>
        <v/>
      </c>
      <c r="J246" s="14" t="str">
        <f>IF(N($L246)=0,"",SUMPRODUCT(MAX((Purchases!$B$4:$B$2003=$B246)*Purchases!$A$4:$A$2003)))</f>
        <v/>
      </c>
      <c r="K246" s="15" t="str">
        <f t="shared" ca="1" si="9"/>
        <v/>
      </c>
      <c r="L246" s="16" t="str">
        <f>IF($B246="","",COUNTIF(Purchases!$B$4:$B$2003,$B246))</f>
        <v/>
      </c>
      <c r="M246" s="17" t="str">
        <f>IF($B246="","",SUMIF(Purchases!$B$4:$B$2003,$B246,Purchases!$E$4:$E$2003))</f>
        <v/>
      </c>
      <c r="N246" s="17" t="str">
        <f t="shared" si="10"/>
        <v/>
      </c>
      <c r="O246" s="16" t="str">
        <f>IF($B246="","",IF(N($L246)=0,"No purchase yet",IF($K246&lt;=Setup!$B$5,"Active",IF($K246&lt;=Setup!$B$6,"At risk","Lapsed"))))</f>
        <v/>
      </c>
      <c r="P246" s="13"/>
      <c r="Q246" s="18" t="str">
        <f t="shared" si="11"/>
        <v/>
      </c>
    </row>
    <row r="247" spans="1:17" x14ac:dyDescent="0.3">
      <c r="A247" s="13"/>
      <c r="B247" s="13"/>
      <c r="C247" s="13"/>
      <c r="D247" s="13"/>
      <c r="E247" s="13"/>
      <c r="F247" s="13"/>
      <c r="G247" s="13"/>
      <c r="H247" s="13"/>
      <c r="I247" s="14" t="str">
        <f>IF(N($L247)=0,"",100000-SUMPRODUCT(MAX((Purchases!$B$4:$B$2003=$B247)*(Purchases!$A$4:$A$2003&lt;&gt;"")*(100000-Purchases!$A$4:$A$2003))))</f>
        <v/>
      </c>
      <c r="J247" s="14" t="str">
        <f>IF(N($L247)=0,"",SUMPRODUCT(MAX((Purchases!$B$4:$B$2003=$B247)*Purchases!$A$4:$A$2003)))</f>
        <v/>
      </c>
      <c r="K247" s="15" t="str">
        <f t="shared" ca="1" si="9"/>
        <v/>
      </c>
      <c r="L247" s="16" t="str">
        <f>IF($B247="","",COUNTIF(Purchases!$B$4:$B$2003,$B247))</f>
        <v/>
      </c>
      <c r="M247" s="17" t="str">
        <f>IF($B247="","",SUMIF(Purchases!$B$4:$B$2003,$B247,Purchases!$E$4:$E$2003))</f>
        <v/>
      </c>
      <c r="N247" s="17" t="str">
        <f t="shared" si="10"/>
        <v/>
      </c>
      <c r="O247" s="16" t="str">
        <f>IF($B247="","",IF(N($L247)=0,"No purchase yet",IF($K247&lt;=Setup!$B$5,"Active",IF($K247&lt;=Setup!$B$6,"At risk","Lapsed"))))</f>
        <v/>
      </c>
      <c r="P247" s="13"/>
      <c r="Q247" s="18" t="str">
        <f t="shared" si="11"/>
        <v/>
      </c>
    </row>
    <row r="248" spans="1:17" x14ac:dyDescent="0.3">
      <c r="A248" s="13"/>
      <c r="B248" s="13"/>
      <c r="C248" s="13"/>
      <c r="D248" s="13"/>
      <c r="E248" s="13"/>
      <c r="F248" s="13"/>
      <c r="G248" s="13"/>
      <c r="H248" s="13"/>
      <c r="I248" s="14" t="str">
        <f>IF(N($L248)=0,"",100000-SUMPRODUCT(MAX((Purchases!$B$4:$B$2003=$B248)*(Purchases!$A$4:$A$2003&lt;&gt;"")*(100000-Purchases!$A$4:$A$2003))))</f>
        <v/>
      </c>
      <c r="J248" s="14" t="str">
        <f>IF(N($L248)=0,"",SUMPRODUCT(MAX((Purchases!$B$4:$B$2003=$B248)*Purchases!$A$4:$A$2003)))</f>
        <v/>
      </c>
      <c r="K248" s="15" t="str">
        <f t="shared" ca="1" si="9"/>
        <v/>
      </c>
      <c r="L248" s="16" t="str">
        <f>IF($B248="","",COUNTIF(Purchases!$B$4:$B$2003,$B248))</f>
        <v/>
      </c>
      <c r="M248" s="17" t="str">
        <f>IF($B248="","",SUMIF(Purchases!$B$4:$B$2003,$B248,Purchases!$E$4:$E$2003))</f>
        <v/>
      </c>
      <c r="N248" s="17" t="str">
        <f t="shared" si="10"/>
        <v/>
      </c>
      <c r="O248" s="16" t="str">
        <f>IF($B248="","",IF(N($L248)=0,"No purchase yet",IF($K248&lt;=Setup!$B$5,"Active",IF($K248&lt;=Setup!$B$6,"At risk","Lapsed"))))</f>
        <v/>
      </c>
      <c r="P248" s="13"/>
      <c r="Q248" s="18" t="str">
        <f t="shared" si="11"/>
        <v/>
      </c>
    </row>
    <row r="249" spans="1:17" x14ac:dyDescent="0.3">
      <c r="A249" s="13"/>
      <c r="B249" s="13"/>
      <c r="C249" s="13"/>
      <c r="D249" s="13"/>
      <c r="E249" s="13"/>
      <c r="F249" s="13"/>
      <c r="G249" s="13"/>
      <c r="H249" s="13"/>
      <c r="I249" s="14" t="str">
        <f>IF(N($L249)=0,"",100000-SUMPRODUCT(MAX((Purchases!$B$4:$B$2003=$B249)*(Purchases!$A$4:$A$2003&lt;&gt;"")*(100000-Purchases!$A$4:$A$2003))))</f>
        <v/>
      </c>
      <c r="J249" s="14" t="str">
        <f>IF(N($L249)=0,"",SUMPRODUCT(MAX((Purchases!$B$4:$B$2003=$B249)*Purchases!$A$4:$A$2003)))</f>
        <v/>
      </c>
      <c r="K249" s="15" t="str">
        <f t="shared" ca="1" si="9"/>
        <v/>
      </c>
      <c r="L249" s="16" t="str">
        <f>IF($B249="","",COUNTIF(Purchases!$B$4:$B$2003,$B249))</f>
        <v/>
      </c>
      <c r="M249" s="17" t="str">
        <f>IF($B249="","",SUMIF(Purchases!$B$4:$B$2003,$B249,Purchases!$E$4:$E$2003))</f>
        <v/>
      </c>
      <c r="N249" s="17" t="str">
        <f t="shared" si="10"/>
        <v/>
      </c>
      <c r="O249" s="16" t="str">
        <f>IF($B249="","",IF(N($L249)=0,"No purchase yet",IF($K249&lt;=Setup!$B$5,"Active",IF($K249&lt;=Setup!$B$6,"At risk","Lapsed"))))</f>
        <v/>
      </c>
      <c r="P249" s="13"/>
      <c r="Q249" s="18" t="str">
        <f t="shared" si="11"/>
        <v/>
      </c>
    </row>
    <row r="250" spans="1:17" x14ac:dyDescent="0.3">
      <c r="A250" s="13"/>
      <c r="B250" s="13"/>
      <c r="C250" s="13"/>
      <c r="D250" s="13"/>
      <c r="E250" s="13"/>
      <c r="F250" s="13"/>
      <c r="G250" s="13"/>
      <c r="H250" s="13"/>
      <c r="I250" s="14" t="str">
        <f>IF(N($L250)=0,"",100000-SUMPRODUCT(MAX((Purchases!$B$4:$B$2003=$B250)*(Purchases!$A$4:$A$2003&lt;&gt;"")*(100000-Purchases!$A$4:$A$2003))))</f>
        <v/>
      </c>
      <c r="J250" s="14" t="str">
        <f>IF(N($L250)=0,"",SUMPRODUCT(MAX((Purchases!$B$4:$B$2003=$B250)*Purchases!$A$4:$A$2003)))</f>
        <v/>
      </c>
      <c r="K250" s="15" t="str">
        <f t="shared" ca="1" si="9"/>
        <v/>
      </c>
      <c r="L250" s="16" t="str">
        <f>IF($B250="","",COUNTIF(Purchases!$B$4:$B$2003,$B250))</f>
        <v/>
      </c>
      <c r="M250" s="17" t="str">
        <f>IF($B250="","",SUMIF(Purchases!$B$4:$B$2003,$B250,Purchases!$E$4:$E$2003))</f>
        <v/>
      </c>
      <c r="N250" s="17" t="str">
        <f t="shared" si="10"/>
        <v/>
      </c>
      <c r="O250" s="16" t="str">
        <f>IF($B250="","",IF(N($L250)=0,"No purchase yet",IF($K250&lt;=Setup!$B$5,"Active",IF($K250&lt;=Setup!$B$6,"At risk","Lapsed"))))</f>
        <v/>
      </c>
      <c r="P250" s="13"/>
      <c r="Q250" s="18" t="str">
        <f t="shared" si="11"/>
        <v/>
      </c>
    </row>
    <row r="251" spans="1:17" x14ac:dyDescent="0.3">
      <c r="A251" s="13"/>
      <c r="B251" s="13"/>
      <c r="C251" s="13"/>
      <c r="D251" s="13"/>
      <c r="E251" s="13"/>
      <c r="F251" s="13"/>
      <c r="G251" s="13"/>
      <c r="H251" s="13"/>
      <c r="I251" s="14" t="str">
        <f>IF(N($L251)=0,"",100000-SUMPRODUCT(MAX((Purchases!$B$4:$B$2003=$B251)*(Purchases!$A$4:$A$2003&lt;&gt;"")*(100000-Purchases!$A$4:$A$2003))))</f>
        <v/>
      </c>
      <c r="J251" s="14" t="str">
        <f>IF(N($L251)=0,"",SUMPRODUCT(MAX((Purchases!$B$4:$B$2003=$B251)*Purchases!$A$4:$A$2003)))</f>
        <v/>
      </c>
      <c r="K251" s="15" t="str">
        <f t="shared" ca="1" si="9"/>
        <v/>
      </c>
      <c r="L251" s="16" t="str">
        <f>IF($B251="","",COUNTIF(Purchases!$B$4:$B$2003,$B251))</f>
        <v/>
      </c>
      <c r="M251" s="17" t="str">
        <f>IF($B251="","",SUMIF(Purchases!$B$4:$B$2003,$B251,Purchases!$E$4:$E$2003))</f>
        <v/>
      </c>
      <c r="N251" s="17" t="str">
        <f t="shared" si="10"/>
        <v/>
      </c>
      <c r="O251" s="16" t="str">
        <f>IF($B251="","",IF(N($L251)=0,"No purchase yet",IF($K251&lt;=Setup!$B$5,"Active",IF($K251&lt;=Setup!$B$6,"At risk","Lapsed"))))</f>
        <v/>
      </c>
      <c r="P251" s="13"/>
      <c r="Q251" s="18" t="str">
        <f t="shared" si="11"/>
        <v/>
      </c>
    </row>
    <row r="252" spans="1:17" x14ac:dyDescent="0.3">
      <c r="A252" s="13"/>
      <c r="B252" s="13"/>
      <c r="C252" s="13"/>
      <c r="D252" s="13"/>
      <c r="E252" s="13"/>
      <c r="F252" s="13"/>
      <c r="G252" s="13"/>
      <c r="H252" s="13"/>
      <c r="I252" s="14" t="str">
        <f>IF(N($L252)=0,"",100000-SUMPRODUCT(MAX((Purchases!$B$4:$B$2003=$B252)*(Purchases!$A$4:$A$2003&lt;&gt;"")*(100000-Purchases!$A$4:$A$2003))))</f>
        <v/>
      </c>
      <c r="J252" s="14" t="str">
        <f>IF(N($L252)=0,"",SUMPRODUCT(MAX((Purchases!$B$4:$B$2003=$B252)*Purchases!$A$4:$A$2003)))</f>
        <v/>
      </c>
      <c r="K252" s="15" t="str">
        <f t="shared" ca="1" si="9"/>
        <v/>
      </c>
      <c r="L252" s="16" t="str">
        <f>IF($B252="","",COUNTIF(Purchases!$B$4:$B$2003,$B252))</f>
        <v/>
      </c>
      <c r="M252" s="17" t="str">
        <f>IF($B252="","",SUMIF(Purchases!$B$4:$B$2003,$B252,Purchases!$E$4:$E$2003))</f>
        <v/>
      </c>
      <c r="N252" s="17" t="str">
        <f t="shared" si="10"/>
        <v/>
      </c>
      <c r="O252" s="16" t="str">
        <f>IF($B252="","",IF(N($L252)=0,"No purchase yet",IF($K252&lt;=Setup!$B$5,"Active",IF($K252&lt;=Setup!$B$6,"At risk","Lapsed"))))</f>
        <v/>
      </c>
      <c r="P252" s="13"/>
      <c r="Q252" s="18" t="str">
        <f t="shared" si="11"/>
        <v/>
      </c>
    </row>
    <row r="253" spans="1:17" x14ac:dyDescent="0.3">
      <c r="A253" s="13"/>
      <c r="B253" s="13"/>
      <c r="C253" s="13"/>
      <c r="D253" s="13"/>
      <c r="E253" s="13"/>
      <c r="F253" s="13"/>
      <c r="G253" s="13"/>
      <c r="H253" s="13"/>
      <c r="I253" s="14" t="str">
        <f>IF(N($L253)=0,"",100000-SUMPRODUCT(MAX((Purchases!$B$4:$B$2003=$B253)*(Purchases!$A$4:$A$2003&lt;&gt;"")*(100000-Purchases!$A$4:$A$2003))))</f>
        <v/>
      </c>
      <c r="J253" s="14" t="str">
        <f>IF(N($L253)=0,"",SUMPRODUCT(MAX((Purchases!$B$4:$B$2003=$B253)*Purchases!$A$4:$A$2003)))</f>
        <v/>
      </c>
      <c r="K253" s="15" t="str">
        <f t="shared" ca="1" si="9"/>
        <v/>
      </c>
      <c r="L253" s="16" t="str">
        <f>IF($B253="","",COUNTIF(Purchases!$B$4:$B$2003,$B253))</f>
        <v/>
      </c>
      <c r="M253" s="17" t="str">
        <f>IF($B253="","",SUMIF(Purchases!$B$4:$B$2003,$B253,Purchases!$E$4:$E$2003))</f>
        <v/>
      </c>
      <c r="N253" s="17" t="str">
        <f t="shared" si="10"/>
        <v/>
      </c>
      <c r="O253" s="16" t="str">
        <f>IF($B253="","",IF(N($L253)=0,"No purchase yet",IF($K253&lt;=Setup!$B$5,"Active",IF($K253&lt;=Setup!$B$6,"At risk","Lapsed"))))</f>
        <v/>
      </c>
      <c r="P253" s="13"/>
      <c r="Q253" s="18" t="str">
        <f t="shared" si="11"/>
        <v/>
      </c>
    </row>
    <row r="254" spans="1:17" x14ac:dyDescent="0.3">
      <c r="A254" s="13"/>
      <c r="B254" s="13"/>
      <c r="C254" s="13"/>
      <c r="D254" s="13"/>
      <c r="E254" s="13"/>
      <c r="F254" s="13"/>
      <c r="G254" s="13"/>
      <c r="H254" s="13"/>
      <c r="I254" s="14" t="str">
        <f>IF(N($L254)=0,"",100000-SUMPRODUCT(MAX((Purchases!$B$4:$B$2003=$B254)*(Purchases!$A$4:$A$2003&lt;&gt;"")*(100000-Purchases!$A$4:$A$2003))))</f>
        <v/>
      </c>
      <c r="J254" s="14" t="str">
        <f>IF(N($L254)=0,"",SUMPRODUCT(MAX((Purchases!$B$4:$B$2003=$B254)*Purchases!$A$4:$A$2003)))</f>
        <v/>
      </c>
      <c r="K254" s="15" t="str">
        <f t="shared" ca="1" si="9"/>
        <v/>
      </c>
      <c r="L254" s="16" t="str">
        <f>IF($B254="","",COUNTIF(Purchases!$B$4:$B$2003,$B254))</f>
        <v/>
      </c>
      <c r="M254" s="17" t="str">
        <f>IF($B254="","",SUMIF(Purchases!$B$4:$B$2003,$B254,Purchases!$E$4:$E$2003))</f>
        <v/>
      </c>
      <c r="N254" s="17" t="str">
        <f t="shared" si="10"/>
        <v/>
      </c>
      <c r="O254" s="16" t="str">
        <f>IF($B254="","",IF(N($L254)=0,"No purchase yet",IF($K254&lt;=Setup!$B$5,"Active",IF($K254&lt;=Setup!$B$6,"At risk","Lapsed"))))</f>
        <v/>
      </c>
      <c r="P254" s="13"/>
      <c r="Q254" s="18" t="str">
        <f t="shared" si="11"/>
        <v/>
      </c>
    </row>
    <row r="255" spans="1:17" x14ac:dyDescent="0.3">
      <c r="A255" s="13"/>
      <c r="B255" s="13"/>
      <c r="C255" s="13"/>
      <c r="D255" s="13"/>
      <c r="E255" s="13"/>
      <c r="F255" s="13"/>
      <c r="G255" s="13"/>
      <c r="H255" s="13"/>
      <c r="I255" s="14" t="str">
        <f>IF(N($L255)=0,"",100000-SUMPRODUCT(MAX((Purchases!$B$4:$B$2003=$B255)*(Purchases!$A$4:$A$2003&lt;&gt;"")*(100000-Purchases!$A$4:$A$2003))))</f>
        <v/>
      </c>
      <c r="J255" s="14" t="str">
        <f>IF(N($L255)=0,"",SUMPRODUCT(MAX((Purchases!$B$4:$B$2003=$B255)*Purchases!$A$4:$A$2003)))</f>
        <v/>
      </c>
      <c r="K255" s="15" t="str">
        <f t="shared" ca="1" si="9"/>
        <v/>
      </c>
      <c r="L255" s="16" t="str">
        <f>IF($B255="","",COUNTIF(Purchases!$B$4:$B$2003,$B255))</f>
        <v/>
      </c>
      <c r="M255" s="17" t="str">
        <f>IF($B255="","",SUMIF(Purchases!$B$4:$B$2003,$B255,Purchases!$E$4:$E$2003))</f>
        <v/>
      </c>
      <c r="N255" s="17" t="str">
        <f t="shared" si="10"/>
        <v/>
      </c>
      <c r="O255" s="16" t="str">
        <f>IF($B255="","",IF(N($L255)=0,"No purchase yet",IF($K255&lt;=Setup!$B$5,"Active",IF($K255&lt;=Setup!$B$6,"At risk","Lapsed"))))</f>
        <v/>
      </c>
      <c r="P255" s="13"/>
      <c r="Q255" s="18" t="str">
        <f t="shared" si="11"/>
        <v/>
      </c>
    </row>
    <row r="256" spans="1:17" x14ac:dyDescent="0.3">
      <c r="A256" s="13"/>
      <c r="B256" s="13"/>
      <c r="C256" s="13"/>
      <c r="D256" s="13"/>
      <c r="E256" s="13"/>
      <c r="F256" s="13"/>
      <c r="G256" s="13"/>
      <c r="H256" s="13"/>
      <c r="I256" s="14" t="str">
        <f>IF(N($L256)=0,"",100000-SUMPRODUCT(MAX((Purchases!$B$4:$B$2003=$B256)*(Purchases!$A$4:$A$2003&lt;&gt;"")*(100000-Purchases!$A$4:$A$2003))))</f>
        <v/>
      </c>
      <c r="J256" s="14" t="str">
        <f>IF(N($L256)=0,"",SUMPRODUCT(MAX((Purchases!$B$4:$B$2003=$B256)*Purchases!$A$4:$A$2003)))</f>
        <v/>
      </c>
      <c r="K256" s="15" t="str">
        <f t="shared" ca="1" si="9"/>
        <v/>
      </c>
      <c r="L256" s="16" t="str">
        <f>IF($B256="","",COUNTIF(Purchases!$B$4:$B$2003,$B256))</f>
        <v/>
      </c>
      <c r="M256" s="17" t="str">
        <f>IF($B256="","",SUMIF(Purchases!$B$4:$B$2003,$B256,Purchases!$E$4:$E$2003))</f>
        <v/>
      </c>
      <c r="N256" s="17" t="str">
        <f t="shared" si="10"/>
        <v/>
      </c>
      <c r="O256" s="16" t="str">
        <f>IF($B256="","",IF(N($L256)=0,"No purchase yet",IF($K256&lt;=Setup!$B$5,"Active",IF($K256&lt;=Setup!$B$6,"At risk","Lapsed"))))</f>
        <v/>
      </c>
      <c r="P256" s="13"/>
      <c r="Q256" s="18" t="str">
        <f t="shared" si="11"/>
        <v/>
      </c>
    </row>
    <row r="257" spans="1:17" x14ac:dyDescent="0.3">
      <c r="A257" s="13"/>
      <c r="B257" s="13"/>
      <c r="C257" s="13"/>
      <c r="D257" s="13"/>
      <c r="E257" s="13"/>
      <c r="F257" s="13"/>
      <c r="G257" s="13"/>
      <c r="H257" s="13"/>
      <c r="I257" s="14" t="str">
        <f>IF(N($L257)=0,"",100000-SUMPRODUCT(MAX((Purchases!$B$4:$B$2003=$B257)*(Purchases!$A$4:$A$2003&lt;&gt;"")*(100000-Purchases!$A$4:$A$2003))))</f>
        <v/>
      </c>
      <c r="J257" s="14" t="str">
        <f>IF(N($L257)=0,"",SUMPRODUCT(MAX((Purchases!$B$4:$B$2003=$B257)*Purchases!$A$4:$A$2003)))</f>
        <v/>
      </c>
      <c r="K257" s="15" t="str">
        <f t="shared" ca="1" si="9"/>
        <v/>
      </c>
      <c r="L257" s="16" t="str">
        <f>IF($B257="","",COUNTIF(Purchases!$B$4:$B$2003,$B257))</f>
        <v/>
      </c>
      <c r="M257" s="17" t="str">
        <f>IF($B257="","",SUMIF(Purchases!$B$4:$B$2003,$B257,Purchases!$E$4:$E$2003))</f>
        <v/>
      </c>
      <c r="N257" s="17" t="str">
        <f t="shared" si="10"/>
        <v/>
      </c>
      <c r="O257" s="16" t="str">
        <f>IF($B257="","",IF(N($L257)=0,"No purchase yet",IF($K257&lt;=Setup!$B$5,"Active",IF($K257&lt;=Setup!$B$6,"At risk","Lapsed"))))</f>
        <v/>
      </c>
      <c r="P257" s="13"/>
      <c r="Q257" s="18" t="str">
        <f t="shared" si="11"/>
        <v/>
      </c>
    </row>
    <row r="258" spans="1:17" x14ac:dyDescent="0.3">
      <c r="A258" s="13"/>
      <c r="B258" s="13"/>
      <c r="C258" s="13"/>
      <c r="D258" s="13"/>
      <c r="E258" s="13"/>
      <c r="F258" s="13"/>
      <c r="G258" s="13"/>
      <c r="H258" s="13"/>
      <c r="I258" s="14" t="str">
        <f>IF(N($L258)=0,"",100000-SUMPRODUCT(MAX((Purchases!$B$4:$B$2003=$B258)*(Purchases!$A$4:$A$2003&lt;&gt;"")*(100000-Purchases!$A$4:$A$2003))))</f>
        <v/>
      </c>
      <c r="J258" s="14" t="str">
        <f>IF(N($L258)=0,"",SUMPRODUCT(MAX((Purchases!$B$4:$B$2003=$B258)*Purchases!$A$4:$A$2003)))</f>
        <v/>
      </c>
      <c r="K258" s="15" t="str">
        <f t="shared" ca="1" si="9"/>
        <v/>
      </c>
      <c r="L258" s="16" t="str">
        <f>IF($B258="","",COUNTIF(Purchases!$B$4:$B$2003,$B258))</f>
        <v/>
      </c>
      <c r="M258" s="17" t="str">
        <f>IF($B258="","",SUMIF(Purchases!$B$4:$B$2003,$B258,Purchases!$E$4:$E$2003))</f>
        <v/>
      </c>
      <c r="N258" s="17" t="str">
        <f t="shared" si="10"/>
        <v/>
      </c>
      <c r="O258" s="16" t="str">
        <f>IF($B258="","",IF(N($L258)=0,"No purchase yet",IF($K258&lt;=Setup!$B$5,"Active",IF($K258&lt;=Setup!$B$6,"At risk","Lapsed"))))</f>
        <v/>
      </c>
      <c r="P258" s="13"/>
      <c r="Q258" s="18" t="str">
        <f t="shared" si="11"/>
        <v/>
      </c>
    </row>
    <row r="259" spans="1:17" x14ac:dyDescent="0.3">
      <c r="A259" s="13"/>
      <c r="B259" s="13"/>
      <c r="C259" s="13"/>
      <c r="D259" s="13"/>
      <c r="E259" s="13"/>
      <c r="F259" s="13"/>
      <c r="G259" s="13"/>
      <c r="H259" s="13"/>
      <c r="I259" s="14" t="str">
        <f>IF(N($L259)=0,"",100000-SUMPRODUCT(MAX((Purchases!$B$4:$B$2003=$B259)*(Purchases!$A$4:$A$2003&lt;&gt;"")*(100000-Purchases!$A$4:$A$2003))))</f>
        <v/>
      </c>
      <c r="J259" s="14" t="str">
        <f>IF(N($L259)=0,"",SUMPRODUCT(MAX((Purchases!$B$4:$B$2003=$B259)*Purchases!$A$4:$A$2003)))</f>
        <v/>
      </c>
      <c r="K259" s="15" t="str">
        <f t="shared" ca="1" si="9"/>
        <v/>
      </c>
      <c r="L259" s="16" t="str">
        <f>IF($B259="","",COUNTIF(Purchases!$B$4:$B$2003,$B259))</f>
        <v/>
      </c>
      <c r="M259" s="17" t="str">
        <f>IF($B259="","",SUMIF(Purchases!$B$4:$B$2003,$B259,Purchases!$E$4:$E$2003))</f>
        <v/>
      </c>
      <c r="N259" s="17" t="str">
        <f t="shared" si="10"/>
        <v/>
      </c>
      <c r="O259" s="16" t="str">
        <f>IF($B259="","",IF(N($L259)=0,"No purchase yet",IF($K259&lt;=Setup!$B$5,"Active",IF($K259&lt;=Setup!$B$6,"At risk","Lapsed"))))</f>
        <v/>
      </c>
      <c r="P259" s="13"/>
      <c r="Q259" s="18" t="str">
        <f t="shared" si="11"/>
        <v/>
      </c>
    </row>
    <row r="260" spans="1:17" x14ac:dyDescent="0.3">
      <c r="A260" s="13"/>
      <c r="B260" s="13"/>
      <c r="C260" s="13"/>
      <c r="D260" s="13"/>
      <c r="E260" s="13"/>
      <c r="F260" s="13"/>
      <c r="G260" s="13"/>
      <c r="H260" s="13"/>
      <c r="I260" s="14" t="str">
        <f>IF(N($L260)=0,"",100000-SUMPRODUCT(MAX((Purchases!$B$4:$B$2003=$B260)*(Purchases!$A$4:$A$2003&lt;&gt;"")*(100000-Purchases!$A$4:$A$2003))))</f>
        <v/>
      </c>
      <c r="J260" s="14" t="str">
        <f>IF(N($L260)=0,"",SUMPRODUCT(MAX((Purchases!$B$4:$B$2003=$B260)*Purchases!$A$4:$A$2003)))</f>
        <v/>
      </c>
      <c r="K260" s="15" t="str">
        <f t="shared" ref="K260:K303" ca="1" si="12">IF($J260="","",TODAY()-$J260)</f>
        <v/>
      </c>
      <c r="L260" s="16" t="str">
        <f>IF($B260="","",COUNTIF(Purchases!$B$4:$B$2003,$B260))</f>
        <v/>
      </c>
      <c r="M260" s="17" t="str">
        <f>IF($B260="","",SUMIF(Purchases!$B$4:$B$2003,$B260,Purchases!$E$4:$E$2003))</f>
        <v/>
      </c>
      <c r="N260" s="17" t="str">
        <f t="shared" ref="N260:N303" si="13">IF(N($L260)=0,"",$M260/$L260)</f>
        <v/>
      </c>
      <c r="O260" s="16" t="str">
        <f>IF($B260="","",IF(N($L260)=0,"No purchase yet",IF($K260&lt;=Setup!$B$5,"Active",IF($K260&lt;=Setup!$B$6,"At risk","Lapsed"))))</f>
        <v/>
      </c>
      <c r="P260" s="13"/>
      <c r="Q260" s="18" t="str">
        <f t="shared" ref="Q260:Q303" si="14">IF(N($M260)=0,"",$M260+ROW()/1000000)</f>
        <v/>
      </c>
    </row>
    <row r="261" spans="1:17" x14ac:dyDescent="0.3">
      <c r="A261" s="13"/>
      <c r="B261" s="13"/>
      <c r="C261" s="13"/>
      <c r="D261" s="13"/>
      <c r="E261" s="13"/>
      <c r="F261" s="13"/>
      <c r="G261" s="13"/>
      <c r="H261" s="13"/>
      <c r="I261" s="14" t="str">
        <f>IF(N($L261)=0,"",100000-SUMPRODUCT(MAX((Purchases!$B$4:$B$2003=$B261)*(Purchases!$A$4:$A$2003&lt;&gt;"")*(100000-Purchases!$A$4:$A$2003))))</f>
        <v/>
      </c>
      <c r="J261" s="14" t="str">
        <f>IF(N($L261)=0,"",SUMPRODUCT(MAX((Purchases!$B$4:$B$2003=$B261)*Purchases!$A$4:$A$2003)))</f>
        <v/>
      </c>
      <c r="K261" s="15" t="str">
        <f t="shared" ca="1" si="12"/>
        <v/>
      </c>
      <c r="L261" s="16" t="str">
        <f>IF($B261="","",COUNTIF(Purchases!$B$4:$B$2003,$B261))</f>
        <v/>
      </c>
      <c r="M261" s="17" t="str">
        <f>IF($B261="","",SUMIF(Purchases!$B$4:$B$2003,$B261,Purchases!$E$4:$E$2003))</f>
        <v/>
      </c>
      <c r="N261" s="17" t="str">
        <f t="shared" si="13"/>
        <v/>
      </c>
      <c r="O261" s="16" t="str">
        <f>IF($B261="","",IF(N($L261)=0,"No purchase yet",IF($K261&lt;=Setup!$B$5,"Active",IF($K261&lt;=Setup!$B$6,"At risk","Lapsed"))))</f>
        <v/>
      </c>
      <c r="P261" s="13"/>
      <c r="Q261" s="18" t="str">
        <f t="shared" si="14"/>
        <v/>
      </c>
    </row>
    <row r="262" spans="1:17" x14ac:dyDescent="0.3">
      <c r="A262" s="13"/>
      <c r="B262" s="13"/>
      <c r="C262" s="13"/>
      <c r="D262" s="13"/>
      <c r="E262" s="13"/>
      <c r="F262" s="13"/>
      <c r="G262" s="13"/>
      <c r="H262" s="13"/>
      <c r="I262" s="14" t="str">
        <f>IF(N($L262)=0,"",100000-SUMPRODUCT(MAX((Purchases!$B$4:$B$2003=$B262)*(Purchases!$A$4:$A$2003&lt;&gt;"")*(100000-Purchases!$A$4:$A$2003))))</f>
        <v/>
      </c>
      <c r="J262" s="14" t="str">
        <f>IF(N($L262)=0,"",SUMPRODUCT(MAX((Purchases!$B$4:$B$2003=$B262)*Purchases!$A$4:$A$2003)))</f>
        <v/>
      </c>
      <c r="K262" s="15" t="str">
        <f t="shared" ca="1" si="12"/>
        <v/>
      </c>
      <c r="L262" s="16" t="str">
        <f>IF($B262="","",COUNTIF(Purchases!$B$4:$B$2003,$B262))</f>
        <v/>
      </c>
      <c r="M262" s="17" t="str">
        <f>IF($B262="","",SUMIF(Purchases!$B$4:$B$2003,$B262,Purchases!$E$4:$E$2003))</f>
        <v/>
      </c>
      <c r="N262" s="17" t="str">
        <f t="shared" si="13"/>
        <v/>
      </c>
      <c r="O262" s="16" t="str">
        <f>IF($B262="","",IF(N($L262)=0,"No purchase yet",IF($K262&lt;=Setup!$B$5,"Active",IF($K262&lt;=Setup!$B$6,"At risk","Lapsed"))))</f>
        <v/>
      </c>
      <c r="P262" s="13"/>
      <c r="Q262" s="18" t="str">
        <f t="shared" si="14"/>
        <v/>
      </c>
    </row>
    <row r="263" spans="1:17" x14ac:dyDescent="0.3">
      <c r="A263" s="13"/>
      <c r="B263" s="13"/>
      <c r="C263" s="13"/>
      <c r="D263" s="13"/>
      <c r="E263" s="13"/>
      <c r="F263" s="13"/>
      <c r="G263" s="13"/>
      <c r="H263" s="13"/>
      <c r="I263" s="14" t="str">
        <f>IF(N($L263)=0,"",100000-SUMPRODUCT(MAX((Purchases!$B$4:$B$2003=$B263)*(Purchases!$A$4:$A$2003&lt;&gt;"")*(100000-Purchases!$A$4:$A$2003))))</f>
        <v/>
      </c>
      <c r="J263" s="14" t="str">
        <f>IF(N($L263)=0,"",SUMPRODUCT(MAX((Purchases!$B$4:$B$2003=$B263)*Purchases!$A$4:$A$2003)))</f>
        <v/>
      </c>
      <c r="K263" s="15" t="str">
        <f t="shared" ca="1" si="12"/>
        <v/>
      </c>
      <c r="L263" s="16" t="str">
        <f>IF($B263="","",COUNTIF(Purchases!$B$4:$B$2003,$B263))</f>
        <v/>
      </c>
      <c r="M263" s="17" t="str">
        <f>IF($B263="","",SUMIF(Purchases!$B$4:$B$2003,$B263,Purchases!$E$4:$E$2003))</f>
        <v/>
      </c>
      <c r="N263" s="17" t="str">
        <f t="shared" si="13"/>
        <v/>
      </c>
      <c r="O263" s="16" t="str">
        <f>IF($B263="","",IF(N($L263)=0,"No purchase yet",IF($K263&lt;=Setup!$B$5,"Active",IF($K263&lt;=Setup!$B$6,"At risk","Lapsed"))))</f>
        <v/>
      </c>
      <c r="P263" s="13"/>
      <c r="Q263" s="18" t="str">
        <f t="shared" si="14"/>
        <v/>
      </c>
    </row>
    <row r="264" spans="1:17" x14ac:dyDescent="0.3">
      <c r="A264" s="13"/>
      <c r="B264" s="13"/>
      <c r="C264" s="13"/>
      <c r="D264" s="13"/>
      <c r="E264" s="13"/>
      <c r="F264" s="13"/>
      <c r="G264" s="13"/>
      <c r="H264" s="13"/>
      <c r="I264" s="14" t="str">
        <f>IF(N($L264)=0,"",100000-SUMPRODUCT(MAX((Purchases!$B$4:$B$2003=$B264)*(Purchases!$A$4:$A$2003&lt;&gt;"")*(100000-Purchases!$A$4:$A$2003))))</f>
        <v/>
      </c>
      <c r="J264" s="14" t="str">
        <f>IF(N($L264)=0,"",SUMPRODUCT(MAX((Purchases!$B$4:$B$2003=$B264)*Purchases!$A$4:$A$2003)))</f>
        <v/>
      </c>
      <c r="K264" s="15" t="str">
        <f t="shared" ca="1" si="12"/>
        <v/>
      </c>
      <c r="L264" s="16" t="str">
        <f>IF($B264="","",COUNTIF(Purchases!$B$4:$B$2003,$B264))</f>
        <v/>
      </c>
      <c r="M264" s="17" t="str">
        <f>IF($B264="","",SUMIF(Purchases!$B$4:$B$2003,$B264,Purchases!$E$4:$E$2003))</f>
        <v/>
      </c>
      <c r="N264" s="17" t="str">
        <f t="shared" si="13"/>
        <v/>
      </c>
      <c r="O264" s="16" t="str">
        <f>IF($B264="","",IF(N($L264)=0,"No purchase yet",IF($K264&lt;=Setup!$B$5,"Active",IF($K264&lt;=Setup!$B$6,"At risk","Lapsed"))))</f>
        <v/>
      </c>
      <c r="P264" s="13"/>
      <c r="Q264" s="18" t="str">
        <f t="shared" si="14"/>
        <v/>
      </c>
    </row>
    <row r="265" spans="1:17" x14ac:dyDescent="0.3">
      <c r="A265" s="13"/>
      <c r="B265" s="13"/>
      <c r="C265" s="13"/>
      <c r="D265" s="13"/>
      <c r="E265" s="13"/>
      <c r="F265" s="13"/>
      <c r="G265" s="13"/>
      <c r="H265" s="13"/>
      <c r="I265" s="14" t="str">
        <f>IF(N($L265)=0,"",100000-SUMPRODUCT(MAX((Purchases!$B$4:$B$2003=$B265)*(Purchases!$A$4:$A$2003&lt;&gt;"")*(100000-Purchases!$A$4:$A$2003))))</f>
        <v/>
      </c>
      <c r="J265" s="14" t="str">
        <f>IF(N($L265)=0,"",SUMPRODUCT(MAX((Purchases!$B$4:$B$2003=$B265)*Purchases!$A$4:$A$2003)))</f>
        <v/>
      </c>
      <c r="K265" s="15" t="str">
        <f t="shared" ca="1" si="12"/>
        <v/>
      </c>
      <c r="L265" s="16" t="str">
        <f>IF($B265="","",COUNTIF(Purchases!$B$4:$B$2003,$B265))</f>
        <v/>
      </c>
      <c r="M265" s="17" t="str">
        <f>IF($B265="","",SUMIF(Purchases!$B$4:$B$2003,$B265,Purchases!$E$4:$E$2003))</f>
        <v/>
      </c>
      <c r="N265" s="17" t="str">
        <f t="shared" si="13"/>
        <v/>
      </c>
      <c r="O265" s="16" t="str">
        <f>IF($B265="","",IF(N($L265)=0,"No purchase yet",IF($K265&lt;=Setup!$B$5,"Active",IF($K265&lt;=Setup!$B$6,"At risk","Lapsed"))))</f>
        <v/>
      </c>
      <c r="P265" s="13"/>
      <c r="Q265" s="18" t="str">
        <f t="shared" si="14"/>
        <v/>
      </c>
    </row>
    <row r="266" spans="1:17" x14ac:dyDescent="0.3">
      <c r="A266" s="13"/>
      <c r="B266" s="13"/>
      <c r="C266" s="13"/>
      <c r="D266" s="13"/>
      <c r="E266" s="13"/>
      <c r="F266" s="13"/>
      <c r="G266" s="13"/>
      <c r="H266" s="13"/>
      <c r="I266" s="14" t="str">
        <f>IF(N($L266)=0,"",100000-SUMPRODUCT(MAX((Purchases!$B$4:$B$2003=$B266)*(Purchases!$A$4:$A$2003&lt;&gt;"")*(100000-Purchases!$A$4:$A$2003))))</f>
        <v/>
      </c>
      <c r="J266" s="14" t="str">
        <f>IF(N($L266)=0,"",SUMPRODUCT(MAX((Purchases!$B$4:$B$2003=$B266)*Purchases!$A$4:$A$2003)))</f>
        <v/>
      </c>
      <c r="K266" s="15" t="str">
        <f t="shared" ca="1" si="12"/>
        <v/>
      </c>
      <c r="L266" s="16" t="str">
        <f>IF($B266="","",COUNTIF(Purchases!$B$4:$B$2003,$B266))</f>
        <v/>
      </c>
      <c r="M266" s="17" t="str">
        <f>IF($B266="","",SUMIF(Purchases!$B$4:$B$2003,$B266,Purchases!$E$4:$E$2003))</f>
        <v/>
      </c>
      <c r="N266" s="17" t="str">
        <f t="shared" si="13"/>
        <v/>
      </c>
      <c r="O266" s="16" t="str">
        <f>IF($B266="","",IF(N($L266)=0,"No purchase yet",IF($K266&lt;=Setup!$B$5,"Active",IF($K266&lt;=Setup!$B$6,"At risk","Lapsed"))))</f>
        <v/>
      </c>
      <c r="P266" s="13"/>
      <c r="Q266" s="18" t="str">
        <f t="shared" si="14"/>
        <v/>
      </c>
    </row>
    <row r="267" spans="1:17" x14ac:dyDescent="0.3">
      <c r="A267" s="13"/>
      <c r="B267" s="13"/>
      <c r="C267" s="13"/>
      <c r="D267" s="13"/>
      <c r="E267" s="13"/>
      <c r="F267" s="13"/>
      <c r="G267" s="13"/>
      <c r="H267" s="13"/>
      <c r="I267" s="14" t="str">
        <f>IF(N($L267)=0,"",100000-SUMPRODUCT(MAX((Purchases!$B$4:$B$2003=$B267)*(Purchases!$A$4:$A$2003&lt;&gt;"")*(100000-Purchases!$A$4:$A$2003))))</f>
        <v/>
      </c>
      <c r="J267" s="14" t="str">
        <f>IF(N($L267)=0,"",SUMPRODUCT(MAX((Purchases!$B$4:$B$2003=$B267)*Purchases!$A$4:$A$2003)))</f>
        <v/>
      </c>
      <c r="K267" s="15" t="str">
        <f t="shared" ca="1" si="12"/>
        <v/>
      </c>
      <c r="L267" s="16" t="str">
        <f>IF($B267="","",COUNTIF(Purchases!$B$4:$B$2003,$B267))</f>
        <v/>
      </c>
      <c r="M267" s="17" t="str">
        <f>IF($B267="","",SUMIF(Purchases!$B$4:$B$2003,$B267,Purchases!$E$4:$E$2003))</f>
        <v/>
      </c>
      <c r="N267" s="17" t="str">
        <f t="shared" si="13"/>
        <v/>
      </c>
      <c r="O267" s="16" t="str">
        <f>IF($B267="","",IF(N($L267)=0,"No purchase yet",IF($K267&lt;=Setup!$B$5,"Active",IF($K267&lt;=Setup!$B$6,"At risk","Lapsed"))))</f>
        <v/>
      </c>
      <c r="P267" s="13"/>
      <c r="Q267" s="18" t="str">
        <f t="shared" si="14"/>
        <v/>
      </c>
    </row>
    <row r="268" spans="1:17" x14ac:dyDescent="0.3">
      <c r="A268" s="13"/>
      <c r="B268" s="13"/>
      <c r="C268" s="13"/>
      <c r="D268" s="13"/>
      <c r="E268" s="13"/>
      <c r="F268" s="13"/>
      <c r="G268" s="13"/>
      <c r="H268" s="13"/>
      <c r="I268" s="14" t="str">
        <f>IF(N($L268)=0,"",100000-SUMPRODUCT(MAX((Purchases!$B$4:$B$2003=$B268)*(Purchases!$A$4:$A$2003&lt;&gt;"")*(100000-Purchases!$A$4:$A$2003))))</f>
        <v/>
      </c>
      <c r="J268" s="14" t="str">
        <f>IF(N($L268)=0,"",SUMPRODUCT(MAX((Purchases!$B$4:$B$2003=$B268)*Purchases!$A$4:$A$2003)))</f>
        <v/>
      </c>
      <c r="K268" s="15" t="str">
        <f t="shared" ca="1" si="12"/>
        <v/>
      </c>
      <c r="L268" s="16" t="str">
        <f>IF($B268="","",COUNTIF(Purchases!$B$4:$B$2003,$B268))</f>
        <v/>
      </c>
      <c r="M268" s="17" t="str">
        <f>IF($B268="","",SUMIF(Purchases!$B$4:$B$2003,$B268,Purchases!$E$4:$E$2003))</f>
        <v/>
      </c>
      <c r="N268" s="17" t="str">
        <f t="shared" si="13"/>
        <v/>
      </c>
      <c r="O268" s="16" t="str">
        <f>IF($B268="","",IF(N($L268)=0,"No purchase yet",IF($K268&lt;=Setup!$B$5,"Active",IF($K268&lt;=Setup!$B$6,"At risk","Lapsed"))))</f>
        <v/>
      </c>
      <c r="P268" s="13"/>
      <c r="Q268" s="18" t="str">
        <f t="shared" si="14"/>
        <v/>
      </c>
    </row>
    <row r="269" spans="1:17" x14ac:dyDescent="0.3">
      <c r="A269" s="13"/>
      <c r="B269" s="13"/>
      <c r="C269" s="13"/>
      <c r="D269" s="13"/>
      <c r="E269" s="13"/>
      <c r="F269" s="13"/>
      <c r="G269" s="13"/>
      <c r="H269" s="13"/>
      <c r="I269" s="14" t="str">
        <f>IF(N($L269)=0,"",100000-SUMPRODUCT(MAX((Purchases!$B$4:$B$2003=$B269)*(Purchases!$A$4:$A$2003&lt;&gt;"")*(100000-Purchases!$A$4:$A$2003))))</f>
        <v/>
      </c>
      <c r="J269" s="14" t="str">
        <f>IF(N($L269)=0,"",SUMPRODUCT(MAX((Purchases!$B$4:$B$2003=$B269)*Purchases!$A$4:$A$2003)))</f>
        <v/>
      </c>
      <c r="K269" s="15" t="str">
        <f t="shared" ca="1" si="12"/>
        <v/>
      </c>
      <c r="L269" s="16" t="str">
        <f>IF($B269="","",COUNTIF(Purchases!$B$4:$B$2003,$B269))</f>
        <v/>
      </c>
      <c r="M269" s="17" t="str">
        <f>IF($B269="","",SUMIF(Purchases!$B$4:$B$2003,$B269,Purchases!$E$4:$E$2003))</f>
        <v/>
      </c>
      <c r="N269" s="17" t="str">
        <f t="shared" si="13"/>
        <v/>
      </c>
      <c r="O269" s="16" t="str">
        <f>IF($B269="","",IF(N($L269)=0,"No purchase yet",IF($K269&lt;=Setup!$B$5,"Active",IF($K269&lt;=Setup!$B$6,"At risk","Lapsed"))))</f>
        <v/>
      </c>
      <c r="P269" s="13"/>
      <c r="Q269" s="18" t="str">
        <f t="shared" si="14"/>
        <v/>
      </c>
    </row>
    <row r="270" spans="1:17" x14ac:dyDescent="0.3">
      <c r="A270" s="13"/>
      <c r="B270" s="13"/>
      <c r="C270" s="13"/>
      <c r="D270" s="13"/>
      <c r="E270" s="13"/>
      <c r="F270" s="13"/>
      <c r="G270" s="13"/>
      <c r="H270" s="13"/>
      <c r="I270" s="14" t="str">
        <f>IF(N($L270)=0,"",100000-SUMPRODUCT(MAX((Purchases!$B$4:$B$2003=$B270)*(Purchases!$A$4:$A$2003&lt;&gt;"")*(100000-Purchases!$A$4:$A$2003))))</f>
        <v/>
      </c>
      <c r="J270" s="14" t="str">
        <f>IF(N($L270)=0,"",SUMPRODUCT(MAX((Purchases!$B$4:$B$2003=$B270)*Purchases!$A$4:$A$2003)))</f>
        <v/>
      </c>
      <c r="K270" s="15" t="str">
        <f t="shared" ca="1" si="12"/>
        <v/>
      </c>
      <c r="L270" s="16" t="str">
        <f>IF($B270="","",COUNTIF(Purchases!$B$4:$B$2003,$B270))</f>
        <v/>
      </c>
      <c r="M270" s="17" t="str">
        <f>IF($B270="","",SUMIF(Purchases!$B$4:$B$2003,$B270,Purchases!$E$4:$E$2003))</f>
        <v/>
      </c>
      <c r="N270" s="17" t="str">
        <f t="shared" si="13"/>
        <v/>
      </c>
      <c r="O270" s="16" t="str">
        <f>IF($B270="","",IF(N($L270)=0,"No purchase yet",IF($K270&lt;=Setup!$B$5,"Active",IF($K270&lt;=Setup!$B$6,"At risk","Lapsed"))))</f>
        <v/>
      </c>
      <c r="P270" s="13"/>
      <c r="Q270" s="18" t="str">
        <f t="shared" si="14"/>
        <v/>
      </c>
    </row>
    <row r="271" spans="1:17" x14ac:dyDescent="0.3">
      <c r="A271" s="13"/>
      <c r="B271" s="13"/>
      <c r="C271" s="13"/>
      <c r="D271" s="13"/>
      <c r="E271" s="13"/>
      <c r="F271" s="13"/>
      <c r="G271" s="13"/>
      <c r="H271" s="13"/>
      <c r="I271" s="14" t="str">
        <f>IF(N($L271)=0,"",100000-SUMPRODUCT(MAX((Purchases!$B$4:$B$2003=$B271)*(Purchases!$A$4:$A$2003&lt;&gt;"")*(100000-Purchases!$A$4:$A$2003))))</f>
        <v/>
      </c>
      <c r="J271" s="14" t="str">
        <f>IF(N($L271)=0,"",SUMPRODUCT(MAX((Purchases!$B$4:$B$2003=$B271)*Purchases!$A$4:$A$2003)))</f>
        <v/>
      </c>
      <c r="K271" s="15" t="str">
        <f t="shared" ca="1" si="12"/>
        <v/>
      </c>
      <c r="L271" s="16" t="str">
        <f>IF($B271="","",COUNTIF(Purchases!$B$4:$B$2003,$B271))</f>
        <v/>
      </c>
      <c r="M271" s="17" t="str">
        <f>IF($B271="","",SUMIF(Purchases!$B$4:$B$2003,$B271,Purchases!$E$4:$E$2003))</f>
        <v/>
      </c>
      <c r="N271" s="17" t="str">
        <f t="shared" si="13"/>
        <v/>
      </c>
      <c r="O271" s="16" t="str">
        <f>IF($B271="","",IF(N($L271)=0,"No purchase yet",IF($K271&lt;=Setup!$B$5,"Active",IF($K271&lt;=Setup!$B$6,"At risk","Lapsed"))))</f>
        <v/>
      </c>
      <c r="P271" s="13"/>
      <c r="Q271" s="18" t="str">
        <f t="shared" si="14"/>
        <v/>
      </c>
    </row>
    <row r="272" spans="1:17" x14ac:dyDescent="0.3">
      <c r="A272" s="13"/>
      <c r="B272" s="13"/>
      <c r="C272" s="13"/>
      <c r="D272" s="13"/>
      <c r="E272" s="13"/>
      <c r="F272" s="13"/>
      <c r="G272" s="13"/>
      <c r="H272" s="13"/>
      <c r="I272" s="14" t="str">
        <f>IF(N($L272)=0,"",100000-SUMPRODUCT(MAX((Purchases!$B$4:$B$2003=$B272)*(Purchases!$A$4:$A$2003&lt;&gt;"")*(100000-Purchases!$A$4:$A$2003))))</f>
        <v/>
      </c>
      <c r="J272" s="14" t="str">
        <f>IF(N($L272)=0,"",SUMPRODUCT(MAX((Purchases!$B$4:$B$2003=$B272)*Purchases!$A$4:$A$2003)))</f>
        <v/>
      </c>
      <c r="K272" s="15" t="str">
        <f t="shared" ca="1" si="12"/>
        <v/>
      </c>
      <c r="L272" s="16" t="str">
        <f>IF($B272="","",COUNTIF(Purchases!$B$4:$B$2003,$B272))</f>
        <v/>
      </c>
      <c r="M272" s="17" t="str">
        <f>IF($B272="","",SUMIF(Purchases!$B$4:$B$2003,$B272,Purchases!$E$4:$E$2003))</f>
        <v/>
      </c>
      <c r="N272" s="17" t="str">
        <f t="shared" si="13"/>
        <v/>
      </c>
      <c r="O272" s="16" t="str">
        <f>IF($B272="","",IF(N($L272)=0,"No purchase yet",IF($K272&lt;=Setup!$B$5,"Active",IF($K272&lt;=Setup!$B$6,"At risk","Lapsed"))))</f>
        <v/>
      </c>
      <c r="P272" s="13"/>
      <c r="Q272" s="18" t="str">
        <f t="shared" si="14"/>
        <v/>
      </c>
    </row>
    <row r="273" spans="1:17" x14ac:dyDescent="0.3">
      <c r="A273" s="13"/>
      <c r="B273" s="13"/>
      <c r="C273" s="13"/>
      <c r="D273" s="13"/>
      <c r="E273" s="13"/>
      <c r="F273" s="13"/>
      <c r="G273" s="13"/>
      <c r="H273" s="13"/>
      <c r="I273" s="14" t="str">
        <f>IF(N($L273)=0,"",100000-SUMPRODUCT(MAX((Purchases!$B$4:$B$2003=$B273)*(Purchases!$A$4:$A$2003&lt;&gt;"")*(100000-Purchases!$A$4:$A$2003))))</f>
        <v/>
      </c>
      <c r="J273" s="14" t="str">
        <f>IF(N($L273)=0,"",SUMPRODUCT(MAX((Purchases!$B$4:$B$2003=$B273)*Purchases!$A$4:$A$2003)))</f>
        <v/>
      </c>
      <c r="K273" s="15" t="str">
        <f t="shared" ca="1" si="12"/>
        <v/>
      </c>
      <c r="L273" s="16" t="str">
        <f>IF($B273="","",COUNTIF(Purchases!$B$4:$B$2003,$B273))</f>
        <v/>
      </c>
      <c r="M273" s="17" t="str">
        <f>IF($B273="","",SUMIF(Purchases!$B$4:$B$2003,$B273,Purchases!$E$4:$E$2003))</f>
        <v/>
      </c>
      <c r="N273" s="17" t="str">
        <f t="shared" si="13"/>
        <v/>
      </c>
      <c r="O273" s="16" t="str">
        <f>IF($B273="","",IF(N($L273)=0,"No purchase yet",IF($K273&lt;=Setup!$B$5,"Active",IF($K273&lt;=Setup!$B$6,"At risk","Lapsed"))))</f>
        <v/>
      </c>
      <c r="P273" s="13"/>
      <c r="Q273" s="18" t="str">
        <f t="shared" si="14"/>
        <v/>
      </c>
    </row>
    <row r="274" spans="1:17" x14ac:dyDescent="0.3">
      <c r="A274" s="13"/>
      <c r="B274" s="13"/>
      <c r="C274" s="13"/>
      <c r="D274" s="13"/>
      <c r="E274" s="13"/>
      <c r="F274" s="13"/>
      <c r="G274" s="13"/>
      <c r="H274" s="13"/>
      <c r="I274" s="14" t="str">
        <f>IF(N($L274)=0,"",100000-SUMPRODUCT(MAX((Purchases!$B$4:$B$2003=$B274)*(Purchases!$A$4:$A$2003&lt;&gt;"")*(100000-Purchases!$A$4:$A$2003))))</f>
        <v/>
      </c>
      <c r="J274" s="14" t="str">
        <f>IF(N($L274)=0,"",SUMPRODUCT(MAX((Purchases!$B$4:$B$2003=$B274)*Purchases!$A$4:$A$2003)))</f>
        <v/>
      </c>
      <c r="K274" s="15" t="str">
        <f t="shared" ca="1" si="12"/>
        <v/>
      </c>
      <c r="L274" s="16" t="str">
        <f>IF($B274="","",COUNTIF(Purchases!$B$4:$B$2003,$B274))</f>
        <v/>
      </c>
      <c r="M274" s="17" t="str">
        <f>IF($B274="","",SUMIF(Purchases!$B$4:$B$2003,$B274,Purchases!$E$4:$E$2003))</f>
        <v/>
      </c>
      <c r="N274" s="17" t="str">
        <f t="shared" si="13"/>
        <v/>
      </c>
      <c r="O274" s="16" t="str">
        <f>IF($B274="","",IF(N($L274)=0,"No purchase yet",IF($K274&lt;=Setup!$B$5,"Active",IF($K274&lt;=Setup!$B$6,"At risk","Lapsed"))))</f>
        <v/>
      </c>
      <c r="P274" s="13"/>
      <c r="Q274" s="18" t="str">
        <f t="shared" si="14"/>
        <v/>
      </c>
    </row>
    <row r="275" spans="1:17" x14ac:dyDescent="0.3">
      <c r="A275" s="13"/>
      <c r="B275" s="13"/>
      <c r="C275" s="13"/>
      <c r="D275" s="13"/>
      <c r="E275" s="13"/>
      <c r="F275" s="13"/>
      <c r="G275" s="13"/>
      <c r="H275" s="13"/>
      <c r="I275" s="14" t="str">
        <f>IF(N($L275)=0,"",100000-SUMPRODUCT(MAX((Purchases!$B$4:$B$2003=$B275)*(Purchases!$A$4:$A$2003&lt;&gt;"")*(100000-Purchases!$A$4:$A$2003))))</f>
        <v/>
      </c>
      <c r="J275" s="14" t="str">
        <f>IF(N($L275)=0,"",SUMPRODUCT(MAX((Purchases!$B$4:$B$2003=$B275)*Purchases!$A$4:$A$2003)))</f>
        <v/>
      </c>
      <c r="K275" s="15" t="str">
        <f t="shared" ca="1" si="12"/>
        <v/>
      </c>
      <c r="L275" s="16" t="str">
        <f>IF($B275="","",COUNTIF(Purchases!$B$4:$B$2003,$B275))</f>
        <v/>
      </c>
      <c r="M275" s="17" t="str">
        <f>IF($B275="","",SUMIF(Purchases!$B$4:$B$2003,$B275,Purchases!$E$4:$E$2003))</f>
        <v/>
      </c>
      <c r="N275" s="17" t="str">
        <f t="shared" si="13"/>
        <v/>
      </c>
      <c r="O275" s="16" t="str">
        <f>IF($B275="","",IF(N($L275)=0,"No purchase yet",IF($K275&lt;=Setup!$B$5,"Active",IF($K275&lt;=Setup!$B$6,"At risk","Lapsed"))))</f>
        <v/>
      </c>
      <c r="P275" s="13"/>
      <c r="Q275" s="18" t="str">
        <f t="shared" si="14"/>
        <v/>
      </c>
    </row>
    <row r="276" spans="1:17" x14ac:dyDescent="0.3">
      <c r="A276" s="13"/>
      <c r="B276" s="13"/>
      <c r="C276" s="13"/>
      <c r="D276" s="13"/>
      <c r="E276" s="13"/>
      <c r="F276" s="13"/>
      <c r="G276" s="13"/>
      <c r="H276" s="13"/>
      <c r="I276" s="14" t="str">
        <f>IF(N($L276)=0,"",100000-SUMPRODUCT(MAX((Purchases!$B$4:$B$2003=$B276)*(Purchases!$A$4:$A$2003&lt;&gt;"")*(100000-Purchases!$A$4:$A$2003))))</f>
        <v/>
      </c>
      <c r="J276" s="14" t="str">
        <f>IF(N($L276)=0,"",SUMPRODUCT(MAX((Purchases!$B$4:$B$2003=$B276)*Purchases!$A$4:$A$2003)))</f>
        <v/>
      </c>
      <c r="K276" s="15" t="str">
        <f t="shared" ca="1" si="12"/>
        <v/>
      </c>
      <c r="L276" s="16" t="str">
        <f>IF($B276="","",COUNTIF(Purchases!$B$4:$B$2003,$B276))</f>
        <v/>
      </c>
      <c r="M276" s="17" t="str">
        <f>IF($B276="","",SUMIF(Purchases!$B$4:$B$2003,$B276,Purchases!$E$4:$E$2003))</f>
        <v/>
      </c>
      <c r="N276" s="17" t="str">
        <f t="shared" si="13"/>
        <v/>
      </c>
      <c r="O276" s="16" t="str">
        <f>IF($B276="","",IF(N($L276)=0,"No purchase yet",IF($K276&lt;=Setup!$B$5,"Active",IF($K276&lt;=Setup!$B$6,"At risk","Lapsed"))))</f>
        <v/>
      </c>
      <c r="P276" s="13"/>
      <c r="Q276" s="18" t="str">
        <f t="shared" si="14"/>
        <v/>
      </c>
    </row>
    <row r="277" spans="1:17" x14ac:dyDescent="0.3">
      <c r="A277" s="13"/>
      <c r="B277" s="13"/>
      <c r="C277" s="13"/>
      <c r="D277" s="13"/>
      <c r="E277" s="13"/>
      <c r="F277" s="13"/>
      <c r="G277" s="13"/>
      <c r="H277" s="13"/>
      <c r="I277" s="14" t="str">
        <f>IF(N($L277)=0,"",100000-SUMPRODUCT(MAX((Purchases!$B$4:$B$2003=$B277)*(Purchases!$A$4:$A$2003&lt;&gt;"")*(100000-Purchases!$A$4:$A$2003))))</f>
        <v/>
      </c>
      <c r="J277" s="14" t="str">
        <f>IF(N($L277)=0,"",SUMPRODUCT(MAX((Purchases!$B$4:$B$2003=$B277)*Purchases!$A$4:$A$2003)))</f>
        <v/>
      </c>
      <c r="K277" s="15" t="str">
        <f t="shared" ca="1" si="12"/>
        <v/>
      </c>
      <c r="L277" s="16" t="str">
        <f>IF($B277="","",COUNTIF(Purchases!$B$4:$B$2003,$B277))</f>
        <v/>
      </c>
      <c r="M277" s="17" t="str">
        <f>IF($B277="","",SUMIF(Purchases!$B$4:$B$2003,$B277,Purchases!$E$4:$E$2003))</f>
        <v/>
      </c>
      <c r="N277" s="17" t="str">
        <f t="shared" si="13"/>
        <v/>
      </c>
      <c r="O277" s="16" t="str">
        <f>IF($B277="","",IF(N($L277)=0,"No purchase yet",IF($K277&lt;=Setup!$B$5,"Active",IF($K277&lt;=Setup!$B$6,"At risk","Lapsed"))))</f>
        <v/>
      </c>
      <c r="P277" s="13"/>
      <c r="Q277" s="18" t="str">
        <f t="shared" si="14"/>
        <v/>
      </c>
    </row>
    <row r="278" spans="1:17" x14ac:dyDescent="0.3">
      <c r="A278" s="13"/>
      <c r="B278" s="13"/>
      <c r="C278" s="13"/>
      <c r="D278" s="13"/>
      <c r="E278" s="13"/>
      <c r="F278" s="13"/>
      <c r="G278" s="13"/>
      <c r="H278" s="13"/>
      <c r="I278" s="14" t="str">
        <f>IF(N($L278)=0,"",100000-SUMPRODUCT(MAX((Purchases!$B$4:$B$2003=$B278)*(Purchases!$A$4:$A$2003&lt;&gt;"")*(100000-Purchases!$A$4:$A$2003))))</f>
        <v/>
      </c>
      <c r="J278" s="14" t="str">
        <f>IF(N($L278)=0,"",SUMPRODUCT(MAX((Purchases!$B$4:$B$2003=$B278)*Purchases!$A$4:$A$2003)))</f>
        <v/>
      </c>
      <c r="K278" s="15" t="str">
        <f t="shared" ca="1" si="12"/>
        <v/>
      </c>
      <c r="L278" s="16" t="str">
        <f>IF($B278="","",COUNTIF(Purchases!$B$4:$B$2003,$B278))</f>
        <v/>
      </c>
      <c r="M278" s="17" t="str">
        <f>IF($B278="","",SUMIF(Purchases!$B$4:$B$2003,$B278,Purchases!$E$4:$E$2003))</f>
        <v/>
      </c>
      <c r="N278" s="17" t="str">
        <f t="shared" si="13"/>
        <v/>
      </c>
      <c r="O278" s="16" t="str">
        <f>IF($B278="","",IF(N($L278)=0,"No purchase yet",IF($K278&lt;=Setup!$B$5,"Active",IF($K278&lt;=Setup!$B$6,"At risk","Lapsed"))))</f>
        <v/>
      </c>
      <c r="P278" s="13"/>
      <c r="Q278" s="18" t="str">
        <f t="shared" si="14"/>
        <v/>
      </c>
    </row>
    <row r="279" spans="1:17" x14ac:dyDescent="0.3">
      <c r="A279" s="13"/>
      <c r="B279" s="13"/>
      <c r="C279" s="13"/>
      <c r="D279" s="13"/>
      <c r="E279" s="13"/>
      <c r="F279" s="13"/>
      <c r="G279" s="13"/>
      <c r="H279" s="13"/>
      <c r="I279" s="14" t="str">
        <f>IF(N($L279)=0,"",100000-SUMPRODUCT(MAX((Purchases!$B$4:$B$2003=$B279)*(Purchases!$A$4:$A$2003&lt;&gt;"")*(100000-Purchases!$A$4:$A$2003))))</f>
        <v/>
      </c>
      <c r="J279" s="14" t="str">
        <f>IF(N($L279)=0,"",SUMPRODUCT(MAX((Purchases!$B$4:$B$2003=$B279)*Purchases!$A$4:$A$2003)))</f>
        <v/>
      </c>
      <c r="K279" s="15" t="str">
        <f t="shared" ca="1" si="12"/>
        <v/>
      </c>
      <c r="L279" s="16" t="str">
        <f>IF($B279="","",COUNTIF(Purchases!$B$4:$B$2003,$B279))</f>
        <v/>
      </c>
      <c r="M279" s="17" t="str">
        <f>IF($B279="","",SUMIF(Purchases!$B$4:$B$2003,$B279,Purchases!$E$4:$E$2003))</f>
        <v/>
      </c>
      <c r="N279" s="17" t="str">
        <f t="shared" si="13"/>
        <v/>
      </c>
      <c r="O279" s="16" t="str">
        <f>IF($B279="","",IF(N($L279)=0,"No purchase yet",IF($K279&lt;=Setup!$B$5,"Active",IF($K279&lt;=Setup!$B$6,"At risk","Lapsed"))))</f>
        <v/>
      </c>
      <c r="P279" s="13"/>
      <c r="Q279" s="18" t="str">
        <f t="shared" si="14"/>
        <v/>
      </c>
    </row>
    <row r="280" spans="1:17" x14ac:dyDescent="0.3">
      <c r="A280" s="13"/>
      <c r="B280" s="13"/>
      <c r="C280" s="13"/>
      <c r="D280" s="13"/>
      <c r="E280" s="13"/>
      <c r="F280" s="13"/>
      <c r="G280" s="13"/>
      <c r="H280" s="13"/>
      <c r="I280" s="14" t="str">
        <f>IF(N($L280)=0,"",100000-SUMPRODUCT(MAX((Purchases!$B$4:$B$2003=$B280)*(Purchases!$A$4:$A$2003&lt;&gt;"")*(100000-Purchases!$A$4:$A$2003))))</f>
        <v/>
      </c>
      <c r="J280" s="14" t="str">
        <f>IF(N($L280)=0,"",SUMPRODUCT(MAX((Purchases!$B$4:$B$2003=$B280)*Purchases!$A$4:$A$2003)))</f>
        <v/>
      </c>
      <c r="K280" s="15" t="str">
        <f t="shared" ca="1" si="12"/>
        <v/>
      </c>
      <c r="L280" s="16" t="str">
        <f>IF($B280="","",COUNTIF(Purchases!$B$4:$B$2003,$B280))</f>
        <v/>
      </c>
      <c r="M280" s="17" t="str">
        <f>IF($B280="","",SUMIF(Purchases!$B$4:$B$2003,$B280,Purchases!$E$4:$E$2003))</f>
        <v/>
      </c>
      <c r="N280" s="17" t="str">
        <f t="shared" si="13"/>
        <v/>
      </c>
      <c r="O280" s="16" t="str">
        <f>IF($B280="","",IF(N($L280)=0,"No purchase yet",IF($K280&lt;=Setup!$B$5,"Active",IF($K280&lt;=Setup!$B$6,"At risk","Lapsed"))))</f>
        <v/>
      </c>
      <c r="P280" s="13"/>
      <c r="Q280" s="18" t="str">
        <f t="shared" si="14"/>
        <v/>
      </c>
    </row>
    <row r="281" spans="1:17" x14ac:dyDescent="0.3">
      <c r="A281" s="13"/>
      <c r="B281" s="13"/>
      <c r="C281" s="13"/>
      <c r="D281" s="13"/>
      <c r="E281" s="13"/>
      <c r="F281" s="13"/>
      <c r="G281" s="13"/>
      <c r="H281" s="13"/>
      <c r="I281" s="14" t="str">
        <f>IF(N($L281)=0,"",100000-SUMPRODUCT(MAX((Purchases!$B$4:$B$2003=$B281)*(Purchases!$A$4:$A$2003&lt;&gt;"")*(100000-Purchases!$A$4:$A$2003))))</f>
        <v/>
      </c>
      <c r="J281" s="14" t="str">
        <f>IF(N($L281)=0,"",SUMPRODUCT(MAX((Purchases!$B$4:$B$2003=$B281)*Purchases!$A$4:$A$2003)))</f>
        <v/>
      </c>
      <c r="K281" s="15" t="str">
        <f t="shared" ca="1" si="12"/>
        <v/>
      </c>
      <c r="L281" s="16" t="str">
        <f>IF($B281="","",COUNTIF(Purchases!$B$4:$B$2003,$B281))</f>
        <v/>
      </c>
      <c r="M281" s="17" t="str">
        <f>IF($B281="","",SUMIF(Purchases!$B$4:$B$2003,$B281,Purchases!$E$4:$E$2003))</f>
        <v/>
      </c>
      <c r="N281" s="17" t="str">
        <f t="shared" si="13"/>
        <v/>
      </c>
      <c r="O281" s="16" t="str">
        <f>IF($B281="","",IF(N($L281)=0,"No purchase yet",IF($K281&lt;=Setup!$B$5,"Active",IF($K281&lt;=Setup!$B$6,"At risk","Lapsed"))))</f>
        <v/>
      </c>
      <c r="P281" s="13"/>
      <c r="Q281" s="18" t="str">
        <f t="shared" si="14"/>
        <v/>
      </c>
    </row>
    <row r="282" spans="1:17" x14ac:dyDescent="0.3">
      <c r="A282" s="13"/>
      <c r="B282" s="13"/>
      <c r="C282" s="13"/>
      <c r="D282" s="13"/>
      <c r="E282" s="13"/>
      <c r="F282" s="13"/>
      <c r="G282" s="13"/>
      <c r="H282" s="13"/>
      <c r="I282" s="14" t="str">
        <f>IF(N($L282)=0,"",100000-SUMPRODUCT(MAX((Purchases!$B$4:$B$2003=$B282)*(Purchases!$A$4:$A$2003&lt;&gt;"")*(100000-Purchases!$A$4:$A$2003))))</f>
        <v/>
      </c>
      <c r="J282" s="14" t="str">
        <f>IF(N($L282)=0,"",SUMPRODUCT(MAX((Purchases!$B$4:$B$2003=$B282)*Purchases!$A$4:$A$2003)))</f>
        <v/>
      </c>
      <c r="K282" s="15" t="str">
        <f t="shared" ca="1" si="12"/>
        <v/>
      </c>
      <c r="L282" s="16" t="str">
        <f>IF($B282="","",COUNTIF(Purchases!$B$4:$B$2003,$B282))</f>
        <v/>
      </c>
      <c r="M282" s="17" t="str">
        <f>IF($B282="","",SUMIF(Purchases!$B$4:$B$2003,$B282,Purchases!$E$4:$E$2003))</f>
        <v/>
      </c>
      <c r="N282" s="17" t="str">
        <f t="shared" si="13"/>
        <v/>
      </c>
      <c r="O282" s="16" t="str">
        <f>IF($B282="","",IF(N($L282)=0,"No purchase yet",IF($K282&lt;=Setup!$B$5,"Active",IF($K282&lt;=Setup!$B$6,"At risk","Lapsed"))))</f>
        <v/>
      </c>
      <c r="P282" s="13"/>
      <c r="Q282" s="18" t="str">
        <f t="shared" si="14"/>
        <v/>
      </c>
    </row>
    <row r="283" spans="1:17" x14ac:dyDescent="0.3">
      <c r="A283" s="13"/>
      <c r="B283" s="13"/>
      <c r="C283" s="13"/>
      <c r="D283" s="13"/>
      <c r="E283" s="13"/>
      <c r="F283" s="13"/>
      <c r="G283" s="13"/>
      <c r="H283" s="13"/>
      <c r="I283" s="14" t="str">
        <f>IF(N($L283)=0,"",100000-SUMPRODUCT(MAX((Purchases!$B$4:$B$2003=$B283)*(Purchases!$A$4:$A$2003&lt;&gt;"")*(100000-Purchases!$A$4:$A$2003))))</f>
        <v/>
      </c>
      <c r="J283" s="14" t="str">
        <f>IF(N($L283)=0,"",SUMPRODUCT(MAX((Purchases!$B$4:$B$2003=$B283)*Purchases!$A$4:$A$2003)))</f>
        <v/>
      </c>
      <c r="K283" s="15" t="str">
        <f t="shared" ca="1" si="12"/>
        <v/>
      </c>
      <c r="L283" s="16" t="str">
        <f>IF($B283="","",COUNTIF(Purchases!$B$4:$B$2003,$B283))</f>
        <v/>
      </c>
      <c r="M283" s="17" t="str">
        <f>IF($B283="","",SUMIF(Purchases!$B$4:$B$2003,$B283,Purchases!$E$4:$E$2003))</f>
        <v/>
      </c>
      <c r="N283" s="17" t="str">
        <f t="shared" si="13"/>
        <v/>
      </c>
      <c r="O283" s="16" t="str">
        <f>IF($B283="","",IF(N($L283)=0,"No purchase yet",IF($K283&lt;=Setup!$B$5,"Active",IF($K283&lt;=Setup!$B$6,"At risk","Lapsed"))))</f>
        <v/>
      </c>
      <c r="P283" s="13"/>
      <c r="Q283" s="18" t="str">
        <f t="shared" si="14"/>
        <v/>
      </c>
    </row>
    <row r="284" spans="1:17" x14ac:dyDescent="0.3">
      <c r="A284" s="13"/>
      <c r="B284" s="13"/>
      <c r="C284" s="13"/>
      <c r="D284" s="13"/>
      <c r="E284" s="13"/>
      <c r="F284" s="13"/>
      <c r="G284" s="13"/>
      <c r="H284" s="13"/>
      <c r="I284" s="14" t="str">
        <f>IF(N($L284)=0,"",100000-SUMPRODUCT(MAX((Purchases!$B$4:$B$2003=$B284)*(Purchases!$A$4:$A$2003&lt;&gt;"")*(100000-Purchases!$A$4:$A$2003))))</f>
        <v/>
      </c>
      <c r="J284" s="14" t="str">
        <f>IF(N($L284)=0,"",SUMPRODUCT(MAX((Purchases!$B$4:$B$2003=$B284)*Purchases!$A$4:$A$2003)))</f>
        <v/>
      </c>
      <c r="K284" s="15" t="str">
        <f t="shared" ca="1" si="12"/>
        <v/>
      </c>
      <c r="L284" s="16" t="str">
        <f>IF($B284="","",COUNTIF(Purchases!$B$4:$B$2003,$B284))</f>
        <v/>
      </c>
      <c r="M284" s="17" t="str">
        <f>IF($B284="","",SUMIF(Purchases!$B$4:$B$2003,$B284,Purchases!$E$4:$E$2003))</f>
        <v/>
      </c>
      <c r="N284" s="17" t="str">
        <f t="shared" si="13"/>
        <v/>
      </c>
      <c r="O284" s="16" t="str">
        <f>IF($B284="","",IF(N($L284)=0,"No purchase yet",IF($K284&lt;=Setup!$B$5,"Active",IF($K284&lt;=Setup!$B$6,"At risk","Lapsed"))))</f>
        <v/>
      </c>
      <c r="P284" s="13"/>
      <c r="Q284" s="18" t="str">
        <f t="shared" si="14"/>
        <v/>
      </c>
    </row>
    <row r="285" spans="1:17" x14ac:dyDescent="0.3">
      <c r="A285" s="13"/>
      <c r="B285" s="13"/>
      <c r="C285" s="13"/>
      <c r="D285" s="13"/>
      <c r="E285" s="13"/>
      <c r="F285" s="13"/>
      <c r="G285" s="13"/>
      <c r="H285" s="13"/>
      <c r="I285" s="14" t="str">
        <f>IF(N($L285)=0,"",100000-SUMPRODUCT(MAX((Purchases!$B$4:$B$2003=$B285)*(Purchases!$A$4:$A$2003&lt;&gt;"")*(100000-Purchases!$A$4:$A$2003))))</f>
        <v/>
      </c>
      <c r="J285" s="14" t="str">
        <f>IF(N($L285)=0,"",SUMPRODUCT(MAX((Purchases!$B$4:$B$2003=$B285)*Purchases!$A$4:$A$2003)))</f>
        <v/>
      </c>
      <c r="K285" s="15" t="str">
        <f t="shared" ca="1" si="12"/>
        <v/>
      </c>
      <c r="L285" s="16" t="str">
        <f>IF($B285="","",COUNTIF(Purchases!$B$4:$B$2003,$B285))</f>
        <v/>
      </c>
      <c r="M285" s="17" t="str">
        <f>IF($B285="","",SUMIF(Purchases!$B$4:$B$2003,$B285,Purchases!$E$4:$E$2003))</f>
        <v/>
      </c>
      <c r="N285" s="17" t="str">
        <f t="shared" si="13"/>
        <v/>
      </c>
      <c r="O285" s="16" t="str">
        <f>IF($B285="","",IF(N($L285)=0,"No purchase yet",IF($K285&lt;=Setup!$B$5,"Active",IF($K285&lt;=Setup!$B$6,"At risk","Lapsed"))))</f>
        <v/>
      </c>
      <c r="P285" s="13"/>
      <c r="Q285" s="18" t="str">
        <f t="shared" si="14"/>
        <v/>
      </c>
    </row>
    <row r="286" spans="1:17" x14ac:dyDescent="0.3">
      <c r="A286" s="13"/>
      <c r="B286" s="13"/>
      <c r="C286" s="13"/>
      <c r="D286" s="13"/>
      <c r="E286" s="13"/>
      <c r="F286" s="13"/>
      <c r="G286" s="13"/>
      <c r="H286" s="13"/>
      <c r="I286" s="14" t="str">
        <f>IF(N($L286)=0,"",100000-SUMPRODUCT(MAX((Purchases!$B$4:$B$2003=$B286)*(Purchases!$A$4:$A$2003&lt;&gt;"")*(100000-Purchases!$A$4:$A$2003))))</f>
        <v/>
      </c>
      <c r="J286" s="14" t="str">
        <f>IF(N($L286)=0,"",SUMPRODUCT(MAX((Purchases!$B$4:$B$2003=$B286)*Purchases!$A$4:$A$2003)))</f>
        <v/>
      </c>
      <c r="K286" s="15" t="str">
        <f t="shared" ca="1" si="12"/>
        <v/>
      </c>
      <c r="L286" s="16" t="str">
        <f>IF($B286="","",COUNTIF(Purchases!$B$4:$B$2003,$B286))</f>
        <v/>
      </c>
      <c r="M286" s="17" t="str">
        <f>IF($B286="","",SUMIF(Purchases!$B$4:$B$2003,$B286,Purchases!$E$4:$E$2003))</f>
        <v/>
      </c>
      <c r="N286" s="17" t="str">
        <f t="shared" si="13"/>
        <v/>
      </c>
      <c r="O286" s="16" t="str">
        <f>IF($B286="","",IF(N($L286)=0,"No purchase yet",IF($K286&lt;=Setup!$B$5,"Active",IF($K286&lt;=Setup!$B$6,"At risk","Lapsed"))))</f>
        <v/>
      </c>
      <c r="P286" s="13"/>
      <c r="Q286" s="18" t="str">
        <f t="shared" si="14"/>
        <v/>
      </c>
    </row>
    <row r="287" spans="1:17" x14ac:dyDescent="0.3">
      <c r="A287" s="13"/>
      <c r="B287" s="13"/>
      <c r="C287" s="13"/>
      <c r="D287" s="13"/>
      <c r="E287" s="13"/>
      <c r="F287" s="13"/>
      <c r="G287" s="13"/>
      <c r="H287" s="13"/>
      <c r="I287" s="14" t="str">
        <f>IF(N($L287)=0,"",100000-SUMPRODUCT(MAX((Purchases!$B$4:$B$2003=$B287)*(Purchases!$A$4:$A$2003&lt;&gt;"")*(100000-Purchases!$A$4:$A$2003))))</f>
        <v/>
      </c>
      <c r="J287" s="14" t="str">
        <f>IF(N($L287)=0,"",SUMPRODUCT(MAX((Purchases!$B$4:$B$2003=$B287)*Purchases!$A$4:$A$2003)))</f>
        <v/>
      </c>
      <c r="K287" s="15" t="str">
        <f t="shared" ca="1" si="12"/>
        <v/>
      </c>
      <c r="L287" s="16" t="str">
        <f>IF($B287="","",COUNTIF(Purchases!$B$4:$B$2003,$B287))</f>
        <v/>
      </c>
      <c r="M287" s="17" t="str">
        <f>IF($B287="","",SUMIF(Purchases!$B$4:$B$2003,$B287,Purchases!$E$4:$E$2003))</f>
        <v/>
      </c>
      <c r="N287" s="17" t="str">
        <f t="shared" si="13"/>
        <v/>
      </c>
      <c r="O287" s="16" t="str">
        <f>IF($B287="","",IF(N($L287)=0,"No purchase yet",IF($K287&lt;=Setup!$B$5,"Active",IF($K287&lt;=Setup!$B$6,"At risk","Lapsed"))))</f>
        <v/>
      </c>
      <c r="P287" s="13"/>
      <c r="Q287" s="18" t="str">
        <f t="shared" si="14"/>
        <v/>
      </c>
    </row>
    <row r="288" spans="1:17" x14ac:dyDescent="0.3">
      <c r="A288" s="13"/>
      <c r="B288" s="13"/>
      <c r="C288" s="13"/>
      <c r="D288" s="13"/>
      <c r="E288" s="13"/>
      <c r="F288" s="13"/>
      <c r="G288" s="13"/>
      <c r="H288" s="13"/>
      <c r="I288" s="14" t="str">
        <f>IF(N($L288)=0,"",100000-SUMPRODUCT(MAX((Purchases!$B$4:$B$2003=$B288)*(Purchases!$A$4:$A$2003&lt;&gt;"")*(100000-Purchases!$A$4:$A$2003))))</f>
        <v/>
      </c>
      <c r="J288" s="14" t="str">
        <f>IF(N($L288)=0,"",SUMPRODUCT(MAX((Purchases!$B$4:$B$2003=$B288)*Purchases!$A$4:$A$2003)))</f>
        <v/>
      </c>
      <c r="K288" s="15" t="str">
        <f t="shared" ca="1" si="12"/>
        <v/>
      </c>
      <c r="L288" s="16" t="str">
        <f>IF($B288="","",COUNTIF(Purchases!$B$4:$B$2003,$B288))</f>
        <v/>
      </c>
      <c r="M288" s="17" t="str">
        <f>IF($B288="","",SUMIF(Purchases!$B$4:$B$2003,$B288,Purchases!$E$4:$E$2003))</f>
        <v/>
      </c>
      <c r="N288" s="17" t="str">
        <f t="shared" si="13"/>
        <v/>
      </c>
      <c r="O288" s="16" t="str">
        <f>IF($B288="","",IF(N($L288)=0,"No purchase yet",IF($K288&lt;=Setup!$B$5,"Active",IF($K288&lt;=Setup!$B$6,"At risk","Lapsed"))))</f>
        <v/>
      </c>
      <c r="P288" s="13"/>
      <c r="Q288" s="18" t="str">
        <f t="shared" si="14"/>
        <v/>
      </c>
    </row>
    <row r="289" spans="1:17" x14ac:dyDescent="0.3">
      <c r="A289" s="13"/>
      <c r="B289" s="13"/>
      <c r="C289" s="13"/>
      <c r="D289" s="13"/>
      <c r="E289" s="13"/>
      <c r="F289" s="13"/>
      <c r="G289" s="13"/>
      <c r="H289" s="13"/>
      <c r="I289" s="14" t="str">
        <f>IF(N($L289)=0,"",100000-SUMPRODUCT(MAX((Purchases!$B$4:$B$2003=$B289)*(Purchases!$A$4:$A$2003&lt;&gt;"")*(100000-Purchases!$A$4:$A$2003))))</f>
        <v/>
      </c>
      <c r="J289" s="14" t="str">
        <f>IF(N($L289)=0,"",SUMPRODUCT(MAX((Purchases!$B$4:$B$2003=$B289)*Purchases!$A$4:$A$2003)))</f>
        <v/>
      </c>
      <c r="K289" s="15" t="str">
        <f t="shared" ca="1" si="12"/>
        <v/>
      </c>
      <c r="L289" s="16" t="str">
        <f>IF($B289="","",COUNTIF(Purchases!$B$4:$B$2003,$B289))</f>
        <v/>
      </c>
      <c r="M289" s="17" t="str">
        <f>IF($B289="","",SUMIF(Purchases!$B$4:$B$2003,$B289,Purchases!$E$4:$E$2003))</f>
        <v/>
      </c>
      <c r="N289" s="17" t="str">
        <f t="shared" si="13"/>
        <v/>
      </c>
      <c r="O289" s="16" t="str">
        <f>IF($B289="","",IF(N($L289)=0,"No purchase yet",IF($K289&lt;=Setup!$B$5,"Active",IF($K289&lt;=Setup!$B$6,"At risk","Lapsed"))))</f>
        <v/>
      </c>
      <c r="P289" s="13"/>
      <c r="Q289" s="18" t="str">
        <f t="shared" si="14"/>
        <v/>
      </c>
    </row>
    <row r="290" spans="1:17" x14ac:dyDescent="0.3">
      <c r="A290" s="13"/>
      <c r="B290" s="13"/>
      <c r="C290" s="13"/>
      <c r="D290" s="13"/>
      <c r="E290" s="13"/>
      <c r="F290" s="13"/>
      <c r="G290" s="13"/>
      <c r="H290" s="13"/>
      <c r="I290" s="14" t="str">
        <f>IF(N($L290)=0,"",100000-SUMPRODUCT(MAX((Purchases!$B$4:$B$2003=$B290)*(Purchases!$A$4:$A$2003&lt;&gt;"")*(100000-Purchases!$A$4:$A$2003))))</f>
        <v/>
      </c>
      <c r="J290" s="14" t="str">
        <f>IF(N($L290)=0,"",SUMPRODUCT(MAX((Purchases!$B$4:$B$2003=$B290)*Purchases!$A$4:$A$2003)))</f>
        <v/>
      </c>
      <c r="K290" s="15" t="str">
        <f t="shared" ca="1" si="12"/>
        <v/>
      </c>
      <c r="L290" s="16" t="str">
        <f>IF($B290="","",COUNTIF(Purchases!$B$4:$B$2003,$B290))</f>
        <v/>
      </c>
      <c r="M290" s="17" t="str">
        <f>IF($B290="","",SUMIF(Purchases!$B$4:$B$2003,$B290,Purchases!$E$4:$E$2003))</f>
        <v/>
      </c>
      <c r="N290" s="17" t="str">
        <f t="shared" si="13"/>
        <v/>
      </c>
      <c r="O290" s="16" t="str">
        <f>IF($B290="","",IF(N($L290)=0,"No purchase yet",IF($K290&lt;=Setup!$B$5,"Active",IF($K290&lt;=Setup!$B$6,"At risk","Lapsed"))))</f>
        <v/>
      </c>
      <c r="P290" s="13"/>
      <c r="Q290" s="18" t="str">
        <f t="shared" si="14"/>
        <v/>
      </c>
    </row>
    <row r="291" spans="1:17" x14ac:dyDescent="0.3">
      <c r="A291" s="13"/>
      <c r="B291" s="13"/>
      <c r="C291" s="13"/>
      <c r="D291" s="13"/>
      <c r="E291" s="13"/>
      <c r="F291" s="13"/>
      <c r="G291" s="13"/>
      <c r="H291" s="13"/>
      <c r="I291" s="14" t="str">
        <f>IF(N($L291)=0,"",100000-SUMPRODUCT(MAX((Purchases!$B$4:$B$2003=$B291)*(Purchases!$A$4:$A$2003&lt;&gt;"")*(100000-Purchases!$A$4:$A$2003))))</f>
        <v/>
      </c>
      <c r="J291" s="14" t="str">
        <f>IF(N($L291)=0,"",SUMPRODUCT(MAX((Purchases!$B$4:$B$2003=$B291)*Purchases!$A$4:$A$2003)))</f>
        <v/>
      </c>
      <c r="K291" s="15" t="str">
        <f t="shared" ca="1" si="12"/>
        <v/>
      </c>
      <c r="L291" s="16" t="str">
        <f>IF($B291="","",COUNTIF(Purchases!$B$4:$B$2003,$B291))</f>
        <v/>
      </c>
      <c r="M291" s="17" t="str">
        <f>IF($B291="","",SUMIF(Purchases!$B$4:$B$2003,$B291,Purchases!$E$4:$E$2003))</f>
        <v/>
      </c>
      <c r="N291" s="17" t="str">
        <f t="shared" si="13"/>
        <v/>
      </c>
      <c r="O291" s="16" t="str">
        <f>IF($B291="","",IF(N($L291)=0,"No purchase yet",IF($K291&lt;=Setup!$B$5,"Active",IF($K291&lt;=Setup!$B$6,"At risk","Lapsed"))))</f>
        <v/>
      </c>
      <c r="P291" s="13"/>
      <c r="Q291" s="18" t="str">
        <f t="shared" si="14"/>
        <v/>
      </c>
    </row>
    <row r="292" spans="1:17" x14ac:dyDescent="0.3">
      <c r="A292" s="13"/>
      <c r="B292" s="13"/>
      <c r="C292" s="13"/>
      <c r="D292" s="13"/>
      <c r="E292" s="13"/>
      <c r="F292" s="13"/>
      <c r="G292" s="13"/>
      <c r="H292" s="13"/>
      <c r="I292" s="14" t="str">
        <f>IF(N($L292)=0,"",100000-SUMPRODUCT(MAX((Purchases!$B$4:$B$2003=$B292)*(Purchases!$A$4:$A$2003&lt;&gt;"")*(100000-Purchases!$A$4:$A$2003))))</f>
        <v/>
      </c>
      <c r="J292" s="14" t="str">
        <f>IF(N($L292)=0,"",SUMPRODUCT(MAX((Purchases!$B$4:$B$2003=$B292)*Purchases!$A$4:$A$2003)))</f>
        <v/>
      </c>
      <c r="K292" s="15" t="str">
        <f t="shared" ca="1" si="12"/>
        <v/>
      </c>
      <c r="L292" s="16" t="str">
        <f>IF($B292="","",COUNTIF(Purchases!$B$4:$B$2003,$B292))</f>
        <v/>
      </c>
      <c r="M292" s="17" t="str">
        <f>IF($B292="","",SUMIF(Purchases!$B$4:$B$2003,$B292,Purchases!$E$4:$E$2003))</f>
        <v/>
      </c>
      <c r="N292" s="17" t="str">
        <f t="shared" si="13"/>
        <v/>
      </c>
      <c r="O292" s="16" t="str">
        <f>IF($B292="","",IF(N($L292)=0,"No purchase yet",IF($K292&lt;=Setup!$B$5,"Active",IF($K292&lt;=Setup!$B$6,"At risk","Lapsed"))))</f>
        <v/>
      </c>
      <c r="P292" s="13"/>
      <c r="Q292" s="18" t="str">
        <f t="shared" si="14"/>
        <v/>
      </c>
    </row>
    <row r="293" spans="1:17" x14ac:dyDescent="0.3">
      <c r="A293" s="13"/>
      <c r="B293" s="13"/>
      <c r="C293" s="13"/>
      <c r="D293" s="13"/>
      <c r="E293" s="13"/>
      <c r="F293" s="13"/>
      <c r="G293" s="13"/>
      <c r="H293" s="13"/>
      <c r="I293" s="14" t="str">
        <f>IF(N($L293)=0,"",100000-SUMPRODUCT(MAX((Purchases!$B$4:$B$2003=$B293)*(Purchases!$A$4:$A$2003&lt;&gt;"")*(100000-Purchases!$A$4:$A$2003))))</f>
        <v/>
      </c>
      <c r="J293" s="14" t="str">
        <f>IF(N($L293)=0,"",SUMPRODUCT(MAX((Purchases!$B$4:$B$2003=$B293)*Purchases!$A$4:$A$2003)))</f>
        <v/>
      </c>
      <c r="K293" s="15" t="str">
        <f t="shared" ca="1" si="12"/>
        <v/>
      </c>
      <c r="L293" s="16" t="str">
        <f>IF($B293="","",COUNTIF(Purchases!$B$4:$B$2003,$B293))</f>
        <v/>
      </c>
      <c r="M293" s="17" t="str">
        <f>IF($B293="","",SUMIF(Purchases!$B$4:$B$2003,$B293,Purchases!$E$4:$E$2003))</f>
        <v/>
      </c>
      <c r="N293" s="17" t="str">
        <f t="shared" si="13"/>
        <v/>
      </c>
      <c r="O293" s="16" t="str">
        <f>IF($B293="","",IF(N($L293)=0,"No purchase yet",IF($K293&lt;=Setup!$B$5,"Active",IF($K293&lt;=Setup!$B$6,"At risk","Lapsed"))))</f>
        <v/>
      </c>
      <c r="P293" s="13"/>
      <c r="Q293" s="18" t="str">
        <f t="shared" si="14"/>
        <v/>
      </c>
    </row>
    <row r="294" spans="1:17" x14ac:dyDescent="0.3">
      <c r="A294" s="13"/>
      <c r="B294" s="13"/>
      <c r="C294" s="13"/>
      <c r="D294" s="13"/>
      <c r="E294" s="13"/>
      <c r="F294" s="13"/>
      <c r="G294" s="13"/>
      <c r="H294" s="13"/>
      <c r="I294" s="14" t="str">
        <f>IF(N($L294)=0,"",100000-SUMPRODUCT(MAX((Purchases!$B$4:$B$2003=$B294)*(Purchases!$A$4:$A$2003&lt;&gt;"")*(100000-Purchases!$A$4:$A$2003))))</f>
        <v/>
      </c>
      <c r="J294" s="14" t="str">
        <f>IF(N($L294)=0,"",SUMPRODUCT(MAX((Purchases!$B$4:$B$2003=$B294)*Purchases!$A$4:$A$2003)))</f>
        <v/>
      </c>
      <c r="K294" s="15" t="str">
        <f t="shared" ca="1" si="12"/>
        <v/>
      </c>
      <c r="L294" s="16" t="str">
        <f>IF($B294="","",COUNTIF(Purchases!$B$4:$B$2003,$B294))</f>
        <v/>
      </c>
      <c r="M294" s="17" t="str">
        <f>IF($B294="","",SUMIF(Purchases!$B$4:$B$2003,$B294,Purchases!$E$4:$E$2003))</f>
        <v/>
      </c>
      <c r="N294" s="17" t="str">
        <f t="shared" si="13"/>
        <v/>
      </c>
      <c r="O294" s="16" t="str">
        <f>IF($B294="","",IF(N($L294)=0,"No purchase yet",IF($K294&lt;=Setup!$B$5,"Active",IF($K294&lt;=Setup!$B$6,"At risk","Lapsed"))))</f>
        <v/>
      </c>
      <c r="P294" s="13"/>
      <c r="Q294" s="18" t="str">
        <f t="shared" si="14"/>
        <v/>
      </c>
    </row>
    <row r="295" spans="1:17" x14ac:dyDescent="0.3">
      <c r="A295" s="13"/>
      <c r="B295" s="13"/>
      <c r="C295" s="13"/>
      <c r="D295" s="13"/>
      <c r="E295" s="13"/>
      <c r="F295" s="13"/>
      <c r="G295" s="13"/>
      <c r="H295" s="13"/>
      <c r="I295" s="14" t="str">
        <f>IF(N($L295)=0,"",100000-SUMPRODUCT(MAX((Purchases!$B$4:$B$2003=$B295)*(Purchases!$A$4:$A$2003&lt;&gt;"")*(100000-Purchases!$A$4:$A$2003))))</f>
        <v/>
      </c>
      <c r="J295" s="14" t="str">
        <f>IF(N($L295)=0,"",SUMPRODUCT(MAX((Purchases!$B$4:$B$2003=$B295)*Purchases!$A$4:$A$2003)))</f>
        <v/>
      </c>
      <c r="K295" s="15" t="str">
        <f t="shared" ca="1" si="12"/>
        <v/>
      </c>
      <c r="L295" s="16" t="str">
        <f>IF($B295="","",COUNTIF(Purchases!$B$4:$B$2003,$B295))</f>
        <v/>
      </c>
      <c r="M295" s="17" t="str">
        <f>IF($B295="","",SUMIF(Purchases!$B$4:$B$2003,$B295,Purchases!$E$4:$E$2003))</f>
        <v/>
      </c>
      <c r="N295" s="17" t="str">
        <f t="shared" si="13"/>
        <v/>
      </c>
      <c r="O295" s="16" t="str">
        <f>IF($B295="","",IF(N($L295)=0,"No purchase yet",IF($K295&lt;=Setup!$B$5,"Active",IF($K295&lt;=Setup!$B$6,"At risk","Lapsed"))))</f>
        <v/>
      </c>
      <c r="P295" s="13"/>
      <c r="Q295" s="18" t="str">
        <f t="shared" si="14"/>
        <v/>
      </c>
    </row>
    <row r="296" spans="1:17" x14ac:dyDescent="0.3">
      <c r="A296" s="13"/>
      <c r="B296" s="13"/>
      <c r="C296" s="13"/>
      <c r="D296" s="13"/>
      <c r="E296" s="13"/>
      <c r="F296" s="13"/>
      <c r="G296" s="13"/>
      <c r="H296" s="13"/>
      <c r="I296" s="14" t="str">
        <f>IF(N($L296)=0,"",100000-SUMPRODUCT(MAX((Purchases!$B$4:$B$2003=$B296)*(Purchases!$A$4:$A$2003&lt;&gt;"")*(100000-Purchases!$A$4:$A$2003))))</f>
        <v/>
      </c>
      <c r="J296" s="14" t="str">
        <f>IF(N($L296)=0,"",SUMPRODUCT(MAX((Purchases!$B$4:$B$2003=$B296)*Purchases!$A$4:$A$2003)))</f>
        <v/>
      </c>
      <c r="K296" s="15" t="str">
        <f t="shared" ca="1" si="12"/>
        <v/>
      </c>
      <c r="L296" s="16" t="str">
        <f>IF($B296="","",COUNTIF(Purchases!$B$4:$B$2003,$B296))</f>
        <v/>
      </c>
      <c r="M296" s="17" t="str">
        <f>IF($B296="","",SUMIF(Purchases!$B$4:$B$2003,$B296,Purchases!$E$4:$E$2003))</f>
        <v/>
      </c>
      <c r="N296" s="17" t="str">
        <f t="shared" si="13"/>
        <v/>
      </c>
      <c r="O296" s="16" t="str">
        <f>IF($B296="","",IF(N($L296)=0,"No purchase yet",IF($K296&lt;=Setup!$B$5,"Active",IF($K296&lt;=Setup!$B$6,"At risk","Lapsed"))))</f>
        <v/>
      </c>
      <c r="P296" s="13"/>
      <c r="Q296" s="18" t="str">
        <f t="shared" si="14"/>
        <v/>
      </c>
    </row>
    <row r="297" spans="1:17" x14ac:dyDescent="0.3">
      <c r="A297" s="13"/>
      <c r="B297" s="13"/>
      <c r="C297" s="13"/>
      <c r="D297" s="13"/>
      <c r="E297" s="13"/>
      <c r="F297" s="13"/>
      <c r="G297" s="13"/>
      <c r="H297" s="13"/>
      <c r="I297" s="14" t="str">
        <f>IF(N($L297)=0,"",100000-SUMPRODUCT(MAX((Purchases!$B$4:$B$2003=$B297)*(Purchases!$A$4:$A$2003&lt;&gt;"")*(100000-Purchases!$A$4:$A$2003))))</f>
        <v/>
      </c>
      <c r="J297" s="14" t="str">
        <f>IF(N($L297)=0,"",SUMPRODUCT(MAX((Purchases!$B$4:$B$2003=$B297)*Purchases!$A$4:$A$2003)))</f>
        <v/>
      </c>
      <c r="K297" s="15" t="str">
        <f t="shared" ca="1" si="12"/>
        <v/>
      </c>
      <c r="L297" s="16" t="str">
        <f>IF($B297="","",COUNTIF(Purchases!$B$4:$B$2003,$B297))</f>
        <v/>
      </c>
      <c r="M297" s="17" t="str">
        <f>IF($B297="","",SUMIF(Purchases!$B$4:$B$2003,$B297,Purchases!$E$4:$E$2003))</f>
        <v/>
      </c>
      <c r="N297" s="17" t="str">
        <f t="shared" si="13"/>
        <v/>
      </c>
      <c r="O297" s="16" t="str">
        <f>IF($B297="","",IF(N($L297)=0,"No purchase yet",IF($K297&lt;=Setup!$B$5,"Active",IF($K297&lt;=Setup!$B$6,"At risk","Lapsed"))))</f>
        <v/>
      </c>
      <c r="P297" s="13"/>
      <c r="Q297" s="18" t="str">
        <f t="shared" si="14"/>
        <v/>
      </c>
    </row>
    <row r="298" spans="1:17" x14ac:dyDescent="0.3">
      <c r="A298" s="13"/>
      <c r="B298" s="13"/>
      <c r="C298" s="13"/>
      <c r="D298" s="13"/>
      <c r="E298" s="13"/>
      <c r="F298" s="13"/>
      <c r="G298" s="13"/>
      <c r="H298" s="13"/>
      <c r="I298" s="14" t="str">
        <f>IF(N($L298)=0,"",100000-SUMPRODUCT(MAX((Purchases!$B$4:$B$2003=$B298)*(Purchases!$A$4:$A$2003&lt;&gt;"")*(100000-Purchases!$A$4:$A$2003))))</f>
        <v/>
      </c>
      <c r="J298" s="14" t="str">
        <f>IF(N($L298)=0,"",SUMPRODUCT(MAX((Purchases!$B$4:$B$2003=$B298)*Purchases!$A$4:$A$2003)))</f>
        <v/>
      </c>
      <c r="K298" s="15" t="str">
        <f t="shared" ca="1" si="12"/>
        <v/>
      </c>
      <c r="L298" s="16" t="str">
        <f>IF($B298="","",COUNTIF(Purchases!$B$4:$B$2003,$B298))</f>
        <v/>
      </c>
      <c r="M298" s="17" t="str">
        <f>IF($B298="","",SUMIF(Purchases!$B$4:$B$2003,$B298,Purchases!$E$4:$E$2003))</f>
        <v/>
      </c>
      <c r="N298" s="17" t="str">
        <f t="shared" si="13"/>
        <v/>
      </c>
      <c r="O298" s="16" t="str">
        <f>IF($B298="","",IF(N($L298)=0,"No purchase yet",IF($K298&lt;=Setup!$B$5,"Active",IF($K298&lt;=Setup!$B$6,"At risk","Lapsed"))))</f>
        <v/>
      </c>
      <c r="P298" s="13"/>
      <c r="Q298" s="18" t="str">
        <f t="shared" si="14"/>
        <v/>
      </c>
    </row>
    <row r="299" spans="1:17" x14ac:dyDescent="0.3">
      <c r="A299" s="13"/>
      <c r="B299" s="13"/>
      <c r="C299" s="13"/>
      <c r="D299" s="13"/>
      <c r="E299" s="13"/>
      <c r="F299" s="13"/>
      <c r="G299" s="13"/>
      <c r="H299" s="13"/>
      <c r="I299" s="14" t="str">
        <f>IF(N($L299)=0,"",100000-SUMPRODUCT(MAX((Purchases!$B$4:$B$2003=$B299)*(Purchases!$A$4:$A$2003&lt;&gt;"")*(100000-Purchases!$A$4:$A$2003))))</f>
        <v/>
      </c>
      <c r="J299" s="14" t="str">
        <f>IF(N($L299)=0,"",SUMPRODUCT(MAX((Purchases!$B$4:$B$2003=$B299)*Purchases!$A$4:$A$2003)))</f>
        <v/>
      </c>
      <c r="K299" s="15" t="str">
        <f t="shared" ca="1" si="12"/>
        <v/>
      </c>
      <c r="L299" s="16" t="str">
        <f>IF($B299="","",COUNTIF(Purchases!$B$4:$B$2003,$B299))</f>
        <v/>
      </c>
      <c r="M299" s="17" t="str">
        <f>IF($B299="","",SUMIF(Purchases!$B$4:$B$2003,$B299,Purchases!$E$4:$E$2003))</f>
        <v/>
      </c>
      <c r="N299" s="17" t="str">
        <f t="shared" si="13"/>
        <v/>
      </c>
      <c r="O299" s="16" t="str">
        <f>IF($B299="","",IF(N($L299)=0,"No purchase yet",IF($K299&lt;=Setup!$B$5,"Active",IF($K299&lt;=Setup!$B$6,"At risk","Lapsed"))))</f>
        <v/>
      </c>
      <c r="P299" s="13"/>
      <c r="Q299" s="18" t="str">
        <f t="shared" si="14"/>
        <v/>
      </c>
    </row>
    <row r="300" spans="1:17" x14ac:dyDescent="0.3">
      <c r="A300" s="13"/>
      <c r="B300" s="13"/>
      <c r="C300" s="13"/>
      <c r="D300" s="13"/>
      <c r="E300" s="13"/>
      <c r="F300" s="13"/>
      <c r="G300" s="13"/>
      <c r="H300" s="13"/>
      <c r="I300" s="14" t="str">
        <f>IF(N($L300)=0,"",100000-SUMPRODUCT(MAX((Purchases!$B$4:$B$2003=$B300)*(Purchases!$A$4:$A$2003&lt;&gt;"")*(100000-Purchases!$A$4:$A$2003))))</f>
        <v/>
      </c>
      <c r="J300" s="14" t="str">
        <f>IF(N($L300)=0,"",SUMPRODUCT(MAX((Purchases!$B$4:$B$2003=$B300)*Purchases!$A$4:$A$2003)))</f>
        <v/>
      </c>
      <c r="K300" s="15" t="str">
        <f t="shared" ca="1" si="12"/>
        <v/>
      </c>
      <c r="L300" s="16" t="str">
        <f>IF($B300="","",COUNTIF(Purchases!$B$4:$B$2003,$B300))</f>
        <v/>
      </c>
      <c r="M300" s="17" t="str">
        <f>IF($B300="","",SUMIF(Purchases!$B$4:$B$2003,$B300,Purchases!$E$4:$E$2003))</f>
        <v/>
      </c>
      <c r="N300" s="17" t="str">
        <f t="shared" si="13"/>
        <v/>
      </c>
      <c r="O300" s="16" t="str">
        <f>IF($B300="","",IF(N($L300)=0,"No purchase yet",IF($K300&lt;=Setup!$B$5,"Active",IF($K300&lt;=Setup!$B$6,"At risk","Lapsed"))))</f>
        <v/>
      </c>
      <c r="P300" s="13"/>
      <c r="Q300" s="18" t="str">
        <f t="shared" si="14"/>
        <v/>
      </c>
    </row>
    <row r="301" spans="1:17" x14ac:dyDescent="0.3">
      <c r="A301" s="13"/>
      <c r="B301" s="13"/>
      <c r="C301" s="13"/>
      <c r="D301" s="13"/>
      <c r="E301" s="13"/>
      <c r="F301" s="13"/>
      <c r="G301" s="13"/>
      <c r="H301" s="13"/>
      <c r="I301" s="14" t="str">
        <f>IF(N($L301)=0,"",100000-SUMPRODUCT(MAX((Purchases!$B$4:$B$2003=$B301)*(Purchases!$A$4:$A$2003&lt;&gt;"")*(100000-Purchases!$A$4:$A$2003))))</f>
        <v/>
      </c>
      <c r="J301" s="14" t="str">
        <f>IF(N($L301)=0,"",SUMPRODUCT(MAX((Purchases!$B$4:$B$2003=$B301)*Purchases!$A$4:$A$2003)))</f>
        <v/>
      </c>
      <c r="K301" s="15" t="str">
        <f t="shared" ca="1" si="12"/>
        <v/>
      </c>
      <c r="L301" s="16" t="str">
        <f>IF($B301="","",COUNTIF(Purchases!$B$4:$B$2003,$B301))</f>
        <v/>
      </c>
      <c r="M301" s="17" t="str">
        <f>IF($B301="","",SUMIF(Purchases!$B$4:$B$2003,$B301,Purchases!$E$4:$E$2003))</f>
        <v/>
      </c>
      <c r="N301" s="17" t="str">
        <f t="shared" si="13"/>
        <v/>
      </c>
      <c r="O301" s="16" t="str">
        <f>IF($B301="","",IF(N($L301)=0,"No purchase yet",IF($K301&lt;=Setup!$B$5,"Active",IF($K301&lt;=Setup!$B$6,"At risk","Lapsed"))))</f>
        <v/>
      </c>
      <c r="P301" s="13"/>
      <c r="Q301" s="18" t="str">
        <f t="shared" si="14"/>
        <v/>
      </c>
    </row>
    <row r="302" spans="1:17" x14ac:dyDescent="0.3">
      <c r="A302" s="13"/>
      <c r="B302" s="13"/>
      <c r="C302" s="13"/>
      <c r="D302" s="13"/>
      <c r="E302" s="13"/>
      <c r="F302" s="13"/>
      <c r="G302" s="13"/>
      <c r="H302" s="13"/>
      <c r="I302" s="14" t="str">
        <f>IF(N($L302)=0,"",100000-SUMPRODUCT(MAX((Purchases!$B$4:$B$2003=$B302)*(Purchases!$A$4:$A$2003&lt;&gt;"")*(100000-Purchases!$A$4:$A$2003))))</f>
        <v/>
      </c>
      <c r="J302" s="14" t="str">
        <f>IF(N($L302)=0,"",SUMPRODUCT(MAX((Purchases!$B$4:$B$2003=$B302)*Purchases!$A$4:$A$2003)))</f>
        <v/>
      </c>
      <c r="K302" s="15" t="str">
        <f t="shared" ca="1" si="12"/>
        <v/>
      </c>
      <c r="L302" s="16" t="str">
        <f>IF($B302="","",COUNTIF(Purchases!$B$4:$B$2003,$B302))</f>
        <v/>
      </c>
      <c r="M302" s="17" t="str">
        <f>IF($B302="","",SUMIF(Purchases!$B$4:$B$2003,$B302,Purchases!$E$4:$E$2003))</f>
        <v/>
      </c>
      <c r="N302" s="17" t="str">
        <f t="shared" si="13"/>
        <v/>
      </c>
      <c r="O302" s="16" t="str">
        <f>IF($B302="","",IF(N($L302)=0,"No purchase yet",IF($K302&lt;=Setup!$B$5,"Active",IF($K302&lt;=Setup!$B$6,"At risk","Lapsed"))))</f>
        <v/>
      </c>
      <c r="P302" s="13"/>
      <c r="Q302" s="18" t="str">
        <f t="shared" si="14"/>
        <v/>
      </c>
    </row>
    <row r="303" spans="1:17" x14ac:dyDescent="0.3">
      <c r="A303" s="13"/>
      <c r="B303" s="13"/>
      <c r="C303" s="13"/>
      <c r="D303" s="13"/>
      <c r="E303" s="13"/>
      <c r="F303" s="13"/>
      <c r="G303" s="13"/>
      <c r="H303" s="13"/>
      <c r="I303" s="14" t="str">
        <f>IF(N($L303)=0,"",100000-SUMPRODUCT(MAX((Purchases!$B$4:$B$2003=$B303)*(Purchases!$A$4:$A$2003&lt;&gt;"")*(100000-Purchases!$A$4:$A$2003))))</f>
        <v/>
      </c>
      <c r="J303" s="14" t="str">
        <f>IF(N($L303)=0,"",SUMPRODUCT(MAX((Purchases!$B$4:$B$2003=$B303)*Purchases!$A$4:$A$2003)))</f>
        <v/>
      </c>
      <c r="K303" s="15" t="str">
        <f t="shared" ca="1" si="12"/>
        <v/>
      </c>
      <c r="L303" s="16" t="str">
        <f>IF($B303="","",COUNTIF(Purchases!$B$4:$B$2003,$B303))</f>
        <v/>
      </c>
      <c r="M303" s="17" t="str">
        <f>IF($B303="","",SUMIF(Purchases!$B$4:$B$2003,$B303,Purchases!$E$4:$E$2003))</f>
        <v/>
      </c>
      <c r="N303" s="17" t="str">
        <f t="shared" si="13"/>
        <v/>
      </c>
      <c r="O303" s="16" t="str">
        <f>IF($B303="","",IF(N($L303)=0,"No purchase yet",IF($K303&lt;=Setup!$B$5,"Active",IF($K303&lt;=Setup!$B$6,"At risk","Lapsed"))))</f>
        <v/>
      </c>
      <c r="P303" s="13"/>
      <c r="Q303" s="18" t="str">
        <f t="shared" si="14"/>
        <v/>
      </c>
    </row>
  </sheetData>
  <autoFilter ref="A3:P303" xr:uid="{00000000-0009-0000-0000-000001000000}"/>
  <conditionalFormatting sqref="O4:O303">
    <cfRule type="cellIs" dxfId="5" priority="1" operator="equal">
      <formula>"Active"</formula>
    </cfRule>
    <cfRule type="cellIs" dxfId="4" priority="2" operator="equal">
      <formula>"At risk"</formula>
    </cfRule>
    <cfRule type="cellIs" dxfId="3" priority="3" operator="equal">
      <formula>"Lapsed"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Setup!$D$9:$D$23</xm:f>
          </x14:formula1>
          <xm:sqref>G4:G303</xm:sqref>
        </x14:dataValidation>
        <x14:dataValidation type="list" allowBlank="1" xr:uid="{00000000-0002-0000-0100-000001000000}">
          <x14:formula1>
            <xm:f>Setup!$E$9:$E$38</xm:f>
          </x14:formula1>
          <xm:sqref>H4:H303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E2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3" customWidth="1"/>
    <col min="2" max="2" width="26" customWidth="1"/>
    <col min="3" max="3" width="16" customWidth="1"/>
    <col min="4" max="4" width="28" customWidth="1"/>
    <col min="5" max="5" width="14" customWidth="1"/>
  </cols>
  <sheetData>
    <row r="1" spans="1:5" ht="25.95" customHeight="1" x14ac:dyDescent="0.4">
      <c r="A1" s="1" t="s">
        <v>114</v>
      </c>
    </row>
    <row r="2" spans="1:5" x14ac:dyDescent="0.3">
      <c r="A2" s="2" t="s">
        <v>115</v>
      </c>
    </row>
    <row r="3" spans="1:5" ht="31.95" customHeight="1" x14ac:dyDescent="0.3">
      <c r="A3" s="12" t="s">
        <v>116</v>
      </c>
      <c r="B3" s="12" t="s">
        <v>117</v>
      </c>
      <c r="C3" s="12" t="s">
        <v>118</v>
      </c>
      <c r="D3" s="12" t="s">
        <v>119</v>
      </c>
      <c r="E3" s="12" t="str">
        <f>"Amount ("&amp;Setup!$B$4&amp;")"</f>
        <v>Amount (₹)</v>
      </c>
    </row>
    <row r="4" spans="1:5" x14ac:dyDescent="0.3">
      <c r="A4" s="19">
        <v>45870</v>
      </c>
      <c r="B4" s="13" t="s">
        <v>99</v>
      </c>
      <c r="C4" s="13" t="s">
        <v>120</v>
      </c>
      <c r="D4" s="13" t="s">
        <v>121</v>
      </c>
      <c r="E4" s="20">
        <v>8700</v>
      </c>
    </row>
    <row r="5" spans="1:5" x14ac:dyDescent="0.3">
      <c r="A5" s="19">
        <v>45928</v>
      </c>
      <c r="B5" s="13" t="s">
        <v>105</v>
      </c>
      <c r="C5" s="13" t="s">
        <v>122</v>
      </c>
      <c r="D5" s="13" t="s">
        <v>123</v>
      </c>
      <c r="E5" s="20">
        <v>31200</v>
      </c>
    </row>
    <row r="6" spans="1:5" x14ac:dyDescent="0.3">
      <c r="A6" s="19">
        <v>45929</v>
      </c>
      <c r="B6" s="13" t="s">
        <v>99</v>
      </c>
      <c r="C6" s="13" t="s">
        <v>124</v>
      </c>
      <c r="D6" s="13" t="s">
        <v>123</v>
      </c>
      <c r="E6" s="20">
        <v>9900</v>
      </c>
    </row>
    <row r="7" spans="1:5" x14ac:dyDescent="0.3">
      <c r="A7" s="19">
        <v>45958</v>
      </c>
      <c r="B7" s="13" t="s">
        <v>88</v>
      </c>
      <c r="C7" s="13" t="s">
        <v>125</v>
      </c>
      <c r="D7" s="13" t="s">
        <v>123</v>
      </c>
      <c r="E7" s="20">
        <v>81000</v>
      </c>
    </row>
    <row r="8" spans="1:5" x14ac:dyDescent="0.3">
      <c r="A8" s="19">
        <v>45962</v>
      </c>
      <c r="B8" s="13" t="s">
        <v>99</v>
      </c>
      <c r="C8" s="13" t="s">
        <v>126</v>
      </c>
      <c r="D8" s="13" t="s">
        <v>123</v>
      </c>
      <c r="E8" s="20">
        <v>7300</v>
      </c>
    </row>
    <row r="9" spans="1:5" x14ac:dyDescent="0.3">
      <c r="A9" s="19">
        <v>45975</v>
      </c>
      <c r="B9" s="13" t="s">
        <v>99</v>
      </c>
      <c r="C9" s="13" t="s">
        <v>127</v>
      </c>
      <c r="D9" s="13" t="s">
        <v>128</v>
      </c>
      <c r="E9" s="20">
        <v>10800</v>
      </c>
    </row>
    <row r="10" spans="1:5" x14ac:dyDescent="0.3">
      <c r="A10" s="19">
        <v>45986</v>
      </c>
      <c r="B10" s="13" t="s">
        <v>69</v>
      </c>
      <c r="C10" s="13" t="s">
        <v>129</v>
      </c>
      <c r="D10" s="13" t="s">
        <v>130</v>
      </c>
      <c r="E10" s="20">
        <v>109400</v>
      </c>
    </row>
    <row r="11" spans="1:5" x14ac:dyDescent="0.3">
      <c r="A11" s="19">
        <v>45998</v>
      </c>
      <c r="B11" s="13" t="s">
        <v>88</v>
      </c>
      <c r="C11" s="13" t="s">
        <v>131</v>
      </c>
      <c r="D11" s="13" t="s">
        <v>132</v>
      </c>
      <c r="E11" s="20">
        <v>41700</v>
      </c>
    </row>
    <row r="12" spans="1:5" x14ac:dyDescent="0.3">
      <c r="A12" s="19">
        <v>46010</v>
      </c>
      <c r="B12" s="13" t="s">
        <v>62</v>
      </c>
      <c r="C12" s="13" t="s">
        <v>133</v>
      </c>
      <c r="D12" s="13" t="s">
        <v>123</v>
      </c>
      <c r="E12" s="20">
        <v>15800</v>
      </c>
    </row>
    <row r="13" spans="1:5" x14ac:dyDescent="0.3">
      <c r="A13" s="19">
        <v>46043</v>
      </c>
      <c r="B13" s="13" t="s">
        <v>93</v>
      </c>
      <c r="C13" s="13" t="s">
        <v>134</v>
      </c>
      <c r="D13" s="13" t="s">
        <v>135</v>
      </c>
      <c r="E13" s="20">
        <v>41000</v>
      </c>
    </row>
    <row r="14" spans="1:5" x14ac:dyDescent="0.3">
      <c r="A14" s="19">
        <v>46045</v>
      </c>
      <c r="B14" s="13" t="s">
        <v>99</v>
      </c>
      <c r="C14" s="13" t="s">
        <v>136</v>
      </c>
      <c r="D14" s="13" t="s">
        <v>132</v>
      </c>
      <c r="E14" s="20">
        <v>8400</v>
      </c>
    </row>
    <row r="15" spans="1:5" x14ac:dyDescent="0.3">
      <c r="A15" s="19">
        <v>46050</v>
      </c>
      <c r="B15" s="13" t="s">
        <v>62</v>
      </c>
      <c r="C15" s="13" t="s">
        <v>137</v>
      </c>
      <c r="D15" s="13" t="s">
        <v>135</v>
      </c>
      <c r="E15" s="20">
        <v>18200</v>
      </c>
    </row>
    <row r="16" spans="1:5" x14ac:dyDescent="0.3">
      <c r="A16" s="19">
        <v>46070</v>
      </c>
      <c r="B16" s="13" t="s">
        <v>69</v>
      </c>
      <c r="C16" s="13" t="s">
        <v>138</v>
      </c>
      <c r="D16" s="13" t="s">
        <v>135</v>
      </c>
      <c r="E16" s="20">
        <v>150600</v>
      </c>
    </row>
    <row r="17" spans="1:5" x14ac:dyDescent="0.3">
      <c r="A17" s="19">
        <v>46072</v>
      </c>
      <c r="B17" s="13" t="s">
        <v>48</v>
      </c>
      <c r="C17" s="13" t="s">
        <v>139</v>
      </c>
      <c r="D17" s="13" t="s">
        <v>123</v>
      </c>
      <c r="E17" s="20">
        <v>52000</v>
      </c>
    </row>
    <row r="18" spans="1:5" x14ac:dyDescent="0.3">
      <c r="A18" s="19">
        <v>46078</v>
      </c>
      <c r="B18" s="13" t="s">
        <v>69</v>
      </c>
      <c r="C18" s="13" t="s">
        <v>140</v>
      </c>
      <c r="D18" s="13" t="s">
        <v>128</v>
      </c>
      <c r="E18" s="20">
        <v>137400</v>
      </c>
    </row>
    <row r="19" spans="1:5" x14ac:dyDescent="0.3">
      <c r="A19" s="19">
        <v>46094</v>
      </c>
      <c r="B19" s="13" t="s">
        <v>75</v>
      </c>
      <c r="C19" s="13" t="s">
        <v>141</v>
      </c>
      <c r="D19" s="13" t="s">
        <v>123</v>
      </c>
      <c r="E19" s="20">
        <v>56700</v>
      </c>
    </row>
    <row r="20" spans="1:5" x14ac:dyDescent="0.3">
      <c r="A20" s="19">
        <v>46098</v>
      </c>
      <c r="B20" s="13" t="s">
        <v>75</v>
      </c>
      <c r="C20" s="13" t="s">
        <v>142</v>
      </c>
      <c r="D20" s="13" t="s">
        <v>128</v>
      </c>
      <c r="E20" s="20">
        <v>38400</v>
      </c>
    </row>
    <row r="21" spans="1:5" x14ac:dyDescent="0.3">
      <c r="A21" s="19">
        <v>46103</v>
      </c>
      <c r="B21" s="13" t="s">
        <v>48</v>
      </c>
      <c r="C21" s="13" t="s">
        <v>143</v>
      </c>
      <c r="D21" s="13" t="s">
        <v>130</v>
      </c>
      <c r="E21" s="20">
        <v>26700</v>
      </c>
    </row>
    <row r="22" spans="1:5" x14ac:dyDescent="0.3">
      <c r="A22" s="19">
        <v>46109</v>
      </c>
      <c r="B22" s="13" t="s">
        <v>93</v>
      </c>
      <c r="C22" s="13" t="s">
        <v>144</v>
      </c>
      <c r="D22" s="13" t="s">
        <v>128</v>
      </c>
      <c r="E22" s="20">
        <v>21300</v>
      </c>
    </row>
    <row r="23" spans="1:5" x14ac:dyDescent="0.3">
      <c r="A23" s="19">
        <v>46116</v>
      </c>
      <c r="B23" s="13" t="s">
        <v>48</v>
      </c>
      <c r="C23" s="13" t="s">
        <v>145</v>
      </c>
      <c r="D23" s="13" t="s">
        <v>135</v>
      </c>
      <c r="E23" s="20">
        <v>27000</v>
      </c>
    </row>
    <row r="24" spans="1:5" x14ac:dyDescent="0.3">
      <c r="A24" s="19">
        <v>46117</v>
      </c>
      <c r="B24" s="13" t="s">
        <v>99</v>
      </c>
      <c r="C24" s="13" t="s">
        <v>146</v>
      </c>
      <c r="D24" s="13" t="s">
        <v>123</v>
      </c>
      <c r="E24" s="20">
        <v>9600</v>
      </c>
    </row>
    <row r="25" spans="1:5" x14ac:dyDescent="0.3">
      <c r="A25" s="19">
        <v>46118</v>
      </c>
      <c r="B25" s="13" t="s">
        <v>69</v>
      </c>
      <c r="C25" s="13" t="s">
        <v>147</v>
      </c>
      <c r="D25" s="13" t="s">
        <v>135</v>
      </c>
      <c r="E25" s="20">
        <v>120300</v>
      </c>
    </row>
    <row r="26" spans="1:5" x14ac:dyDescent="0.3">
      <c r="A26" s="19">
        <v>46120</v>
      </c>
      <c r="B26" s="13" t="s">
        <v>48</v>
      </c>
      <c r="C26" s="13" t="s">
        <v>148</v>
      </c>
      <c r="D26" s="13" t="s">
        <v>128</v>
      </c>
      <c r="E26" s="20">
        <v>49300</v>
      </c>
    </row>
    <row r="27" spans="1:5" x14ac:dyDescent="0.3">
      <c r="A27" s="19">
        <v>46121</v>
      </c>
      <c r="B27" s="13" t="s">
        <v>75</v>
      </c>
      <c r="C27" s="13" t="s">
        <v>149</v>
      </c>
      <c r="D27" s="13" t="s">
        <v>130</v>
      </c>
      <c r="E27" s="20">
        <v>59700</v>
      </c>
    </row>
    <row r="28" spans="1:5" x14ac:dyDescent="0.3">
      <c r="A28" s="19">
        <v>46121</v>
      </c>
      <c r="B28" s="13" t="s">
        <v>99</v>
      </c>
      <c r="C28" s="13" t="s">
        <v>150</v>
      </c>
      <c r="D28" s="13" t="s">
        <v>130</v>
      </c>
      <c r="E28" s="20">
        <v>13400</v>
      </c>
    </row>
    <row r="29" spans="1:5" x14ac:dyDescent="0.3">
      <c r="A29" s="19">
        <v>46127</v>
      </c>
      <c r="B29" s="13" t="s">
        <v>99</v>
      </c>
      <c r="C29" s="13" t="s">
        <v>151</v>
      </c>
      <c r="D29" s="13" t="s">
        <v>135</v>
      </c>
      <c r="E29" s="20">
        <v>8800</v>
      </c>
    </row>
    <row r="30" spans="1:5" x14ac:dyDescent="0.3">
      <c r="A30" s="19">
        <v>46138</v>
      </c>
      <c r="B30" s="13" t="s">
        <v>55</v>
      </c>
      <c r="C30" s="13" t="s">
        <v>152</v>
      </c>
      <c r="D30" s="13" t="s">
        <v>123</v>
      </c>
      <c r="E30" s="20">
        <v>37700</v>
      </c>
    </row>
    <row r="31" spans="1:5" x14ac:dyDescent="0.3">
      <c r="A31" s="19">
        <v>46145</v>
      </c>
      <c r="B31" s="13" t="s">
        <v>99</v>
      </c>
      <c r="C31" s="13" t="s">
        <v>153</v>
      </c>
      <c r="D31" s="13" t="s">
        <v>130</v>
      </c>
      <c r="E31" s="20">
        <v>8200</v>
      </c>
    </row>
    <row r="32" spans="1:5" x14ac:dyDescent="0.3">
      <c r="A32" s="19">
        <v>46146</v>
      </c>
      <c r="B32" s="13" t="s">
        <v>75</v>
      </c>
      <c r="C32" s="13" t="s">
        <v>154</v>
      </c>
      <c r="D32" s="13" t="s">
        <v>135</v>
      </c>
      <c r="E32" s="20">
        <v>47200</v>
      </c>
    </row>
    <row r="33" spans="1:5" x14ac:dyDescent="0.3">
      <c r="A33" s="19">
        <v>46146</v>
      </c>
      <c r="B33" s="13" t="s">
        <v>93</v>
      </c>
      <c r="C33" s="13" t="s">
        <v>155</v>
      </c>
      <c r="D33" s="13" t="s">
        <v>123</v>
      </c>
      <c r="E33" s="20">
        <v>31800</v>
      </c>
    </row>
    <row r="34" spans="1:5" x14ac:dyDescent="0.3">
      <c r="A34" s="19">
        <v>46159</v>
      </c>
      <c r="B34" s="13" t="s">
        <v>62</v>
      </c>
      <c r="C34" s="13" t="s">
        <v>156</v>
      </c>
      <c r="D34" s="13" t="s">
        <v>135</v>
      </c>
      <c r="E34" s="20">
        <v>14100</v>
      </c>
    </row>
    <row r="35" spans="1:5" x14ac:dyDescent="0.3">
      <c r="A35" s="19">
        <v>46165</v>
      </c>
      <c r="B35" s="13" t="s">
        <v>99</v>
      </c>
      <c r="C35" s="13" t="s">
        <v>157</v>
      </c>
      <c r="D35" s="13" t="s">
        <v>121</v>
      </c>
      <c r="E35" s="20">
        <v>12600</v>
      </c>
    </row>
    <row r="36" spans="1:5" x14ac:dyDescent="0.3">
      <c r="A36" s="19">
        <v>46175</v>
      </c>
      <c r="B36" s="13" t="s">
        <v>55</v>
      </c>
      <c r="C36" s="13" t="s">
        <v>158</v>
      </c>
      <c r="D36" s="13" t="s">
        <v>132</v>
      </c>
      <c r="E36" s="20">
        <v>46200</v>
      </c>
    </row>
    <row r="37" spans="1:5" x14ac:dyDescent="0.3">
      <c r="A37" s="19">
        <v>46176</v>
      </c>
      <c r="B37" s="13" t="s">
        <v>62</v>
      </c>
      <c r="C37" s="13" t="s">
        <v>159</v>
      </c>
      <c r="D37" s="13" t="s">
        <v>132</v>
      </c>
      <c r="E37" s="20">
        <v>15500</v>
      </c>
    </row>
    <row r="38" spans="1:5" x14ac:dyDescent="0.3">
      <c r="A38" s="19">
        <v>46178</v>
      </c>
      <c r="B38" s="13" t="s">
        <v>75</v>
      </c>
      <c r="C38" s="13" t="s">
        <v>160</v>
      </c>
      <c r="D38" s="13" t="s">
        <v>121</v>
      </c>
      <c r="E38" s="20">
        <v>35200</v>
      </c>
    </row>
    <row r="39" spans="1:5" x14ac:dyDescent="0.3">
      <c r="A39" s="19">
        <v>46180</v>
      </c>
      <c r="B39" s="13" t="s">
        <v>48</v>
      </c>
      <c r="C39" s="13" t="s">
        <v>161</v>
      </c>
      <c r="D39" s="13" t="s">
        <v>135</v>
      </c>
      <c r="E39" s="20">
        <v>29200</v>
      </c>
    </row>
    <row r="40" spans="1:5" x14ac:dyDescent="0.3">
      <c r="A40" s="19">
        <v>46182</v>
      </c>
      <c r="B40" s="13" t="s">
        <v>62</v>
      </c>
      <c r="C40" s="13" t="s">
        <v>162</v>
      </c>
      <c r="D40" s="13" t="s">
        <v>130</v>
      </c>
      <c r="E40" s="20">
        <v>17100</v>
      </c>
    </row>
    <row r="41" spans="1:5" x14ac:dyDescent="0.3">
      <c r="A41" s="19">
        <v>46184</v>
      </c>
      <c r="B41" s="13" t="s">
        <v>81</v>
      </c>
      <c r="C41" s="13" t="s">
        <v>163</v>
      </c>
      <c r="D41" s="13" t="s">
        <v>123</v>
      </c>
      <c r="E41" s="20">
        <v>155800</v>
      </c>
    </row>
    <row r="42" spans="1:5" x14ac:dyDescent="0.3">
      <c r="A42" s="19">
        <v>46185</v>
      </c>
      <c r="B42" s="13" t="s">
        <v>62</v>
      </c>
      <c r="C42" s="13" t="s">
        <v>164</v>
      </c>
      <c r="D42" s="13" t="s">
        <v>130</v>
      </c>
      <c r="E42" s="20">
        <v>20200</v>
      </c>
    </row>
    <row r="43" spans="1:5" x14ac:dyDescent="0.3">
      <c r="A43" s="19">
        <v>46188</v>
      </c>
      <c r="B43" s="13" t="s">
        <v>40</v>
      </c>
      <c r="C43" s="13" t="s">
        <v>165</v>
      </c>
      <c r="D43" s="13" t="s">
        <v>135</v>
      </c>
      <c r="E43" s="20">
        <v>82600</v>
      </c>
    </row>
    <row r="44" spans="1:5" x14ac:dyDescent="0.3">
      <c r="A44" s="19">
        <v>46195</v>
      </c>
      <c r="B44" s="13" t="s">
        <v>93</v>
      </c>
      <c r="C44" s="13" t="s">
        <v>166</v>
      </c>
      <c r="D44" s="13" t="s">
        <v>128</v>
      </c>
      <c r="E44" s="20">
        <v>39400</v>
      </c>
    </row>
    <row r="45" spans="1:5" x14ac:dyDescent="0.3">
      <c r="A45" s="19">
        <v>46196</v>
      </c>
      <c r="B45" s="13" t="s">
        <v>93</v>
      </c>
      <c r="C45" s="13" t="s">
        <v>167</v>
      </c>
      <c r="D45" s="13" t="s">
        <v>121</v>
      </c>
      <c r="E45" s="20">
        <v>44200</v>
      </c>
    </row>
    <row r="46" spans="1:5" x14ac:dyDescent="0.3">
      <c r="A46" s="19">
        <v>46198</v>
      </c>
      <c r="B46" s="13" t="s">
        <v>55</v>
      </c>
      <c r="C46" s="13" t="s">
        <v>168</v>
      </c>
      <c r="D46" s="13" t="s">
        <v>132</v>
      </c>
      <c r="E46" s="20">
        <v>67100</v>
      </c>
    </row>
    <row r="47" spans="1:5" x14ac:dyDescent="0.3">
      <c r="A47" s="19">
        <v>46198</v>
      </c>
      <c r="B47" s="13" t="s">
        <v>81</v>
      </c>
      <c r="C47" s="13" t="s">
        <v>169</v>
      </c>
      <c r="D47" s="13" t="s">
        <v>135</v>
      </c>
      <c r="E47" s="20">
        <v>178500</v>
      </c>
    </row>
    <row r="48" spans="1:5" x14ac:dyDescent="0.3">
      <c r="A48" s="19">
        <v>46203</v>
      </c>
      <c r="B48" s="13" t="s">
        <v>40</v>
      </c>
      <c r="C48" s="13" t="s">
        <v>170</v>
      </c>
      <c r="D48" s="13" t="s">
        <v>132</v>
      </c>
      <c r="E48" s="20">
        <v>59000</v>
      </c>
    </row>
    <row r="49" spans="1:5" x14ac:dyDescent="0.3">
      <c r="A49" s="19">
        <v>46206</v>
      </c>
      <c r="B49" s="13" t="s">
        <v>48</v>
      </c>
      <c r="C49" s="13" t="s">
        <v>171</v>
      </c>
      <c r="D49" s="13" t="s">
        <v>128</v>
      </c>
      <c r="E49" s="20">
        <v>35200</v>
      </c>
    </row>
    <row r="50" spans="1:5" x14ac:dyDescent="0.3">
      <c r="A50" s="19">
        <v>46209</v>
      </c>
      <c r="B50" s="13" t="s">
        <v>62</v>
      </c>
      <c r="C50" s="13" t="s">
        <v>172</v>
      </c>
      <c r="D50" s="13" t="s">
        <v>132</v>
      </c>
      <c r="E50" s="20">
        <v>20400</v>
      </c>
    </row>
    <row r="51" spans="1:5" x14ac:dyDescent="0.3">
      <c r="A51" s="19">
        <v>46219</v>
      </c>
      <c r="B51" s="13" t="s">
        <v>48</v>
      </c>
      <c r="C51" s="13" t="s">
        <v>173</v>
      </c>
      <c r="D51" s="13" t="s">
        <v>130</v>
      </c>
      <c r="E51" s="20">
        <v>27700</v>
      </c>
    </row>
    <row r="52" spans="1:5" x14ac:dyDescent="0.3">
      <c r="A52" s="19">
        <v>46221</v>
      </c>
      <c r="B52" s="13" t="s">
        <v>40</v>
      </c>
      <c r="C52" s="13" t="s">
        <v>174</v>
      </c>
      <c r="D52" s="13" t="s">
        <v>132</v>
      </c>
      <c r="E52" s="20">
        <v>123100</v>
      </c>
    </row>
    <row r="53" spans="1:5" x14ac:dyDescent="0.3">
      <c r="A53" s="19">
        <v>46232</v>
      </c>
      <c r="B53" s="13" t="s">
        <v>62</v>
      </c>
      <c r="C53" s="13" t="s">
        <v>175</v>
      </c>
      <c r="D53" s="13" t="s">
        <v>121</v>
      </c>
      <c r="E53" s="20">
        <v>18700</v>
      </c>
    </row>
    <row r="54" spans="1:5" x14ac:dyDescent="0.3">
      <c r="A54" s="19">
        <v>46232</v>
      </c>
      <c r="B54" s="13" t="s">
        <v>99</v>
      </c>
      <c r="C54" s="13" t="s">
        <v>176</v>
      </c>
      <c r="D54" s="13" t="s">
        <v>123</v>
      </c>
      <c r="E54" s="20">
        <v>7100</v>
      </c>
    </row>
    <row r="55" spans="1:5" x14ac:dyDescent="0.3">
      <c r="A55" s="19">
        <v>46233</v>
      </c>
      <c r="B55" s="13" t="s">
        <v>93</v>
      </c>
      <c r="C55" s="13" t="s">
        <v>177</v>
      </c>
      <c r="D55" s="13" t="s">
        <v>132</v>
      </c>
      <c r="E55" s="20">
        <v>21100</v>
      </c>
    </row>
    <row r="56" spans="1:5" x14ac:dyDescent="0.3">
      <c r="A56" s="19">
        <v>46240</v>
      </c>
      <c r="B56" s="13" t="s">
        <v>62</v>
      </c>
      <c r="C56" s="13" t="s">
        <v>178</v>
      </c>
      <c r="D56" s="13" t="s">
        <v>123</v>
      </c>
      <c r="E56" s="20">
        <v>15500</v>
      </c>
    </row>
    <row r="57" spans="1:5" x14ac:dyDescent="0.3">
      <c r="A57" s="19">
        <v>46240</v>
      </c>
      <c r="B57" s="13" t="s">
        <v>81</v>
      </c>
      <c r="C57" s="13" t="s">
        <v>179</v>
      </c>
      <c r="D57" s="13" t="s">
        <v>123</v>
      </c>
      <c r="E57" s="20">
        <v>281300</v>
      </c>
    </row>
    <row r="58" spans="1:5" x14ac:dyDescent="0.3">
      <c r="A58" s="19">
        <v>46249</v>
      </c>
      <c r="B58" s="13" t="s">
        <v>40</v>
      </c>
      <c r="C58" s="13" t="s">
        <v>180</v>
      </c>
      <c r="D58" s="13" t="s">
        <v>130</v>
      </c>
      <c r="E58" s="20">
        <v>112300</v>
      </c>
    </row>
    <row r="59" spans="1:5" x14ac:dyDescent="0.3">
      <c r="A59" s="19">
        <v>46249</v>
      </c>
      <c r="B59" s="13" t="s">
        <v>99</v>
      </c>
      <c r="C59" s="13" t="s">
        <v>181</v>
      </c>
      <c r="D59" s="13" t="s">
        <v>130</v>
      </c>
      <c r="E59" s="20">
        <v>6700</v>
      </c>
    </row>
    <row r="60" spans="1:5" x14ac:dyDescent="0.3">
      <c r="A60" s="19">
        <v>46260</v>
      </c>
      <c r="B60" s="13" t="s">
        <v>40</v>
      </c>
      <c r="C60" s="13" t="s">
        <v>182</v>
      </c>
      <c r="D60" s="13" t="s">
        <v>132</v>
      </c>
      <c r="E60" s="20">
        <v>124600</v>
      </c>
    </row>
    <row r="61" spans="1:5" x14ac:dyDescent="0.3">
      <c r="A61" s="19">
        <v>46267</v>
      </c>
      <c r="B61" s="13" t="s">
        <v>48</v>
      </c>
      <c r="C61" s="13" t="s">
        <v>183</v>
      </c>
      <c r="D61" s="13" t="s">
        <v>121</v>
      </c>
      <c r="E61" s="20">
        <v>30400</v>
      </c>
    </row>
    <row r="62" spans="1:5" x14ac:dyDescent="0.3">
      <c r="A62" s="19">
        <v>46268</v>
      </c>
      <c r="B62" s="13" t="s">
        <v>81</v>
      </c>
      <c r="C62" s="13" t="s">
        <v>184</v>
      </c>
      <c r="D62" s="13" t="s">
        <v>123</v>
      </c>
      <c r="E62" s="20">
        <v>280200</v>
      </c>
    </row>
    <row r="63" spans="1:5" x14ac:dyDescent="0.3">
      <c r="A63" s="19">
        <v>46284</v>
      </c>
      <c r="B63" s="13" t="s">
        <v>99</v>
      </c>
      <c r="C63" s="13" t="s">
        <v>185</v>
      </c>
      <c r="D63" s="13" t="s">
        <v>121</v>
      </c>
      <c r="E63" s="20">
        <v>13300</v>
      </c>
    </row>
    <row r="64" spans="1:5" x14ac:dyDescent="0.3">
      <c r="A64" s="19">
        <v>46288</v>
      </c>
      <c r="B64" s="13" t="s">
        <v>48</v>
      </c>
      <c r="C64" s="13" t="s">
        <v>186</v>
      </c>
      <c r="D64" s="13" t="s">
        <v>128</v>
      </c>
      <c r="E64" s="20">
        <v>34400</v>
      </c>
    </row>
    <row r="65" spans="1:5" x14ac:dyDescent="0.3">
      <c r="A65" s="19">
        <v>46294</v>
      </c>
      <c r="B65" s="13" t="s">
        <v>62</v>
      </c>
      <c r="C65" s="13" t="s">
        <v>187</v>
      </c>
      <c r="D65" s="13" t="s">
        <v>135</v>
      </c>
      <c r="E65" s="20">
        <v>15100</v>
      </c>
    </row>
    <row r="66" spans="1:5" x14ac:dyDescent="0.3">
      <c r="A66" s="19">
        <v>46303</v>
      </c>
      <c r="B66" s="13" t="s">
        <v>40</v>
      </c>
      <c r="C66" s="13" t="s">
        <v>188</v>
      </c>
      <c r="D66" s="13" t="s">
        <v>123</v>
      </c>
      <c r="E66" s="20">
        <v>109800</v>
      </c>
    </row>
    <row r="67" spans="1:5" x14ac:dyDescent="0.3">
      <c r="A67" s="19">
        <v>46320</v>
      </c>
      <c r="B67" s="13" t="s">
        <v>62</v>
      </c>
      <c r="C67" s="13" t="s">
        <v>189</v>
      </c>
      <c r="D67" s="13" t="s">
        <v>128</v>
      </c>
      <c r="E67" s="20">
        <v>23600</v>
      </c>
    </row>
    <row r="68" spans="1:5" x14ac:dyDescent="0.3">
      <c r="A68" s="19">
        <v>46325</v>
      </c>
      <c r="B68" s="13" t="s">
        <v>99</v>
      </c>
      <c r="C68" s="13" t="s">
        <v>190</v>
      </c>
      <c r="D68" s="13" t="s">
        <v>128</v>
      </c>
      <c r="E68" s="20">
        <v>6900</v>
      </c>
    </row>
    <row r="69" spans="1:5" x14ac:dyDescent="0.3">
      <c r="A69" s="19"/>
      <c r="B69" s="13"/>
      <c r="C69" s="13"/>
      <c r="D69" s="13"/>
      <c r="E69" s="20"/>
    </row>
    <row r="70" spans="1:5" x14ac:dyDescent="0.3">
      <c r="A70" s="19"/>
      <c r="B70" s="13"/>
      <c r="C70" s="13"/>
      <c r="D70" s="13"/>
      <c r="E70" s="20"/>
    </row>
    <row r="71" spans="1:5" x14ac:dyDescent="0.3">
      <c r="A71" s="19"/>
      <c r="B71" s="13"/>
      <c r="C71" s="13"/>
      <c r="D71" s="13"/>
      <c r="E71" s="20"/>
    </row>
    <row r="72" spans="1:5" x14ac:dyDescent="0.3">
      <c r="A72" s="19"/>
      <c r="B72" s="13"/>
      <c r="C72" s="13"/>
      <c r="D72" s="13"/>
      <c r="E72" s="20"/>
    </row>
    <row r="73" spans="1:5" x14ac:dyDescent="0.3">
      <c r="A73" s="19"/>
      <c r="B73" s="13"/>
      <c r="C73" s="13"/>
      <c r="D73" s="13"/>
      <c r="E73" s="20"/>
    </row>
    <row r="74" spans="1:5" x14ac:dyDescent="0.3">
      <c r="A74" s="19"/>
      <c r="B74" s="13"/>
      <c r="C74" s="13"/>
      <c r="D74" s="13"/>
      <c r="E74" s="20"/>
    </row>
    <row r="75" spans="1:5" x14ac:dyDescent="0.3">
      <c r="A75" s="19"/>
      <c r="B75" s="13"/>
      <c r="C75" s="13"/>
      <c r="D75" s="13"/>
      <c r="E75" s="20"/>
    </row>
    <row r="76" spans="1:5" x14ac:dyDescent="0.3">
      <c r="A76" s="19"/>
      <c r="B76" s="13"/>
      <c r="C76" s="13"/>
      <c r="D76" s="13"/>
      <c r="E76" s="20"/>
    </row>
    <row r="77" spans="1:5" x14ac:dyDescent="0.3">
      <c r="A77" s="19"/>
      <c r="B77" s="13"/>
      <c r="C77" s="13"/>
      <c r="D77" s="13"/>
      <c r="E77" s="20"/>
    </row>
    <row r="78" spans="1:5" x14ac:dyDescent="0.3">
      <c r="A78" s="19"/>
      <c r="B78" s="13"/>
      <c r="C78" s="13"/>
      <c r="D78" s="13"/>
      <c r="E78" s="20"/>
    </row>
    <row r="79" spans="1:5" x14ac:dyDescent="0.3">
      <c r="A79" s="19"/>
      <c r="B79" s="13"/>
      <c r="C79" s="13"/>
      <c r="D79" s="13"/>
      <c r="E79" s="20"/>
    </row>
    <row r="80" spans="1:5" x14ac:dyDescent="0.3">
      <c r="A80" s="19"/>
      <c r="B80" s="13"/>
      <c r="C80" s="13"/>
      <c r="D80" s="13"/>
      <c r="E80" s="20"/>
    </row>
    <row r="81" spans="1:5" x14ac:dyDescent="0.3">
      <c r="A81" s="19"/>
      <c r="B81" s="13"/>
      <c r="C81" s="13"/>
      <c r="D81" s="13"/>
      <c r="E81" s="20"/>
    </row>
    <row r="82" spans="1:5" x14ac:dyDescent="0.3">
      <c r="A82" s="19"/>
      <c r="B82" s="13"/>
      <c r="C82" s="13"/>
      <c r="D82" s="13"/>
      <c r="E82" s="20"/>
    </row>
    <row r="83" spans="1:5" x14ac:dyDescent="0.3">
      <c r="A83" s="19"/>
      <c r="B83" s="13"/>
      <c r="C83" s="13"/>
      <c r="D83" s="13"/>
      <c r="E83" s="20"/>
    </row>
    <row r="84" spans="1:5" x14ac:dyDescent="0.3">
      <c r="A84" s="19"/>
      <c r="B84" s="13"/>
      <c r="C84" s="13"/>
      <c r="D84" s="13"/>
      <c r="E84" s="20"/>
    </row>
    <row r="85" spans="1:5" x14ac:dyDescent="0.3">
      <c r="A85" s="19"/>
      <c r="B85" s="13"/>
      <c r="C85" s="13"/>
      <c r="D85" s="13"/>
      <c r="E85" s="20"/>
    </row>
    <row r="86" spans="1:5" x14ac:dyDescent="0.3">
      <c r="A86" s="19"/>
      <c r="B86" s="13"/>
      <c r="C86" s="13"/>
      <c r="D86" s="13"/>
      <c r="E86" s="20"/>
    </row>
    <row r="87" spans="1:5" x14ac:dyDescent="0.3">
      <c r="A87" s="19"/>
      <c r="B87" s="13"/>
      <c r="C87" s="13"/>
      <c r="D87" s="13"/>
      <c r="E87" s="20"/>
    </row>
    <row r="88" spans="1:5" x14ac:dyDescent="0.3">
      <c r="A88" s="19"/>
      <c r="B88" s="13"/>
      <c r="C88" s="13"/>
      <c r="D88" s="13"/>
      <c r="E88" s="20"/>
    </row>
    <row r="89" spans="1:5" x14ac:dyDescent="0.3">
      <c r="A89" s="19"/>
      <c r="B89" s="13"/>
      <c r="C89" s="13"/>
      <c r="D89" s="13"/>
      <c r="E89" s="20"/>
    </row>
    <row r="90" spans="1:5" x14ac:dyDescent="0.3">
      <c r="A90" s="19"/>
      <c r="B90" s="13"/>
      <c r="C90" s="13"/>
      <c r="D90" s="13"/>
      <c r="E90" s="20"/>
    </row>
    <row r="91" spans="1:5" x14ac:dyDescent="0.3">
      <c r="A91" s="19"/>
      <c r="B91" s="13"/>
      <c r="C91" s="13"/>
      <c r="D91" s="13"/>
      <c r="E91" s="20"/>
    </row>
    <row r="92" spans="1:5" x14ac:dyDescent="0.3">
      <c r="A92" s="19"/>
      <c r="B92" s="13"/>
      <c r="C92" s="13"/>
      <c r="D92" s="13"/>
      <c r="E92" s="20"/>
    </row>
    <row r="93" spans="1:5" x14ac:dyDescent="0.3">
      <c r="A93" s="19"/>
      <c r="B93" s="13"/>
      <c r="C93" s="13"/>
      <c r="D93" s="13"/>
      <c r="E93" s="20"/>
    </row>
    <row r="94" spans="1:5" x14ac:dyDescent="0.3">
      <c r="A94" s="19"/>
      <c r="B94" s="13"/>
      <c r="C94" s="13"/>
      <c r="D94" s="13"/>
      <c r="E94" s="20"/>
    </row>
    <row r="95" spans="1:5" x14ac:dyDescent="0.3">
      <c r="A95" s="19"/>
      <c r="B95" s="13"/>
      <c r="C95" s="13"/>
      <c r="D95" s="13"/>
      <c r="E95" s="20"/>
    </row>
    <row r="96" spans="1:5" x14ac:dyDescent="0.3">
      <c r="A96" s="19"/>
      <c r="B96" s="13"/>
      <c r="C96" s="13"/>
      <c r="D96" s="13"/>
      <c r="E96" s="20"/>
    </row>
    <row r="97" spans="1:5" x14ac:dyDescent="0.3">
      <c r="A97" s="19"/>
      <c r="B97" s="13"/>
      <c r="C97" s="13"/>
      <c r="D97" s="13"/>
      <c r="E97" s="20"/>
    </row>
    <row r="98" spans="1:5" x14ac:dyDescent="0.3">
      <c r="A98" s="19"/>
      <c r="B98" s="13"/>
      <c r="C98" s="13"/>
      <c r="D98" s="13"/>
      <c r="E98" s="20"/>
    </row>
    <row r="99" spans="1:5" x14ac:dyDescent="0.3">
      <c r="A99" s="19"/>
      <c r="B99" s="13"/>
      <c r="C99" s="13"/>
      <c r="D99" s="13"/>
      <c r="E99" s="20"/>
    </row>
    <row r="100" spans="1:5" x14ac:dyDescent="0.3">
      <c r="A100" s="19"/>
      <c r="B100" s="13"/>
      <c r="C100" s="13"/>
      <c r="D100" s="13"/>
      <c r="E100" s="20"/>
    </row>
    <row r="101" spans="1:5" x14ac:dyDescent="0.3">
      <c r="A101" s="19"/>
      <c r="B101" s="13"/>
      <c r="C101" s="13"/>
      <c r="D101" s="13"/>
      <c r="E101" s="20"/>
    </row>
    <row r="102" spans="1:5" x14ac:dyDescent="0.3">
      <c r="A102" s="19"/>
      <c r="B102" s="13"/>
      <c r="C102" s="13"/>
      <c r="D102" s="13"/>
      <c r="E102" s="20"/>
    </row>
    <row r="103" spans="1:5" x14ac:dyDescent="0.3">
      <c r="A103" s="19"/>
      <c r="B103" s="13"/>
      <c r="C103" s="13"/>
      <c r="D103" s="13"/>
      <c r="E103" s="20"/>
    </row>
    <row r="104" spans="1:5" x14ac:dyDescent="0.3">
      <c r="A104" s="19"/>
      <c r="B104" s="13"/>
      <c r="C104" s="13"/>
      <c r="D104" s="13"/>
      <c r="E104" s="20"/>
    </row>
    <row r="105" spans="1:5" x14ac:dyDescent="0.3">
      <c r="A105" s="19"/>
      <c r="B105" s="13"/>
      <c r="C105" s="13"/>
      <c r="D105" s="13"/>
      <c r="E105" s="20"/>
    </row>
    <row r="106" spans="1:5" x14ac:dyDescent="0.3">
      <c r="A106" s="19"/>
      <c r="B106" s="13"/>
      <c r="C106" s="13"/>
      <c r="D106" s="13"/>
      <c r="E106" s="20"/>
    </row>
    <row r="107" spans="1:5" x14ac:dyDescent="0.3">
      <c r="A107" s="19"/>
      <c r="B107" s="13"/>
      <c r="C107" s="13"/>
      <c r="D107" s="13"/>
      <c r="E107" s="20"/>
    </row>
    <row r="108" spans="1:5" x14ac:dyDescent="0.3">
      <c r="A108" s="19"/>
      <c r="B108" s="13"/>
      <c r="C108" s="13"/>
      <c r="D108" s="13"/>
      <c r="E108" s="20"/>
    </row>
    <row r="109" spans="1:5" x14ac:dyDescent="0.3">
      <c r="A109" s="19"/>
      <c r="B109" s="13"/>
      <c r="C109" s="13"/>
      <c r="D109" s="13"/>
      <c r="E109" s="20"/>
    </row>
    <row r="110" spans="1:5" x14ac:dyDescent="0.3">
      <c r="A110" s="19"/>
      <c r="B110" s="13"/>
      <c r="C110" s="13"/>
      <c r="D110" s="13"/>
      <c r="E110" s="20"/>
    </row>
    <row r="111" spans="1:5" x14ac:dyDescent="0.3">
      <c r="A111" s="19"/>
      <c r="B111" s="13"/>
      <c r="C111" s="13"/>
      <c r="D111" s="13"/>
      <c r="E111" s="20"/>
    </row>
    <row r="112" spans="1:5" x14ac:dyDescent="0.3">
      <c r="A112" s="19"/>
      <c r="B112" s="13"/>
      <c r="C112" s="13"/>
      <c r="D112" s="13"/>
      <c r="E112" s="20"/>
    </row>
    <row r="113" spans="1:5" x14ac:dyDescent="0.3">
      <c r="A113" s="19"/>
      <c r="B113" s="13"/>
      <c r="C113" s="13"/>
      <c r="D113" s="13"/>
      <c r="E113" s="20"/>
    </row>
    <row r="114" spans="1:5" x14ac:dyDescent="0.3">
      <c r="A114" s="19"/>
      <c r="B114" s="13"/>
      <c r="C114" s="13"/>
      <c r="D114" s="13"/>
      <c r="E114" s="20"/>
    </row>
    <row r="115" spans="1:5" x14ac:dyDescent="0.3">
      <c r="A115" s="19"/>
      <c r="B115" s="13"/>
      <c r="C115" s="13"/>
      <c r="D115" s="13"/>
      <c r="E115" s="20"/>
    </row>
    <row r="116" spans="1:5" x14ac:dyDescent="0.3">
      <c r="A116" s="19"/>
      <c r="B116" s="13"/>
      <c r="C116" s="13"/>
      <c r="D116" s="13"/>
      <c r="E116" s="20"/>
    </row>
    <row r="117" spans="1:5" x14ac:dyDescent="0.3">
      <c r="A117" s="19"/>
      <c r="B117" s="13"/>
      <c r="C117" s="13"/>
      <c r="D117" s="13"/>
      <c r="E117" s="20"/>
    </row>
    <row r="118" spans="1:5" x14ac:dyDescent="0.3">
      <c r="A118" s="19"/>
      <c r="B118" s="13"/>
      <c r="C118" s="13"/>
      <c r="D118" s="13"/>
      <c r="E118" s="20"/>
    </row>
    <row r="119" spans="1:5" x14ac:dyDescent="0.3">
      <c r="A119" s="19"/>
      <c r="B119" s="13"/>
      <c r="C119" s="13"/>
      <c r="D119" s="13"/>
      <c r="E119" s="20"/>
    </row>
    <row r="120" spans="1:5" x14ac:dyDescent="0.3">
      <c r="A120" s="19"/>
      <c r="B120" s="13"/>
      <c r="C120" s="13"/>
      <c r="D120" s="13"/>
      <c r="E120" s="20"/>
    </row>
    <row r="121" spans="1:5" x14ac:dyDescent="0.3">
      <c r="A121" s="19"/>
      <c r="B121" s="13"/>
      <c r="C121" s="13"/>
      <c r="D121" s="13"/>
      <c r="E121" s="20"/>
    </row>
    <row r="122" spans="1:5" x14ac:dyDescent="0.3">
      <c r="A122" s="19"/>
      <c r="B122" s="13"/>
      <c r="C122" s="13"/>
      <c r="D122" s="13"/>
      <c r="E122" s="20"/>
    </row>
    <row r="123" spans="1:5" x14ac:dyDescent="0.3">
      <c r="A123" s="19"/>
      <c r="B123" s="13"/>
      <c r="C123" s="13"/>
      <c r="D123" s="13"/>
      <c r="E123" s="20"/>
    </row>
    <row r="124" spans="1:5" x14ac:dyDescent="0.3">
      <c r="A124" s="19"/>
      <c r="B124" s="13"/>
      <c r="C124" s="13"/>
      <c r="D124" s="13"/>
      <c r="E124" s="20"/>
    </row>
    <row r="125" spans="1:5" x14ac:dyDescent="0.3">
      <c r="A125" s="19"/>
      <c r="B125" s="13"/>
      <c r="C125" s="13"/>
      <c r="D125" s="13"/>
      <c r="E125" s="20"/>
    </row>
    <row r="126" spans="1:5" x14ac:dyDescent="0.3">
      <c r="A126" s="19"/>
      <c r="B126" s="13"/>
      <c r="C126" s="13"/>
      <c r="D126" s="13"/>
      <c r="E126" s="20"/>
    </row>
    <row r="127" spans="1:5" x14ac:dyDescent="0.3">
      <c r="A127" s="19"/>
      <c r="B127" s="13"/>
      <c r="C127" s="13"/>
      <c r="D127" s="13"/>
      <c r="E127" s="20"/>
    </row>
    <row r="128" spans="1:5" x14ac:dyDescent="0.3">
      <c r="A128" s="19"/>
      <c r="B128" s="13"/>
      <c r="C128" s="13"/>
      <c r="D128" s="13"/>
      <c r="E128" s="20"/>
    </row>
    <row r="129" spans="1:5" x14ac:dyDescent="0.3">
      <c r="A129" s="19"/>
      <c r="B129" s="13"/>
      <c r="C129" s="13"/>
      <c r="D129" s="13"/>
      <c r="E129" s="20"/>
    </row>
    <row r="130" spans="1:5" x14ac:dyDescent="0.3">
      <c r="A130" s="19"/>
      <c r="B130" s="13"/>
      <c r="C130" s="13"/>
      <c r="D130" s="13"/>
      <c r="E130" s="20"/>
    </row>
    <row r="131" spans="1:5" x14ac:dyDescent="0.3">
      <c r="A131" s="19"/>
      <c r="B131" s="13"/>
      <c r="C131" s="13"/>
      <c r="D131" s="13"/>
      <c r="E131" s="20"/>
    </row>
    <row r="132" spans="1:5" x14ac:dyDescent="0.3">
      <c r="A132" s="19"/>
      <c r="B132" s="13"/>
      <c r="C132" s="13"/>
      <c r="D132" s="13"/>
      <c r="E132" s="20"/>
    </row>
    <row r="133" spans="1:5" x14ac:dyDescent="0.3">
      <c r="A133" s="19"/>
      <c r="B133" s="13"/>
      <c r="C133" s="13"/>
      <c r="D133" s="13"/>
      <c r="E133" s="20"/>
    </row>
    <row r="134" spans="1:5" x14ac:dyDescent="0.3">
      <c r="A134" s="19"/>
      <c r="B134" s="13"/>
      <c r="C134" s="13"/>
      <c r="D134" s="13"/>
      <c r="E134" s="20"/>
    </row>
    <row r="135" spans="1:5" x14ac:dyDescent="0.3">
      <c r="A135" s="19"/>
      <c r="B135" s="13"/>
      <c r="C135" s="13"/>
      <c r="D135" s="13"/>
      <c r="E135" s="20"/>
    </row>
    <row r="136" spans="1:5" x14ac:dyDescent="0.3">
      <c r="A136" s="19"/>
      <c r="B136" s="13"/>
      <c r="C136" s="13"/>
      <c r="D136" s="13"/>
      <c r="E136" s="20"/>
    </row>
    <row r="137" spans="1:5" x14ac:dyDescent="0.3">
      <c r="A137" s="19"/>
      <c r="B137" s="13"/>
      <c r="C137" s="13"/>
      <c r="D137" s="13"/>
      <c r="E137" s="20"/>
    </row>
    <row r="138" spans="1:5" x14ac:dyDescent="0.3">
      <c r="A138" s="19"/>
      <c r="B138" s="13"/>
      <c r="C138" s="13"/>
      <c r="D138" s="13"/>
      <c r="E138" s="20"/>
    </row>
    <row r="139" spans="1:5" x14ac:dyDescent="0.3">
      <c r="A139" s="19"/>
      <c r="B139" s="13"/>
      <c r="C139" s="13"/>
      <c r="D139" s="13"/>
      <c r="E139" s="20"/>
    </row>
    <row r="140" spans="1:5" x14ac:dyDescent="0.3">
      <c r="A140" s="19"/>
      <c r="B140" s="13"/>
      <c r="C140" s="13"/>
      <c r="D140" s="13"/>
      <c r="E140" s="20"/>
    </row>
    <row r="141" spans="1:5" x14ac:dyDescent="0.3">
      <c r="A141" s="19"/>
      <c r="B141" s="13"/>
      <c r="C141" s="13"/>
      <c r="D141" s="13"/>
      <c r="E141" s="20"/>
    </row>
    <row r="142" spans="1:5" x14ac:dyDescent="0.3">
      <c r="A142" s="19"/>
      <c r="B142" s="13"/>
      <c r="C142" s="13"/>
      <c r="D142" s="13"/>
      <c r="E142" s="20"/>
    </row>
    <row r="143" spans="1:5" x14ac:dyDescent="0.3">
      <c r="A143" s="19"/>
      <c r="B143" s="13"/>
      <c r="C143" s="13"/>
      <c r="D143" s="13"/>
      <c r="E143" s="20"/>
    </row>
    <row r="144" spans="1:5" x14ac:dyDescent="0.3">
      <c r="A144" s="19"/>
      <c r="B144" s="13"/>
      <c r="C144" s="13"/>
      <c r="D144" s="13"/>
      <c r="E144" s="20"/>
    </row>
    <row r="145" spans="1:5" x14ac:dyDescent="0.3">
      <c r="A145" s="19"/>
      <c r="B145" s="13"/>
      <c r="C145" s="13"/>
      <c r="D145" s="13"/>
      <c r="E145" s="20"/>
    </row>
    <row r="146" spans="1:5" x14ac:dyDescent="0.3">
      <c r="A146" s="19"/>
      <c r="B146" s="13"/>
      <c r="C146" s="13"/>
      <c r="D146" s="13"/>
      <c r="E146" s="20"/>
    </row>
    <row r="147" spans="1:5" x14ac:dyDescent="0.3">
      <c r="A147" s="19"/>
      <c r="B147" s="13"/>
      <c r="C147" s="13"/>
      <c r="D147" s="13"/>
      <c r="E147" s="20"/>
    </row>
    <row r="148" spans="1:5" x14ac:dyDescent="0.3">
      <c r="A148" s="19"/>
      <c r="B148" s="13"/>
      <c r="C148" s="13"/>
      <c r="D148" s="13"/>
      <c r="E148" s="20"/>
    </row>
    <row r="149" spans="1:5" x14ac:dyDescent="0.3">
      <c r="A149" s="19"/>
      <c r="B149" s="13"/>
      <c r="C149" s="13"/>
      <c r="D149" s="13"/>
      <c r="E149" s="20"/>
    </row>
    <row r="150" spans="1:5" x14ac:dyDescent="0.3">
      <c r="A150" s="19"/>
      <c r="B150" s="13"/>
      <c r="C150" s="13"/>
      <c r="D150" s="13"/>
      <c r="E150" s="20"/>
    </row>
    <row r="151" spans="1:5" x14ac:dyDescent="0.3">
      <c r="A151" s="19"/>
      <c r="B151" s="13"/>
      <c r="C151" s="13"/>
      <c r="D151" s="13"/>
      <c r="E151" s="20"/>
    </row>
    <row r="152" spans="1:5" x14ac:dyDescent="0.3">
      <c r="A152" s="19"/>
      <c r="B152" s="13"/>
      <c r="C152" s="13"/>
      <c r="D152" s="13"/>
      <c r="E152" s="20"/>
    </row>
    <row r="153" spans="1:5" x14ac:dyDescent="0.3">
      <c r="A153" s="19"/>
      <c r="B153" s="13"/>
      <c r="C153" s="13"/>
      <c r="D153" s="13"/>
      <c r="E153" s="20"/>
    </row>
    <row r="154" spans="1:5" x14ac:dyDescent="0.3">
      <c r="A154" s="19"/>
      <c r="B154" s="13"/>
      <c r="C154" s="13"/>
      <c r="D154" s="13"/>
      <c r="E154" s="20"/>
    </row>
    <row r="155" spans="1:5" x14ac:dyDescent="0.3">
      <c r="A155" s="19"/>
      <c r="B155" s="13"/>
      <c r="C155" s="13"/>
      <c r="D155" s="13"/>
      <c r="E155" s="20"/>
    </row>
    <row r="156" spans="1:5" x14ac:dyDescent="0.3">
      <c r="A156" s="19"/>
      <c r="B156" s="13"/>
      <c r="C156" s="13"/>
      <c r="D156" s="13"/>
      <c r="E156" s="20"/>
    </row>
    <row r="157" spans="1:5" x14ac:dyDescent="0.3">
      <c r="A157" s="19"/>
      <c r="B157" s="13"/>
      <c r="C157" s="13"/>
      <c r="D157" s="13"/>
      <c r="E157" s="20"/>
    </row>
    <row r="158" spans="1:5" x14ac:dyDescent="0.3">
      <c r="A158" s="19"/>
      <c r="B158" s="13"/>
      <c r="C158" s="13"/>
      <c r="D158" s="13"/>
      <c r="E158" s="20"/>
    </row>
    <row r="159" spans="1:5" x14ac:dyDescent="0.3">
      <c r="A159" s="19"/>
      <c r="B159" s="13"/>
      <c r="C159" s="13"/>
      <c r="D159" s="13"/>
      <c r="E159" s="20"/>
    </row>
    <row r="160" spans="1:5" x14ac:dyDescent="0.3">
      <c r="A160" s="19"/>
      <c r="B160" s="13"/>
      <c r="C160" s="13"/>
      <c r="D160" s="13"/>
      <c r="E160" s="20"/>
    </row>
    <row r="161" spans="1:5" x14ac:dyDescent="0.3">
      <c r="A161" s="19"/>
      <c r="B161" s="13"/>
      <c r="C161" s="13"/>
      <c r="D161" s="13"/>
      <c r="E161" s="20"/>
    </row>
    <row r="162" spans="1:5" x14ac:dyDescent="0.3">
      <c r="A162" s="19"/>
      <c r="B162" s="13"/>
      <c r="C162" s="13"/>
      <c r="D162" s="13"/>
      <c r="E162" s="20"/>
    </row>
    <row r="163" spans="1:5" x14ac:dyDescent="0.3">
      <c r="A163" s="19"/>
      <c r="B163" s="13"/>
      <c r="C163" s="13"/>
      <c r="D163" s="13"/>
      <c r="E163" s="20"/>
    </row>
    <row r="164" spans="1:5" x14ac:dyDescent="0.3">
      <c r="A164" s="19"/>
      <c r="B164" s="13"/>
      <c r="C164" s="13"/>
      <c r="D164" s="13"/>
      <c r="E164" s="20"/>
    </row>
    <row r="165" spans="1:5" x14ac:dyDescent="0.3">
      <c r="A165" s="19"/>
      <c r="B165" s="13"/>
      <c r="C165" s="13"/>
      <c r="D165" s="13"/>
      <c r="E165" s="20"/>
    </row>
    <row r="166" spans="1:5" x14ac:dyDescent="0.3">
      <c r="A166" s="19"/>
      <c r="B166" s="13"/>
      <c r="C166" s="13"/>
      <c r="D166" s="13"/>
      <c r="E166" s="20"/>
    </row>
    <row r="167" spans="1:5" x14ac:dyDescent="0.3">
      <c r="A167" s="19"/>
      <c r="B167" s="13"/>
      <c r="C167" s="13"/>
      <c r="D167" s="13"/>
      <c r="E167" s="20"/>
    </row>
    <row r="168" spans="1:5" x14ac:dyDescent="0.3">
      <c r="A168" s="19"/>
      <c r="B168" s="13"/>
      <c r="C168" s="13"/>
      <c r="D168" s="13"/>
      <c r="E168" s="20"/>
    </row>
    <row r="169" spans="1:5" x14ac:dyDescent="0.3">
      <c r="A169" s="19"/>
      <c r="B169" s="13"/>
      <c r="C169" s="13"/>
      <c r="D169" s="13"/>
      <c r="E169" s="20"/>
    </row>
    <row r="170" spans="1:5" x14ac:dyDescent="0.3">
      <c r="A170" s="19"/>
      <c r="B170" s="13"/>
      <c r="C170" s="13"/>
      <c r="D170" s="13"/>
      <c r="E170" s="20"/>
    </row>
    <row r="171" spans="1:5" x14ac:dyDescent="0.3">
      <c r="A171" s="19"/>
      <c r="B171" s="13"/>
      <c r="C171" s="13"/>
      <c r="D171" s="13"/>
      <c r="E171" s="20"/>
    </row>
    <row r="172" spans="1:5" x14ac:dyDescent="0.3">
      <c r="A172" s="19"/>
      <c r="B172" s="13"/>
      <c r="C172" s="13"/>
      <c r="D172" s="13"/>
      <c r="E172" s="20"/>
    </row>
    <row r="173" spans="1:5" x14ac:dyDescent="0.3">
      <c r="A173" s="19"/>
      <c r="B173" s="13"/>
      <c r="C173" s="13"/>
      <c r="D173" s="13"/>
      <c r="E173" s="20"/>
    </row>
    <row r="174" spans="1:5" x14ac:dyDescent="0.3">
      <c r="A174" s="19"/>
      <c r="B174" s="13"/>
      <c r="C174" s="13"/>
      <c r="D174" s="13"/>
      <c r="E174" s="20"/>
    </row>
    <row r="175" spans="1:5" x14ac:dyDescent="0.3">
      <c r="A175" s="19"/>
      <c r="B175" s="13"/>
      <c r="C175" s="13"/>
      <c r="D175" s="13"/>
      <c r="E175" s="20"/>
    </row>
    <row r="176" spans="1:5" x14ac:dyDescent="0.3">
      <c r="A176" s="19"/>
      <c r="B176" s="13"/>
      <c r="C176" s="13"/>
      <c r="D176" s="13"/>
      <c r="E176" s="20"/>
    </row>
    <row r="177" spans="1:5" x14ac:dyDescent="0.3">
      <c r="A177" s="19"/>
      <c r="B177" s="13"/>
      <c r="C177" s="13"/>
      <c r="D177" s="13"/>
      <c r="E177" s="20"/>
    </row>
    <row r="178" spans="1:5" x14ac:dyDescent="0.3">
      <c r="A178" s="19"/>
      <c r="B178" s="13"/>
      <c r="C178" s="13"/>
      <c r="D178" s="13"/>
      <c r="E178" s="20"/>
    </row>
    <row r="179" spans="1:5" x14ac:dyDescent="0.3">
      <c r="A179" s="19"/>
      <c r="B179" s="13"/>
      <c r="C179" s="13"/>
      <c r="D179" s="13"/>
      <c r="E179" s="20"/>
    </row>
    <row r="180" spans="1:5" x14ac:dyDescent="0.3">
      <c r="A180" s="19"/>
      <c r="B180" s="13"/>
      <c r="C180" s="13"/>
      <c r="D180" s="13"/>
      <c r="E180" s="20"/>
    </row>
    <row r="181" spans="1:5" x14ac:dyDescent="0.3">
      <c r="A181" s="19"/>
      <c r="B181" s="13"/>
      <c r="C181" s="13"/>
      <c r="D181" s="13"/>
      <c r="E181" s="20"/>
    </row>
    <row r="182" spans="1:5" x14ac:dyDescent="0.3">
      <c r="A182" s="19"/>
      <c r="B182" s="13"/>
      <c r="C182" s="13"/>
      <c r="D182" s="13"/>
      <c r="E182" s="20"/>
    </row>
    <row r="183" spans="1:5" x14ac:dyDescent="0.3">
      <c r="A183" s="19"/>
      <c r="B183" s="13"/>
      <c r="C183" s="13"/>
      <c r="D183" s="13"/>
      <c r="E183" s="20"/>
    </row>
    <row r="184" spans="1:5" x14ac:dyDescent="0.3">
      <c r="A184" s="19"/>
      <c r="B184" s="13"/>
      <c r="C184" s="13"/>
      <c r="D184" s="13"/>
      <c r="E184" s="20"/>
    </row>
    <row r="185" spans="1:5" x14ac:dyDescent="0.3">
      <c r="A185" s="19"/>
      <c r="B185" s="13"/>
      <c r="C185" s="13"/>
      <c r="D185" s="13"/>
      <c r="E185" s="20"/>
    </row>
    <row r="186" spans="1:5" x14ac:dyDescent="0.3">
      <c r="A186" s="19"/>
      <c r="B186" s="13"/>
      <c r="C186" s="13"/>
      <c r="D186" s="13"/>
      <c r="E186" s="20"/>
    </row>
    <row r="187" spans="1:5" x14ac:dyDescent="0.3">
      <c r="A187" s="19"/>
      <c r="B187" s="13"/>
      <c r="C187" s="13"/>
      <c r="D187" s="13"/>
      <c r="E187" s="20"/>
    </row>
    <row r="188" spans="1:5" x14ac:dyDescent="0.3">
      <c r="A188" s="19"/>
      <c r="B188" s="13"/>
      <c r="C188" s="13"/>
      <c r="D188" s="13"/>
      <c r="E188" s="20"/>
    </row>
    <row r="189" spans="1:5" x14ac:dyDescent="0.3">
      <c r="A189" s="19"/>
      <c r="B189" s="13"/>
      <c r="C189" s="13"/>
      <c r="D189" s="13"/>
      <c r="E189" s="20"/>
    </row>
    <row r="190" spans="1:5" x14ac:dyDescent="0.3">
      <c r="A190" s="19"/>
      <c r="B190" s="13"/>
      <c r="C190" s="13"/>
      <c r="D190" s="13"/>
      <c r="E190" s="20"/>
    </row>
    <row r="191" spans="1:5" x14ac:dyDescent="0.3">
      <c r="A191" s="19"/>
      <c r="B191" s="13"/>
      <c r="C191" s="13"/>
      <c r="D191" s="13"/>
      <c r="E191" s="20"/>
    </row>
    <row r="192" spans="1:5" x14ac:dyDescent="0.3">
      <c r="A192" s="19"/>
      <c r="B192" s="13"/>
      <c r="C192" s="13"/>
      <c r="D192" s="13"/>
      <c r="E192" s="20"/>
    </row>
    <row r="193" spans="1:5" x14ac:dyDescent="0.3">
      <c r="A193" s="19"/>
      <c r="B193" s="13"/>
      <c r="C193" s="13"/>
      <c r="D193" s="13"/>
      <c r="E193" s="20"/>
    </row>
    <row r="194" spans="1:5" x14ac:dyDescent="0.3">
      <c r="A194" s="19"/>
      <c r="B194" s="13"/>
      <c r="C194" s="13"/>
      <c r="D194" s="13"/>
      <c r="E194" s="20"/>
    </row>
    <row r="195" spans="1:5" x14ac:dyDescent="0.3">
      <c r="A195" s="19"/>
      <c r="B195" s="13"/>
      <c r="C195" s="13"/>
      <c r="D195" s="13"/>
      <c r="E195" s="20"/>
    </row>
    <row r="196" spans="1:5" x14ac:dyDescent="0.3">
      <c r="A196" s="19"/>
      <c r="B196" s="13"/>
      <c r="C196" s="13"/>
      <c r="D196" s="13"/>
      <c r="E196" s="20"/>
    </row>
    <row r="197" spans="1:5" x14ac:dyDescent="0.3">
      <c r="A197" s="19"/>
      <c r="B197" s="13"/>
      <c r="C197" s="13"/>
      <c r="D197" s="13"/>
      <c r="E197" s="20"/>
    </row>
    <row r="198" spans="1:5" x14ac:dyDescent="0.3">
      <c r="A198" s="19"/>
      <c r="B198" s="13"/>
      <c r="C198" s="13"/>
      <c r="D198" s="13"/>
      <c r="E198" s="20"/>
    </row>
    <row r="199" spans="1:5" x14ac:dyDescent="0.3">
      <c r="A199" s="19"/>
      <c r="B199" s="13"/>
      <c r="C199" s="13"/>
      <c r="D199" s="13"/>
      <c r="E199" s="20"/>
    </row>
    <row r="200" spans="1:5" x14ac:dyDescent="0.3">
      <c r="A200" s="19"/>
      <c r="B200" s="13"/>
      <c r="C200" s="13"/>
      <c r="D200" s="13"/>
      <c r="E200" s="20"/>
    </row>
    <row r="201" spans="1:5" x14ac:dyDescent="0.3">
      <c r="A201" s="19"/>
      <c r="B201" s="13"/>
      <c r="C201" s="13"/>
      <c r="D201" s="13"/>
      <c r="E201" s="20"/>
    </row>
    <row r="202" spans="1:5" x14ac:dyDescent="0.3">
      <c r="A202" s="19"/>
      <c r="B202" s="13"/>
      <c r="C202" s="13"/>
      <c r="D202" s="13"/>
      <c r="E202" s="20"/>
    </row>
    <row r="203" spans="1:5" x14ac:dyDescent="0.3">
      <c r="A203" s="19"/>
      <c r="B203" s="13"/>
      <c r="C203" s="13"/>
      <c r="D203" s="13"/>
      <c r="E203" s="20"/>
    </row>
    <row r="204" spans="1:5" x14ac:dyDescent="0.3">
      <c r="A204" s="19"/>
      <c r="B204" s="13"/>
      <c r="C204" s="13"/>
      <c r="D204" s="13"/>
      <c r="E204" s="20"/>
    </row>
    <row r="205" spans="1:5" x14ac:dyDescent="0.3">
      <c r="A205" s="19"/>
      <c r="B205" s="13"/>
      <c r="C205" s="13"/>
      <c r="D205" s="13"/>
      <c r="E205" s="20"/>
    </row>
    <row r="206" spans="1:5" x14ac:dyDescent="0.3">
      <c r="A206" s="19"/>
      <c r="B206" s="13"/>
      <c r="C206" s="13"/>
      <c r="D206" s="13"/>
      <c r="E206" s="20"/>
    </row>
    <row r="207" spans="1:5" x14ac:dyDescent="0.3">
      <c r="A207" s="19"/>
      <c r="B207" s="13"/>
      <c r="C207" s="13"/>
      <c r="D207" s="13"/>
      <c r="E207" s="20"/>
    </row>
    <row r="208" spans="1:5" x14ac:dyDescent="0.3">
      <c r="A208" s="19"/>
      <c r="B208" s="13"/>
      <c r="C208" s="13"/>
      <c r="D208" s="13"/>
      <c r="E208" s="20"/>
    </row>
    <row r="209" spans="1:5" x14ac:dyDescent="0.3">
      <c r="A209" s="19"/>
      <c r="B209" s="13"/>
      <c r="C209" s="13"/>
      <c r="D209" s="13"/>
      <c r="E209" s="20"/>
    </row>
    <row r="210" spans="1:5" x14ac:dyDescent="0.3">
      <c r="A210" s="19"/>
      <c r="B210" s="13"/>
      <c r="C210" s="13"/>
      <c r="D210" s="13"/>
      <c r="E210" s="20"/>
    </row>
    <row r="211" spans="1:5" x14ac:dyDescent="0.3">
      <c r="A211" s="19"/>
      <c r="B211" s="13"/>
      <c r="C211" s="13"/>
      <c r="D211" s="13"/>
      <c r="E211" s="20"/>
    </row>
    <row r="212" spans="1:5" x14ac:dyDescent="0.3">
      <c r="A212" s="19"/>
      <c r="B212" s="13"/>
      <c r="C212" s="13"/>
      <c r="D212" s="13"/>
      <c r="E212" s="20"/>
    </row>
    <row r="213" spans="1:5" x14ac:dyDescent="0.3">
      <c r="A213" s="19"/>
      <c r="B213" s="13"/>
      <c r="C213" s="13"/>
      <c r="D213" s="13"/>
      <c r="E213" s="20"/>
    </row>
    <row r="214" spans="1:5" x14ac:dyDescent="0.3">
      <c r="A214" s="19"/>
      <c r="B214" s="13"/>
      <c r="C214" s="13"/>
      <c r="D214" s="13"/>
      <c r="E214" s="20"/>
    </row>
    <row r="215" spans="1:5" x14ac:dyDescent="0.3">
      <c r="A215" s="19"/>
      <c r="B215" s="13"/>
      <c r="C215" s="13"/>
      <c r="D215" s="13"/>
      <c r="E215" s="20"/>
    </row>
    <row r="216" spans="1:5" x14ac:dyDescent="0.3">
      <c r="A216" s="19"/>
      <c r="B216" s="13"/>
      <c r="C216" s="13"/>
      <c r="D216" s="13"/>
      <c r="E216" s="20"/>
    </row>
    <row r="217" spans="1:5" x14ac:dyDescent="0.3">
      <c r="A217" s="19"/>
      <c r="B217" s="13"/>
      <c r="C217" s="13"/>
      <c r="D217" s="13"/>
      <c r="E217" s="20"/>
    </row>
    <row r="218" spans="1:5" x14ac:dyDescent="0.3">
      <c r="A218" s="19"/>
      <c r="B218" s="13"/>
      <c r="C218" s="13"/>
      <c r="D218" s="13"/>
      <c r="E218" s="20"/>
    </row>
    <row r="219" spans="1:5" x14ac:dyDescent="0.3">
      <c r="A219" s="19"/>
      <c r="B219" s="13"/>
      <c r="C219" s="13"/>
      <c r="D219" s="13"/>
      <c r="E219" s="20"/>
    </row>
    <row r="220" spans="1:5" x14ac:dyDescent="0.3">
      <c r="A220" s="19"/>
      <c r="B220" s="13"/>
      <c r="C220" s="13"/>
      <c r="D220" s="13"/>
      <c r="E220" s="20"/>
    </row>
    <row r="221" spans="1:5" x14ac:dyDescent="0.3">
      <c r="A221" s="19"/>
      <c r="B221" s="13"/>
      <c r="C221" s="13"/>
      <c r="D221" s="13"/>
      <c r="E221" s="20"/>
    </row>
    <row r="222" spans="1:5" x14ac:dyDescent="0.3">
      <c r="A222" s="19"/>
      <c r="B222" s="13"/>
      <c r="C222" s="13"/>
      <c r="D222" s="13"/>
      <c r="E222" s="20"/>
    </row>
    <row r="223" spans="1:5" x14ac:dyDescent="0.3">
      <c r="A223" s="19"/>
      <c r="B223" s="13"/>
      <c r="C223" s="13"/>
      <c r="D223" s="13"/>
      <c r="E223" s="20"/>
    </row>
    <row r="224" spans="1:5" x14ac:dyDescent="0.3">
      <c r="A224" s="19"/>
      <c r="B224" s="13"/>
      <c r="C224" s="13"/>
      <c r="D224" s="13"/>
      <c r="E224" s="20"/>
    </row>
    <row r="225" spans="1:5" x14ac:dyDescent="0.3">
      <c r="A225" s="19"/>
      <c r="B225" s="13"/>
      <c r="C225" s="13"/>
      <c r="D225" s="13"/>
      <c r="E225" s="20"/>
    </row>
    <row r="226" spans="1:5" x14ac:dyDescent="0.3">
      <c r="A226" s="19"/>
      <c r="B226" s="13"/>
      <c r="C226" s="13"/>
      <c r="D226" s="13"/>
      <c r="E226" s="20"/>
    </row>
    <row r="227" spans="1:5" x14ac:dyDescent="0.3">
      <c r="A227" s="19"/>
      <c r="B227" s="13"/>
      <c r="C227" s="13"/>
      <c r="D227" s="13"/>
      <c r="E227" s="20"/>
    </row>
    <row r="228" spans="1:5" x14ac:dyDescent="0.3">
      <c r="A228" s="19"/>
      <c r="B228" s="13"/>
      <c r="C228" s="13"/>
      <c r="D228" s="13"/>
      <c r="E228" s="20"/>
    </row>
    <row r="229" spans="1:5" x14ac:dyDescent="0.3">
      <c r="A229" s="19"/>
      <c r="B229" s="13"/>
      <c r="C229" s="13"/>
      <c r="D229" s="13"/>
      <c r="E229" s="20"/>
    </row>
    <row r="230" spans="1:5" x14ac:dyDescent="0.3">
      <c r="A230" s="19"/>
      <c r="B230" s="13"/>
      <c r="C230" s="13"/>
      <c r="D230" s="13"/>
      <c r="E230" s="20"/>
    </row>
    <row r="231" spans="1:5" x14ac:dyDescent="0.3">
      <c r="A231" s="19"/>
      <c r="B231" s="13"/>
      <c r="C231" s="13"/>
      <c r="D231" s="13"/>
      <c r="E231" s="20"/>
    </row>
    <row r="232" spans="1:5" x14ac:dyDescent="0.3">
      <c r="A232" s="19"/>
      <c r="B232" s="13"/>
      <c r="C232" s="13"/>
      <c r="D232" s="13"/>
      <c r="E232" s="20"/>
    </row>
    <row r="233" spans="1:5" x14ac:dyDescent="0.3">
      <c r="A233" s="19"/>
      <c r="B233" s="13"/>
      <c r="C233" s="13"/>
      <c r="D233" s="13"/>
      <c r="E233" s="20"/>
    </row>
    <row r="234" spans="1:5" x14ac:dyDescent="0.3">
      <c r="A234" s="19"/>
      <c r="B234" s="13"/>
      <c r="C234" s="13"/>
      <c r="D234" s="13"/>
      <c r="E234" s="20"/>
    </row>
    <row r="235" spans="1:5" x14ac:dyDescent="0.3">
      <c r="A235" s="19"/>
      <c r="B235" s="13"/>
      <c r="C235" s="13"/>
      <c r="D235" s="13"/>
      <c r="E235" s="20"/>
    </row>
    <row r="236" spans="1:5" x14ac:dyDescent="0.3">
      <c r="A236" s="19"/>
      <c r="B236" s="13"/>
      <c r="C236" s="13"/>
      <c r="D236" s="13"/>
      <c r="E236" s="20"/>
    </row>
    <row r="237" spans="1:5" x14ac:dyDescent="0.3">
      <c r="A237" s="19"/>
      <c r="B237" s="13"/>
      <c r="C237" s="13"/>
      <c r="D237" s="13"/>
      <c r="E237" s="20"/>
    </row>
    <row r="238" spans="1:5" x14ac:dyDescent="0.3">
      <c r="A238" s="19"/>
      <c r="B238" s="13"/>
      <c r="C238" s="13"/>
      <c r="D238" s="13"/>
      <c r="E238" s="20"/>
    </row>
    <row r="239" spans="1:5" x14ac:dyDescent="0.3">
      <c r="A239" s="19"/>
      <c r="B239" s="13"/>
      <c r="C239" s="13"/>
      <c r="D239" s="13"/>
      <c r="E239" s="20"/>
    </row>
    <row r="240" spans="1:5" x14ac:dyDescent="0.3">
      <c r="A240" s="19"/>
      <c r="B240" s="13"/>
      <c r="C240" s="13"/>
      <c r="D240" s="13"/>
      <c r="E240" s="20"/>
    </row>
    <row r="241" spans="1:5" x14ac:dyDescent="0.3">
      <c r="A241" s="19"/>
      <c r="B241" s="13"/>
      <c r="C241" s="13"/>
      <c r="D241" s="13"/>
      <c r="E241" s="20"/>
    </row>
    <row r="242" spans="1:5" x14ac:dyDescent="0.3">
      <c r="A242" s="19"/>
      <c r="B242" s="13"/>
      <c r="C242" s="13"/>
      <c r="D242" s="13"/>
      <c r="E242" s="20"/>
    </row>
    <row r="243" spans="1:5" x14ac:dyDescent="0.3">
      <c r="A243" s="19"/>
      <c r="B243" s="13"/>
      <c r="C243" s="13"/>
      <c r="D243" s="13"/>
      <c r="E243" s="20"/>
    </row>
    <row r="244" spans="1:5" x14ac:dyDescent="0.3">
      <c r="A244" s="19"/>
      <c r="B244" s="13"/>
      <c r="C244" s="13"/>
      <c r="D244" s="13"/>
      <c r="E244" s="20"/>
    </row>
    <row r="245" spans="1:5" x14ac:dyDescent="0.3">
      <c r="A245" s="19"/>
      <c r="B245" s="13"/>
      <c r="C245" s="13"/>
      <c r="D245" s="13"/>
      <c r="E245" s="20"/>
    </row>
    <row r="246" spans="1:5" x14ac:dyDescent="0.3">
      <c r="A246" s="19"/>
      <c r="B246" s="13"/>
      <c r="C246" s="13"/>
      <c r="D246" s="13"/>
      <c r="E246" s="20"/>
    </row>
    <row r="247" spans="1:5" x14ac:dyDescent="0.3">
      <c r="A247" s="19"/>
      <c r="B247" s="13"/>
      <c r="C247" s="13"/>
      <c r="D247" s="13"/>
      <c r="E247" s="20"/>
    </row>
    <row r="248" spans="1:5" x14ac:dyDescent="0.3">
      <c r="A248" s="19"/>
      <c r="B248" s="13"/>
      <c r="C248" s="13"/>
      <c r="D248" s="13"/>
      <c r="E248" s="20"/>
    </row>
    <row r="249" spans="1:5" x14ac:dyDescent="0.3">
      <c r="A249" s="19"/>
      <c r="B249" s="13"/>
      <c r="C249" s="13"/>
      <c r="D249" s="13"/>
      <c r="E249" s="20"/>
    </row>
    <row r="250" spans="1:5" x14ac:dyDescent="0.3">
      <c r="A250" s="19"/>
      <c r="B250" s="13"/>
      <c r="C250" s="13"/>
      <c r="D250" s="13"/>
      <c r="E250" s="20"/>
    </row>
    <row r="251" spans="1:5" x14ac:dyDescent="0.3">
      <c r="A251" s="19"/>
      <c r="B251" s="13"/>
      <c r="C251" s="13"/>
      <c r="D251" s="13"/>
      <c r="E251" s="20"/>
    </row>
    <row r="252" spans="1:5" x14ac:dyDescent="0.3">
      <c r="A252" s="19"/>
      <c r="B252" s="13"/>
      <c r="C252" s="13"/>
      <c r="D252" s="13"/>
      <c r="E252" s="20"/>
    </row>
    <row r="253" spans="1:5" x14ac:dyDescent="0.3">
      <c r="A253" s="19"/>
      <c r="B253" s="13"/>
      <c r="C253" s="13"/>
      <c r="D253" s="13"/>
      <c r="E253" s="20"/>
    </row>
    <row r="254" spans="1:5" x14ac:dyDescent="0.3">
      <c r="A254" s="19"/>
      <c r="B254" s="13"/>
      <c r="C254" s="13"/>
      <c r="D254" s="13"/>
      <c r="E254" s="20"/>
    </row>
    <row r="255" spans="1:5" x14ac:dyDescent="0.3">
      <c r="A255" s="19"/>
      <c r="B255" s="13"/>
      <c r="C255" s="13"/>
      <c r="D255" s="13"/>
      <c r="E255" s="20"/>
    </row>
    <row r="256" spans="1:5" x14ac:dyDescent="0.3">
      <c r="A256" s="19"/>
      <c r="B256" s="13"/>
      <c r="C256" s="13"/>
      <c r="D256" s="13"/>
      <c r="E256" s="20"/>
    </row>
    <row r="257" spans="1:5" x14ac:dyDescent="0.3">
      <c r="A257" s="19"/>
      <c r="B257" s="13"/>
      <c r="C257" s="13"/>
      <c r="D257" s="13"/>
      <c r="E257" s="20"/>
    </row>
    <row r="258" spans="1:5" x14ac:dyDescent="0.3">
      <c r="A258" s="19"/>
      <c r="B258" s="13"/>
      <c r="C258" s="13"/>
      <c r="D258" s="13"/>
      <c r="E258" s="20"/>
    </row>
    <row r="259" spans="1:5" x14ac:dyDescent="0.3">
      <c r="A259" s="19"/>
      <c r="B259" s="13"/>
      <c r="C259" s="13"/>
      <c r="D259" s="13"/>
      <c r="E259" s="20"/>
    </row>
    <row r="260" spans="1:5" x14ac:dyDescent="0.3">
      <c r="A260" s="19"/>
      <c r="B260" s="13"/>
      <c r="C260" s="13"/>
      <c r="D260" s="13"/>
      <c r="E260" s="20"/>
    </row>
    <row r="261" spans="1:5" x14ac:dyDescent="0.3">
      <c r="A261" s="19"/>
      <c r="B261" s="13"/>
      <c r="C261" s="13"/>
      <c r="D261" s="13"/>
      <c r="E261" s="20"/>
    </row>
    <row r="262" spans="1:5" x14ac:dyDescent="0.3">
      <c r="A262" s="19"/>
      <c r="B262" s="13"/>
      <c r="C262" s="13"/>
      <c r="D262" s="13"/>
      <c r="E262" s="20"/>
    </row>
    <row r="263" spans="1:5" x14ac:dyDescent="0.3">
      <c r="A263" s="19"/>
      <c r="B263" s="13"/>
      <c r="C263" s="13"/>
      <c r="D263" s="13"/>
      <c r="E263" s="20"/>
    </row>
    <row r="264" spans="1:5" x14ac:dyDescent="0.3">
      <c r="A264" s="19"/>
      <c r="B264" s="13"/>
      <c r="C264" s="13"/>
      <c r="D264" s="13"/>
      <c r="E264" s="20"/>
    </row>
    <row r="265" spans="1:5" x14ac:dyDescent="0.3">
      <c r="A265" s="19"/>
      <c r="B265" s="13"/>
      <c r="C265" s="13"/>
      <c r="D265" s="13"/>
      <c r="E265" s="20"/>
    </row>
    <row r="266" spans="1:5" x14ac:dyDescent="0.3">
      <c r="A266" s="19"/>
      <c r="B266" s="13"/>
      <c r="C266" s="13"/>
      <c r="D266" s="13"/>
      <c r="E266" s="20"/>
    </row>
    <row r="267" spans="1:5" x14ac:dyDescent="0.3">
      <c r="A267" s="19"/>
      <c r="B267" s="13"/>
      <c r="C267" s="13"/>
      <c r="D267" s="13"/>
      <c r="E267" s="20"/>
    </row>
    <row r="268" spans="1:5" x14ac:dyDescent="0.3">
      <c r="A268" s="19"/>
      <c r="B268" s="13"/>
      <c r="C268" s="13"/>
      <c r="D268" s="13"/>
      <c r="E268" s="20"/>
    </row>
    <row r="269" spans="1:5" x14ac:dyDescent="0.3">
      <c r="A269" s="19"/>
      <c r="B269" s="13"/>
      <c r="C269" s="13"/>
      <c r="D269" s="13"/>
      <c r="E269" s="20"/>
    </row>
    <row r="270" spans="1:5" x14ac:dyDescent="0.3">
      <c r="A270" s="19"/>
      <c r="B270" s="13"/>
      <c r="C270" s="13"/>
      <c r="D270" s="13"/>
      <c r="E270" s="20"/>
    </row>
    <row r="271" spans="1:5" x14ac:dyDescent="0.3">
      <c r="A271" s="19"/>
      <c r="B271" s="13"/>
      <c r="C271" s="13"/>
      <c r="D271" s="13"/>
      <c r="E271" s="20"/>
    </row>
    <row r="272" spans="1:5" x14ac:dyDescent="0.3">
      <c r="A272" s="19"/>
      <c r="B272" s="13"/>
      <c r="C272" s="13"/>
      <c r="D272" s="13"/>
      <c r="E272" s="20"/>
    </row>
    <row r="273" spans="1:5" x14ac:dyDescent="0.3">
      <c r="A273" s="19"/>
      <c r="B273" s="13"/>
      <c r="C273" s="13"/>
      <c r="D273" s="13"/>
      <c r="E273" s="20"/>
    </row>
    <row r="274" spans="1:5" x14ac:dyDescent="0.3">
      <c r="A274" s="19"/>
      <c r="B274" s="13"/>
      <c r="C274" s="13"/>
      <c r="D274" s="13"/>
      <c r="E274" s="20"/>
    </row>
    <row r="275" spans="1:5" x14ac:dyDescent="0.3">
      <c r="A275" s="19"/>
      <c r="B275" s="13"/>
      <c r="C275" s="13"/>
      <c r="D275" s="13"/>
      <c r="E275" s="20"/>
    </row>
    <row r="276" spans="1:5" x14ac:dyDescent="0.3">
      <c r="A276" s="19"/>
      <c r="B276" s="13"/>
      <c r="C276" s="13"/>
      <c r="D276" s="13"/>
      <c r="E276" s="20"/>
    </row>
    <row r="277" spans="1:5" x14ac:dyDescent="0.3">
      <c r="A277" s="19"/>
      <c r="B277" s="13"/>
      <c r="C277" s="13"/>
      <c r="D277" s="13"/>
      <c r="E277" s="20"/>
    </row>
    <row r="278" spans="1:5" x14ac:dyDescent="0.3">
      <c r="A278" s="19"/>
      <c r="B278" s="13"/>
      <c r="C278" s="13"/>
      <c r="D278" s="13"/>
      <c r="E278" s="20"/>
    </row>
    <row r="279" spans="1:5" x14ac:dyDescent="0.3">
      <c r="A279" s="19"/>
      <c r="B279" s="13"/>
      <c r="C279" s="13"/>
      <c r="D279" s="13"/>
      <c r="E279" s="20"/>
    </row>
    <row r="280" spans="1:5" x14ac:dyDescent="0.3">
      <c r="A280" s="19"/>
      <c r="B280" s="13"/>
      <c r="C280" s="13"/>
      <c r="D280" s="13"/>
      <c r="E280" s="20"/>
    </row>
    <row r="281" spans="1:5" x14ac:dyDescent="0.3">
      <c r="A281" s="19"/>
      <c r="B281" s="13"/>
      <c r="C281" s="13"/>
      <c r="D281" s="13"/>
      <c r="E281" s="20"/>
    </row>
    <row r="282" spans="1:5" x14ac:dyDescent="0.3">
      <c r="A282" s="19"/>
      <c r="B282" s="13"/>
      <c r="C282" s="13"/>
      <c r="D282" s="13"/>
      <c r="E282" s="20"/>
    </row>
    <row r="283" spans="1:5" x14ac:dyDescent="0.3">
      <c r="A283" s="19"/>
      <c r="B283" s="13"/>
      <c r="C283" s="13"/>
      <c r="D283" s="13"/>
      <c r="E283" s="20"/>
    </row>
    <row r="284" spans="1:5" x14ac:dyDescent="0.3">
      <c r="A284" s="19"/>
      <c r="B284" s="13"/>
      <c r="C284" s="13"/>
      <c r="D284" s="13"/>
      <c r="E284" s="20"/>
    </row>
    <row r="285" spans="1:5" x14ac:dyDescent="0.3">
      <c r="A285" s="19"/>
      <c r="B285" s="13"/>
      <c r="C285" s="13"/>
      <c r="D285" s="13"/>
      <c r="E285" s="20"/>
    </row>
    <row r="286" spans="1:5" x14ac:dyDescent="0.3">
      <c r="A286" s="19"/>
      <c r="B286" s="13"/>
      <c r="C286" s="13"/>
      <c r="D286" s="13"/>
      <c r="E286" s="20"/>
    </row>
    <row r="287" spans="1:5" x14ac:dyDescent="0.3">
      <c r="A287" s="19"/>
      <c r="B287" s="13"/>
      <c r="C287" s="13"/>
      <c r="D287" s="13"/>
      <c r="E287" s="20"/>
    </row>
    <row r="288" spans="1:5" x14ac:dyDescent="0.3">
      <c r="A288" s="19"/>
      <c r="B288" s="13"/>
      <c r="C288" s="13"/>
      <c r="D288" s="13"/>
      <c r="E288" s="20"/>
    </row>
    <row r="289" spans="1:5" x14ac:dyDescent="0.3">
      <c r="A289" s="19"/>
      <c r="B289" s="13"/>
      <c r="C289" s="13"/>
      <c r="D289" s="13"/>
      <c r="E289" s="20"/>
    </row>
    <row r="290" spans="1:5" x14ac:dyDescent="0.3">
      <c r="A290" s="19"/>
      <c r="B290" s="13"/>
      <c r="C290" s="13"/>
      <c r="D290" s="13"/>
      <c r="E290" s="20"/>
    </row>
    <row r="291" spans="1:5" x14ac:dyDescent="0.3">
      <c r="A291" s="19"/>
      <c r="B291" s="13"/>
      <c r="C291" s="13"/>
      <c r="D291" s="13"/>
      <c r="E291" s="20"/>
    </row>
    <row r="292" spans="1:5" x14ac:dyDescent="0.3">
      <c r="A292" s="19"/>
      <c r="B292" s="13"/>
      <c r="C292" s="13"/>
      <c r="D292" s="13"/>
      <c r="E292" s="20"/>
    </row>
    <row r="293" spans="1:5" x14ac:dyDescent="0.3">
      <c r="A293" s="19"/>
      <c r="B293" s="13"/>
      <c r="C293" s="13"/>
      <c r="D293" s="13"/>
      <c r="E293" s="20"/>
    </row>
    <row r="294" spans="1:5" x14ac:dyDescent="0.3">
      <c r="A294" s="19"/>
      <c r="B294" s="13"/>
      <c r="C294" s="13"/>
      <c r="D294" s="13"/>
      <c r="E294" s="20"/>
    </row>
    <row r="295" spans="1:5" x14ac:dyDescent="0.3">
      <c r="A295" s="19"/>
      <c r="B295" s="13"/>
      <c r="C295" s="13"/>
      <c r="D295" s="13"/>
      <c r="E295" s="20"/>
    </row>
    <row r="296" spans="1:5" x14ac:dyDescent="0.3">
      <c r="A296" s="19"/>
      <c r="B296" s="13"/>
      <c r="C296" s="13"/>
      <c r="D296" s="13"/>
      <c r="E296" s="20"/>
    </row>
    <row r="297" spans="1:5" x14ac:dyDescent="0.3">
      <c r="A297" s="19"/>
      <c r="B297" s="13"/>
      <c r="C297" s="13"/>
      <c r="D297" s="13"/>
      <c r="E297" s="20"/>
    </row>
    <row r="298" spans="1:5" x14ac:dyDescent="0.3">
      <c r="A298" s="19"/>
      <c r="B298" s="13"/>
      <c r="C298" s="13"/>
      <c r="D298" s="13"/>
      <c r="E298" s="20"/>
    </row>
    <row r="299" spans="1:5" x14ac:dyDescent="0.3">
      <c r="A299" s="19"/>
      <c r="B299" s="13"/>
      <c r="C299" s="13"/>
      <c r="D299" s="13"/>
      <c r="E299" s="20"/>
    </row>
    <row r="300" spans="1:5" x14ac:dyDescent="0.3">
      <c r="A300" s="19"/>
      <c r="B300" s="13"/>
      <c r="C300" s="13"/>
      <c r="D300" s="13"/>
      <c r="E300" s="20"/>
    </row>
    <row r="301" spans="1:5" x14ac:dyDescent="0.3">
      <c r="A301" s="19"/>
      <c r="B301" s="13"/>
      <c r="C301" s="13"/>
      <c r="D301" s="13"/>
      <c r="E301" s="20"/>
    </row>
    <row r="302" spans="1:5" x14ac:dyDescent="0.3">
      <c r="A302" s="19"/>
      <c r="B302" s="13"/>
      <c r="C302" s="13"/>
      <c r="D302" s="13"/>
      <c r="E302" s="20"/>
    </row>
    <row r="303" spans="1:5" x14ac:dyDescent="0.3">
      <c r="A303" s="19"/>
      <c r="B303" s="13"/>
      <c r="C303" s="13"/>
      <c r="D303" s="13"/>
      <c r="E303" s="20"/>
    </row>
    <row r="304" spans="1:5" x14ac:dyDescent="0.3">
      <c r="A304" s="19"/>
      <c r="B304" s="13"/>
      <c r="C304" s="13"/>
      <c r="D304" s="13"/>
      <c r="E304" s="20"/>
    </row>
    <row r="305" spans="1:5" x14ac:dyDescent="0.3">
      <c r="A305" s="19"/>
      <c r="B305" s="13"/>
      <c r="C305" s="13"/>
      <c r="D305" s="13"/>
      <c r="E305" s="20"/>
    </row>
    <row r="306" spans="1:5" x14ac:dyDescent="0.3">
      <c r="A306" s="19"/>
      <c r="B306" s="13"/>
      <c r="C306" s="13"/>
      <c r="D306" s="13"/>
      <c r="E306" s="20"/>
    </row>
    <row r="307" spans="1:5" x14ac:dyDescent="0.3">
      <c r="A307" s="19"/>
      <c r="B307" s="13"/>
      <c r="C307" s="13"/>
      <c r="D307" s="13"/>
      <c r="E307" s="20"/>
    </row>
    <row r="308" spans="1:5" x14ac:dyDescent="0.3">
      <c r="A308" s="19"/>
      <c r="B308" s="13"/>
      <c r="C308" s="13"/>
      <c r="D308" s="13"/>
      <c r="E308" s="20"/>
    </row>
    <row r="309" spans="1:5" x14ac:dyDescent="0.3">
      <c r="A309" s="19"/>
      <c r="B309" s="13"/>
      <c r="C309" s="13"/>
      <c r="D309" s="13"/>
      <c r="E309" s="20"/>
    </row>
    <row r="310" spans="1:5" x14ac:dyDescent="0.3">
      <c r="A310" s="19"/>
      <c r="B310" s="13"/>
      <c r="C310" s="13"/>
      <c r="D310" s="13"/>
      <c r="E310" s="20"/>
    </row>
    <row r="311" spans="1:5" x14ac:dyDescent="0.3">
      <c r="A311" s="19"/>
      <c r="B311" s="13"/>
      <c r="C311" s="13"/>
      <c r="D311" s="13"/>
      <c r="E311" s="20"/>
    </row>
    <row r="312" spans="1:5" x14ac:dyDescent="0.3">
      <c r="A312" s="19"/>
      <c r="B312" s="13"/>
      <c r="C312" s="13"/>
      <c r="D312" s="13"/>
      <c r="E312" s="20"/>
    </row>
    <row r="313" spans="1:5" x14ac:dyDescent="0.3">
      <c r="A313" s="19"/>
      <c r="B313" s="13"/>
      <c r="C313" s="13"/>
      <c r="D313" s="13"/>
      <c r="E313" s="20"/>
    </row>
    <row r="314" spans="1:5" x14ac:dyDescent="0.3">
      <c r="A314" s="19"/>
      <c r="B314" s="13"/>
      <c r="C314" s="13"/>
      <c r="D314" s="13"/>
      <c r="E314" s="20"/>
    </row>
    <row r="315" spans="1:5" x14ac:dyDescent="0.3">
      <c r="A315" s="19"/>
      <c r="B315" s="13"/>
      <c r="C315" s="13"/>
      <c r="D315" s="13"/>
      <c r="E315" s="20"/>
    </row>
    <row r="316" spans="1:5" x14ac:dyDescent="0.3">
      <c r="A316" s="19"/>
      <c r="B316" s="13"/>
      <c r="C316" s="13"/>
      <c r="D316" s="13"/>
      <c r="E316" s="20"/>
    </row>
    <row r="317" spans="1:5" x14ac:dyDescent="0.3">
      <c r="A317" s="19"/>
      <c r="B317" s="13"/>
      <c r="C317" s="13"/>
      <c r="D317" s="13"/>
      <c r="E317" s="20"/>
    </row>
    <row r="318" spans="1:5" x14ac:dyDescent="0.3">
      <c r="A318" s="19"/>
      <c r="B318" s="13"/>
      <c r="C318" s="13"/>
      <c r="D318" s="13"/>
      <c r="E318" s="20"/>
    </row>
    <row r="319" spans="1:5" x14ac:dyDescent="0.3">
      <c r="A319" s="19"/>
      <c r="B319" s="13"/>
      <c r="C319" s="13"/>
      <c r="D319" s="13"/>
      <c r="E319" s="20"/>
    </row>
    <row r="320" spans="1:5" x14ac:dyDescent="0.3">
      <c r="A320" s="19"/>
      <c r="B320" s="13"/>
      <c r="C320" s="13"/>
      <c r="D320" s="13"/>
      <c r="E320" s="20"/>
    </row>
    <row r="321" spans="1:5" x14ac:dyDescent="0.3">
      <c r="A321" s="19"/>
      <c r="B321" s="13"/>
      <c r="C321" s="13"/>
      <c r="D321" s="13"/>
      <c r="E321" s="20"/>
    </row>
    <row r="322" spans="1:5" x14ac:dyDescent="0.3">
      <c r="A322" s="19"/>
      <c r="B322" s="13"/>
      <c r="C322" s="13"/>
      <c r="D322" s="13"/>
      <c r="E322" s="20"/>
    </row>
    <row r="323" spans="1:5" x14ac:dyDescent="0.3">
      <c r="A323" s="19"/>
      <c r="B323" s="13"/>
      <c r="C323" s="13"/>
      <c r="D323" s="13"/>
      <c r="E323" s="20"/>
    </row>
    <row r="324" spans="1:5" x14ac:dyDescent="0.3">
      <c r="A324" s="19"/>
      <c r="B324" s="13"/>
      <c r="C324" s="13"/>
      <c r="D324" s="13"/>
      <c r="E324" s="20"/>
    </row>
    <row r="325" spans="1:5" x14ac:dyDescent="0.3">
      <c r="A325" s="19"/>
      <c r="B325" s="13"/>
      <c r="C325" s="13"/>
      <c r="D325" s="13"/>
      <c r="E325" s="20"/>
    </row>
    <row r="326" spans="1:5" x14ac:dyDescent="0.3">
      <c r="A326" s="19"/>
      <c r="B326" s="13"/>
      <c r="C326" s="13"/>
      <c r="D326" s="13"/>
      <c r="E326" s="20"/>
    </row>
    <row r="327" spans="1:5" x14ac:dyDescent="0.3">
      <c r="A327" s="19"/>
      <c r="B327" s="13"/>
      <c r="C327" s="13"/>
      <c r="D327" s="13"/>
      <c r="E327" s="20"/>
    </row>
    <row r="328" spans="1:5" x14ac:dyDescent="0.3">
      <c r="A328" s="19"/>
      <c r="B328" s="13"/>
      <c r="C328" s="13"/>
      <c r="D328" s="13"/>
      <c r="E328" s="20"/>
    </row>
    <row r="329" spans="1:5" x14ac:dyDescent="0.3">
      <c r="A329" s="19"/>
      <c r="B329" s="13"/>
      <c r="C329" s="13"/>
      <c r="D329" s="13"/>
      <c r="E329" s="20"/>
    </row>
    <row r="330" spans="1:5" x14ac:dyDescent="0.3">
      <c r="A330" s="19"/>
      <c r="B330" s="13"/>
      <c r="C330" s="13"/>
      <c r="D330" s="13"/>
      <c r="E330" s="20"/>
    </row>
    <row r="331" spans="1:5" x14ac:dyDescent="0.3">
      <c r="A331" s="19"/>
      <c r="B331" s="13"/>
      <c r="C331" s="13"/>
      <c r="D331" s="13"/>
      <c r="E331" s="20"/>
    </row>
    <row r="332" spans="1:5" x14ac:dyDescent="0.3">
      <c r="A332" s="19"/>
      <c r="B332" s="13"/>
      <c r="C332" s="13"/>
      <c r="D332" s="13"/>
      <c r="E332" s="20"/>
    </row>
    <row r="333" spans="1:5" x14ac:dyDescent="0.3">
      <c r="A333" s="19"/>
      <c r="B333" s="13"/>
      <c r="C333" s="13"/>
      <c r="D333" s="13"/>
      <c r="E333" s="20"/>
    </row>
    <row r="334" spans="1:5" x14ac:dyDescent="0.3">
      <c r="A334" s="19"/>
      <c r="B334" s="13"/>
      <c r="C334" s="13"/>
      <c r="D334" s="13"/>
      <c r="E334" s="20"/>
    </row>
    <row r="335" spans="1:5" x14ac:dyDescent="0.3">
      <c r="A335" s="19"/>
      <c r="B335" s="13"/>
      <c r="C335" s="13"/>
      <c r="D335" s="13"/>
      <c r="E335" s="20"/>
    </row>
    <row r="336" spans="1:5" x14ac:dyDescent="0.3">
      <c r="A336" s="19"/>
      <c r="B336" s="13"/>
      <c r="C336" s="13"/>
      <c r="D336" s="13"/>
      <c r="E336" s="20"/>
    </row>
    <row r="337" spans="1:5" x14ac:dyDescent="0.3">
      <c r="A337" s="19"/>
      <c r="B337" s="13"/>
      <c r="C337" s="13"/>
      <c r="D337" s="13"/>
      <c r="E337" s="20"/>
    </row>
    <row r="338" spans="1:5" x14ac:dyDescent="0.3">
      <c r="A338" s="19"/>
      <c r="B338" s="13"/>
      <c r="C338" s="13"/>
      <c r="D338" s="13"/>
      <c r="E338" s="20"/>
    </row>
    <row r="339" spans="1:5" x14ac:dyDescent="0.3">
      <c r="A339" s="19"/>
      <c r="B339" s="13"/>
      <c r="C339" s="13"/>
      <c r="D339" s="13"/>
      <c r="E339" s="20"/>
    </row>
    <row r="340" spans="1:5" x14ac:dyDescent="0.3">
      <c r="A340" s="19"/>
      <c r="B340" s="13"/>
      <c r="C340" s="13"/>
      <c r="D340" s="13"/>
      <c r="E340" s="20"/>
    </row>
    <row r="341" spans="1:5" x14ac:dyDescent="0.3">
      <c r="A341" s="19"/>
      <c r="B341" s="13"/>
      <c r="C341" s="13"/>
      <c r="D341" s="13"/>
      <c r="E341" s="20"/>
    </row>
    <row r="342" spans="1:5" x14ac:dyDescent="0.3">
      <c r="A342" s="19"/>
      <c r="B342" s="13"/>
      <c r="C342" s="13"/>
      <c r="D342" s="13"/>
      <c r="E342" s="20"/>
    </row>
    <row r="343" spans="1:5" x14ac:dyDescent="0.3">
      <c r="A343" s="19"/>
      <c r="B343" s="13"/>
      <c r="C343" s="13"/>
      <c r="D343" s="13"/>
      <c r="E343" s="20"/>
    </row>
    <row r="344" spans="1:5" x14ac:dyDescent="0.3">
      <c r="A344" s="19"/>
      <c r="B344" s="13"/>
      <c r="C344" s="13"/>
      <c r="D344" s="13"/>
      <c r="E344" s="20"/>
    </row>
    <row r="345" spans="1:5" x14ac:dyDescent="0.3">
      <c r="A345" s="19"/>
      <c r="B345" s="13"/>
      <c r="C345" s="13"/>
      <c r="D345" s="13"/>
      <c r="E345" s="20"/>
    </row>
    <row r="346" spans="1:5" x14ac:dyDescent="0.3">
      <c r="A346" s="19"/>
      <c r="B346" s="13"/>
      <c r="C346" s="13"/>
      <c r="D346" s="13"/>
      <c r="E346" s="20"/>
    </row>
    <row r="347" spans="1:5" x14ac:dyDescent="0.3">
      <c r="A347" s="19"/>
      <c r="B347" s="13"/>
      <c r="C347" s="13"/>
      <c r="D347" s="13"/>
      <c r="E347" s="20"/>
    </row>
    <row r="348" spans="1:5" x14ac:dyDescent="0.3">
      <c r="A348" s="19"/>
      <c r="B348" s="13"/>
      <c r="C348" s="13"/>
      <c r="D348" s="13"/>
      <c r="E348" s="20"/>
    </row>
    <row r="349" spans="1:5" x14ac:dyDescent="0.3">
      <c r="A349" s="19"/>
      <c r="B349" s="13"/>
      <c r="C349" s="13"/>
      <c r="D349" s="13"/>
      <c r="E349" s="20"/>
    </row>
    <row r="350" spans="1:5" x14ac:dyDescent="0.3">
      <c r="A350" s="19"/>
      <c r="B350" s="13"/>
      <c r="C350" s="13"/>
      <c r="D350" s="13"/>
      <c r="E350" s="20"/>
    </row>
    <row r="351" spans="1:5" x14ac:dyDescent="0.3">
      <c r="A351" s="19"/>
      <c r="B351" s="13"/>
      <c r="C351" s="13"/>
      <c r="D351" s="13"/>
      <c r="E351" s="20"/>
    </row>
    <row r="352" spans="1:5" x14ac:dyDescent="0.3">
      <c r="A352" s="19"/>
      <c r="B352" s="13"/>
      <c r="C352" s="13"/>
      <c r="D352" s="13"/>
      <c r="E352" s="20"/>
    </row>
    <row r="353" spans="1:5" x14ac:dyDescent="0.3">
      <c r="A353" s="19"/>
      <c r="B353" s="13"/>
      <c r="C353" s="13"/>
      <c r="D353" s="13"/>
      <c r="E353" s="20"/>
    </row>
    <row r="354" spans="1:5" x14ac:dyDescent="0.3">
      <c r="A354" s="19"/>
      <c r="B354" s="13"/>
      <c r="C354" s="13"/>
      <c r="D354" s="13"/>
      <c r="E354" s="20"/>
    </row>
    <row r="355" spans="1:5" x14ac:dyDescent="0.3">
      <c r="A355" s="19"/>
      <c r="B355" s="13"/>
      <c r="C355" s="13"/>
      <c r="D355" s="13"/>
      <c r="E355" s="20"/>
    </row>
    <row r="356" spans="1:5" x14ac:dyDescent="0.3">
      <c r="A356" s="19"/>
      <c r="B356" s="13"/>
      <c r="C356" s="13"/>
      <c r="D356" s="13"/>
      <c r="E356" s="20"/>
    </row>
    <row r="357" spans="1:5" x14ac:dyDescent="0.3">
      <c r="A357" s="19"/>
      <c r="B357" s="13"/>
      <c r="C357" s="13"/>
      <c r="D357" s="13"/>
      <c r="E357" s="20"/>
    </row>
    <row r="358" spans="1:5" x14ac:dyDescent="0.3">
      <c r="A358" s="19"/>
      <c r="B358" s="13"/>
      <c r="C358" s="13"/>
      <c r="D358" s="13"/>
      <c r="E358" s="20"/>
    </row>
    <row r="359" spans="1:5" x14ac:dyDescent="0.3">
      <c r="A359" s="19"/>
      <c r="B359" s="13"/>
      <c r="C359" s="13"/>
      <c r="D359" s="13"/>
      <c r="E359" s="20"/>
    </row>
    <row r="360" spans="1:5" x14ac:dyDescent="0.3">
      <c r="A360" s="19"/>
      <c r="B360" s="13"/>
      <c r="C360" s="13"/>
      <c r="D360" s="13"/>
      <c r="E360" s="20"/>
    </row>
    <row r="361" spans="1:5" x14ac:dyDescent="0.3">
      <c r="A361" s="19"/>
      <c r="B361" s="13"/>
      <c r="C361" s="13"/>
      <c r="D361" s="13"/>
      <c r="E361" s="20"/>
    </row>
    <row r="362" spans="1:5" x14ac:dyDescent="0.3">
      <c r="A362" s="19"/>
      <c r="B362" s="13"/>
      <c r="C362" s="13"/>
      <c r="D362" s="13"/>
      <c r="E362" s="20"/>
    </row>
    <row r="363" spans="1:5" x14ac:dyDescent="0.3">
      <c r="A363" s="19"/>
      <c r="B363" s="13"/>
      <c r="C363" s="13"/>
      <c r="D363" s="13"/>
      <c r="E363" s="20"/>
    </row>
    <row r="364" spans="1:5" x14ac:dyDescent="0.3">
      <c r="A364" s="19"/>
      <c r="B364" s="13"/>
      <c r="C364" s="13"/>
      <c r="D364" s="13"/>
      <c r="E364" s="20"/>
    </row>
    <row r="365" spans="1:5" x14ac:dyDescent="0.3">
      <c r="A365" s="19"/>
      <c r="B365" s="13"/>
      <c r="C365" s="13"/>
      <c r="D365" s="13"/>
      <c r="E365" s="20"/>
    </row>
    <row r="366" spans="1:5" x14ac:dyDescent="0.3">
      <c r="A366" s="19"/>
      <c r="B366" s="13"/>
      <c r="C366" s="13"/>
      <c r="D366" s="13"/>
      <c r="E366" s="20"/>
    </row>
    <row r="367" spans="1:5" x14ac:dyDescent="0.3">
      <c r="A367" s="19"/>
      <c r="B367" s="13"/>
      <c r="C367" s="13"/>
      <c r="D367" s="13"/>
      <c r="E367" s="20"/>
    </row>
    <row r="368" spans="1:5" x14ac:dyDescent="0.3">
      <c r="A368" s="19"/>
      <c r="B368" s="13"/>
      <c r="C368" s="13"/>
      <c r="D368" s="13"/>
      <c r="E368" s="20"/>
    </row>
    <row r="369" spans="1:5" x14ac:dyDescent="0.3">
      <c r="A369" s="19"/>
      <c r="B369" s="13"/>
      <c r="C369" s="13"/>
      <c r="D369" s="13"/>
      <c r="E369" s="20"/>
    </row>
    <row r="370" spans="1:5" x14ac:dyDescent="0.3">
      <c r="A370" s="19"/>
      <c r="B370" s="13"/>
      <c r="C370" s="13"/>
      <c r="D370" s="13"/>
      <c r="E370" s="20"/>
    </row>
    <row r="371" spans="1:5" x14ac:dyDescent="0.3">
      <c r="A371" s="19"/>
      <c r="B371" s="13"/>
      <c r="C371" s="13"/>
      <c r="D371" s="13"/>
      <c r="E371" s="20"/>
    </row>
    <row r="372" spans="1:5" x14ac:dyDescent="0.3">
      <c r="A372" s="19"/>
      <c r="B372" s="13"/>
      <c r="C372" s="13"/>
      <c r="D372" s="13"/>
      <c r="E372" s="20"/>
    </row>
    <row r="373" spans="1:5" x14ac:dyDescent="0.3">
      <c r="A373" s="19"/>
      <c r="B373" s="13"/>
      <c r="C373" s="13"/>
      <c r="D373" s="13"/>
      <c r="E373" s="20"/>
    </row>
    <row r="374" spans="1:5" x14ac:dyDescent="0.3">
      <c r="A374" s="19"/>
      <c r="B374" s="13"/>
      <c r="C374" s="13"/>
      <c r="D374" s="13"/>
      <c r="E374" s="20"/>
    </row>
    <row r="375" spans="1:5" x14ac:dyDescent="0.3">
      <c r="A375" s="19"/>
      <c r="B375" s="13"/>
      <c r="C375" s="13"/>
      <c r="D375" s="13"/>
      <c r="E375" s="20"/>
    </row>
    <row r="376" spans="1:5" x14ac:dyDescent="0.3">
      <c r="A376" s="19"/>
      <c r="B376" s="13"/>
      <c r="C376" s="13"/>
      <c r="D376" s="13"/>
      <c r="E376" s="20"/>
    </row>
    <row r="377" spans="1:5" x14ac:dyDescent="0.3">
      <c r="A377" s="19"/>
      <c r="B377" s="13"/>
      <c r="C377" s="13"/>
      <c r="D377" s="13"/>
      <c r="E377" s="20"/>
    </row>
    <row r="378" spans="1:5" x14ac:dyDescent="0.3">
      <c r="A378" s="19"/>
      <c r="B378" s="13"/>
      <c r="C378" s="13"/>
      <c r="D378" s="13"/>
      <c r="E378" s="20"/>
    </row>
    <row r="379" spans="1:5" x14ac:dyDescent="0.3">
      <c r="A379" s="19"/>
      <c r="B379" s="13"/>
      <c r="C379" s="13"/>
      <c r="D379" s="13"/>
      <c r="E379" s="20"/>
    </row>
    <row r="380" spans="1:5" x14ac:dyDescent="0.3">
      <c r="A380" s="19"/>
      <c r="B380" s="13"/>
      <c r="C380" s="13"/>
      <c r="D380" s="13"/>
      <c r="E380" s="20"/>
    </row>
    <row r="381" spans="1:5" x14ac:dyDescent="0.3">
      <c r="A381" s="19"/>
      <c r="B381" s="13"/>
      <c r="C381" s="13"/>
      <c r="D381" s="13"/>
      <c r="E381" s="20"/>
    </row>
    <row r="382" spans="1:5" x14ac:dyDescent="0.3">
      <c r="A382" s="19"/>
      <c r="B382" s="13"/>
      <c r="C382" s="13"/>
      <c r="D382" s="13"/>
      <c r="E382" s="20"/>
    </row>
    <row r="383" spans="1:5" x14ac:dyDescent="0.3">
      <c r="A383" s="19"/>
      <c r="B383" s="13"/>
      <c r="C383" s="13"/>
      <c r="D383" s="13"/>
      <c r="E383" s="20"/>
    </row>
    <row r="384" spans="1:5" x14ac:dyDescent="0.3">
      <c r="A384" s="19"/>
      <c r="B384" s="13"/>
      <c r="C384" s="13"/>
      <c r="D384" s="13"/>
      <c r="E384" s="20"/>
    </row>
    <row r="385" spans="1:5" x14ac:dyDescent="0.3">
      <c r="A385" s="19"/>
      <c r="B385" s="13"/>
      <c r="C385" s="13"/>
      <c r="D385" s="13"/>
      <c r="E385" s="20"/>
    </row>
    <row r="386" spans="1:5" x14ac:dyDescent="0.3">
      <c r="A386" s="19"/>
      <c r="B386" s="13"/>
      <c r="C386" s="13"/>
      <c r="D386" s="13"/>
      <c r="E386" s="20"/>
    </row>
    <row r="387" spans="1:5" x14ac:dyDescent="0.3">
      <c r="A387" s="19"/>
      <c r="B387" s="13"/>
      <c r="C387" s="13"/>
      <c r="D387" s="13"/>
      <c r="E387" s="20"/>
    </row>
    <row r="388" spans="1:5" x14ac:dyDescent="0.3">
      <c r="A388" s="19"/>
      <c r="B388" s="13"/>
      <c r="C388" s="13"/>
      <c r="D388" s="13"/>
      <c r="E388" s="20"/>
    </row>
    <row r="389" spans="1:5" x14ac:dyDescent="0.3">
      <c r="A389" s="19"/>
      <c r="B389" s="13"/>
      <c r="C389" s="13"/>
      <c r="D389" s="13"/>
      <c r="E389" s="20"/>
    </row>
    <row r="390" spans="1:5" x14ac:dyDescent="0.3">
      <c r="A390" s="19"/>
      <c r="B390" s="13"/>
      <c r="C390" s="13"/>
      <c r="D390" s="13"/>
      <c r="E390" s="20"/>
    </row>
    <row r="391" spans="1:5" x14ac:dyDescent="0.3">
      <c r="A391" s="19"/>
      <c r="B391" s="13"/>
      <c r="C391" s="13"/>
      <c r="D391" s="13"/>
      <c r="E391" s="20"/>
    </row>
    <row r="392" spans="1:5" x14ac:dyDescent="0.3">
      <c r="A392" s="19"/>
      <c r="B392" s="13"/>
      <c r="C392" s="13"/>
      <c r="D392" s="13"/>
      <c r="E392" s="20"/>
    </row>
    <row r="393" spans="1:5" x14ac:dyDescent="0.3">
      <c r="A393" s="19"/>
      <c r="B393" s="13"/>
      <c r="C393" s="13"/>
      <c r="D393" s="13"/>
      <c r="E393" s="20"/>
    </row>
    <row r="394" spans="1:5" x14ac:dyDescent="0.3">
      <c r="A394" s="19"/>
      <c r="B394" s="13"/>
      <c r="C394" s="13"/>
      <c r="D394" s="13"/>
      <c r="E394" s="20"/>
    </row>
    <row r="395" spans="1:5" x14ac:dyDescent="0.3">
      <c r="A395" s="19"/>
      <c r="B395" s="13"/>
      <c r="C395" s="13"/>
      <c r="D395" s="13"/>
      <c r="E395" s="20"/>
    </row>
    <row r="396" spans="1:5" x14ac:dyDescent="0.3">
      <c r="A396" s="19"/>
      <c r="B396" s="13"/>
      <c r="C396" s="13"/>
      <c r="D396" s="13"/>
      <c r="E396" s="20"/>
    </row>
    <row r="397" spans="1:5" x14ac:dyDescent="0.3">
      <c r="A397" s="19"/>
      <c r="B397" s="13"/>
      <c r="C397" s="13"/>
      <c r="D397" s="13"/>
      <c r="E397" s="20"/>
    </row>
    <row r="398" spans="1:5" x14ac:dyDescent="0.3">
      <c r="A398" s="19"/>
      <c r="B398" s="13"/>
      <c r="C398" s="13"/>
      <c r="D398" s="13"/>
      <c r="E398" s="20"/>
    </row>
    <row r="399" spans="1:5" x14ac:dyDescent="0.3">
      <c r="A399" s="19"/>
      <c r="B399" s="13"/>
      <c r="C399" s="13"/>
      <c r="D399" s="13"/>
      <c r="E399" s="20"/>
    </row>
    <row r="400" spans="1:5" x14ac:dyDescent="0.3">
      <c r="A400" s="19"/>
      <c r="B400" s="13"/>
      <c r="C400" s="13"/>
      <c r="D400" s="13"/>
      <c r="E400" s="20"/>
    </row>
    <row r="401" spans="1:5" x14ac:dyDescent="0.3">
      <c r="A401" s="19"/>
      <c r="B401" s="13"/>
      <c r="C401" s="13"/>
      <c r="D401" s="13"/>
      <c r="E401" s="20"/>
    </row>
    <row r="402" spans="1:5" x14ac:dyDescent="0.3">
      <c r="A402" s="19"/>
      <c r="B402" s="13"/>
      <c r="C402" s="13"/>
      <c r="D402" s="13"/>
      <c r="E402" s="20"/>
    </row>
    <row r="403" spans="1:5" x14ac:dyDescent="0.3">
      <c r="A403" s="19"/>
      <c r="B403" s="13"/>
      <c r="C403" s="13"/>
      <c r="D403" s="13"/>
      <c r="E403" s="20"/>
    </row>
    <row r="404" spans="1:5" x14ac:dyDescent="0.3">
      <c r="A404" s="19"/>
      <c r="B404" s="13"/>
      <c r="C404" s="13"/>
      <c r="D404" s="13"/>
      <c r="E404" s="20"/>
    </row>
    <row r="405" spans="1:5" x14ac:dyDescent="0.3">
      <c r="A405" s="19"/>
      <c r="B405" s="13"/>
      <c r="C405" s="13"/>
      <c r="D405" s="13"/>
      <c r="E405" s="20"/>
    </row>
    <row r="406" spans="1:5" x14ac:dyDescent="0.3">
      <c r="A406" s="19"/>
      <c r="B406" s="13"/>
      <c r="C406" s="13"/>
      <c r="D406" s="13"/>
      <c r="E406" s="20"/>
    </row>
    <row r="407" spans="1:5" x14ac:dyDescent="0.3">
      <c r="A407" s="19"/>
      <c r="B407" s="13"/>
      <c r="C407" s="13"/>
      <c r="D407" s="13"/>
      <c r="E407" s="20"/>
    </row>
    <row r="408" spans="1:5" x14ac:dyDescent="0.3">
      <c r="A408" s="19"/>
      <c r="B408" s="13"/>
      <c r="C408" s="13"/>
      <c r="D408" s="13"/>
      <c r="E408" s="20"/>
    </row>
    <row r="409" spans="1:5" x14ac:dyDescent="0.3">
      <c r="A409" s="19"/>
      <c r="B409" s="13"/>
      <c r="C409" s="13"/>
      <c r="D409" s="13"/>
      <c r="E409" s="20"/>
    </row>
    <row r="410" spans="1:5" x14ac:dyDescent="0.3">
      <c r="A410" s="19"/>
      <c r="B410" s="13"/>
      <c r="C410" s="13"/>
      <c r="D410" s="13"/>
      <c r="E410" s="20"/>
    </row>
    <row r="411" spans="1:5" x14ac:dyDescent="0.3">
      <c r="A411" s="19"/>
      <c r="B411" s="13"/>
      <c r="C411" s="13"/>
      <c r="D411" s="13"/>
      <c r="E411" s="20"/>
    </row>
    <row r="412" spans="1:5" x14ac:dyDescent="0.3">
      <c r="A412" s="19"/>
      <c r="B412" s="13"/>
      <c r="C412" s="13"/>
      <c r="D412" s="13"/>
      <c r="E412" s="20"/>
    </row>
    <row r="413" spans="1:5" x14ac:dyDescent="0.3">
      <c r="A413" s="19"/>
      <c r="B413" s="13"/>
      <c r="C413" s="13"/>
      <c r="D413" s="13"/>
      <c r="E413" s="20"/>
    </row>
    <row r="414" spans="1:5" x14ac:dyDescent="0.3">
      <c r="A414" s="19"/>
      <c r="B414" s="13"/>
      <c r="C414" s="13"/>
      <c r="D414" s="13"/>
      <c r="E414" s="20"/>
    </row>
    <row r="415" spans="1:5" x14ac:dyDescent="0.3">
      <c r="A415" s="19"/>
      <c r="B415" s="13"/>
      <c r="C415" s="13"/>
      <c r="D415" s="13"/>
      <c r="E415" s="20"/>
    </row>
    <row r="416" spans="1:5" x14ac:dyDescent="0.3">
      <c r="A416" s="19"/>
      <c r="B416" s="13"/>
      <c r="C416" s="13"/>
      <c r="D416" s="13"/>
      <c r="E416" s="20"/>
    </row>
    <row r="417" spans="1:5" x14ac:dyDescent="0.3">
      <c r="A417" s="19"/>
      <c r="B417" s="13"/>
      <c r="C417" s="13"/>
      <c r="D417" s="13"/>
      <c r="E417" s="20"/>
    </row>
    <row r="418" spans="1:5" x14ac:dyDescent="0.3">
      <c r="A418" s="19"/>
      <c r="B418" s="13"/>
      <c r="C418" s="13"/>
      <c r="D418" s="13"/>
      <c r="E418" s="20"/>
    </row>
    <row r="419" spans="1:5" x14ac:dyDescent="0.3">
      <c r="A419" s="19"/>
      <c r="B419" s="13"/>
      <c r="C419" s="13"/>
      <c r="D419" s="13"/>
      <c r="E419" s="20"/>
    </row>
    <row r="420" spans="1:5" x14ac:dyDescent="0.3">
      <c r="A420" s="19"/>
      <c r="B420" s="13"/>
      <c r="C420" s="13"/>
      <c r="D420" s="13"/>
      <c r="E420" s="20"/>
    </row>
    <row r="421" spans="1:5" x14ac:dyDescent="0.3">
      <c r="A421" s="19"/>
      <c r="B421" s="13"/>
      <c r="C421" s="13"/>
      <c r="D421" s="13"/>
      <c r="E421" s="20"/>
    </row>
    <row r="422" spans="1:5" x14ac:dyDescent="0.3">
      <c r="A422" s="19"/>
      <c r="B422" s="13"/>
      <c r="C422" s="13"/>
      <c r="D422" s="13"/>
      <c r="E422" s="20"/>
    </row>
    <row r="423" spans="1:5" x14ac:dyDescent="0.3">
      <c r="A423" s="19"/>
      <c r="B423" s="13"/>
      <c r="C423" s="13"/>
      <c r="D423" s="13"/>
      <c r="E423" s="20"/>
    </row>
    <row r="424" spans="1:5" x14ac:dyDescent="0.3">
      <c r="A424" s="19"/>
      <c r="B424" s="13"/>
      <c r="C424" s="13"/>
      <c r="D424" s="13"/>
      <c r="E424" s="20"/>
    </row>
    <row r="425" spans="1:5" x14ac:dyDescent="0.3">
      <c r="A425" s="19"/>
      <c r="B425" s="13"/>
      <c r="C425" s="13"/>
      <c r="D425" s="13"/>
      <c r="E425" s="20"/>
    </row>
    <row r="426" spans="1:5" x14ac:dyDescent="0.3">
      <c r="A426" s="19"/>
      <c r="B426" s="13"/>
      <c r="C426" s="13"/>
      <c r="D426" s="13"/>
      <c r="E426" s="20"/>
    </row>
    <row r="427" spans="1:5" x14ac:dyDescent="0.3">
      <c r="A427" s="19"/>
      <c r="B427" s="13"/>
      <c r="C427" s="13"/>
      <c r="D427" s="13"/>
      <c r="E427" s="20"/>
    </row>
    <row r="428" spans="1:5" x14ac:dyDescent="0.3">
      <c r="A428" s="19"/>
      <c r="B428" s="13"/>
      <c r="C428" s="13"/>
      <c r="D428" s="13"/>
      <c r="E428" s="20"/>
    </row>
    <row r="429" spans="1:5" x14ac:dyDescent="0.3">
      <c r="A429" s="19"/>
      <c r="B429" s="13"/>
      <c r="C429" s="13"/>
      <c r="D429" s="13"/>
      <c r="E429" s="20"/>
    </row>
    <row r="430" spans="1:5" x14ac:dyDescent="0.3">
      <c r="A430" s="19"/>
      <c r="B430" s="13"/>
      <c r="C430" s="13"/>
      <c r="D430" s="13"/>
      <c r="E430" s="20"/>
    </row>
    <row r="431" spans="1:5" x14ac:dyDescent="0.3">
      <c r="A431" s="19"/>
      <c r="B431" s="13"/>
      <c r="C431" s="13"/>
      <c r="D431" s="13"/>
      <c r="E431" s="20"/>
    </row>
    <row r="432" spans="1:5" x14ac:dyDescent="0.3">
      <c r="A432" s="19"/>
      <c r="B432" s="13"/>
      <c r="C432" s="13"/>
      <c r="D432" s="13"/>
      <c r="E432" s="20"/>
    </row>
    <row r="433" spans="1:5" x14ac:dyDescent="0.3">
      <c r="A433" s="19"/>
      <c r="B433" s="13"/>
      <c r="C433" s="13"/>
      <c r="D433" s="13"/>
      <c r="E433" s="20"/>
    </row>
    <row r="434" spans="1:5" x14ac:dyDescent="0.3">
      <c r="A434" s="19"/>
      <c r="B434" s="13"/>
      <c r="C434" s="13"/>
      <c r="D434" s="13"/>
      <c r="E434" s="20"/>
    </row>
    <row r="435" spans="1:5" x14ac:dyDescent="0.3">
      <c r="A435" s="19"/>
      <c r="B435" s="13"/>
      <c r="C435" s="13"/>
      <c r="D435" s="13"/>
      <c r="E435" s="20"/>
    </row>
    <row r="436" spans="1:5" x14ac:dyDescent="0.3">
      <c r="A436" s="19"/>
      <c r="B436" s="13"/>
      <c r="C436" s="13"/>
      <c r="D436" s="13"/>
      <c r="E436" s="20"/>
    </row>
    <row r="437" spans="1:5" x14ac:dyDescent="0.3">
      <c r="A437" s="19"/>
      <c r="B437" s="13"/>
      <c r="C437" s="13"/>
      <c r="D437" s="13"/>
      <c r="E437" s="20"/>
    </row>
    <row r="438" spans="1:5" x14ac:dyDescent="0.3">
      <c r="A438" s="19"/>
      <c r="B438" s="13"/>
      <c r="C438" s="13"/>
      <c r="D438" s="13"/>
      <c r="E438" s="20"/>
    </row>
    <row r="439" spans="1:5" x14ac:dyDescent="0.3">
      <c r="A439" s="19"/>
      <c r="B439" s="13"/>
      <c r="C439" s="13"/>
      <c r="D439" s="13"/>
      <c r="E439" s="20"/>
    </row>
    <row r="440" spans="1:5" x14ac:dyDescent="0.3">
      <c r="A440" s="19"/>
      <c r="B440" s="13"/>
      <c r="C440" s="13"/>
      <c r="D440" s="13"/>
      <c r="E440" s="20"/>
    </row>
    <row r="441" spans="1:5" x14ac:dyDescent="0.3">
      <c r="A441" s="19"/>
      <c r="B441" s="13"/>
      <c r="C441" s="13"/>
      <c r="D441" s="13"/>
      <c r="E441" s="20"/>
    </row>
    <row r="442" spans="1:5" x14ac:dyDescent="0.3">
      <c r="A442" s="19"/>
      <c r="B442" s="13"/>
      <c r="C442" s="13"/>
      <c r="D442" s="13"/>
      <c r="E442" s="20"/>
    </row>
    <row r="443" spans="1:5" x14ac:dyDescent="0.3">
      <c r="A443" s="19"/>
      <c r="B443" s="13"/>
      <c r="C443" s="13"/>
      <c r="D443" s="13"/>
      <c r="E443" s="20"/>
    </row>
    <row r="444" spans="1:5" x14ac:dyDescent="0.3">
      <c r="A444" s="19"/>
      <c r="B444" s="13"/>
      <c r="C444" s="13"/>
      <c r="D444" s="13"/>
      <c r="E444" s="20"/>
    </row>
    <row r="445" spans="1:5" x14ac:dyDescent="0.3">
      <c r="A445" s="19"/>
      <c r="B445" s="13"/>
      <c r="C445" s="13"/>
      <c r="D445" s="13"/>
      <c r="E445" s="20"/>
    </row>
    <row r="446" spans="1:5" x14ac:dyDescent="0.3">
      <c r="A446" s="19"/>
      <c r="B446" s="13"/>
      <c r="C446" s="13"/>
      <c r="D446" s="13"/>
      <c r="E446" s="20"/>
    </row>
    <row r="447" spans="1:5" x14ac:dyDescent="0.3">
      <c r="A447" s="19"/>
      <c r="B447" s="13"/>
      <c r="C447" s="13"/>
      <c r="D447" s="13"/>
      <c r="E447" s="20"/>
    </row>
    <row r="448" spans="1:5" x14ac:dyDescent="0.3">
      <c r="A448" s="19"/>
      <c r="B448" s="13"/>
      <c r="C448" s="13"/>
      <c r="D448" s="13"/>
      <c r="E448" s="20"/>
    </row>
    <row r="449" spans="1:5" x14ac:dyDescent="0.3">
      <c r="A449" s="19"/>
      <c r="B449" s="13"/>
      <c r="C449" s="13"/>
      <c r="D449" s="13"/>
      <c r="E449" s="20"/>
    </row>
    <row r="450" spans="1:5" x14ac:dyDescent="0.3">
      <c r="A450" s="19"/>
      <c r="B450" s="13"/>
      <c r="C450" s="13"/>
      <c r="D450" s="13"/>
      <c r="E450" s="20"/>
    </row>
    <row r="451" spans="1:5" x14ac:dyDescent="0.3">
      <c r="A451" s="19"/>
      <c r="B451" s="13"/>
      <c r="C451" s="13"/>
      <c r="D451" s="13"/>
      <c r="E451" s="20"/>
    </row>
    <row r="452" spans="1:5" x14ac:dyDescent="0.3">
      <c r="A452" s="19"/>
      <c r="B452" s="13"/>
      <c r="C452" s="13"/>
      <c r="D452" s="13"/>
      <c r="E452" s="20"/>
    </row>
    <row r="453" spans="1:5" x14ac:dyDescent="0.3">
      <c r="A453" s="19"/>
      <c r="B453" s="13"/>
      <c r="C453" s="13"/>
      <c r="D453" s="13"/>
      <c r="E453" s="20"/>
    </row>
    <row r="454" spans="1:5" x14ac:dyDescent="0.3">
      <c r="A454" s="19"/>
      <c r="B454" s="13"/>
      <c r="C454" s="13"/>
      <c r="D454" s="13"/>
      <c r="E454" s="20"/>
    </row>
    <row r="455" spans="1:5" x14ac:dyDescent="0.3">
      <c r="A455" s="19"/>
      <c r="B455" s="13"/>
      <c r="C455" s="13"/>
      <c r="D455" s="13"/>
      <c r="E455" s="20"/>
    </row>
    <row r="456" spans="1:5" x14ac:dyDescent="0.3">
      <c r="A456" s="19"/>
      <c r="B456" s="13"/>
      <c r="C456" s="13"/>
      <c r="D456" s="13"/>
      <c r="E456" s="20"/>
    </row>
    <row r="457" spans="1:5" x14ac:dyDescent="0.3">
      <c r="A457" s="19"/>
      <c r="B457" s="13"/>
      <c r="C457" s="13"/>
      <c r="D457" s="13"/>
      <c r="E457" s="20"/>
    </row>
    <row r="458" spans="1:5" x14ac:dyDescent="0.3">
      <c r="A458" s="19"/>
      <c r="B458" s="13"/>
      <c r="C458" s="13"/>
      <c r="D458" s="13"/>
      <c r="E458" s="20"/>
    </row>
    <row r="459" spans="1:5" x14ac:dyDescent="0.3">
      <c r="A459" s="19"/>
      <c r="B459" s="13"/>
      <c r="C459" s="13"/>
      <c r="D459" s="13"/>
      <c r="E459" s="20"/>
    </row>
    <row r="460" spans="1:5" x14ac:dyDescent="0.3">
      <c r="A460" s="19"/>
      <c r="B460" s="13"/>
      <c r="C460" s="13"/>
      <c r="D460" s="13"/>
      <c r="E460" s="20"/>
    </row>
    <row r="461" spans="1:5" x14ac:dyDescent="0.3">
      <c r="A461" s="19"/>
      <c r="B461" s="13"/>
      <c r="C461" s="13"/>
      <c r="D461" s="13"/>
      <c r="E461" s="20"/>
    </row>
    <row r="462" spans="1:5" x14ac:dyDescent="0.3">
      <c r="A462" s="19"/>
      <c r="B462" s="13"/>
      <c r="C462" s="13"/>
      <c r="D462" s="13"/>
      <c r="E462" s="20"/>
    </row>
    <row r="463" spans="1:5" x14ac:dyDescent="0.3">
      <c r="A463" s="19"/>
      <c r="B463" s="13"/>
      <c r="C463" s="13"/>
      <c r="D463" s="13"/>
      <c r="E463" s="20"/>
    </row>
    <row r="464" spans="1:5" x14ac:dyDescent="0.3">
      <c r="A464" s="19"/>
      <c r="B464" s="13"/>
      <c r="C464" s="13"/>
      <c r="D464" s="13"/>
      <c r="E464" s="20"/>
    </row>
    <row r="465" spans="1:5" x14ac:dyDescent="0.3">
      <c r="A465" s="19"/>
      <c r="B465" s="13"/>
      <c r="C465" s="13"/>
      <c r="D465" s="13"/>
      <c r="E465" s="20"/>
    </row>
    <row r="466" spans="1:5" x14ac:dyDescent="0.3">
      <c r="A466" s="19"/>
      <c r="B466" s="13"/>
      <c r="C466" s="13"/>
      <c r="D466" s="13"/>
      <c r="E466" s="20"/>
    </row>
    <row r="467" spans="1:5" x14ac:dyDescent="0.3">
      <c r="A467" s="19"/>
      <c r="B467" s="13"/>
      <c r="C467" s="13"/>
      <c r="D467" s="13"/>
      <c r="E467" s="20"/>
    </row>
    <row r="468" spans="1:5" x14ac:dyDescent="0.3">
      <c r="A468" s="19"/>
      <c r="B468" s="13"/>
      <c r="C468" s="13"/>
      <c r="D468" s="13"/>
      <c r="E468" s="20"/>
    </row>
    <row r="469" spans="1:5" x14ac:dyDescent="0.3">
      <c r="A469" s="19"/>
      <c r="B469" s="13"/>
      <c r="C469" s="13"/>
      <c r="D469" s="13"/>
      <c r="E469" s="20"/>
    </row>
    <row r="470" spans="1:5" x14ac:dyDescent="0.3">
      <c r="A470" s="19"/>
      <c r="B470" s="13"/>
      <c r="C470" s="13"/>
      <c r="D470" s="13"/>
      <c r="E470" s="20"/>
    </row>
    <row r="471" spans="1:5" x14ac:dyDescent="0.3">
      <c r="A471" s="19"/>
      <c r="B471" s="13"/>
      <c r="C471" s="13"/>
      <c r="D471" s="13"/>
      <c r="E471" s="20"/>
    </row>
    <row r="472" spans="1:5" x14ac:dyDescent="0.3">
      <c r="A472" s="19"/>
      <c r="B472" s="13"/>
      <c r="C472" s="13"/>
      <c r="D472" s="13"/>
      <c r="E472" s="20"/>
    </row>
    <row r="473" spans="1:5" x14ac:dyDescent="0.3">
      <c r="A473" s="19"/>
      <c r="B473" s="13"/>
      <c r="C473" s="13"/>
      <c r="D473" s="13"/>
      <c r="E473" s="20"/>
    </row>
    <row r="474" spans="1:5" x14ac:dyDescent="0.3">
      <c r="A474" s="19"/>
      <c r="B474" s="13"/>
      <c r="C474" s="13"/>
      <c r="D474" s="13"/>
      <c r="E474" s="20"/>
    </row>
    <row r="475" spans="1:5" x14ac:dyDescent="0.3">
      <c r="A475" s="19"/>
      <c r="B475" s="13"/>
      <c r="C475" s="13"/>
      <c r="D475" s="13"/>
      <c r="E475" s="20"/>
    </row>
    <row r="476" spans="1:5" x14ac:dyDescent="0.3">
      <c r="A476" s="19"/>
      <c r="B476" s="13"/>
      <c r="C476" s="13"/>
      <c r="D476" s="13"/>
      <c r="E476" s="20"/>
    </row>
    <row r="477" spans="1:5" x14ac:dyDescent="0.3">
      <c r="A477" s="19"/>
      <c r="B477" s="13"/>
      <c r="C477" s="13"/>
      <c r="D477" s="13"/>
      <c r="E477" s="20"/>
    </row>
    <row r="478" spans="1:5" x14ac:dyDescent="0.3">
      <c r="A478" s="19"/>
      <c r="B478" s="13"/>
      <c r="C478" s="13"/>
      <c r="D478" s="13"/>
      <c r="E478" s="20"/>
    </row>
    <row r="479" spans="1:5" x14ac:dyDescent="0.3">
      <c r="A479" s="19"/>
      <c r="B479" s="13"/>
      <c r="C479" s="13"/>
      <c r="D479" s="13"/>
      <c r="E479" s="20"/>
    </row>
    <row r="480" spans="1:5" x14ac:dyDescent="0.3">
      <c r="A480" s="19"/>
      <c r="B480" s="13"/>
      <c r="C480" s="13"/>
      <c r="D480" s="13"/>
      <c r="E480" s="20"/>
    </row>
    <row r="481" spans="1:5" x14ac:dyDescent="0.3">
      <c r="A481" s="19"/>
      <c r="B481" s="13"/>
      <c r="C481" s="13"/>
      <c r="D481" s="13"/>
      <c r="E481" s="20"/>
    </row>
    <row r="482" spans="1:5" x14ac:dyDescent="0.3">
      <c r="A482" s="19"/>
      <c r="B482" s="13"/>
      <c r="C482" s="13"/>
      <c r="D482" s="13"/>
      <c r="E482" s="20"/>
    </row>
    <row r="483" spans="1:5" x14ac:dyDescent="0.3">
      <c r="A483" s="19"/>
      <c r="B483" s="13"/>
      <c r="C483" s="13"/>
      <c r="D483" s="13"/>
      <c r="E483" s="20"/>
    </row>
    <row r="484" spans="1:5" x14ac:dyDescent="0.3">
      <c r="A484" s="19"/>
      <c r="B484" s="13"/>
      <c r="C484" s="13"/>
      <c r="D484" s="13"/>
      <c r="E484" s="20"/>
    </row>
    <row r="485" spans="1:5" x14ac:dyDescent="0.3">
      <c r="A485" s="19"/>
      <c r="B485" s="13"/>
      <c r="C485" s="13"/>
      <c r="D485" s="13"/>
      <c r="E485" s="20"/>
    </row>
    <row r="486" spans="1:5" x14ac:dyDescent="0.3">
      <c r="A486" s="19"/>
      <c r="B486" s="13"/>
      <c r="C486" s="13"/>
      <c r="D486" s="13"/>
      <c r="E486" s="20"/>
    </row>
    <row r="487" spans="1:5" x14ac:dyDescent="0.3">
      <c r="A487" s="19"/>
      <c r="B487" s="13"/>
      <c r="C487" s="13"/>
      <c r="D487" s="13"/>
      <c r="E487" s="20"/>
    </row>
    <row r="488" spans="1:5" x14ac:dyDescent="0.3">
      <c r="A488" s="19"/>
      <c r="B488" s="13"/>
      <c r="C488" s="13"/>
      <c r="D488" s="13"/>
      <c r="E488" s="20"/>
    </row>
    <row r="489" spans="1:5" x14ac:dyDescent="0.3">
      <c r="A489" s="19"/>
      <c r="B489" s="13"/>
      <c r="C489" s="13"/>
      <c r="D489" s="13"/>
      <c r="E489" s="20"/>
    </row>
    <row r="490" spans="1:5" x14ac:dyDescent="0.3">
      <c r="A490" s="19"/>
      <c r="B490" s="13"/>
      <c r="C490" s="13"/>
      <c r="D490" s="13"/>
      <c r="E490" s="20"/>
    </row>
    <row r="491" spans="1:5" x14ac:dyDescent="0.3">
      <c r="A491" s="19"/>
      <c r="B491" s="13"/>
      <c r="C491" s="13"/>
      <c r="D491" s="13"/>
      <c r="E491" s="20"/>
    </row>
    <row r="492" spans="1:5" x14ac:dyDescent="0.3">
      <c r="A492" s="19"/>
      <c r="B492" s="13"/>
      <c r="C492" s="13"/>
      <c r="D492" s="13"/>
      <c r="E492" s="20"/>
    </row>
    <row r="493" spans="1:5" x14ac:dyDescent="0.3">
      <c r="A493" s="19"/>
      <c r="B493" s="13"/>
      <c r="C493" s="13"/>
      <c r="D493" s="13"/>
      <c r="E493" s="20"/>
    </row>
    <row r="494" spans="1:5" x14ac:dyDescent="0.3">
      <c r="A494" s="19"/>
      <c r="B494" s="13"/>
      <c r="C494" s="13"/>
      <c r="D494" s="13"/>
      <c r="E494" s="20"/>
    </row>
    <row r="495" spans="1:5" x14ac:dyDescent="0.3">
      <c r="A495" s="19"/>
      <c r="B495" s="13"/>
      <c r="C495" s="13"/>
      <c r="D495" s="13"/>
      <c r="E495" s="20"/>
    </row>
    <row r="496" spans="1:5" x14ac:dyDescent="0.3">
      <c r="A496" s="19"/>
      <c r="B496" s="13"/>
      <c r="C496" s="13"/>
      <c r="D496" s="13"/>
      <c r="E496" s="20"/>
    </row>
    <row r="497" spans="1:5" x14ac:dyDescent="0.3">
      <c r="A497" s="19"/>
      <c r="B497" s="13"/>
      <c r="C497" s="13"/>
      <c r="D497" s="13"/>
      <c r="E497" s="20"/>
    </row>
    <row r="498" spans="1:5" x14ac:dyDescent="0.3">
      <c r="A498" s="19"/>
      <c r="B498" s="13"/>
      <c r="C498" s="13"/>
      <c r="D498" s="13"/>
      <c r="E498" s="20"/>
    </row>
    <row r="499" spans="1:5" x14ac:dyDescent="0.3">
      <c r="A499" s="19"/>
      <c r="B499" s="13"/>
      <c r="C499" s="13"/>
      <c r="D499" s="13"/>
      <c r="E499" s="20"/>
    </row>
    <row r="500" spans="1:5" x14ac:dyDescent="0.3">
      <c r="A500" s="19"/>
      <c r="B500" s="13"/>
      <c r="C500" s="13"/>
      <c r="D500" s="13"/>
      <c r="E500" s="20"/>
    </row>
    <row r="501" spans="1:5" x14ac:dyDescent="0.3">
      <c r="A501" s="19"/>
      <c r="B501" s="13"/>
      <c r="C501" s="13"/>
      <c r="D501" s="13"/>
      <c r="E501" s="20"/>
    </row>
    <row r="502" spans="1:5" x14ac:dyDescent="0.3">
      <c r="A502" s="19"/>
      <c r="B502" s="13"/>
      <c r="C502" s="13"/>
      <c r="D502" s="13"/>
      <c r="E502" s="20"/>
    </row>
    <row r="503" spans="1:5" x14ac:dyDescent="0.3">
      <c r="A503" s="19"/>
      <c r="B503" s="13"/>
      <c r="C503" s="13"/>
      <c r="D503" s="13"/>
      <c r="E503" s="20"/>
    </row>
    <row r="504" spans="1:5" x14ac:dyDescent="0.3">
      <c r="A504" s="19"/>
      <c r="B504" s="13"/>
      <c r="C504" s="13"/>
      <c r="D504" s="13"/>
      <c r="E504" s="20"/>
    </row>
    <row r="505" spans="1:5" x14ac:dyDescent="0.3">
      <c r="A505" s="19"/>
      <c r="B505" s="13"/>
      <c r="C505" s="13"/>
      <c r="D505" s="13"/>
      <c r="E505" s="20"/>
    </row>
    <row r="506" spans="1:5" x14ac:dyDescent="0.3">
      <c r="A506" s="19"/>
      <c r="B506" s="13"/>
      <c r="C506" s="13"/>
      <c r="D506" s="13"/>
      <c r="E506" s="20"/>
    </row>
    <row r="507" spans="1:5" x14ac:dyDescent="0.3">
      <c r="A507" s="19"/>
      <c r="B507" s="13"/>
      <c r="C507" s="13"/>
      <c r="D507" s="13"/>
      <c r="E507" s="20"/>
    </row>
    <row r="508" spans="1:5" x14ac:dyDescent="0.3">
      <c r="A508" s="19"/>
      <c r="B508" s="13"/>
      <c r="C508" s="13"/>
      <c r="D508" s="13"/>
      <c r="E508" s="20"/>
    </row>
    <row r="509" spans="1:5" x14ac:dyDescent="0.3">
      <c r="A509" s="19"/>
      <c r="B509" s="13"/>
      <c r="C509" s="13"/>
      <c r="D509" s="13"/>
      <c r="E509" s="20"/>
    </row>
    <row r="510" spans="1:5" x14ac:dyDescent="0.3">
      <c r="A510" s="19"/>
      <c r="B510" s="13"/>
      <c r="C510" s="13"/>
      <c r="D510" s="13"/>
      <c r="E510" s="20"/>
    </row>
    <row r="511" spans="1:5" x14ac:dyDescent="0.3">
      <c r="A511" s="19"/>
      <c r="B511" s="13"/>
      <c r="C511" s="13"/>
      <c r="D511" s="13"/>
      <c r="E511" s="20"/>
    </row>
    <row r="512" spans="1:5" x14ac:dyDescent="0.3">
      <c r="A512" s="19"/>
      <c r="B512" s="13"/>
      <c r="C512" s="13"/>
      <c r="D512" s="13"/>
      <c r="E512" s="20"/>
    </row>
    <row r="513" spans="1:5" x14ac:dyDescent="0.3">
      <c r="A513" s="19"/>
      <c r="B513" s="13"/>
      <c r="C513" s="13"/>
      <c r="D513" s="13"/>
      <c r="E513" s="20"/>
    </row>
    <row r="514" spans="1:5" x14ac:dyDescent="0.3">
      <c r="A514" s="19"/>
      <c r="B514" s="13"/>
      <c r="C514" s="13"/>
      <c r="D514" s="13"/>
      <c r="E514" s="20"/>
    </row>
    <row r="515" spans="1:5" x14ac:dyDescent="0.3">
      <c r="A515" s="19"/>
      <c r="B515" s="13"/>
      <c r="C515" s="13"/>
      <c r="D515" s="13"/>
      <c r="E515" s="20"/>
    </row>
    <row r="516" spans="1:5" x14ac:dyDescent="0.3">
      <c r="A516" s="19"/>
      <c r="B516" s="13"/>
      <c r="C516" s="13"/>
      <c r="D516" s="13"/>
      <c r="E516" s="20"/>
    </row>
    <row r="517" spans="1:5" x14ac:dyDescent="0.3">
      <c r="A517" s="19"/>
      <c r="B517" s="13"/>
      <c r="C517" s="13"/>
      <c r="D517" s="13"/>
      <c r="E517" s="20"/>
    </row>
    <row r="518" spans="1:5" x14ac:dyDescent="0.3">
      <c r="A518" s="19"/>
      <c r="B518" s="13"/>
      <c r="C518" s="13"/>
      <c r="D518" s="13"/>
      <c r="E518" s="20"/>
    </row>
    <row r="519" spans="1:5" x14ac:dyDescent="0.3">
      <c r="A519" s="19"/>
      <c r="B519" s="13"/>
      <c r="C519" s="13"/>
      <c r="D519" s="13"/>
      <c r="E519" s="20"/>
    </row>
    <row r="520" spans="1:5" x14ac:dyDescent="0.3">
      <c r="A520" s="19"/>
      <c r="B520" s="13"/>
      <c r="C520" s="13"/>
      <c r="D520" s="13"/>
      <c r="E520" s="20"/>
    </row>
    <row r="521" spans="1:5" x14ac:dyDescent="0.3">
      <c r="A521" s="19"/>
      <c r="B521" s="13"/>
      <c r="C521" s="13"/>
      <c r="D521" s="13"/>
      <c r="E521" s="20"/>
    </row>
    <row r="522" spans="1:5" x14ac:dyDescent="0.3">
      <c r="A522" s="19"/>
      <c r="B522" s="13"/>
      <c r="C522" s="13"/>
      <c r="D522" s="13"/>
      <c r="E522" s="20"/>
    </row>
    <row r="523" spans="1:5" x14ac:dyDescent="0.3">
      <c r="A523" s="19"/>
      <c r="B523" s="13"/>
      <c r="C523" s="13"/>
      <c r="D523" s="13"/>
      <c r="E523" s="20"/>
    </row>
    <row r="524" spans="1:5" x14ac:dyDescent="0.3">
      <c r="A524" s="19"/>
      <c r="B524" s="13"/>
      <c r="C524" s="13"/>
      <c r="D524" s="13"/>
      <c r="E524" s="20"/>
    </row>
    <row r="525" spans="1:5" x14ac:dyDescent="0.3">
      <c r="A525" s="19"/>
      <c r="B525" s="13"/>
      <c r="C525" s="13"/>
      <c r="D525" s="13"/>
      <c r="E525" s="20"/>
    </row>
    <row r="526" spans="1:5" x14ac:dyDescent="0.3">
      <c r="A526" s="19"/>
      <c r="B526" s="13"/>
      <c r="C526" s="13"/>
      <c r="D526" s="13"/>
      <c r="E526" s="20"/>
    </row>
    <row r="527" spans="1:5" x14ac:dyDescent="0.3">
      <c r="A527" s="19"/>
      <c r="B527" s="13"/>
      <c r="C527" s="13"/>
      <c r="D527" s="13"/>
      <c r="E527" s="20"/>
    </row>
    <row r="528" spans="1:5" x14ac:dyDescent="0.3">
      <c r="A528" s="19"/>
      <c r="B528" s="13"/>
      <c r="C528" s="13"/>
      <c r="D528" s="13"/>
      <c r="E528" s="20"/>
    </row>
    <row r="529" spans="1:5" x14ac:dyDescent="0.3">
      <c r="A529" s="19"/>
      <c r="B529" s="13"/>
      <c r="C529" s="13"/>
      <c r="D529" s="13"/>
      <c r="E529" s="20"/>
    </row>
    <row r="530" spans="1:5" x14ac:dyDescent="0.3">
      <c r="A530" s="19"/>
      <c r="B530" s="13"/>
      <c r="C530" s="13"/>
      <c r="D530" s="13"/>
      <c r="E530" s="20"/>
    </row>
    <row r="531" spans="1:5" x14ac:dyDescent="0.3">
      <c r="A531" s="19"/>
      <c r="B531" s="13"/>
      <c r="C531" s="13"/>
      <c r="D531" s="13"/>
      <c r="E531" s="20"/>
    </row>
    <row r="532" spans="1:5" x14ac:dyDescent="0.3">
      <c r="A532" s="19"/>
      <c r="B532" s="13"/>
      <c r="C532" s="13"/>
      <c r="D532" s="13"/>
      <c r="E532" s="20"/>
    </row>
    <row r="533" spans="1:5" x14ac:dyDescent="0.3">
      <c r="A533" s="19"/>
      <c r="B533" s="13"/>
      <c r="C533" s="13"/>
      <c r="D533" s="13"/>
      <c r="E533" s="20"/>
    </row>
    <row r="534" spans="1:5" x14ac:dyDescent="0.3">
      <c r="A534" s="19"/>
      <c r="B534" s="13"/>
      <c r="C534" s="13"/>
      <c r="D534" s="13"/>
      <c r="E534" s="20"/>
    </row>
    <row r="535" spans="1:5" x14ac:dyDescent="0.3">
      <c r="A535" s="19"/>
      <c r="B535" s="13"/>
      <c r="C535" s="13"/>
      <c r="D535" s="13"/>
      <c r="E535" s="20"/>
    </row>
    <row r="536" spans="1:5" x14ac:dyDescent="0.3">
      <c r="A536" s="19"/>
      <c r="B536" s="13"/>
      <c r="C536" s="13"/>
      <c r="D536" s="13"/>
      <c r="E536" s="20"/>
    </row>
    <row r="537" spans="1:5" x14ac:dyDescent="0.3">
      <c r="A537" s="19"/>
      <c r="B537" s="13"/>
      <c r="C537" s="13"/>
      <c r="D537" s="13"/>
      <c r="E537" s="20"/>
    </row>
    <row r="538" spans="1:5" x14ac:dyDescent="0.3">
      <c r="A538" s="19"/>
      <c r="B538" s="13"/>
      <c r="C538" s="13"/>
      <c r="D538" s="13"/>
      <c r="E538" s="20"/>
    </row>
    <row r="539" spans="1:5" x14ac:dyDescent="0.3">
      <c r="A539" s="19"/>
      <c r="B539" s="13"/>
      <c r="C539" s="13"/>
      <c r="D539" s="13"/>
      <c r="E539" s="20"/>
    </row>
    <row r="540" spans="1:5" x14ac:dyDescent="0.3">
      <c r="A540" s="19"/>
      <c r="B540" s="13"/>
      <c r="C540" s="13"/>
      <c r="D540" s="13"/>
      <c r="E540" s="20"/>
    </row>
    <row r="541" spans="1:5" x14ac:dyDescent="0.3">
      <c r="A541" s="19"/>
      <c r="B541" s="13"/>
      <c r="C541" s="13"/>
      <c r="D541" s="13"/>
      <c r="E541" s="20"/>
    </row>
    <row r="542" spans="1:5" x14ac:dyDescent="0.3">
      <c r="A542" s="19"/>
      <c r="B542" s="13"/>
      <c r="C542" s="13"/>
      <c r="D542" s="13"/>
      <c r="E542" s="20"/>
    </row>
    <row r="543" spans="1:5" x14ac:dyDescent="0.3">
      <c r="A543" s="19"/>
      <c r="B543" s="13"/>
      <c r="C543" s="13"/>
      <c r="D543" s="13"/>
      <c r="E543" s="20"/>
    </row>
    <row r="544" spans="1:5" x14ac:dyDescent="0.3">
      <c r="A544" s="19"/>
      <c r="B544" s="13"/>
      <c r="C544" s="13"/>
      <c r="D544" s="13"/>
      <c r="E544" s="20"/>
    </row>
    <row r="545" spans="1:5" x14ac:dyDescent="0.3">
      <c r="A545" s="19"/>
      <c r="B545" s="13"/>
      <c r="C545" s="13"/>
      <c r="D545" s="13"/>
      <c r="E545" s="20"/>
    </row>
    <row r="546" spans="1:5" x14ac:dyDescent="0.3">
      <c r="A546" s="19"/>
      <c r="B546" s="13"/>
      <c r="C546" s="13"/>
      <c r="D546" s="13"/>
      <c r="E546" s="20"/>
    </row>
    <row r="547" spans="1:5" x14ac:dyDescent="0.3">
      <c r="A547" s="19"/>
      <c r="B547" s="13"/>
      <c r="C547" s="13"/>
      <c r="D547" s="13"/>
      <c r="E547" s="20"/>
    </row>
    <row r="548" spans="1:5" x14ac:dyDescent="0.3">
      <c r="A548" s="19"/>
      <c r="B548" s="13"/>
      <c r="C548" s="13"/>
      <c r="D548" s="13"/>
      <c r="E548" s="20"/>
    </row>
    <row r="549" spans="1:5" x14ac:dyDescent="0.3">
      <c r="A549" s="19"/>
      <c r="B549" s="13"/>
      <c r="C549" s="13"/>
      <c r="D549" s="13"/>
      <c r="E549" s="20"/>
    </row>
    <row r="550" spans="1:5" x14ac:dyDescent="0.3">
      <c r="A550" s="19"/>
      <c r="B550" s="13"/>
      <c r="C550" s="13"/>
      <c r="D550" s="13"/>
      <c r="E550" s="20"/>
    </row>
    <row r="551" spans="1:5" x14ac:dyDescent="0.3">
      <c r="A551" s="19"/>
      <c r="B551" s="13"/>
      <c r="C551" s="13"/>
      <c r="D551" s="13"/>
      <c r="E551" s="20"/>
    </row>
    <row r="552" spans="1:5" x14ac:dyDescent="0.3">
      <c r="A552" s="19"/>
      <c r="B552" s="13"/>
      <c r="C552" s="13"/>
      <c r="D552" s="13"/>
      <c r="E552" s="20"/>
    </row>
    <row r="553" spans="1:5" x14ac:dyDescent="0.3">
      <c r="A553" s="19"/>
      <c r="B553" s="13"/>
      <c r="C553" s="13"/>
      <c r="D553" s="13"/>
      <c r="E553" s="20"/>
    </row>
    <row r="554" spans="1:5" x14ac:dyDescent="0.3">
      <c r="A554" s="19"/>
      <c r="B554" s="13"/>
      <c r="C554" s="13"/>
      <c r="D554" s="13"/>
      <c r="E554" s="20"/>
    </row>
    <row r="555" spans="1:5" x14ac:dyDescent="0.3">
      <c r="A555" s="19"/>
      <c r="B555" s="13"/>
      <c r="C555" s="13"/>
      <c r="D555" s="13"/>
      <c r="E555" s="20"/>
    </row>
    <row r="556" spans="1:5" x14ac:dyDescent="0.3">
      <c r="A556" s="19"/>
      <c r="B556" s="13"/>
      <c r="C556" s="13"/>
      <c r="D556" s="13"/>
      <c r="E556" s="20"/>
    </row>
    <row r="557" spans="1:5" x14ac:dyDescent="0.3">
      <c r="A557" s="19"/>
      <c r="B557" s="13"/>
      <c r="C557" s="13"/>
      <c r="D557" s="13"/>
      <c r="E557" s="20"/>
    </row>
    <row r="558" spans="1:5" x14ac:dyDescent="0.3">
      <c r="A558" s="19"/>
      <c r="B558" s="13"/>
      <c r="C558" s="13"/>
      <c r="D558" s="13"/>
      <c r="E558" s="20"/>
    </row>
    <row r="559" spans="1:5" x14ac:dyDescent="0.3">
      <c r="A559" s="19"/>
      <c r="B559" s="13"/>
      <c r="C559" s="13"/>
      <c r="D559" s="13"/>
      <c r="E559" s="20"/>
    </row>
    <row r="560" spans="1:5" x14ac:dyDescent="0.3">
      <c r="A560" s="19"/>
      <c r="B560" s="13"/>
      <c r="C560" s="13"/>
      <c r="D560" s="13"/>
      <c r="E560" s="20"/>
    </row>
    <row r="561" spans="1:5" x14ac:dyDescent="0.3">
      <c r="A561" s="19"/>
      <c r="B561" s="13"/>
      <c r="C561" s="13"/>
      <c r="D561" s="13"/>
      <c r="E561" s="20"/>
    </row>
    <row r="562" spans="1:5" x14ac:dyDescent="0.3">
      <c r="A562" s="19"/>
      <c r="B562" s="13"/>
      <c r="C562" s="13"/>
      <c r="D562" s="13"/>
      <c r="E562" s="20"/>
    </row>
    <row r="563" spans="1:5" x14ac:dyDescent="0.3">
      <c r="A563" s="19"/>
      <c r="B563" s="13"/>
      <c r="C563" s="13"/>
      <c r="D563" s="13"/>
      <c r="E563" s="20"/>
    </row>
    <row r="564" spans="1:5" x14ac:dyDescent="0.3">
      <c r="A564" s="19"/>
      <c r="B564" s="13"/>
      <c r="C564" s="13"/>
      <c r="D564" s="13"/>
      <c r="E564" s="20"/>
    </row>
    <row r="565" spans="1:5" x14ac:dyDescent="0.3">
      <c r="A565" s="19"/>
      <c r="B565" s="13"/>
      <c r="C565" s="13"/>
      <c r="D565" s="13"/>
      <c r="E565" s="20"/>
    </row>
    <row r="566" spans="1:5" x14ac:dyDescent="0.3">
      <c r="A566" s="19"/>
      <c r="B566" s="13"/>
      <c r="C566" s="13"/>
      <c r="D566" s="13"/>
      <c r="E566" s="20"/>
    </row>
    <row r="567" spans="1:5" x14ac:dyDescent="0.3">
      <c r="A567" s="19"/>
      <c r="B567" s="13"/>
      <c r="C567" s="13"/>
      <c r="D567" s="13"/>
      <c r="E567" s="20"/>
    </row>
    <row r="568" spans="1:5" x14ac:dyDescent="0.3">
      <c r="A568" s="19"/>
      <c r="B568" s="13"/>
      <c r="C568" s="13"/>
      <c r="D568" s="13"/>
      <c r="E568" s="20"/>
    </row>
    <row r="569" spans="1:5" x14ac:dyDescent="0.3">
      <c r="A569" s="19"/>
      <c r="B569" s="13"/>
      <c r="C569" s="13"/>
      <c r="D569" s="13"/>
      <c r="E569" s="20"/>
    </row>
    <row r="570" spans="1:5" x14ac:dyDescent="0.3">
      <c r="A570" s="19"/>
      <c r="B570" s="13"/>
      <c r="C570" s="13"/>
      <c r="D570" s="13"/>
      <c r="E570" s="20"/>
    </row>
    <row r="571" spans="1:5" x14ac:dyDescent="0.3">
      <c r="A571" s="19"/>
      <c r="B571" s="13"/>
      <c r="C571" s="13"/>
      <c r="D571" s="13"/>
      <c r="E571" s="20"/>
    </row>
    <row r="572" spans="1:5" x14ac:dyDescent="0.3">
      <c r="A572" s="19"/>
      <c r="B572" s="13"/>
      <c r="C572" s="13"/>
      <c r="D572" s="13"/>
      <c r="E572" s="20"/>
    </row>
    <row r="573" spans="1:5" x14ac:dyDescent="0.3">
      <c r="A573" s="19"/>
      <c r="B573" s="13"/>
      <c r="C573" s="13"/>
      <c r="D573" s="13"/>
      <c r="E573" s="20"/>
    </row>
    <row r="574" spans="1:5" x14ac:dyDescent="0.3">
      <c r="A574" s="19"/>
      <c r="B574" s="13"/>
      <c r="C574" s="13"/>
      <c r="D574" s="13"/>
      <c r="E574" s="20"/>
    </row>
    <row r="575" spans="1:5" x14ac:dyDescent="0.3">
      <c r="A575" s="19"/>
      <c r="B575" s="13"/>
      <c r="C575" s="13"/>
      <c r="D575" s="13"/>
      <c r="E575" s="20"/>
    </row>
    <row r="576" spans="1:5" x14ac:dyDescent="0.3">
      <c r="A576" s="19"/>
      <c r="B576" s="13"/>
      <c r="C576" s="13"/>
      <c r="D576" s="13"/>
      <c r="E576" s="20"/>
    </row>
    <row r="577" spans="1:5" x14ac:dyDescent="0.3">
      <c r="A577" s="19"/>
      <c r="B577" s="13"/>
      <c r="C577" s="13"/>
      <c r="D577" s="13"/>
      <c r="E577" s="20"/>
    </row>
    <row r="578" spans="1:5" x14ac:dyDescent="0.3">
      <c r="A578" s="19"/>
      <c r="B578" s="13"/>
      <c r="C578" s="13"/>
      <c r="D578" s="13"/>
      <c r="E578" s="20"/>
    </row>
    <row r="579" spans="1:5" x14ac:dyDescent="0.3">
      <c r="A579" s="19"/>
      <c r="B579" s="13"/>
      <c r="C579" s="13"/>
      <c r="D579" s="13"/>
      <c r="E579" s="20"/>
    </row>
    <row r="580" spans="1:5" x14ac:dyDescent="0.3">
      <c r="A580" s="19"/>
      <c r="B580" s="13"/>
      <c r="C580" s="13"/>
      <c r="D580" s="13"/>
      <c r="E580" s="20"/>
    </row>
    <row r="581" spans="1:5" x14ac:dyDescent="0.3">
      <c r="A581" s="19"/>
      <c r="B581" s="13"/>
      <c r="C581" s="13"/>
      <c r="D581" s="13"/>
      <c r="E581" s="20"/>
    </row>
    <row r="582" spans="1:5" x14ac:dyDescent="0.3">
      <c r="A582" s="19"/>
      <c r="B582" s="13"/>
      <c r="C582" s="13"/>
      <c r="D582" s="13"/>
      <c r="E582" s="20"/>
    </row>
    <row r="583" spans="1:5" x14ac:dyDescent="0.3">
      <c r="A583" s="19"/>
      <c r="B583" s="13"/>
      <c r="C583" s="13"/>
      <c r="D583" s="13"/>
      <c r="E583" s="20"/>
    </row>
    <row r="584" spans="1:5" x14ac:dyDescent="0.3">
      <c r="A584" s="19"/>
      <c r="B584" s="13"/>
      <c r="C584" s="13"/>
      <c r="D584" s="13"/>
      <c r="E584" s="20"/>
    </row>
    <row r="585" spans="1:5" x14ac:dyDescent="0.3">
      <c r="A585" s="19"/>
      <c r="B585" s="13"/>
      <c r="C585" s="13"/>
      <c r="D585" s="13"/>
      <c r="E585" s="20"/>
    </row>
    <row r="586" spans="1:5" x14ac:dyDescent="0.3">
      <c r="A586" s="19"/>
      <c r="B586" s="13"/>
      <c r="C586" s="13"/>
      <c r="D586" s="13"/>
      <c r="E586" s="20"/>
    </row>
    <row r="587" spans="1:5" x14ac:dyDescent="0.3">
      <c r="A587" s="19"/>
      <c r="B587" s="13"/>
      <c r="C587" s="13"/>
      <c r="D587" s="13"/>
      <c r="E587" s="20"/>
    </row>
    <row r="588" spans="1:5" x14ac:dyDescent="0.3">
      <c r="A588" s="19"/>
      <c r="B588" s="13"/>
      <c r="C588" s="13"/>
      <c r="D588" s="13"/>
      <c r="E588" s="20"/>
    </row>
    <row r="589" spans="1:5" x14ac:dyDescent="0.3">
      <c r="A589" s="19"/>
      <c r="B589" s="13"/>
      <c r="C589" s="13"/>
      <c r="D589" s="13"/>
      <c r="E589" s="20"/>
    </row>
    <row r="590" spans="1:5" x14ac:dyDescent="0.3">
      <c r="A590" s="19"/>
      <c r="B590" s="13"/>
      <c r="C590" s="13"/>
      <c r="D590" s="13"/>
      <c r="E590" s="20"/>
    </row>
    <row r="591" spans="1:5" x14ac:dyDescent="0.3">
      <c r="A591" s="19"/>
      <c r="B591" s="13"/>
      <c r="C591" s="13"/>
      <c r="D591" s="13"/>
      <c r="E591" s="20"/>
    </row>
    <row r="592" spans="1:5" x14ac:dyDescent="0.3">
      <c r="A592" s="19"/>
      <c r="B592" s="13"/>
      <c r="C592" s="13"/>
      <c r="D592" s="13"/>
      <c r="E592" s="20"/>
    </row>
    <row r="593" spans="1:5" x14ac:dyDescent="0.3">
      <c r="A593" s="19"/>
      <c r="B593" s="13"/>
      <c r="C593" s="13"/>
      <c r="D593" s="13"/>
      <c r="E593" s="20"/>
    </row>
    <row r="594" spans="1:5" x14ac:dyDescent="0.3">
      <c r="A594" s="19"/>
      <c r="B594" s="13"/>
      <c r="C594" s="13"/>
      <c r="D594" s="13"/>
      <c r="E594" s="20"/>
    </row>
    <row r="595" spans="1:5" x14ac:dyDescent="0.3">
      <c r="A595" s="19"/>
      <c r="B595" s="13"/>
      <c r="C595" s="13"/>
      <c r="D595" s="13"/>
      <c r="E595" s="20"/>
    </row>
    <row r="596" spans="1:5" x14ac:dyDescent="0.3">
      <c r="A596" s="19"/>
      <c r="B596" s="13"/>
      <c r="C596" s="13"/>
      <c r="D596" s="13"/>
      <c r="E596" s="20"/>
    </row>
    <row r="597" spans="1:5" x14ac:dyDescent="0.3">
      <c r="A597" s="19"/>
      <c r="B597" s="13"/>
      <c r="C597" s="13"/>
      <c r="D597" s="13"/>
      <c r="E597" s="20"/>
    </row>
    <row r="598" spans="1:5" x14ac:dyDescent="0.3">
      <c r="A598" s="19"/>
      <c r="B598" s="13"/>
      <c r="C598" s="13"/>
      <c r="D598" s="13"/>
      <c r="E598" s="20"/>
    </row>
    <row r="599" spans="1:5" x14ac:dyDescent="0.3">
      <c r="A599" s="19"/>
      <c r="B599" s="13"/>
      <c r="C599" s="13"/>
      <c r="D599" s="13"/>
      <c r="E599" s="20"/>
    </row>
    <row r="600" spans="1:5" x14ac:dyDescent="0.3">
      <c r="A600" s="19"/>
      <c r="B600" s="13"/>
      <c r="C600" s="13"/>
      <c r="D600" s="13"/>
      <c r="E600" s="20"/>
    </row>
    <row r="601" spans="1:5" x14ac:dyDescent="0.3">
      <c r="A601" s="19"/>
      <c r="B601" s="13"/>
      <c r="C601" s="13"/>
      <c r="D601" s="13"/>
      <c r="E601" s="20"/>
    </row>
    <row r="602" spans="1:5" x14ac:dyDescent="0.3">
      <c r="A602" s="19"/>
      <c r="B602" s="13"/>
      <c r="C602" s="13"/>
      <c r="D602" s="13"/>
      <c r="E602" s="20"/>
    </row>
    <row r="603" spans="1:5" x14ac:dyDescent="0.3">
      <c r="A603" s="19"/>
      <c r="B603" s="13"/>
      <c r="C603" s="13"/>
      <c r="D603" s="13"/>
      <c r="E603" s="20"/>
    </row>
    <row r="604" spans="1:5" x14ac:dyDescent="0.3">
      <c r="A604" s="19"/>
      <c r="B604" s="13"/>
      <c r="C604" s="13"/>
      <c r="D604" s="13"/>
      <c r="E604" s="20"/>
    </row>
    <row r="605" spans="1:5" x14ac:dyDescent="0.3">
      <c r="A605" s="19"/>
      <c r="B605" s="13"/>
      <c r="C605" s="13"/>
      <c r="D605" s="13"/>
      <c r="E605" s="20"/>
    </row>
    <row r="606" spans="1:5" x14ac:dyDescent="0.3">
      <c r="A606" s="19"/>
      <c r="B606" s="13"/>
      <c r="C606" s="13"/>
      <c r="D606" s="13"/>
      <c r="E606" s="20"/>
    </row>
    <row r="607" spans="1:5" x14ac:dyDescent="0.3">
      <c r="A607" s="19"/>
      <c r="B607" s="13"/>
      <c r="C607" s="13"/>
      <c r="D607" s="13"/>
      <c r="E607" s="20"/>
    </row>
    <row r="608" spans="1:5" x14ac:dyDescent="0.3">
      <c r="A608" s="19"/>
      <c r="B608" s="13"/>
      <c r="C608" s="13"/>
      <c r="D608" s="13"/>
      <c r="E608" s="20"/>
    </row>
    <row r="609" spans="1:5" x14ac:dyDescent="0.3">
      <c r="A609" s="19"/>
      <c r="B609" s="13"/>
      <c r="C609" s="13"/>
      <c r="D609" s="13"/>
      <c r="E609" s="20"/>
    </row>
    <row r="610" spans="1:5" x14ac:dyDescent="0.3">
      <c r="A610" s="19"/>
      <c r="B610" s="13"/>
      <c r="C610" s="13"/>
      <c r="D610" s="13"/>
      <c r="E610" s="20"/>
    </row>
    <row r="611" spans="1:5" x14ac:dyDescent="0.3">
      <c r="A611" s="19"/>
      <c r="B611" s="13"/>
      <c r="C611" s="13"/>
      <c r="D611" s="13"/>
      <c r="E611" s="20"/>
    </row>
    <row r="612" spans="1:5" x14ac:dyDescent="0.3">
      <c r="A612" s="19"/>
      <c r="B612" s="13"/>
      <c r="C612" s="13"/>
      <c r="D612" s="13"/>
      <c r="E612" s="20"/>
    </row>
    <row r="613" spans="1:5" x14ac:dyDescent="0.3">
      <c r="A613" s="19"/>
      <c r="B613" s="13"/>
      <c r="C613" s="13"/>
      <c r="D613" s="13"/>
      <c r="E613" s="20"/>
    </row>
    <row r="614" spans="1:5" x14ac:dyDescent="0.3">
      <c r="A614" s="19"/>
      <c r="B614" s="13"/>
      <c r="C614" s="13"/>
      <c r="D614" s="13"/>
      <c r="E614" s="20"/>
    </row>
    <row r="615" spans="1:5" x14ac:dyDescent="0.3">
      <c r="A615" s="19"/>
      <c r="B615" s="13"/>
      <c r="C615" s="13"/>
      <c r="D615" s="13"/>
      <c r="E615" s="20"/>
    </row>
    <row r="616" spans="1:5" x14ac:dyDescent="0.3">
      <c r="A616" s="19"/>
      <c r="B616" s="13"/>
      <c r="C616" s="13"/>
      <c r="D616" s="13"/>
      <c r="E616" s="20"/>
    </row>
    <row r="617" spans="1:5" x14ac:dyDescent="0.3">
      <c r="A617" s="19"/>
      <c r="B617" s="13"/>
      <c r="C617" s="13"/>
      <c r="D617" s="13"/>
      <c r="E617" s="20"/>
    </row>
    <row r="618" spans="1:5" x14ac:dyDescent="0.3">
      <c r="A618" s="19"/>
      <c r="B618" s="13"/>
      <c r="C618" s="13"/>
      <c r="D618" s="13"/>
      <c r="E618" s="20"/>
    </row>
    <row r="619" spans="1:5" x14ac:dyDescent="0.3">
      <c r="A619" s="19"/>
      <c r="B619" s="13"/>
      <c r="C619" s="13"/>
      <c r="D619" s="13"/>
      <c r="E619" s="20"/>
    </row>
    <row r="620" spans="1:5" x14ac:dyDescent="0.3">
      <c r="A620" s="19"/>
      <c r="B620" s="13"/>
      <c r="C620" s="13"/>
      <c r="D620" s="13"/>
      <c r="E620" s="20"/>
    </row>
    <row r="621" spans="1:5" x14ac:dyDescent="0.3">
      <c r="A621" s="19"/>
      <c r="B621" s="13"/>
      <c r="C621" s="13"/>
      <c r="D621" s="13"/>
      <c r="E621" s="20"/>
    </row>
    <row r="622" spans="1:5" x14ac:dyDescent="0.3">
      <c r="A622" s="19"/>
      <c r="B622" s="13"/>
      <c r="C622" s="13"/>
      <c r="D622" s="13"/>
      <c r="E622" s="20"/>
    </row>
    <row r="623" spans="1:5" x14ac:dyDescent="0.3">
      <c r="A623" s="19"/>
      <c r="B623" s="13"/>
      <c r="C623" s="13"/>
      <c r="D623" s="13"/>
      <c r="E623" s="20"/>
    </row>
    <row r="624" spans="1:5" x14ac:dyDescent="0.3">
      <c r="A624" s="19"/>
      <c r="B624" s="13"/>
      <c r="C624" s="13"/>
      <c r="D624" s="13"/>
      <c r="E624" s="20"/>
    </row>
    <row r="625" spans="1:5" x14ac:dyDescent="0.3">
      <c r="A625" s="19"/>
      <c r="B625" s="13"/>
      <c r="C625" s="13"/>
      <c r="D625" s="13"/>
      <c r="E625" s="20"/>
    </row>
    <row r="626" spans="1:5" x14ac:dyDescent="0.3">
      <c r="A626" s="19"/>
      <c r="B626" s="13"/>
      <c r="C626" s="13"/>
      <c r="D626" s="13"/>
      <c r="E626" s="20"/>
    </row>
    <row r="627" spans="1:5" x14ac:dyDescent="0.3">
      <c r="A627" s="19"/>
      <c r="B627" s="13"/>
      <c r="C627" s="13"/>
      <c r="D627" s="13"/>
      <c r="E627" s="20"/>
    </row>
    <row r="628" spans="1:5" x14ac:dyDescent="0.3">
      <c r="A628" s="19"/>
      <c r="B628" s="13"/>
      <c r="C628" s="13"/>
      <c r="D628" s="13"/>
      <c r="E628" s="20"/>
    </row>
    <row r="629" spans="1:5" x14ac:dyDescent="0.3">
      <c r="A629" s="19"/>
      <c r="B629" s="13"/>
      <c r="C629" s="13"/>
      <c r="D629" s="13"/>
      <c r="E629" s="20"/>
    </row>
    <row r="630" spans="1:5" x14ac:dyDescent="0.3">
      <c r="A630" s="19"/>
      <c r="B630" s="13"/>
      <c r="C630" s="13"/>
      <c r="D630" s="13"/>
      <c r="E630" s="20"/>
    </row>
    <row r="631" spans="1:5" x14ac:dyDescent="0.3">
      <c r="A631" s="19"/>
      <c r="B631" s="13"/>
      <c r="C631" s="13"/>
      <c r="D631" s="13"/>
      <c r="E631" s="20"/>
    </row>
    <row r="632" spans="1:5" x14ac:dyDescent="0.3">
      <c r="A632" s="19"/>
      <c r="B632" s="13"/>
      <c r="C632" s="13"/>
      <c r="D632" s="13"/>
      <c r="E632" s="20"/>
    </row>
    <row r="633" spans="1:5" x14ac:dyDescent="0.3">
      <c r="A633" s="19"/>
      <c r="B633" s="13"/>
      <c r="C633" s="13"/>
      <c r="D633" s="13"/>
      <c r="E633" s="20"/>
    </row>
    <row r="634" spans="1:5" x14ac:dyDescent="0.3">
      <c r="A634" s="19"/>
      <c r="B634" s="13"/>
      <c r="C634" s="13"/>
      <c r="D634" s="13"/>
      <c r="E634" s="20"/>
    </row>
    <row r="635" spans="1:5" x14ac:dyDescent="0.3">
      <c r="A635" s="19"/>
      <c r="B635" s="13"/>
      <c r="C635" s="13"/>
      <c r="D635" s="13"/>
      <c r="E635" s="20"/>
    </row>
    <row r="636" spans="1:5" x14ac:dyDescent="0.3">
      <c r="A636" s="19"/>
      <c r="B636" s="13"/>
      <c r="C636" s="13"/>
      <c r="D636" s="13"/>
      <c r="E636" s="20"/>
    </row>
    <row r="637" spans="1:5" x14ac:dyDescent="0.3">
      <c r="A637" s="19"/>
      <c r="B637" s="13"/>
      <c r="C637" s="13"/>
      <c r="D637" s="13"/>
      <c r="E637" s="20"/>
    </row>
    <row r="638" spans="1:5" x14ac:dyDescent="0.3">
      <c r="A638" s="19"/>
      <c r="B638" s="13"/>
      <c r="C638" s="13"/>
      <c r="D638" s="13"/>
      <c r="E638" s="20"/>
    </row>
    <row r="639" spans="1:5" x14ac:dyDescent="0.3">
      <c r="A639" s="19"/>
      <c r="B639" s="13"/>
      <c r="C639" s="13"/>
      <c r="D639" s="13"/>
      <c r="E639" s="20"/>
    </row>
    <row r="640" spans="1:5" x14ac:dyDescent="0.3">
      <c r="A640" s="19"/>
      <c r="B640" s="13"/>
      <c r="C640" s="13"/>
      <c r="D640" s="13"/>
      <c r="E640" s="20"/>
    </row>
    <row r="641" spans="1:5" x14ac:dyDescent="0.3">
      <c r="A641" s="19"/>
      <c r="B641" s="13"/>
      <c r="C641" s="13"/>
      <c r="D641" s="13"/>
      <c r="E641" s="20"/>
    </row>
    <row r="642" spans="1:5" x14ac:dyDescent="0.3">
      <c r="A642" s="19"/>
      <c r="B642" s="13"/>
      <c r="C642" s="13"/>
      <c r="D642" s="13"/>
      <c r="E642" s="20"/>
    </row>
    <row r="643" spans="1:5" x14ac:dyDescent="0.3">
      <c r="A643" s="19"/>
      <c r="B643" s="13"/>
      <c r="C643" s="13"/>
      <c r="D643" s="13"/>
      <c r="E643" s="20"/>
    </row>
    <row r="644" spans="1:5" x14ac:dyDescent="0.3">
      <c r="A644" s="19"/>
      <c r="B644" s="13"/>
      <c r="C644" s="13"/>
      <c r="D644" s="13"/>
      <c r="E644" s="20"/>
    </row>
    <row r="645" spans="1:5" x14ac:dyDescent="0.3">
      <c r="A645" s="19"/>
      <c r="B645" s="13"/>
      <c r="C645" s="13"/>
      <c r="D645" s="13"/>
      <c r="E645" s="20"/>
    </row>
    <row r="646" spans="1:5" x14ac:dyDescent="0.3">
      <c r="A646" s="19"/>
      <c r="B646" s="13"/>
      <c r="C646" s="13"/>
      <c r="D646" s="13"/>
      <c r="E646" s="20"/>
    </row>
    <row r="647" spans="1:5" x14ac:dyDescent="0.3">
      <c r="A647" s="19"/>
      <c r="B647" s="13"/>
      <c r="C647" s="13"/>
      <c r="D647" s="13"/>
      <c r="E647" s="20"/>
    </row>
    <row r="648" spans="1:5" x14ac:dyDescent="0.3">
      <c r="A648" s="19"/>
      <c r="B648" s="13"/>
      <c r="C648" s="13"/>
      <c r="D648" s="13"/>
      <c r="E648" s="20"/>
    </row>
    <row r="649" spans="1:5" x14ac:dyDescent="0.3">
      <c r="A649" s="19"/>
      <c r="B649" s="13"/>
      <c r="C649" s="13"/>
      <c r="D649" s="13"/>
      <c r="E649" s="20"/>
    </row>
    <row r="650" spans="1:5" x14ac:dyDescent="0.3">
      <c r="A650" s="19"/>
      <c r="B650" s="13"/>
      <c r="C650" s="13"/>
      <c r="D650" s="13"/>
      <c r="E650" s="20"/>
    </row>
    <row r="651" spans="1:5" x14ac:dyDescent="0.3">
      <c r="A651" s="19"/>
      <c r="B651" s="13"/>
      <c r="C651" s="13"/>
      <c r="D651" s="13"/>
      <c r="E651" s="20"/>
    </row>
    <row r="652" spans="1:5" x14ac:dyDescent="0.3">
      <c r="A652" s="19"/>
      <c r="B652" s="13"/>
      <c r="C652" s="13"/>
      <c r="D652" s="13"/>
      <c r="E652" s="20"/>
    </row>
    <row r="653" spans="1:5" x14ac:dyDescent="0.3">
      <c r="A653" s="19"/>
      <c r="B653" s="13"/>
      <c r="C653" s="13"/>
      <c r="D653" s="13"/>
      <c r="E653" s="20"/>
    </row>
    <row r="654" spans="1:5" x14ac:dyDescent="0.3">
      <c r="A654" s="19"/>
      <c r="B654" s="13"/>
      <c r="C654" s="13"/>
      <c r="D654" s="13"/>
      <c r="E654" s="20"/>
    </row>
    <row r="655" spans="1:5" x14ac:dyDescent="0.3">
      <c r="A655" s="19"/>
      <c r="B655" s="13"/>
      <c r="C655" s="13"/>
      <c r="D655" s="13"/>
      <c r="E655" s="20"/>
    </row>
    <row r="656" spans="1:5" x14ac:dyDescent="0.3">
      <c r="A656" s="19"/>
      <c r="B656" s="13"/>
      <c r="C656" s="13"/>
      <c r="D656" s="13"/>
      <c r="E656" s="20"/>
    </row>
    <row r="657" spans="1:5" x14ac:dyDescent="0.3">
      <c r="A657" s="19"/>
      <c r="B657" s="13"/>
      <c r="C657" s="13"/>
      <c r="D657" s="13"/>
      <c r="E657" s="20"/>
    </row>
    <row r="658" spans="1:5" x14ac:dyDescent="0.3">
      <c r="A658" s="19"/>
      <c r="B658" s="13"/>
      <c r="C658" s="13"/>
      <c r="D658" s="13"/>
      <c r="E658" s="20"/>
    </row>
    <row r="659" spans="1:5" x14ac:dyDescent="0.3">
      <c r="A659" s="19"/>
      <c r="B659" s="13"/>
      <c r="C659" s="13"/>
      <c r="D659" s="13"/>
      <c r="E659" s="20"/>
    </row>
    <row r="660" spans="1:5" x14ac:dyDescent="0.3">
      <c r="A660" s="19"/>
      <c r="B660" s="13"/>
      <c r="C660" s="13"/>
      <c r="D660" s="13"/>
      <c r="E660" s="20"/>
    </row>
    <row r="661" spans="1:5" x14ac:dyDescent="0.3">
      <c r="A661" s="19"/>
      <c r="B661" s="13"/>
      <c r="C661" s="13"/>
      <c r="D661" s="13"/>
      <c r="E661" s="20"/>
    </row>
    <row r="662" spans="1:5" x14ac:dyDescent="0.3">
      <c r="A662" s="19"/>
      <c r="B662" s="13"/>
      <c r="C662" s="13"/>
      <c r="D662" s="13"/>
      <c r="E662" s="20"/>
    </row>
    <row r="663" spans="1:5" x14ac:dyDescent="0.3">
      <c r="A663" s="19"/>
      <c r="B663" s="13"/>
      <c r="C663" s="13"/>
      <c r="D663" s="13"/>
      <c r="E663" s="20"/>
    </row>
    <row r="664" spans="1:5" x14ac:dyDescent="0.3">
      <c r="A664" s="19"/>
      <c r="B664" s="13"/>
      <c r="C664" s="13"/>
      <c r="D664" s="13"/>
      <c r="E664" s="20"/>
    </row>
    <row r="665" spans="1:5" x14ac:dyDescent="0.3">
      <c r="A665" s="19"/>
      <c r="B665" s="13"/>
      <c r="C665" s="13"/>
      <c r="D665" s="13"/>
      <c r="E665" s="20"/>
    </row>
    <row r="666" spans="1:5" x14ac:dyDescent="0.3">
      <c r="A666" s="19"/>
      <c r="B666" s="13"/>
      <c r="C666" s="13"/>
      <c r="D666" s="13"/>
      <c r="E666" s="20"/>
    </row>
    <row r="667" spans="1:5" x14ac:dyDescent="0.3">
      <c r="A667" s="19"/>
      <c r="B667" s="13"/>
      <c r="C667" s="13"/>
      <c r="D667" s="13"/>
      <c r="E667" s="20"/>
    </row>
    <row r="668" spans="1:5" x14ac:dyDescent="0.3">
      <c r="A668" s="19"/>
      <c r="B668" s="13"/>
      <c r="C668" s="13"/>
      <c r="D668" s="13"/>
      <c r="E668" s="20"/>
    </row>
    <row r="669" spans="1:5" x14ac:dyDescent="0.3">
      <c r="A669" s="19"/>
      <c r="B669" s="13"/>
      <c r="C669" s="13"/>
      <c r="D669" s="13"/>
      <c r="E669" s="20"/>
    </row>
    <row r="670" spans="1:5" x14ac:dyDescent="0.3">
      <c r="A670" s="19"/>
      <c r="B670" s="13"/>
      <c r="C670" s="13"/>
      <c r="D670" s="13"/>
      <c r="E670" s="20"/>
    </row>
    <row r="671" spans="1:5" x14ac:dyDescent="0.3">
      <c r="A671" s="19"/>
      <c r="B671" s="13"/>
      <c r="C671" s="13"/>
      <c r="D671" s="13"/>
      <c r="E671" s="20"/>
    </row>
    <row r="672" spans="1:5" x14ac:dyDescent="0.3">
      <c r="A672" s="19"/>
      <c r="B672" s="13"/>
      <c r="C672" s="13"/>
      <c r="D672" s="13"/>
      <c r="E672" s="20"/>
    </row>
    <row r="673" spans="1:5" x14ac:dyDescent="0.3">
      <c r="A673" s="19"/>
      <c r="B673" s="13"/>
      <c r="C673" s="13"/>
      <c r="D673" s="13"/>
      <c r="E673" s="20"/>
    </row>
    <row r="674" spans="1:5" x14ac:dyDescent="0.3">
      <c r="A674" s="19"/>
      <c r="B674" s="13"/>
      <c r="C674" s="13"/>
      <c r="D674" s="13"/>
      <c r="E674" s="20"/>
    </row>
    <row r="675" spans="1:5" x14ac:dyDescent="0.3">
      <c r="A675" s="19"/>
      <c r="B675" s="13"/>
      <c r="C675" s="13"/>
      <c r="D675" s="13"/>
      <c r="E675" s="20"/>
    </row>
    <row r="676" spans="1:5" x14ac:dyDescent="0.3">
      <c r="A676" s="19"/>
      <c r="B676" s="13"/>
      <c r="C676" s="13"/>
      <c r="D676" s="13"/>
      <c r="E676" s="20"/>
    </row>
    <row r="677" spans="1:5" x14ac:dyDescent="0.3">
      <c r="A677" s="19"/>
      <c r="B677" s="13"/>
      <c r="C677" s="13"/>
      <c r="D677" s="13"/>
      <c r="E677" s="20"/>
    </row>
    <row r="678" spans="1:5" x14ac:dyDescent="0.3">
      <c r="A678" s="19"/>
      <c r="B678" s="13"/>
      <c r="C678" s="13"/>
      <c r="D678" s="13"/>
      <c r="E678" s="20"/>
    </row>
    <row r="679" spans="1:5" x14ac:dyDescent="0.3">
      <c r="A679" s="19"/>
      <c r="B679" s="13"/>
      <c r="C679" s="13"/>
      <c r="D679" s="13"/>
      <c r="E679" s="20"/>
    </row>
    <row r="680" spans="1:5" x14ac:dyDescent="0.3">
      <c r="A680" s="19"/>
      <c r="B680" s="13"/>
      <c r="C680" s="13"/>
      <c r="D680" s="13"/>
      <c r="E680" s="20"/>
    </row>
    <row r="681" spans="1:5" x14ac:dyDescent="0.3">
      <c r="A681" s="19"/>
      <c r="B681" s="13"/>
      <c r="C681" s="13"/>
      <c r="D681" s="13"/>
      <c r="E681" s="20"/>
    </row>
    <row r="682" spans="1:5" x14ac:dyDescent="0.3">
      <c r="A682" s="19"/>
      <c r="B682" s="13"/>
      <c r="C682" s="13"/>
      <c r="D682" s="13"/>
      <c r="E682" s="20"/>
    </row>
    <row r="683" spans="1:5" x14ac:dyDescent="0.3">
      <c r="A683" s="19"/>
      <c r="B683" s="13"/>
      <c r="C683" s="13"/>
      <c r="D683" s="13"/>
      <c r="E683" s="20"/>
    </row>
    <row r="684" spans="1:5" x14ac:dyDescent="0.3">
      <c r="A684" s="19"/>
      <c r="B684" s="13"/>
      <c r="C684" s="13"/>
      <c r="D684" s="13"/>
      <c r="E684" s="20"/>
    </row>
    <row r="685" spans="1:5" x14ac:dyDescent="0.3">
      <c r="A685" s="19"/>
      <c r="B685" s="13"/>
      <c r="C685" s="13"/>
      <c r="D685" s="13"/>
      <c r="E685" s="20"/>
    </row>
    <row r="686" spans="1:5" x14ac:dyDescent="0.3">
      <c r="A686" s="19"/>
      <c r="B686" s="13"/>
      <c r="C686" s="13"/>
      <c r="D686" s="13"/>
      <c r="E686" s="20"/>
    </row>
    <row r="687" spans="1:5" x14ac:dyDescent="0.3">
      <c r="A687" s="19"/>
      <c r="B687" s="13"/>
      <c r="C687" s="13"/>
      <c r="D687" s="13"/>
      <c r="E687" s="20"/>
    </row>
    <row r="688" spans="1:5" x14ac:dyDescent="0.3">
      <c r="A688" s="19"/>
      <c r="B688" s="13"/>
      <c r="C688" s="13"/>
      <c r="D688" s="13"/>
      <c r="E688" s="20"/>
    </row>
    <row r="689" spans="1:5" x14ac:dyDescent="0.3">
      <c r="A689" s="19"/>
      <c r="B689" s="13"/>
      <c r="C689" s="13"/>
      <c r="D689" s="13"/>
      <c r="E689" s="20"/>
    </row>
    <row r="690" spans="1:5" x14ac:dyDescent="0.3">
      <c r="A690" s="19"/>
      <c r="B690" s="13"/>
      <c r="C690" s="13"/>
      <c r="D690" s="13"/>
      <c r="E690" s="20"/>
    </row>
    <row r="691" spans="1:5" x14ac:dyDescent="0.3">
      <c r="A691" s="19"/>
      <c r="B691" s="13"/>
      <c r="C691" s="13"/>
      <c r="D691" s="13"/>
      <c r="E691" s="20"/>
    </row>
    <row r="692" spans="1:5" x14ac:dyDescent="0.3">
      <c r="A692" s="19"/>
      <c r="B692" s="13"/>
      <c r="C692" s="13"/>
      <c r="D692" s="13"/>
      <c r="E692" s="20"/>
    </row>
    <row r="693" spans="1:5" x14ac:dyDescent="0.3">
      <c r="A693" s="19"/>
      <c r="B693" s="13"/>
      <c r="C693" s="13"/>
      <c r="D693" s="13"/>
      <c r="E693" s="20"/>
    </row>
    <row r="694" spans="1:5" x14ac:dyDescent="0.3">
      <c r="A694" s="19"/>
      <c r="B694" s="13"/>
      <c r="C694" s="13"/>
      <c r="D694" s="13"/>
      <c r="E694" s="20"/>
    </row>
    <row r="695" spans="1:5" x14ac:dyDescent="0.3">
      <c r="A695" s="19"/>
      <c r="B695" s="13"/>
      <c r="C695" s="13"/>
      <c r="D695" s="13"/>
      <c r="E695" s="20"/>
    </row>
    <row r="696" spans="1:5" x14ac:dyDescent="0.3">
      <c r="A696" s="19"/>
      <c r="B696" s="13"/>
      <c r="C696" s="13"/>
      <c r="D696" s="13"/>
      <c r="E696" s="20"/>
    </row>
    <row r="697" spans="1:5" x14ac:dyDescent="0.3">
      <c r="A697" s="19"/>
      <c r="B697" s="13"/>
      <c r="C697" s="13"/>
      <c r="D697" s="13"/>
      <c r="E697" s="20"/>
    </row>
    <row r="698" spans="1:5" x14ac:dyDescent="0.3">
      <c r="A698" s="19"/>
      <c r="B698" s="13"/>
      <c r="C698" s="13"/>
      <c r="D698" s="13"/>
      <c r="E698" s="20"/>
    </row>
    <row r="699" spans="1:5" x14ac:dyDescent="0.3">
      <c r="A699" s="19"/>
      <c r="B699" s="13"/>
      <c r="C699" s="13"/>
      <c r="D699" s="13"/>
      <c r="E699" s="20"/>
    </row>
    <row r="700" spans="1:5" x14ac:dyDescent="0.3">
      <c r="A700" s="19"/>
      <c r="B700" s="13"/>
      <c r="C700" s="13"/>
      <c r="D700" s="13"/>
      <c r="E700" s="20"/>
    </row>
    <row r="701" spans="1:5" x14ac:dyDescent="0.3">
      <c r="A701" s="19"/>
      <c r="B701" s="13"/>
      <c r="C701" s="13"/>
      <c r="D701" s="13"/>
      <c r="E701" s="20"/>
    </row>
    <row r="702" spans="1:5" x14ac:dyDescent="0.3">
      <c r="A702" s="19"/>
      <c r="B702" s="13"/>
      <c r="C702" s="13"/>
      <c r="D702" s="13"/>
      <c r="E702" s="20"/>
    </row>
    <row r="703" spans="1:5" x14ac:dyDescent="0.3">
      <c r="A703" s="19"/>
      <c r="B703" s="13"/>
      <c r="C703" s="13"/>
      <c r="D703" s="13"/>
      <c r="E703" s="20"/>
    </row>
    <row r="704" spans="1:5" x14ac:dyDescent="0.3">
      <c r="A704" s="19"/>
      <c r="B704" s="13"/>
      <c r="C704" s="13"/>
      <c r="D704" s="13"/>
      <c r="E704" s="20"/>
    </row>
    <row r="705" spans="1:5" x14ac:dyDescent="0.3">
      <c r="A705" s="19"/>
      <c r="B705" s="13"/>
      <c r="C705" s="13"/>
      <c r="D705" s="13"/>
      <c r="E705" s="20"/>
    </row>
    <row r="706" spans="1:5" x14ac:dyDescent="0.3">
      <c r="A706" s="19"/>
      <c r="B706" s="13"/>
      <c r="C706" s="13"/>
      <c r="D706" s="13"/>
      <c r="E706" s="20"/>
    </row>
    <row r="707" spans="1:5" x14ac:dyDescent="0.3">
      <c r="A707" s="19"/>
      <c r="B707" s="13"/>
      <c r="C707" s="13"/>
      <c r="D707" s="13"/>
      <c r="E707" s="20"/>
    </row>
    <row r="708" spans="1:5" x14ac:dyDescent="0.3">
      <c r="A708" s="19"/>
      <c r="B708" s="13"/>
      <c r="C708" s="13"/>
      <c r="D708" s="13"/>
      <c r="E708" s="20"/>
    </row>
    <row r="709" spans="1:5" x14ac:dyDescent="0.3">
      <c r="A709" s="19"/>
      <c r="B709" s="13"/>
      <c r="C709" s="13"/>
      <c r="D709" s="13"/>
      <c r="E709" s="20"/>
    </row>
    <row r="710" spans="1:5" x14ac:dyDescent="0.3">
      <c r="A710" s="19"/>
      <c r="B710" s="13"/>
      <c r="C710" s="13"/>
      <c r="D710" s="13"/>
      <c r="E710" s="20"/>
    </row>
    <row r="711" spans="1:5" x14ac:dyDescent="0.3">
      <c r="A711" s="19"/>
      <c r="B711" s="13"/>
      <c r="C711" s="13"/>
      <c r="D711" s="13"/>
      <c r="E711" s="20"/>
    </row>
    <row r="712" spans="1:5" x14ac:dyDescent="0.3">
      <c r="A712" s="19"/>
      <c r="B712" s="13"/>
      <c r="C712" s="13"/>
      <c r="D712" s="13"/>
      <c r="E712" s="20"/>
    </row>
    <row r="713" spans="1:5" x14ac:dyDescent="0.3">
      <c r="A713" s="19"/>
      <c r="B713" s="13"/>
      <c r="C713" s="13"/>
      <c r="D713" s="13"/>
      <c r="E713" s="20"/>
    </row>
    <row r="714" spans="1:5" x14ac:dyDescent="0.3">
      <c r="A714" s="19"/>
      <c r="B714" s="13"/>
      <c r="C714" s="13"/>
      <c r="D714" s="13"/>
      <c r="E714" s="20"/>
    </row>
    <row r="715" spans="1:5" x14ac:dyDescent="0.3">
      <c r="A715" s="19"/>
      <c r="B715" s="13"/>
      <c r="C715" s="13"/>
      <c r="D715" s="13"/>
      <c r="E715" s="20"/>
    </row>
    <row r="716" spans="1:5" x14ac:dyDescent="0.3">
      <c r="A716" s="19"/>
      <c r="B716" s="13"/>
      <c r="C716" s="13"/>
      <c r="D716" s="13"/>
      <c r="E716" s="20"/>
    </row>
    <row r="717" spans="1:5" x14ac:dyDescent="0.3">
      <c r="A717" s="19"/>
      <c r="B717" s="13"/>
      <c r="C717" s="13"/>
      <c r="D717" s="13"/>
      <c r="E717" s="20"/>
    </row>
    <row r="718" spans="1:5" x14ac:dyDescent="0.3">
      <c r="A718" s="19"/>
      <c r="B718" s="13"/>
      <c r="C718" s="13"/>
      <c r="D718" s="13"/>
      <c r="E718" s="20"/>
    </row>
    <row r="719" spans="1:5" x14ac:dyDescent="0.3">
      <c r="A719" s="19"/>
      <c r="B719" s="13"/>
      <c r="C719" s="13"/>
      <c r="D719" s="13"/>
      <c r="E719" s="20"/>
    </row>
    <row r="720" spans="1:5" x14ac:dyDescent="0.3">
      <c r="A720" s="19"/>
      <c r="B720" s="13"/>
      <c r="C720" s="13"/>
      <c r="D720" s="13"/>
      <c r="E720" s="20"/>
    </row>
    <row r="721" spans="1:5" x14ac:dyDescent="0.3">
      <c r="A721" s="19"/>
      <c r="B721" s="13"/>
      <c r="C721" s="13"/>
      <c r="D721" s="13"/>
      <c r="E721" s="20"/>
    </row>
    <row r="722" spans="1:5" x14ac:dyDescent="0.3">
      <c r="A722" s="19"/>
      <c r="B722" s="13"/>
      <c r="C722" s="13"/>
      <c r="D722" s="13"/>
      <c r="E722" s="20"/>
    </row>
    <row r="723" spans="1:5" x14ac:dyDescent="0.3">
      <c r="A723" s="19"/>
      <c r="B723" s="13"/>
      <c r="C723" s="13"/>
      <c r="D723" s="13"/>
      <c r="E723" s="20"/>
    </row>
    <row r="724" spans="1:5" x14ac:dyDescent="0.3">
      <c r="A724" s="19"/>
      <c r="B724" s="13"/>
      <c r="C724" s="13"/>
      <c r="D724" s="13"/>
      <c r="E724" s="20"/>
    </row>
    <row r="725" spans="1:5" x14ac:dyDescent="0.3">
      <c r="A725" s="19"/>
      <c r="B725" s="13"/>
      <c r="C725" s="13"/>
      <c r="D725" s="13"/>
      <c r="E725" s="20"/>
    </row>
    <row r="726" spans="1:5" x14ac:dyDescent="0.3">
      <c r="A726" s="19"/>
      <c r="B726" s="13"/>
      <c r="C726" s="13"/>
      <c r="D726" s="13"/>
      <c r="E726" s="20"/>
    </row>
    <row r="727" spans="1:5" x14ac:dyDescent="0.3">
      <c r="A727" s="19"/>
      <c r="B727" s="13"/>
      <c r="C727" s="13"/>
      <c r="D727" s="13"/>
      <c r="E727" s="20"/>
    </row>
    <row r="728" spans="1:5" x14ac:dyDescent="0.3">
      <c r="A728" s="19"/>
      <c r="B728" s="13"/>
      <c r="C728" s="13"/>
      <c r="D728" s="13"/>
      <c r="E728" s="20"/>
    </row>
    <row r="729" spans="1:5" x14ac:dyDescent="0.3">
      <c r="A729" s="19"/>
      <c r="B729" s="13"/>
      <c r="C729" s="13"/>
      <c r="D729" s="13"/>
      <c r="E729" s="20"/>
    </row>
    <row r="730" spans="1:5" x14ac:dyDescent="0.3">
      <c r="A730" s="19"/>
      <c r="B730" s="13"/>
      <c r="C730" s="13"/>
      <c r="D730" s="13"/>
      <c r="E730" s="20"/>
    </row>
    <row r="731" spans="1:5" x14ac:dyDescent="0.3">
      <c r="A731" s="19"/>
      <c r="B731" s="13"/>
      <c r="C731" s="13"/>
      <c r="D731" s="13"/>
      <c r="E731" s="20"/>
    </row>
    <row r="732" spans="1:5" x14ac:dyDescent="0.3">
      <c r="A732" s="19"/>
      <c r="B732" s="13"/>
      <c r="C732" s="13"/>
      <c r="D732" s="13"/>
      <c r="E732" s="20"/>
    </row>
    <row r="733" spans="1:5" x14ac:dyDescent="0.3">
      <c r="A733" s="19"/>
      <c r="B733" s="13"/>
      <c r="C733" s="13"/>
      <c r="D733" s="13"/>
      <c r="E733" s="20"/>
    </row>
    <row r="734" spans="1:5" x14ac:dyDescent="0.3">
      <c r="A734" s="19"/>
      <c r="B734" s="13"/>
      <c r="C734" s="13"/>
      <c r="D734" s="13"/>
      <c r="E734" s="20"/>
    </row>
    <row r="735" spans="1:5" x14ac:dyDescent="0.3">
      <c r="A735" s="19"/>
      <c r="B735" s="13"/>
      <c r="C735" s="13"/>
      <c r="D735" s="13"/>
      <c r="E735" s="20"/>
    </row>
    <row r="736" spans="1:5" x14ac:dyDescent="0.3">
      <c r="A736" s="19"/>
      <c r="B736" s="13"/>
      <c r="C736" s="13"/>
      <c r="D736" s="13"/>
      <c r="E736" s="20"/>
    </row>
    <row r="737" spans="1:5" x14ac:dyDescent="0.3">
      <c r="A737" s="19"/>
      <c r="B737" s="13"/>
      <c r="C737" s="13"/>
      <c r="D737" s="13"/>
      <c r="E737" s="20"/>
    </row>
    <row r="738" spans="1:5" x14ac:dyDescent="0.3">
      <c r="A738" s="19"/>
      <c r="B738" s="13"/>
      <c r="C738" s="13"/>
      <c r="D738" s="13"/>
      <c r="E738" s="20"/>
    </row>
    <row r="739" spans="1:5" x14ac:dyDescent="0.3">
      <c r="A739" s="19"/>
      <c r="B739" s="13"/>
      <c r="C739" s="13"/>
      <c r="D739" s="13"/>
      <c r="E739" s="20"/>
    </row>
    <row r="740" spans="1:5" x14ac:dyDescent="0.3">
      <c r="A740" s="19"/>
      <c r="B740" s="13"/>
      <c r="C740" s="13"/>
      <c r="D740" s="13"/>
      <c r="E740" s="20"/>
    </row>
    <row r="741" spans="1:5" x14ac:dyDescent="0.3">
      <c r="A741" s="19"/>
      <c r="B741" s="13"/>
      <c r="C741" s="13"/>
      <c r="D741" s="13"/>
      <c r="E741" s="20"/>
    </row>
    <row r="742" spans="1:5" x14ac:dyDescent="0.3">
      <c r="A742" s="19"/>
      <c r="B742" s="13"/>
      <c r="C742" s="13"/>
      <c r="D742" s="13"/>
      <c r="E742" s="20"/>
    </row>
    <row r="743" spans="1:5" x14ac:dyDescent="0.3">
      <c r="A743" s="19"/>
      <c r="B743" s="13"/>
      <c r="C743" s="13"/>
      <c r="D743" s="13"/>
      <c r="E743" s="20"/>
    </row>
    <row r="744" spans="1:5" x14ac:dyDescent="0.3">
      <c r="A744" s="19"/>
      <c r="B744" s="13"/>
      <c r="C744" s="13"/>
      <c r="D744" s="13"/>
      <c r="E744" s="20"/>
    </row>
    <row r="745" spans="1:5" x14ac:dyDescent="0.3">
      <c r="A745" s="19"/>
      <c r="B745" s="13"/>
      <c r="C745" s="13"/>
      <c r="D745" s="13"/>
      <c r="E745" s="20"/>
    </row>
    <row r="746" spans="1:5" x14ac:dyDescent="0.3">
      <c r="A746" s="19"/>
      <c r="B746" s="13"/>
      <c r="C746" s="13"/>
      <c r="D746" s="13"/>
      <c r="E746" s="20"/>
    </row>
    <row r="747" spans="1:5" x14ac:dyDescent="0.3">
      <c r="A747" s="19"/>
      <c r="B747" s="13"/>
      <c r="C747" s="13"/>
      <c r="D747" s="13"/>
      <c r="E747" s="20"/>
    </row>
    <row r="748" spans="1:5" x14ac:dyDescent="0.3">
      <c r="A748" s="19"/>
      <c r="B748" s="13"/>
      <c r="C748" s="13"/>
      <c r="D748" s="13"/>
      <c r="E748" s="20"/>
    </row>
    <row r="749" spans="1:5" x14ac:dyDescent="0.3">
      <c r="A749" s="19"/>
      <c r="B749" s="13"/>
      <c r="C749" s="13"/>
      <c r="D749" s="13"/>
      <c r="E749" s="20"/>
    </row>
    <row r="750" spans="1:5" x14ac:dyDescent="0.3">
      <c r="A750" s="19"/>
      <c r="B750" s="13"/>
      <c r="C750" s="13"/>
      <c r="D750" s="13"/>
      <c r="E750" s="20"/>
    </row>
    <row r="751" spans="1:5" x14ac:dyDescent="0.3">
      <c r="A751" s="19"/>
      <c r="B751" s="13"/>
      <c r="C751" s="13"/>
      <c r="D751" s="13"/>
      <c r="E751" s="20"/>
    </row>
    <row r="752" spans="1:5" x14ac:dyDescent="0.3">
      <c r="A752" s="19"/>
      <c r="B752" s="13"/>
      <c r="C752" s="13"/>
      <c r="D752" s="13"/>
      <c r="E752" s="20"/>
    </row>
    <row r="753" spans="1:5" x14ac:dyDescent="0.3">
      <c r="A753" s="19"/>
      <c r="B753" s="13"/>
      <c r="C753" s="13"/>
      <c r="D753" s="13"/>
      <c r="E753" s="20"/>
    </row>
    <row r="754" spans="1:5" x14ac:dyDescent="0.3">
      <c r="A754" s="19"/>
      <c r="B754" s="13"/>
      <c r="C754" s="13"/>
      <c r="D754" s="13"/>
      <c r="E754" s="20"/>
    </row>
    <row r="755" spans="1:5" x14ac:dyDescent="0.3">
      <c r="A755" s="19"/>
      <c r="B755" s="13"/>
      <c r="C755" s="13"/>
      <c r="D755" s="13"/>
      <c r="E755" s="20"/>
    </row>
    <row r="756" spans="1:5" x14ac:dyDescent="0.3">
      <c r="A756" s="19"/>
      <c r="B756" s="13"/>
      <c r="C756" s="13"/>
      <c r="D756" s="13"/>
      <c r="E756" s="20"/>
    </row>
    <row r="757" spans="1:5" x14ac:dyDescent="0.3">
      <c r="A757" s="19"/>
      <c r="B757" s="13"/>
      <c r="C757" s="13"/>
      <c r="D757" s="13"/>
      <c r="E757" s="20"/>
    </row>
    <row r="758" spans="1:5" x14ac:dyDescent="0.3">
      <c r="A758" s="19"/>
      <c r="B758" s="13"/>
      <c r="C758" s="13"/>
      <c r="D758" s="13"/>
      <c r="E758" s="20"/>
    </row>
    <row r="759" spans="1:5" x14ac:dyDescent="0.3">
      <c r="A759" s="19"/>
      <c r="B759" s="13"/>
      <c r="C759" s="13"/>
      <c r="D759" s="13"/>
      <c r="E759" s="20"/>
    </row>
    <row r="760" spans="1:5" x14ac:dyDescent="0.3">
      <c r="A760" s="19"/>
      <c r="B760" s="13"/>
      <c r="C760" s="13"/>
      <c r="D760" s="13"/>
      <c r="E760" s="20"/>
    </row>
    <row r="761" spans="1:5" x14ac:dyDescent="0.3">
      <c r="A761" s="19"/>
      <c r="B761" s="13"/>
      <c r="C761" s="13"/>
      <c r="D761" s="13"/>
      <c r="E761" s="20"/>
    </row>
    <row r="762" spans="1:5" x14ac:dyDescent="0.3">
      <c r="A762" s="19"/>
      <c r="B762" s="13"/>
      <c r="C762" s="13"/>
      <c r="D762" s="13"/>
      <c r="E762" s="20"/>
    </row>
    <row r="763" spans="1:5" x14ac:dyDescent="0.3">
      <c r="A763" s="19"/>
      <c r="B763" s="13"/>
      <c r="C763" s="13"/>
      <c r="D763" s="13"/>
      <c r="E763" s="20"/>
    </row>
    <row r="764" spans="1:5" x14ac:dyDescent="0.3">
      <c r="A764" s="19"/>
      <c r="B764" s="13"/>
      <c r="C764" s="13"/>
      <c r="D764" s="13"/>
      <c r="E764" s="20"/>
    </row>
    <row r="765" spans="1:5" x14ac:dyDescent="0.3">
      <c r="A765" s="19"/>
      <c r="B765" s="13"/>
      <c r="C765" s="13"/>
      <c r="D765" s="13"/>
      <c r="E765" s="20"/>
    </row>
    <row r="766" spans="1:5" x14ac:dyDescent="0.3">
      <c r="A766" s="19"/>
      <c r="B766" s="13"/>
      <c r="C766" s="13"/>
      <c r="D766" s="13"/>
      <c r="E766" s="20"/>
    </row>
    <row r="767" spans="1:5" x14ac:dyDescent="0.3">
      <c r="A767" s="19"/>
      <c r="B767" s="13"/>
      <c r="C767" s="13"/>
      <c r="D767" s="13"/>
      <c r="E767" s="20"/>
    </row>
    <row r="768" spans="1:5" x14ac:dyDescent="0.3">
      <c r="A768" s="19"/>
      <c r="B768" s="13"/>
      <c r="C768" s="13"/>
      <c r="D768" s="13"/>
      <c r="E768" s="20"/>
    </row>
    <row r="769" spans="1:5" x14ac:dyDescent="0.3">
      <c r="A769" s="19"/>
      <c r="B769" s="13"/>
      <c r="C769" s="13"/>
      <c r="D769" s="13"/>
      <c r="E769" s="20"/>
    </row>
    <row r="770" spans="1:5" x14ac:dyDescent="0.3">
      <c r="A770" s="19"/>
      <c r="B770" s="13"/>
      <c r="C770" s="13"/>
      <c r="D770" s="13"/>
      <c r="E770" s="20"/>
    </row>
    <row r="771" spans="1:5" x14ac:dyDescent="0.3">
      <c r="A771" s="19"/>
      <c r="B771" s="13"/>
      <c r="C771" s="13"/>
      <c r="D771" s="13"/>
      <c r="E771" s="20"/>
    </row>
    <row r="772" spans="1:5" x14ac:dyDescent="0.3">
      <c r="A772" s="19"/>
      <c r="B772" s="13"/>
      <c r="C772" s="13"/>
      <c r="D772" s="13"/>
      <c r="E772" s="20"/>
    </row>
    <row r="773" spans="1:5" x14ac:dyDescent="0.3">
      <c r="A773" s="19"/>
      <c r="B773" s="13"/>
      <c r="C773" s="13"/>
      <c r="D773" s="13"/>
      <c r="E773" s="20"/>
    </row>
    <row r="774" spans="1:5" x14ac:dyDescent="0.3">
      <c r="A774" s="19"/>
      <c r="B774" s="13"/>
      <c r="C774" s="13"/>
      <c r="D774" s="13"/>
      <c r="E774" s="20"/>
    </row>
    <row r="775" spans="1:5" x14ac:dyDescent="0.3">
      <c r="A775" s="19"/>
      <c r="B775" s="13"/>
      <c r="C775" s="13"/>
      <c r="D775" s="13"/>
      <c r="E775" s="20"/>
    </row>
    <row r="776" spans="1:5" x14ac:dyDescent="0.3">
      <c r="A776" s="19"/>
      <c r="B776" s="13"/>
      <c r="C776" s="13"/>
      <c r="D776" s="13"/>
      <c r="E776" s="20"/>
    </row>
    <row r="777" spans="1:5" x14ac:dyDescent="0.3">
      <c r="A777" s="19"/>
      <c r="B777" s="13"/>
      <c r="C777" s="13"/>
      <c r="D777" s="13"/>
      <c r="E777" s="20"/>
    </row>
    <row r="778" spans="1:5" x14ac:dyDescent="0.3">
      <c r="A778" s="19"/>
      <c r="B778" s="13"/>
      <c r="C778" s="13"/>
      <c r="D778" s="13"/>
      <c r="E778" s="20"/>
    </row>
    <row r="779" spans="1:5" x14ac:dyDescent="0.3">
      <c r="A779" s="19"/>
      <c r="B779" s="13"/>
      <c r="C779" s="13"/>
      <c r="D779" s="13"/>
      <c r="E779" s="20"/>
    </row>
    <row r="780" spans="1:5" x14ac:dyDescent="0.3">
      <c r="A780" s="19"/>
      <c r="B780" s="13"/>
      <c r="C780" s="13"/>
      <c r="D780" s="13"/>
      <c r="E780" s="20"/>
    </row>
    <row r="781" spans="1:5" x14ac:dyDescent="0.3">
      <c r="A781" s="19"/>
      <c r="B781" s="13"/>
      <c r="C781" s="13"/>
      <c r="D781" s="13"/>
      <c r="E781" s="20"/>
    </row>
    <row r="782" spans="1:5" x14ac:dyDescent="0.3">
      <c r="A782" s="19"/>
      <c r="B782" s="13"/>
      <c r="C782" s="13"/>
      <c r="D782" s="13"/>
      <c r="E782" s="20"/>
    </row>
    <row r="783" spans="1:5" x14ac:dyDescent="0.3">
      <c r="A783" s="19"/>
      <c r="B783" s="13"/>
      <c r="C783" s="13"/>
      <c r="D783" s="13"/>
      <c r="E783" s="20"/>
    </row>
    <row r="784" spans="1:5" x14ac:dyDescent="0.3">
      <c r="A784" s="19"/>
      <c r="B784" s="13"/>
      <c r="C784" s="13"/>
      <c r="D784" s="13"/>
      <c r="E784" s="20"/>
    </row>
    <row r="785" spans="1:5" x14ac:dyDescent="0.3">
      <c r="A785" s="19"/>
      <c r="B785" s="13"/>
      <c r="C785" s="13"/>
      <c r="D785" s="13"/>
      <c r="E785" s="20"/>
    </row>
    <row r="786" spans="1:5" x14ac:dyDescent="0.3">
      <c r="A786" s="19"/>
      <c r="B786" s="13"/>
      <c r="C786" s="13"/>
      <c r="D786" s="13"/>
      <c r="E786" s="20"/>
    </row>
    <row r="787" spans="1:5" x14ac:dyDescent="0.3">
      <c r="A787" s="19"/>
      <c r="B787" s="13"/>
      <c r="C787" s="13"/>
      <c r="D787" s="13"/>
      <c r="E787" s="20"/>
    </row>
    <row r="788" spans="1:5" x14ac:dyDescent="0.3">
      <c r="A788" s="19"/>
      <c r="B788" s="13"/>
      <c r="C788" s="13"/>
      <c r="D788" s="13"/>
      <c r="E788" s="20"/>
    </row>
    <row r="789" spans="1:5" x14ac:dyDescent="0.3">
      <c r="A789" s="19"/>
      <c r="B789" s="13"/>
      <c r="C789" s="13"/>
      <c r="D789" s="13"/>
      <c r="E789" s="20"/>
    </row>
    <row r="790" spans="1:5" x14ac:dyDescent="0.3">
      <c r="A790" s="19"/>
      <c r="B790" s="13"/>
      <c r="C790" s="13"/>
      <c r="D790" s="13"/>
      <c r="E790" s="20"/>
    </row>
    <row r="791" spans="1:5" x14ac:dyDescent="0.3">
      <c r="A791" s="19"/>
      <c r="B791" s="13"/>
      <c r="C791" s="13"/>
      <c r="D791" s="13"/>
      <c r="E791" s="20"/>
    </row>
    <row r="792" spans="1:5" x14ac:dyDescent="0.3">
      <c r="A792" s="19"/>
      <c r="B792" s="13"/>
      <c r="C792" s="13"/>
      <c r="D792" s="13"/>
      <c r="E792" s="20"/>
    </row>
    <row r="793" spans="1:5" x14ac:dyDescent="0.3">
      <c r="A793" s="19"/>
      <c r="B793" s="13"/>
      <c r="C793" s="13"/>
      <c r="D793" s="13"/>
      <c r="E793" s="20"/>
    </row>
    <row r="794" spans="1:5" x14ac:dyDescent="0.3">
      <c r="A794" s="19"/>
      <c r="B794" s="13"/>
      <c r="C794" s="13"/>
      <c r="D794" s="13"/>
      <c r="E794" s="20"/>
    </row>
    <row r="795" spans="1:5" x14ac:dyDescent="0.3">
      <c r="A795" s="19"/>
      <c r="B795" s="13"/>
      <c r="C795" s="13"/>
      <c r="D795" s="13"/>
      <c r="E795" s="20"/>
    </row>
    <row r="796" spans="1:5" x14ac:dyDescent="0.3">
      <c r="A796" s="19"/>
      <c r="B796" s="13"/>
      <c r="C796" s="13"/>
      <c r="D796" s="13"/>
      <c r="E796" s="20"/>
    </row>
    <row r="797" spans="1:5" x14ac:dyDescent="0.3">
      <c r="A797" s="19"/>
      <c r="B797" s="13"/>
      <c r="C797" s="13"/>
      <c r="D797" s="13"/>
      <c r="E797" s="20"/>
    </row>
    <row r="798" spans="1:5" x14ac:dyDescent="0.3">
      <c r="A798" s="19"/>
      <c r="B798" s="13"/>
      <c r="C798" s="13"/>
      <c r="D798" s="13"/>
      <c r="E798" s="20"/>
    </row>
    <row r="799" spans="1:5" x14ac:dyDescent="0.3">
      <c r="A799" s="19"/>
      <c r="B799" s="13"/>
      <c r="C799" s="13"/>
      <c r="D799" s="13"/>
      <c r="E799" s="20"/>
    </row>
    <row r="800" spans="1:5" x14ac:dyDescent="0.3">
      <c r="A800" s="19"/>
      <c r="B800" s="13"/>
      <c r="C800" s="13"/>
      <c r="D800" s="13"/>
      <c r="E800" s="20"/>
    </row>
    <row r="801" spans="1:5" x14ac:dyDescent="0.3">
      <c r="A801" s="19"/>
      <c r="B801" s="13"/>
      <c r="C801" s="13"/>
      <c r="D801" s="13"/>
      <c r="E801" s="20"/>
    </row>
    <row r="802" spans="1:5" x14ac:dyDescent="0.3">
      <c r="A802" s="19"/>
      <c r="B802" s="13"/>
      <c r="C802" s="13"/>
      <c r="D802" s="13"/>
      <c r="E802" s="20"/>
    </row>
    <row r="803" spans="1:5" x14ac:dyDescent="0.3">
      <c r="A803" s="19"/>
      <c r="B803" s="13"/>
      <c r="C803" s="13"/>
      <c r="D803" s="13"/>
      <c r="E803" s="20"/>
    </row>
    <row r="804" spans="1:5" x14ac:dyDescent="0.3">
      <c r="A804" s="19"/>
      <c r="B804" s="13"/>
      <c r="C804" s="13"/>
      <c r="D804" s="13"/>
      <c r="E804" s="20"/>
    </row>
    <row r="805" spans="1:5" x14ac:dyDescent="0.3">
      <c r="A805" s="19"/>
      <c r="B805" s="13"/>
      <c r="C805" s="13"/>
      <c r="D805" s="13"/>
      <c r="E805" s="20"/>
    </row>
    <row r="806" spans="1:5" x14ac:dyDescent="0.3">
      <c r="A806" s="19"/>
      <c r="B806" s="13"/>
      <c r="C806" s="13"/>
      <c r="D806" s="13"/>
      <c r="E806" s="20"/>
    </row>
    <row r="807" spans="1:5" x14ac:dyDescent="0.3">
      <c r="A807" s="19"/>
      <c r="B807" s="13"/>
      <c r="C807" s="13"/>
      <c r="D807" s="13"/>
      <c r="E807" s="20"/>
    </row>
    <row r="808" spans="1:5" x14ac:dyDescent="0.3">
      <c r="A808" s="19"/>
      <c r="B808" s="13"/>
      <c r="C808" s="13"/>
      <c r="D808" s="13"/>
      <c r="E808" s="20"/>
    </row>
    <row r="809" spans="1:5" x14ac:dyDescent="0.3">
      <c r="A809" s="19"/>
      <c r="B809" s="13"/>
      <c r="C809" s="13"/>
      <c r="D809" s="13"/>
      <c r="E809" s="20"/>
    </row>
    <row r="810" spans="1:5" x14ac:dyDescent="0.3">
      <c r="A810" s="19"/>
      <c r="B810" s="13"/>
      <c r="C810" s="13"/>
      <c r="D810" s="13"/>
      <c r="E810" s="20"/>
    </row>
    <row r="811" spans="1:5" x14ac:dyDescent="0.3">
      <c r="A811" s="19"/>
      <c r="B811" s="13"/>
      <c r="C811" s="13"/>
      <c r="D811" s="13"/>
      <c r="E811" s="20"/>
    </row>
    <row r="812" spans="1:5" x14ac:dyDescent="0.3">
      <c r="A812" s="19"/>
      <c r="B812" s="13"/>
      <c r="C812" s="13"/>
      <c r="D812" s="13"/>
      <c r="E812" s="20"/>
    </row>
    <row r="813" spans="1:5" x14ac:dyDescent="0.3">
      <c r="A813" s="19"/>
      <c r="B813" s="13"/>
      <c r="C813" s="13"/>
      <c r="D813" s="13"/>
      <c r="E813" s="20"/>
    </row>
    <row r="814" spans="1:5" x14ac:dyDescent="0.3">
      <c r="A814" s="19"/>
      <c r="B814" s="13"/>
      <c r="C814" s="13"/>
      <c r="D814" s="13"/>
      <c r="E814" s="20"/>
    </row>
    <row r="815" spans="1:5" x14ac:dyDescent="0.3">
      <c r="A815" s="19"/>
      <c r="B815" s="13"/>
      <c r="C815" s="13"/>
      <c r="D815" s="13"/>
      <c r="E815" s="20"/>
    </row>
    <row r="816" spans="1:5" x14ac:dyDescent="0.3">
      <c r="A816" s="19"/>
      <c r="B816" s="13"/>
      <c r="C816" s="13"/>
      <c r="D816" s="13"/>
      <c r="E816" s="20"/>
    </row>
    <row r="817" spans="1:5" x14ac:dyDescent="0.3">
      <c r="A817" s="19"/>
      <c r="B817" s="13"/>
      <c r="C817" s="13"/>
      <c r="D817" s="13"/>
      <c r="E817" s="20"/>
    </row>
    <row r="818" spans="1:5" x14ac:dyDescent="0.3">
      <c r="A818" s="19"/>
      <c r="B818" s="13"/>
      <c r="C818" s="13"/>
      <c r="D818" s="13"/>
      <c r="E818" s="20"/>
    </row>
    <row r="819" spans="1:5" x14ac:dyDescent="0.3">
      <c r="A819" s="19"/>
      <c r="B819" s="13"/>
      <c r="C819" s="13"/>
      <c r="D819" s="13"/>
      <c r="E819" s="20"/>
    </row>
    <row r="820" spans="1:5" x14ac:dyDescent="0.3">
      <c r="A820" s="19"/>
      <c r="B820" s="13"/>
      <c r="C820" s="13"/>
      <c r="D820" s="13"/>
      <c r="E820" s="20"/>
    </row>
    <row r="821" spans="1:5" x14ac:dyDescent="0.3">
      <c r="A821" s="19"/>
      <c r="B821" s="13"/>
      <c r="C821" s="13"/>
      <c r="D821" s="13"/>
      <c r="E821" s="20"/>
    </row>
    <row r="822" spans="1:5" x14ac:dyDescent="0.3">
      <c r="A822" s="19"/>
      <c r="B822" s="13"/>
      <c r="C822" s="13"/>
      <c r="D822" s="13"/>
      <c r="E822" s="20"/>
    </row>
    <row r="823" spans="1:5" x14ac:dyDescent="0.3">
      <c r="A823" s="19"/>
      <c r="B823" s="13"/>
      <c r="C823" s="13"/>
      <c r="D823" s="13"/>
      <c r="E823" s="20"/>
    </row>
    <row r="824" spans="1:5" x14ac:dyDescent="0.3">
      <c r="A824" s="19"/>
      <c r="B824" s="13"/>
      <c r="C824" s="13"/>
      <c r="D824" s="13"/>
      <c r="E824" s="20"/>
    </row>
    <row r="825" spans="1:5" x14ac:dyDescent="0.3">
      <c r="A825" s="19"/>
      <c r="B825" s="13"/>
      <c r="C825" s="13"/>
      <c r="D825" s="13"/>
      <c r="E825" s="20"/>
    </row>
    <row r="826" spans="1:5" x14ac:dyDescent="0.3">
      <c r="A826" s="19"/>
      <c r="B826" s="13"/>
      <c r="C826" s="13"/>
      <c r="D826" s="13"/>
      <c r="E826" s="20"/>
    </row>
    <row r="827" spans="1:5" x14ac:dyDescent="0.3">
      <c r="A827" s="19"/>
      <c r="B827" s="13"/>
      <c r="C827" s="13"/>
      <c r="D827" s="13"/>
      <c r="E827" s="20"/>
    </row>
    <row r="828" spans="1:5" x14ac:dyDescent="0.3">
      <c r="A828" s="19"/>
      <c r="B828" s="13"/>
      <c r="C828" s="13"/>
      <c r="D828" s="13"/>
      <c r="E828" s="20"/>
    </row>
    <row r="829" spans="1:5" x14ac:dyDescent="0.3">
      <c r="A829" s="19"/>
      <c r="B829" s="13"/>
      <c r="C829" s="13"/>
      <c r="D829" s="13"/>
      <c r="E829" s="20"/>
    </row>
    <row r="830" spans="1:5" x14ac:dyDescent="0.3">
      <c r="A830" s="19"/>
      <c r="B830" s="13"/>
      <c r="C830" s="13"/>
      <c r="D830" s="13"/>
      <c r="E830" s="20"/>
    </row>
    <row r="831" spans="1:5" x14ac:dyDescent="0.3">
      <c r="A831" s="19"/>
      <c r="B831" s="13"/>
      <c r="C831" s="13"/>
      <c r="D831" s="13"/>
      <c r="E831" s="20"/>
    </row>
    <row r="832" spans="1:5" x14ac:dyDescent="0.3">
      <c r="A832" s="19"/>
      <c r="B832" s="13"/>
      <c r="C832" s="13"/>
      <c r="D832" s="13"/>
      <c r="E832" s="20"/>
    </row>
    <row r="833" spans="1:5" x14ac:dyDescent="0.3">
      <c r="A833" s="19"/>
      <c r="B833" s="13"/>
      <c r="C833" s="13"/>
      <c r="D833" s="13"/>
      <c r="E833" s="20"/>
    </row>
    <row r="834" spans="1:5" x14ac:dyDescent="0.3">
      <c r="A834" s="19"/>
      <c r="B834" s="13"/>
      <c r="C834" s="13"/>
      <c r="D834" s="13"/>
      <c r="E834" s="20"/>
    </row>
    <row r="835" spans="1:5" x14ac:dyDescent="0.3">
      <c r="A835" s="19"/>
      <c r="B835" s="13"/>
      <c r="C835" s="13"/>
      <c r="D835" s="13"/>
      <c r="E835" s="20"/>
    </row>
    <row r="836" spans="1:5" x14ac:dyDescent="0.3">
      <c r="A836" s="19"/>
      <c r="B836" s="13"/>
      <c r="C836" s="13"/>
      <c r="D836" s="13"/>
      <c r="E836" s="20"/>
    </row>
    <row r="837" spans="1:5" x14ac:dyDescent="0.3">
      <c r="A837" s="19"/>
      <c r="B837" s="13"/>
      <c r="C837" s="13"/>
      <c r="D837" s="13"/>
      <c r="E837" s="20"/>
    </row>
    <row r="838" spans="1:5" x14ac:dyDescent="0.3">
      <c r="A838" s="19"/>
      <c r="B838" s="13"/>
      <c r="C838" s="13"/>
      <c r="D838" s="13"/>
      <c r="E838" s="20"/>
    </row>
    <row r="839" spans="1:5" x14ac:dyDescent="0.3">
      <c r="A839" s="19"/>
      <c r="B839" s="13"/>
      <c r="C839" s="13"/>
      <c r="D839" s="13"/>
      <c r="E839" s="20"/>
    </row>
    <row r="840" spans="1:5" x14ac:dyDescent="0.3">
      <c r="A840" s="19"/>
      <c r="B840" s="13"/>
      <c r="C840" s="13"/>
      <c r="D840" s="13"/>
      <c r="E840" s="20"/>
    </row>
    <row r="841" spans="1:5" x14ac:dyDescent="0.3">
      <c r="A841" s="19"/>
      <c r="B841" s="13"/>
      <c r="C841" s="13"/>
      <c r="D841" s="13"/>
      <c r="E841" s="20"/>
    </row>
    <row r="842" spans="1:5" x14ac:dyDescent="0.3">
      <c r="A842" s="19"/>
      <c r="B842" s="13"/>
      <c r="C842" s="13"/>
      <c r="D842" s="13"/>
      <c r="E842" s="20"/>
    </row>
    <row r="843" spans="1:5" x14ac:dyDescent="0.3">
      <c r="A843" s="19"/>
      <c r="B843" s="13"/>
      <c r="C843" s="13"/>
      <c r="D843" s="13"/>
      <c r="E843" s="20"/>
    </row>
    <row r="844" spans="1:5" x14ac:dyDescent="0.3">
      <c r="A844" s="19"/>
      <c r="B844" s="13"/>
      <c r="C844" s="13"/>
      <c r="D844" s="13"/>
      <c r="E844" s="20"/>
    </row>
    <row r="845" spans="1:5" x14ac:dyDescent="0.3">
      <c r="A845" s="19"/>
      <c r="B845" s="13"/>
      <c r="C845" s="13"/>
      <c r="D845" s="13"/>
      <c r="E845" s="20"/>
    </row>
    <row r="846" spans="1:5" x14ac:dyDescent="0.3">
      <c r="A846" s="19"/>
      <c r="B846" s="13"/>
      <c r="C846" s="13"/>
      <c r="D846" s="13"/>
      <c r="E846" s="20"/>
    </row>
    <row r="847" spans="1:5" x14ac:dyDescent="0.3">
      <c r="A847" s="19"/>
      <c r="B847" s="13"/>
      <c r="C847" s="13"/>
      <c r="D847" s="13"/>
      <c r="E847" s="20"/>
    </row>
    <row r="848" spans="1:5" x14ac:dyDescent="0.3">
      <c r="A848" s="19"/>
      <c r="B848" s="13"/>
      <c r="C848" s="13"/>
      <c r="D848" s="13"/>
      <c r="E848" s="20"/>
    </row>
    <row r="849" spans="1:5" x14ac:dyDescent="0.3">
      <c r="A849" s="19"/>
      <c r="B849" s="13"/>
      <c r="C849" s="13"/>
      <c r="D849" s="13"/>
      <c r="E849" s="20"/>
    </row>
    <row r="850" spans="1:5" x14ac:dyDescent="0.3">
      <c r="A850" s="19"/>
      <c r="B850" s="13"/>
      <c r="C850" s="13"/>
      <c r="D850" s="13"/>
      <c r="E850" s="20"/>
    </row>
    <row r="851" spans="1:5" x14ac:dyDescent="0.3">
      <c r="A851" s="19"/>
      <c r="B851" s="13"/>
      <c r="C851" s="13"/>
      <c r="D851" s="13"/>
      <c r="E851" s="20"/>
    </row>
    <row r="852" spans="1:5" x14ac:dyDescent="0.3">
      <c r="A852" s="19"/>
      <c r="B852" s="13"/>
      <c r="C852" s="13"/>
      <c r="D852" s="13"/>
      <c r="E852" s="20"/>
    </row>
    <row r="853" spans="1:5" x14ac:dyDescent="0.3">
      <c r="A853" s="19"/>
      <c r="B853" s="13"/>
      <c r="C853" s="13"/>
      <c r="D853" s="13"/>
      <c r="E853" s="20"/>
    </row>
    <row r="854" spans="1:5" x14ac:dyDescent="0.3">
      <c r="A854" s="19"/>
      <c r="B854" s="13"/>
      <c r="C854" s="13"/>
      <c r="D854" s="13"/>
      <c r="E854" s="20"/>
    </row>
    <row r="855" spans="1:5" x14ac:dyDescent="0.3">
      <c r="A855" s="19"/>
      <c r="B855" s="13"/>
      <c r="C855" s="13"/>
      <c r="D855" s="13"/>
      <c r="E855" s="20"/>
    </row>
    <row r="856" spans="1:5" x14ac:dyDescent="0.3">
      <c r="A856" s="19"/>
      <c r="B856" s="13"/>
      <c r="C856" s="13"/>
      <c r="D856" s="13"/>
      <c r="E856" s="20"/>
    </row>
    <row r="857" spans="1:5" x14ac:dyDescent="0.3">
      <c r="A857" s="19"/>
      <c r="B857" s="13"/>
      <c r="C857" s="13"/>
      <c r="D857" s="13"/>
      <c r="E857" s="20"/>
    </row>
    <row r="858" spans="1:5" x14ac:dyDescent="0.3">
      <c r="A858" s="19"/>
      <c r="B858" s="13"/>
      <c r="C858" s="13"/>
      <c r="D858" s="13"/>
      <c r="E858" s="20"/>
    </row>
    <row r="859" spans="1:5" x14ac:dyDescent="0.3">
      <c r="A859" s="19"/>
      <c r="B859" s="13"/>
      <c r="C859" s="13"/>
      <c r="D859" s="13"/>
      <c r="E859" s="20"/>
    </row>
    <row r="860" spans="1:5" x14ac:dyDescent="0.3">
      <c r="A860" s="19"/>
      <c r="B860" s="13"/>
      <c r="C860" s="13"/>
      <c r="D860" s="13"/>
      <c r="E860" s="20"/>
    </row>
    <row r="861" spans="1:5" x14ac:dyDescent="0.3">
      <c r="A861" s="19"/>
      <c r="B861" s="13"/>
      <c r="C861" s="13"/>
      <c r="D861" s="13"/>
      <c r="E861" s="20"/>
    </row>
    <row r="862" spans="1:5" x14ac:dyDescent="0.3">
      <c r="A862" s="19"/>
      <c r="B862" s="13"/>
      <c r="C862" s="13"/>
      <c r="D862" s="13"/>
      <c r="E862" s="20"/>
    </row>
    <row r="863" spans="1:5" x14ac:dyDescent="0.3">
      <c r="A863" s="19"/>
      <c r="B863" s="13"/>
      <c r="C863" s="13"/>
      <c r="D863" s="13"/>
      <c r="E863" s="20"/>
    </row>
    <row r="864" spans="1:5" x14ac:dyDescent="0.3">
      <c r="A864" s="19"/>
      <c r="B864" s="13"/>
      <c r="C864" s="13"/>
      <c r="D864" s="13"/>
      <c r="E864" s="20"/>
    </row>
    <row r="865" spans="1:5" x14ac:dyDescent="0.3">
      <c r="A865" s="19"/>
      <c r="B865" s="13"/>
      <c r="C865" s="13"/>
      <c r="D865" s="13"/>
      <c r="E865" s="20"/>
    </row>
    <row r="866" spans="1:5" x14ac:dyDescent="0.3">
      <c r="A866" s="19"/>
      <c r="B866" s="13"/>
      <c r="C866" s="13"/>
      <c r="D866" s="13"/>
      <c r="E866" s="20"/>
    </row>
    <row r="867" spans="1:5" x14ac:dyDescent="0.3">
      <c r="A867" s="19"/>
      <c r="B867" s="13"/>
      <c r="C867" s="13"/>
      <c r="D867" s="13"/>
      <c r="E867" s="20"/>
    </row>
    <row r="868" spans="1:5" x14ac:dyDescent="0.3">
      <c r="A868" s="19"/>
      <c r="B868" s="13"/>
      <c r="C868" s="13"/>
      <c r="D868" s="13"/>
      <c r="E868" s="20"/>
    </row>
    <row r="869" spans="1:5" x14ac:dyDescent="0.3">
      <c r="A869" s="19"/>
      <c r="B869" s="13"/>
      <c r="C869" s="13"/>
      <c r="D869" s="13"/>
      <c r="E869" s="20"/>
    </row>
    <row r="870" spans="1:5" x14ac:dyDescent="0.3">
      <c r="A870" s="19"/>
      <c r="B870" s="13"/>
      <c r="C870" s="13"/>
      <c r="D870" s="13"/>
      <c r="E870" s="20"/>
    </row>
    <row r="871" spans="1:5" x14ac:dyDescent="0.3">
      <c r="A871" s="19"/>
      <c r="B871" s="13"/>
      <c r="C871" s="13"/>
      <c r="D871" s="13"/>
      <c r="E871" s="20"/>
    </row>
    <row r="872" spans="1:5" x14ac:dyDescent="0.3">
      <c r="A872" s="19"/>
      <c r="B872" s="13"/>
      <c r="C872" s="13"/>
      <c r="D872" s="13"/>
      <c r="E872" s="20"/>
    </row>
    <row r="873" spans="1:5" x14ac:dyDescent="0.3">
      <c r="A873" s="19"/>
      <c r="B873" s="13"/>
      <c r="C873" s="13"/>
      <c r="D873" s="13"/>
      <c r="E873" s="20"/>
    </row>
    <row r="874" spans="1:5" x14ac:dyDescent="0.3">
      <c r="A874" s="19"/>
      <c r="B874" s="13"/>
      <c r="C874" s="13"/>
      <c r="D874" s="13"/>
      <c r="E874" s="20"/>
    </row>
    <row r="875" spans="1:5" x14ac:dyDescent="0.3">
      <c r="A875" s="19"/>
      <c r="B875" s="13"/>
      <c r="C875" s="13"/>
      <c r="D875" s="13"/>
      <c r="E875" s="20"/>
    </row>
    <row r="876" spans="1:5" x14ac:dyDescent="0.3">
      <c r="A876" s="19"/>
      <c r="B876" s="13"/>
      <c r="C876" s="13"/>
      <c r="D876" s="13"/>
      <c r="E876" s="20"/>
    </row>
    <row r="877" spans="1:5" x14ac:dyDescent="0.3">
      <c r="A877" s="19"/>
      <c r="B877" s="13"/>
      <c r="C877" s="13"/>
      <c r="D877" s="13"/>
      <c r="E877" s="20"/>
    </row>
    <row r="878" spans="1:5" x14ac:dyDescent="0.3">
      <c r="A878" s="19"/>
      <c r="B878" s="13"/>
      <c r="C878" s="13"/>
      <c r="D878" s="13"/>
      <c r="E878" s="20"/>
    </row>
    <row r="879" spans="1:5" x14ac:dyDescent="0.3">
      <c r="A879" s="19"/>
      <c r="B879" s="13"/>
      <c r="C879" s="13"/>
      <c r="D879" s="13"/>
      <c r="E879" s="20"/>
    </row>
    <row r="880" spans="1:5" x14ac:dyDescent="0.3">
      <c r="A880" s="19"/>
      <c r="B880" s="13"/>
      <c r="C880" s="13"/>
      <c r="D880" s="13"/>
      <c r="E880" s="20"/>
    </row>
    <row r="881" spans="1:5" x14ac:dyDescent="0.3">
      <c r="A881" s="19"/>
      <c r="B881" s="13"/>
      <c r="C881" s="13"/>
      <c r="D881" s="13"/>
      <c r="E881" s="20"/>
    </row>
    <row r="882" spans="1:5" x14ac:dyDescent="0.3">
      <c r="A882" s="19"/>
      <c r="B882" s="13"/>
      <c r="C882" s="13"/>
      <c r="D882" s="13"/>
      <c r="E882" s="20"/>
    </row>
    <row r="883" spans="1:5" x14ac:dyDescent="0.3">
      <c r="A883" s="19"/>
      <c r="B883" s="13"/>
      <c r="C883" s="13"/>
      <c r="D883" s="13"/>
      <c r="E883" s="20"/>
    </row>
    <row r="884" spans="1:5" x14ac:dyDescent="0.3">
      <c r="A884" s="19"/>
      <c r="B884" s="13"/>
      <c r="C884" s="13"/>
      <c r="D884" s="13"/>
      <c r="E884" s="20"/>
    </row>
    <row r="885" spans="1:5" x14ac:dyDescent="0.3">
      <c r="A885" s="19"/>
      <c r="B885" s="13"/>
      <c r="C885" s="13"/>
      <c r="D885" s="13"/>
      <c r="E885" s="20"/>
    </row>
    <row r="886" spans="1:5" x14ac:dyDescent="0.3">
      <c r="A886" s="19"/>
      <c r="B886" s="13"/>
      <c r="C886" s="13"/>
      <c r="D886" s="13"/>
      <c r="E886" s="20"/>
    </row>
    <row r="887" spans="1:5" x14ac:dyDescent="0.3">
      <c r="A887" s="19"/>
      <c r="B887" s="13"/>
      <c r="C887" s="13"/>
      <c r="D887" s="13"/>
      <c r="E887" s="20"/>
    </row>
    <row r="888" spans="1:5" x14ac:dyDescent="0.3">
      <c r="A888" s="19"/>
      <c r="B888" s="13"/>
      <c r="C888" s="13"/>
      <c r="D888" s="13"/>
      <c r="E888" s="20"/>
    </row>
    <row r="889" spans="1:5" x14ac:dyDescent="0.3">
      <c r="A889" s="19"/>
      <c r="B889" s="13"/>
      <c r="C889" s="13"/>
      <c r="D889" s="13"/>
      <c r="E889" s="20"/>
    </row>
    <row r="890" spans="1:5" x14ac:dyDescent="0.3">
      <c r="A890" s="19"/>
      <c r="B890" s="13"/>
      <c r="C890" s="13"/>
      <c r="D890" s="13"/>
      <c r="E890" s="20"/>
    </row>
    <row r="891" spans="1:5" x14ac:dyDescent="0.3">
      <c r="A891" s="19"/>
      <c r="B891" s="13"/>
      <c r="C891" s="13"/>
      <c r="D891" s="13"/>
      <c r="E891" s="20"/>
    </row>
    <row r="892" spans="1:5" x14ac:dyDescent="0.3">
      <c r="A892" s="19"/>
      <c r="B892" s="13"/>
      <c r="C892" s="13"/>
      <c r="D892" s="13"/>
      <c r="E892" s="20"/>
    </row>
    <row r="893" spans="1:5" x14ac:dyDescent="0.3">
      <c r="A893" s="19"/>
      <c r="B893" s="13"/>
      <c r="C893" s="13"/>
      <c r="D893" s="13"/>
      <c r="E893" s="20"/>
    </row>
    <row r="894" spans="1:5" x14ac:dyDescent="0.3">
      <c r="A894" s="19"/>
      <c r="B894" s="13"/>
      <c r="C894" s="13"/>
      <c r="D894" s="13"/>
      <c r="E894" s="20"/>
    </row>
    <row r="895" spans="1:5" x14ac:dyDescent="0.3">
      <c r="A895" s="19"/>
      <c r="B895" s="13"/>
      <c r="C895" s="13"/>
      <c r="D895" s="13"/>
      <c r="E895" s="20"/>
    </row>
    <row r="896" spans="1:5" x14ac:dyDescent="0.3">
      <c r="A896" s="19"/>
      <c r="B896" s="13"/>
      <c r="C896" s="13"/>
      <c r="D896" s="13"/>
      <c r="E896" s="20"/>
    </row>
    <row r="897" spans="1:5" x14ac:dyDescent="0.3">
      <c r="A897" s="19"/>
      <c r="B897" s="13"/>
      <c r="C897" s="13"/>
      <c r="D897" s="13"/>
      <c r="E897" s="20"/>
    </row>
    <row r="898" spans="1:5" x14ac:dyDescent="0.3">
      <c r="A898" s="19"/>
      <c r="B898" s="13"/>
      <c r="C898" s="13"/>
      <c r="D898" s="13"/>
      <c r="E898" s="20"/>
    </row>
    <row r="899" spans="1:5" x14ac:dyDescent="0.3">
      <c r="A899" s="19"/>
      <c r="B899" s="13"/>
      <c r="C899" s="13"/>
      <c r="D899" s="13"/>
      <c r="E899" s="20"/>
    </row>
    <row r="900" spans="1:5" x14ac:dyDescent="0.3">
      <c r="A900" s="19"/>
      <c r="B900" s="13"/>
      <c r="C900" s="13"/>
      <c r="D900" s="13"/>
      <c r="E900" s="20"/>
    </row>
    <row r="901" spans="1:5" x14ac:dyDescent="0.3">
      <c r="A901" s="19"/>
      <c r="B901" s="13"/>
      <c r="C901" s="13"/>
      <c r="D901" s="13"/>
      <c r="E901" s="20"/>
    </row>
    <row r="902" spans="1:5" x14ac:dyDescent="0.3">
      <c r="A902" s="19"/>
      <c r="B902" s="13"/>
      <c r="C902" s="13"/>
      <c r="D902" s="13"/>
      <c r="E902" s="20"/>
    </row>
    <row r="903" spans="1:5" x14ac:dyDescent="0.3">
      <c r="A903" s="19"/>
      <c r="B903" s="13"/>
      <c r="C903" s="13"/>
      <c r="D903" s="13"/>
      <c r="E903" s="20"/>
    </row>
    <row r="904" spans="1:5" x14ac:dyDescent="0.3">
      <c r="A904" s="19"/>
      <c r="B904" s="13"/>
      <c r="C904" s="13"/>
      <c r="D904" s="13"/>
      <c r="E904" s="20"/>
    </row>
    <row r="905" spans="1:5" x14ac:dyDescent="0.3">
      <c r="A905" s="19"/>
      <c r="B905" s="13"/>
      <c r="C905" s="13"/>
      <c r="D905" s="13"/>
      <c r="E905" s="20"/>
    </row>
    <row r="906" spans="1:5" x14ac:dyDescent="0.3">
      <c r="A906" s="19"/>
      <c r="B906" s="13"/>
      <c r="C906" s="13"/>
      <c r="D906" s="13"/>
      <c r="E906" s="20"/>
    </row>
    <row r="907" spans="1:5" x14ac:dyDescent="0.3">
      <c r="A907" s="19"/>
      <c r="B907" s="13"/>
      <c r="C907" s="13"/>
      <c r="D907" s="13"/>
      <c r="E907" s="20"/>
    </row>
    <row r="908" spans="1:5" x14ac:dyDescent="0.3">
      <c r="A908" s="19"/>
      <c r="B908" s="13"/>
      <c r="C908" s="13"/>
      <c r="D908" s="13"/>
      <c r="E908" s="20"/>
    </row>
    <row r="909" spans="1:5" x14ac:dyDescent="0.3">
      <c r="A909" s="19"/>
      <c r="B909" s="13"/>
      <c r="C909" s="13"/>
      <c r="D909" s="13"/>
      <c r="E909" s="20"/>
    </row>
    <row r="910" spans="1:5" x14ac:dyDescent="0.3">
      <c r="A910" s="19"/>
      <c r="B910" s="13"/>
      <c r="C910" s="13"/>
      <c r="D910" s="13"/>
      <c r="E910" s="20"/>
    </row>
    <row r="911" spans="1:5" x14ac:dyDescent="0.3">
      <c r="A911" s="19"/>
      <c r="B911" s="13"/>
      <c r="C911" s="13"/>
      <c r="D911" s="13"/>
      <c r="E911" s="20"/>
    </row>
    <row r="912" spans="1:5" x14ac:dyDescent="0.3">
      <c r="A912" s="19"/>
      <c r="B912" s="13"/>
      <c r="C912" s="13"/>
      <c r="D912" s="13"/>
      <c r="E912" s="20"/>
    </row>
    <row r="913" spans="1:5" x14ac:dyDescent="0.3">
      <c r="A913" s="19"/>
      <c r="B913" s="13"/>
      <c r="C913" s="13"/>
      <c r="D913" s="13"/>
      <c r="E913" s="20"/>
    </row>
    <row r="914" spans="1:5" x14ac:dyDescent="0.3">
      <c r="A914" s="19"/>
      <c r="B914" s="13"/>
      <c r="C914" s="13"/>
      <c r="D914" s="13"/>
      <c r="E914" s="20"/>
    </row>
    <row r="915" spans="1:5" x14ac:dyDescent="0.3">
      <c r="A915" s="19"/>
      <c r="B915" s="13"/>
      <c r="C915" s="13"/>
      <c r="D915" s="13"/>
      <c r="E915" s="20"/>
    </row>
    <row r="916" spans="1:5" x14ac:dyDescent="0.3">
      <c r="A916" s="19"/>
      <c r="B916" s="13"/>
      <c r="C916" s="13"/>
      <c r="D916" s="13"/>
      <c r="E916" s="20"/>
    </row>
    <row r="917" spans="1:5" x14ac:dyDescent="0.3">
      <c r="A917" s="19"/>
      <c r="B917" s="13"/>
      <c r="C917" s="13"/>
      <c r="D917" s="13"/>
      <c r="E917" s="20"/>
    </row>
    <row r="918" spans="1:5" x14ac:dyDescent="0.3">
      <c r="A918" s="19"/>
      <c r="B918" s="13"/>
      <c r="C918" s="13"/>
      <c r="D918" s="13"/>
      <c r="E918" s="20"/>
    </row>
    <row r="919" spans="1:5" x14ac:dyDescent="0.3">
      <c r="A919" s="19"/>
      <c r="B919" s="13"/>
      <c r="C919" s="13"/>
      <c r="D919" s="13"/>
      <c r="E919" s="20"/>
    </row>
    <row r="920" spans="1:5" x14ac:dyDescent="0.3">
      <c r="A920" s="19"/>
      <c r="B920" s="13"/>
      <c r="C920" s="13"/>
      <c r="D920" s="13"/>
      <c r="E920" s="20"/>
    </row>
    <row r="921" spans="1:5" x14ac:dyDescent="0.3">
      <c r="A921" s="19"/>
      <c r="B921" s="13"/>
      <c r="C921" s="13"/>
      <c r="D921" s="13"/>
      <c r="E921" s="20"/>
    </row>
    <row r="922" spans="1:5" x14ac:dyDescent="0.3">
      <c r="A922" s="19"/>
      <c r="B922" s="13"/>
      <c r="C922" s="13"/>
      <c r="D922" s="13"/>
      <c r="E922" s="20"/>
    </row>
    <row r="923" spans="1:5" x14ac:dyDescent="0.3">
      <c r="A923" s="19"/>
      <c r="B923" s="13"/>
      <c r="C923" s="13"/>
      <c r="D923" s="13"/>
      <c r="E923" s="20"/>
    </row>
    <row r="924" spans="1:5" x14ac:dyDescent="0.3">
      <c r="A924" s="19"/>
      <c r="B924" s="13"/>
      <c r="C924" s="13"/>
      <c r="D924" s="13"/>
      <c r="E924" s="20"/>
    </row>
    <row r="925" spans="1:5" x14ac:dyDescent="0.3">
      <c r="A925" s="19"/>
      <c r="B925" s="13"/>
      <c r="C925" s="13"/>
      <c r="D925" s="13"/>
      <c r="E925" s="20"/>
    </row>
    <row r="926" spans="1:5" x14ac:dyDescent="0.3">
      <c r="A926" s="19"/>
      <c r="B926" s="13"/>
      <c r="C926" s="13"/>
      <c r="D926" s="13"/>
      <c r="E926" s="20"/>
    </row>
    <row r="927" spans="1:5" x14ac:dyDescent="0.3">
      <c r="A927" s="19"/>
      <c r="B927" s="13"/>
      <c r="C927" s="13"/>
      <c r="D927" s="13"/>
      <c r="E927" s="20"/>
    </row>
    <row r="928" spans="1:5" x14ac:dyDescent="0.3">
      <c r="A928" s="19"/>
      <c r="B928" s="13"/>
      <c r="C928" s="13"/>
      <c r="D928" s="13"/>
      <c r="E928" s="20"/>
    </row>
    <row r="929" spans="1:5" x14ac:dyDescent="0.3">
      <c r="A929" s="19"/>
      <c r="B929" s="13"/>
      <c r="C929" s="13"/>
      <c r="D929" s="13"/>
      <c r="E929" s="20"/>
    </row>
    <row r="930" spans="1:5" x14ac:dyDescent="0.3">
      <c r="A930" s="19"/>
      <c r="B930" s="13"/>
      <c r="C930" s="13"/>
      <c r="D930" s="13"/>
      <c r="E930" s="20"/>
    </row>
    <row r="931" spans="1:5" x14ac:dyDescent="0.3">
      <c r="A931" s="19"/>
      <c r="B931" s="13"/>
      <c r="C931" s="13"/>
      <c r="D931" s="13"/>
      <c r="E931" s="20"/>
    </row>
    <row r="932" spans="1:5" x14ac:dyDescent="0.3">
      <c r="A932" s="19"/>
      <c r="B932" s="13"/>
      <c r="C932" s="13"/>
      <c r="D932" s="13"/>
      <c r="E932" s="20"/>
    </row>
    <row r="933" spans="1:5" x14ac:dyDescent="0.3">
      <c r="A933" s="19"/>
      <c r="B933" s="13"/>
      <c r="C933" s="13"/>
      <c r="D933" s="13"/>
      <c r="E933" s="20"/>
    </row>
    <row r="934" spans="1:5" x14ac:dyDescent="0.3">
      <c r="A934" s="19"/>
      <c r="B934" s="13"/>
      <c r="C934" s="13"/>
      <c r="D934" s="13"/>
      <c r="E934" s="20"/>
    </row>
    <row r="935" spans="1:5" x14ac:dyDescent="0.3">
      <c r="A935" s="19"/>
      <c r="B935" s="13"/>
      <c r="C935" s="13"/>
      <c r="D935" s="13"/>
      <c r="E935" s="20"/>
    </row>
    <row r="936" spans="1:5" x14ac:dyDescent="0.3">
      <c r="A936" s="19"/>
      <c r="B936" s="13"/>
      <c r="C936" s="13"/>
      <c r="D936" s="13"/>
      <c r="E936" s="20"/>
    </row>
    <row r="937" spans="1:5" x14ac:dyDescent="0.3">
      <c r="A937" s="19"/>
      <c r="B937" s="13"/>
      <c r="C937" s="13"/>
      <c r="D937" s="13"/>
      <c r="E937" s="20"/>
    </row>
    <row r="938" spans="1:5" x14ac:dyDescent="0.3">
      <c r="A938" s="19"/>
      <c r="B938" s="13"/>
      <c r="C938" s="13"/>
      <c r="D938" s="13"/>
      <c r="E938" s="20"/>
    </row>
    <row r="939" spans="1:5" x14ac:dyDescent="0.3">
      <c r="A939" s="19"/>
      <c r="B939" s="13"/>
      <c r="C939" s="13"/>
      <c r="D939" s="13"/>
      <c r="E939" s="20"/>
    </row>
    <row r="940" spans="1:5" x14ac:dyDescent="0.3">
      <c r="A940" s="19"/>
      <c r="B940" s="13"/>
      <c r="C940" s="13"/>
      <c r="D940" s="13"/>
      <c r="E940" s="20"/>
    </row>
    <row r="941" spans="1:5" x14ac:dyDescent="0.3">
      <c r="A941" s="19"/>
      <c r="B941" s="13"/>
      <c r="C941" s="13"/>
      <c r="D941" s="13"/>
      <c r="E941" s="20"/>
    </row>
    <row r="942" spans="1:5" x14ac:dyDescent="0.3">
      <c r="A942" s="19"/>
      <c r="B942" s="13"/>
      <c r="C942" s="13"/>
      <c r="D942" s="13"/>
      <c r="E942" s="20"/>
    </row>
    <row r="943" spans="1:5" x14ac:dyDescent="0.3">
      <c r="A943" s="19"/>
      <c r="B943" s="13"/>
      <c r="C943" s="13"/>
      <c r="D943" s="13"/>
      <c r="E943" s="20"/>
    </row>
    <row r="944" spans="1:5" x14ac:dyDescent="0.3">
      <c r="A944" s="19"/>
      <c r="B944" s="13"/>
      <c r="C944" s="13"/>
      <c r="D944" s="13"/>
      <c r="E944" s="20"/>
    </row>
    <row r="945" spans="1:5" x14ac:dyDescent="0.3">
      <c r="A945" s="19"/>
      <c r="B945" s="13"/>
      <c r="C945" s="13"/>
      <c r="D945" s="13"/>
      <c r="E945" s="20"/>
    </row>
    <row r="946" spans="1:5" x14ac:dyDescent="0.3">
      <c r="A946" s="19"/>
      <c r="B946" s="13"/>
      <c r="C946" s="13"/>
      <c r="D946" s="13"/>
      <c r="E946" s="20"/>
    </row>
    <row r="947" spans="1:5" x14ac:dyDescent="0.3">
      <c r="A947" s="19"/>
      <c r="B947" s="13"/>
      <c r="C947" s="13"/>
      <c r="D947" s="13"/>
      <c r="E947" s="20"/>
    </row>
    <row r="948" spans="1:5" x14ac:dyDescent="0.3">
      <c r="A948" s="19"/>
      <c r="B948" s="13"/>
      <c r="C948" s="13"/>
      <c r="D948" s="13"/>
      <c r="E948" s="20"/>
    </row>
    <row r="949" spans="1:5" x14ac:dyDescent="0.3">
      <c r="A949" s="19"/>
      <c r="B949" s="13"/>
      <c r="C949" s="13"/>
      <c r="D949" s="13"/>
      <c r="E949" s="20"/>
    </row>
    <row r="950" spans="1:5" x14ac:dyDescent="0.3">
      <c r="A950" s="19"/>
      <c r="B950" s="13"/>
      <c r="C950" s="13"/>
      <c r="D950" s="13"/>
      <c r="E950" s="20"/>
    </row>
    <row r="951" spans="1:5" x14ac:dyDescent="0.3">
      <c r="A951" s="19"/>
      <c r="B951" s="13"/>
      <c r="C951" s="13"/>
      <c r="D951" s="13"/>
      <c r="E951" s="20"/>
    </row>
    <row r="952" spans="1:5" x14ac:dyDescent="0.3">
      <c r="A952" s="19"/>
      <c r="B952" s="13"/>
      <c r="C952" s="13"/>
      <c r="D952" s="13"/>
      <c r="E952" s="20"/>
    </row>
    <row r="953" spans="1:5" x14ac:dyDescent="0.3">
      <c r="A953" s="19"/>
      <c r="B953" s="13"/>
      <c r="C953" s="13"/>
      <c r="D953" s="13"/>
      <c r="E953" s="20"/>
    </row>
    <row r="954" spans="1:5" x14ac:dyDescent="0.3">
      <c r="A954" s="19"/>
      <c r="B954" s="13"/>
      <c r="C954" s="13"/>
      <c r="D954" s="13"/>
      <c r="E954" s="20"/>
    </row>
    <row r="955" spans="1:5" x14ac:dyDescent="0.3">
      <c r="A955" s="19"/>
      <c r="B955" s="13"/>
      <c r="C955" s="13"/>
      <c r="D955" s="13"/>
      <c r="E955" s="20"/>
    </row>
    <row r="956" spans="1:5" x14ac:dyDescent="0.3">
      <c r="A956" s="19"/>
      <c r="B956" s="13"/>
      <c r="C956" s="13"/>
      <c r="D956" s="13"/>
      <c r="E956" s="20"/>
    </row>
    <row r="957" spans="1:5" x14ac:dyDescent="0.3">
      <c r="A957" s="19"/>
      <c r="B957" s="13"/>
      <c r="C957" s="13"/>
      <c r="D957" s="13"/>
      <c r="E957" s="20"/>
    </row>
    <row r="958" spans="1:5" x14ac:dyDescent="0.3">
      <c r="A958" s="19"/>
      <c r="B958" s="13"/>
      <c r="C958" s="13"/>
      <c r="D958" s="13"/>
      <c r="E958" s="20"/>
    </row>
    <row r="959" spans="1:5" x14ac:dyDescent="0.3">
      <c r="A959" s="19"/>
      <c r="B959" s="13"/>
      <c r="C959" s="13"/>
      <c r="D959" s="13"/>
      <c r="E959" s="20"/>
    </row>
    <row r="960" spans="1:5" x14ac:dyDescent="0.3">
      <c r="A960" s="19"/>
      <c r="B960" s="13"/>
      <c r="C960" s="13"/>
      <c r="D960" s="13"/>
      <c r="E960" s="20"/>
    </row>
    <row r="961" spans="1:5" x14ac:dyDescent="0.3">
      <c r="A961" s="19"/>
      <c r="B961" s="13"/>
      <c r="C961" s="13"/>
      <c r="D961" s="13"/>
      <c r="E961" s="20"/>
    </row>
    <row r="962" spans="1:5" x14ac:dyDescent="0.3">
      <c r="A962" s="19"/>
      <c r="B962" s="13"/>
      <c r="C962" s="13"/>
      <c r="D962" s="13"/>
      <c r="E962" s="20"/>
    </row>
    <row r="963" spans="1:5" x14ac:dyDescent="0.3">
      <c r="A963" s="19"/>
      <c r="B963" s="13"/>
      <c r="C963" s="13"/>
      <c r="D963" s="13"/>
      <c r="E963" s="20"/>
    </row>
    <row r="964" spans="1:5" x14ac:dyDescent="0.3">
      <c r="A964" s="19"/>
      <c r="B964" s="13"/>
      <c r="C964" s="13"/>
      <c r="D964" s="13"/>
      <c r="E964" s="20"/>
    </row>
    <row r="965" spans="1:5" x14ac:dyDescent="0.3">
      <c r="A965" s="19"/>
      <c r="B965" s="13"/>
      <c r="C965" s="13"/>
      <c r="D965" s="13"/>
      <c r="E965" s="20"/>
    </row>
    <row r="966" spans="1:5" x14ac:dyDescent="0.3">
      <c r="A966" s="19"/>
      <c r="B966" s="13"/>
      <c r="C966" s="13"/>
      <c r="D966" s="13"/>
      <c r="E966" s="20"/>
    </row>
    <row r="967" spans="1:5" x14ac:dyDescent="0.3">
      <c r="A967" s="19"/>
      <c r="B967" s="13"/>
      <c r="C967" s="13"/>
      <c r="D967" s="13"/>
      <c r="E967" s="20"/>
    </row>
    <row r="968" spans="1:5" x14ac:dyDescent="0.3">
      <c r="A968" s="19"/>
      <c r="B968" s="13"/>
      <c r="C968" s="13"/>
      <c r="D968" s="13"/>
      <c r="E968" s="20"/>
    </row>
    <row r="969" spans="1:5" x14ac:dyDescent="0.3">
      <c r="A969" s="19"/>
      <c r="B969" s="13"/>
      <c r="C969" s="13"/>
      <c r="D969" s="13"/>
      <c r="E969" s="20"/>
    </row>
    <row r="970" spans="1:5" x14ac:dyDescent="0.3">
      <c r="A970" s="19"/>
      <c r="B970" s="13"/>
      <c r="C970" s="13"/>
      <c r="D970" s="13"/>
      <c r="E970" s="20"/>
    </row>
    <row r="971" spans="1:5" x14ac:dyDescent="0.3">
      <c r="A971" s="19"/>
      <c r="B971" s="13"/>
      <c r="C971" s="13"/>
      <c r="D971" s="13"/>
      <c r="E971" s="20"/>
    </row>
    <row r="972" spans="1:5" x14ac:dyDescent="0.3">
      <c r="A972" s="19"/>
      <c r="B972" s="13"/>
      <c r="C972" s="13"/>
      <c r="D972" s="13"/>
      <c r="E972" s="20"/>
    </row>
    <row r="973" spans="1:5" x14ac:dyDescent="0.3">
      <c r="A973" s="19"/>
      <c r="B973" s="13"/>
      <c r="C973" s="13"/>
      <c r="D973" s="13"/>
      <c r="E973" s="20"/>
    </row>
    <row r="974" spans="1:5" x14ac:dyDescent="0.3">
      <c r="A974" s="19"/>
      <c r="B974" s="13"/>
      <c r="C974" s="13"/>
      <c r="D974" s="13"/>
      <c r="E974" s="20"/>
    </row>
    <row r="975" spans="1:5" x14ac:dyDescent="0.3">
      <c r="A975" s="19"/>
      <c r="B975" s="13"/>
      <c r="C975" s="13"/>
      <c r="D975" s="13"/>
      <c r="E975" s="20"/>
    </row>
    <row r="976" spans="1:5" x14ac:dyDescent="0.3">
      <c r="A976" s="19"/>
      <c r="B976" s="13"/>
      <c r="C976" s="13"/>
      <c r="D976" s="13"/>
      <c r="E976" s="20"/>
    </row>
    <row r="977" spans="1:5" x14ac:dyDescent="0.3">
      <c r="A977" s="19"/>
      <c r="B977" s="13"/>
      <c r="C977" s="13"/>
      <c r="D977" s="13"/>
      <c r="E977" s="20"/>
    </row>
    <row r="978" spans="1:5" x14ac:dyDescent="0.3">
      <c r="A978" s="19"/>
      <c r="B978" s="13"/>
      <c r="C978" s="13"/>
      <c r="D978" s="13"/>
      <c r="E978" s="20"/>
    </row>
    <row r="979" spans="1:5" x14ac:dyDescent="0.3">
      <c r="A979" s="19"/>
      <c r="B979" s="13"/>
      <c r="C979" s="13"/>
      <c r="D979" s="13"/>
      <c r="E979" s="20"/>
    </row>
    <row r="980" spans="1:5" x14ac:dyDescent="0.3">
      <c r="A980" s="19"/>
      <c r="B980" s="13"/>
      <c r="C980" s="13"/>
      <c r="D980" s="13"/>
      <c r="E980" s="20"/>
    </row>
    <row r="981" spans="1:5" x14ac:dyDescent="0.3">
      <c r="A981" s="19"/>
      <c r="B981" s="13"/>
      <c r="C981" s="13"/>
      <c r="D981" s="13"/>
      <c r="E981" s="20"/>
    </row>
    <row r="982" spans="1:5" x14ac:dyDescent="0.3">
      <c r="A982" s="19"/>
      <c r="B982" s="13"/>
      <c r="C982" s="13"/>
      <c r="D982" s="13"/>
      <c r="E982" s="20"/>
    </row>
    <row r="983" spans="1:5" x14ac:dyDescent="0.3">
      <c r="A983" s="19"/>
      <c r="B983" s="13"/>
      <c r="C983" s="13"/>
      <c r="D983" s="13"/>
      <c r="E983" s="20"/>
    </row>
    <row r="984" spans="1:5" x14ac:dyDescent="0.3">
      <c r="A984" s="19"/>
      <c r="B984" s="13"/>
      <c r="C984" s="13"/>
      <c r="D984" s="13"/>
      <c r="E984" s="20"/>
    </row>
    <row r="985" spans="1:5" x14ac:dyDescent="0.3">
      <c r="A985" s="19"/>
      <c r="B985" s="13"/>
      <c r="C985" s="13"/>
      <c r="D985" s="13"/>
      <c r="E985" s="20"/>
    </row>
    <row r="986" spans="1:5" x14ac:dyDescent="0.3">
      <c r="A986" s="19"/>
      <c r="B986" s="13"/>
      <c r="C986" s="13"/>
      <c r="D986" s="13"/>
      <c r="E986" s="20"/>
    </row>
    <row r="987" spans="1:5" x14ac:dyDescent="0.3">
      <c r="A987" s="19"/>
      <c r="B987" s="13"/>
      <c r="C987" s="13"/>
      <c r="D987" s="13"/>
      <c r="E987" s="20"/>
    </row>
    <row r="988" spans="1:5" x14ac:dyDescent="0.3">
      <c r="A988" s="19"/>
      <c r="B988" s="13"/>
      <c r="C988" s="13"/>
      <c r="D988" s="13"/>
      <c r="E988" s="20"/>
    </row>
    <row r="989" spans="1:5" x14ac:dyDescent="0.3">
      <c r="A989" s="19"/>
      <c r="B989" s="13"/>
      <c r="C989" s="13"/>
      <c r="D989" s="13"/>
      <c r="E989" s="20"/>
    </row>
    <row r="990" spans="1:5" x14ac:dyDescent="0.3">
      <c r="A990" s="19"/>
      <c r="B990" s="13"/>
      <c r="C990" s="13"/>
      <c r="D990" s="13"/>
      <c r="E990" s="20"/>
    </row>
    <row r="991" spans="1:5" x14ac:dyDescent="0.3">
      <c r="A991" s="19"/>
      <c r="B991" s="13"/>
      <c r="C991" s="13"/>
      <c r="D991" s="13"/>
      <c r="E991" s="20"/>
    </row>
    <row r="992" spans="1:5" x14ac:dyDescent="0.3">
      <c r="A992" s="19"/>
      <c r="B992" s="13"/>
      <c r="C992" s="13"/>
      <c r="D992" s="13"/>
      <c r="E992" s="20"/>
    </row>
    <row r="993" spans="1:5" x14ac:dyDescent="0.3">
      <c r="A993" s="19"/>
      <c r="B993" s="13"/>
      <c r="C993" s="13"/>
      <c r="D993" s="13"/>
      <c r="E993" s="20"/>
    </row>
    <row r="994" spans="1:5" x14ac:dyDescent="0.3">
      <c r="A994" s="19"/>
      <c r="B994" s="13"/>
      <c r="C994" s="13"/>
      <c r="D994" s="13"/>
      <c r="E994" s="20"/>
    </row>
    <row r="995" spans="1:5" x14ac:dyDescent="0.3">
      <c r="A995" s="19"/>
      <c r="B995" s="13"/>
      <c r="C995" s="13"/>
      <c r="D995" s="13"/>
      <c r="E995" s="20"/>
    </row>
    <row r="996" spans="1:5" x14ac:dyDescent="0.3">
      <c r="A996" s="19"/>
      <c r="B996" s="13"/>
      <c r="C996" s="13"/>
      <c r="D996" s="13"/>
      <c r="E996" s="20"/>
    </row>
    <row r="997" spans="1:5" x14ac:dyDescent="0.3">
      <c r="A997" s="19"/>
      <c r="B997" s="13"/>
      <c r="C997" s="13"/>
      <c r="D997" s="13"/>
      <c r="E997" s="20"/>
    </row>
    <row r="998" spans="1:5" x14ac:dyDescent="0.3">
      <c r="A998" s="19"/>
      <c r="B998" s="13"/>
      <c r="C998" s="13"/>
      <c r="D998" s="13"/>
      <c r="E998" s="20"/>
    </row>
    <row r="999" spans="1:5" x14ac:dyDescent="0.3">
      <c r="A999" s="19"/>
      <c r="B999" s="13"/>
      <c r="C999" s="13"/>
      <c r="D999" s="13"/>
      <c r="E999" s="20"/>
    </row>
    <row r="1000" spans="1:5" x14ac:dyDescent="0.3">
      <c r="A1000" s="19"/>
      <c r="B1000" s="13"/>
      <c r="C1000" s="13"/>
      <c r="D1000" s="13"/>
      <c r="E1000" s="20"/>
    </row>
    <row r="1001" spans="1:5" x14ac:dyDescent="0.3">
      <c r="A1001" s="19"/>
      <c r="B1001" s="13"/>
      <c r="C1001" s="13"/>
      <c r="D1001" s="13"/>
      <c r="E1001" s="20"/>
    </row>
    <row r="1002" spans="1:5" x14ac:dyDescent="0.3">
      <c r="A1002" s="19"/>
      <c r="B1002" s="13"/>
      <c r="C1002" s="13"/>
      <c r="D1002" s="13"/>
      <c r="E1002" s="20"/>
    </row>
    <row r="1003" spans="1:5" x14ac:dyDescent="0.3">
      <c r="A1003" s="19"/>
      <c r="B1003" s="13"/>
      <c r="C1003" s="13"/>
      <c r="D1003" s="13"/>
      <c r="E1003" s="20"/>
    </row>
    <row r="1004" spans="1:5" x14ac:dyDescent="0.3">
      <c r="A1004" s="19"/>
      <c r="B1004" s="13"/>
      <c r="C1004" s="13"/>
      <c r="D1004" s="13"/>
      <c r="E1004" s="20"/>
    </row>
    <row r="1005" spans="1:5" x14ac:dyDescent="0.3">
      <c r="A1005" s="19"/>
      <c r="B1005" s="13"/>
      <c r="C1005" s="13"/>
      <c r="D1005" s="13"/>
      <c r="E1005" s="20"/>
    </row>
    <row r="1006" spans="1:5" x14ac:dyDescent="0.3">
      <c r="A1006" s="19"/>
      <c r="B1006" s="13"/>
      <c r="C1006" s="13"/>
      <c r="D1006" s="13"/>
      <c r="E1006" s="20"/>
    </row>
    <row r="1007" spans="1:5" x14ac:dyDescent="0.3">
      <c r="A1007" s="19"/>
      <c r="B1007" s="13"/>
      <c r="C1007" s="13"/>
      <c r="D1007" s="13"/>
      <c r="E1007" s="20"/>
    </row>
    <row r="1008" spans="1:5" x14ac:dyDescent="0.3">
      <c r="A1008" s="19"/>
      <c r="B1008" s="13"/>
      <c r="C1008" s="13"/>
      <c r="D1008" s="13"/>
      <c r="E1008" s="20"/>
    </row>
    <row r="1009" spans="1:5" x14ac:dyDescent="0.3">
      <c r="A1009" s="19"/>
      <c r="B1009" s="13"/>
      <c r="C1009" s="13"/>
      <c r="D1009" s="13"/>
      <c r="E1009" s="20"/>
    </row>
    <row r="1010" spans="1:5" x14ac:dyDescent="0.3">
      <c r="A1010" s="19"/>
      <c r="B1010" s="13"/>
      <c r="C1010" s="13"/>
      <c r="D1010" s="13"/>
      <c r="E1010" s="20"/>
    </row>
    <row r="1011" spans="1:5" x14ac:dyDescent="0.3">
      <c r="A1011" s="19"/>
      <c r="B1011" s="13"/>
      <c r="C1011" s="13"/>
      <c r="D1011" s="13"/>
      <c r="E1011" s="20"/>
    </row>
    <row r="1012" spans="1:5" x14ac:dyDescent="0.3">
      <c r="A1012" s="19"/>
      <c r="B1012" s="13"/>
      <c r="C1012" s="13"/>
      <c r="D1012" s="13"/>
      <c r="E1012" s="20"/>
    </row>
    <row r="1013" spans="1:5" x14ac:dyDescent="0.3">
      <c r="A1013" s="19"/>
      <c r="B1013" s="13"/>
      <c r="C1013" s="13"/>
      <c r="D1013" s="13"/>
      <c r="E1013" s="20"/>
    </row>
    <row r="1014" spans="1:5" x14ac:dyDescent="0.3">
      <c r="A1014" s="19"/>
      <c r="B1014" s="13"/>
      <c r="C1014" s="13"/>
      <c r="D1014" s="13"/>
      <c r="E1014" s="20"/>
    </row>
    <row r="1015" spans="1:5" x14ac:dyDescent="0.3">
      <c r="A1015" s="19"/>
      <c r="B1015" s="13"/>
      <c r="C1015" s="13"/>
      <c r="D1015" s="13"/>
      <c r="E1015" s="20"/>
    </row>
    <row r="1016" spans="1:5" x14ac:dyDescent="0.3">
      <c r="A1016" s="19"/>
      <c r="B1016" s="13"/>
      <c r="C1016" s="13"/>
      <c r="D1016" s="13"/>
      <c r="E1016" s="20"/>
    </row>
    <row r="1017" spans="1:5" x14ac:dyDescent="0.3">
      <c r="A1017" s="19"/>
      <c r="B1017" s="13"/>
      <c r="C1017" s="13"/>
      <c r="D1017" s="13"/>
      <c r="E1017" s="20"/>
    </row>
    <row r="1018" spans="1:5" x14ac:dyDescent="0.3">
      <c r="A1018" s="19"/>
      <c r="B1018" s="13"/>
      <c r="C1018" s="13"/>
      <c r="D1018" s="13"/>
      <c r="E1018" s="20"/>
    </row>
    <row r="1019" spans="1:5" x14ac:dyDescent="0.3">
      <c r="A1019" s="19"/>
      <c r="B1019" s="13"/>
      <c r="C1019" s="13"/>
      <c r="D1019" s="13"/>
      <c r="E1019" s="20"/>
    </row>
    <row r="1020" spans="1:5" x14ac:dyDescent="0.3">
      <c r="A1020" s="19"/>
      <c r="B1020" s="13"/>
      <c r="C1020" s="13"/>
      <c r="D1020" s="13"/>
      <c r="E1020" s="20"/>
    </row>
    <row r="1021" spans="1:5" x14ac:dyDescent="0.3">
      <c r="A1021" s="19"/>
      <c r="B1021" s="13"/>
      <c r="C1021" s="13"/>
      <c r="D1021" s="13"/>
      <c r="E1021" s="20"/>
    </row>
    <row r="1022" spans="1:5" x14ac:dyDescent="0.3">
      <c r="A1022" s="19"/>
      <c r="B1022" s="13"/>
      <c r="C1022" s="13"/>
      <c r="D1022" s="13"/>
      <c r="E1022" s="20"/>
    </row>
    <row r="1023" spans="1:5" x14ac:dyDescent="0.3">
      <c r="A1023" s="19"/>
      <c r="B1023" s="13"/>
      <c r="C1023" s="13"/>
      <c r="D1023" s="13"/>
      <c r="E1023" s="20"/>
    </row>
    <row r="1024" spans="1:5" x14ac:dyDescent="0.3">
      <c r="A1024" s="19"/>
      <c r="B1024" s="13"/>
      <c r="C1024" s="13"/>
      <c r="D1024" s="13"/>
      <c r="E1024" s="20"/>
    </row>
    <row r="1025" spans="1:5" x14ac:dyDescent="0.3">
      <c r="A1025" s="19"/>
      <c r="B1025" s="13"/>
      <c r="C1025" s="13"/>
      <c r="D1025" s="13"/>
      <c r="E1025" s="20"/>
    </row>
    <row r="1026" spans="1:5" x14ac:dyDescent="0.3">
      <c r="A1026" s="19"/>
      <c r="B1026" s="13"/>
      <c r="C1026" s="13"/>
      <c r="D1026" s="13"/>
      <c r="E1026" s="20"/>
    </row>
    <row r="1027" spans="1:5" x14ac:dyDescent="0.3">
      <c r="A1027" s="19"/>
      <c r="B1027" s="13"/>
      <c r="C1027" s="13"/>
      <c r="D1027" s="13"/>
      <c r="E1027" s="20"/>
    </row>
    <row r="1028" spans="1:5" x14ac:dyDescent="0.3">
      <c r="A1028" s="19"/>
      <c r="B1028" s="13"/>
      <c r="C1028" s="13"/>
      <c r="D1028" s="13"/>
      <c r="E1028" s="20"/>
    </row>
    <row r="1029" spans="1:5" x14ac:dyDescent="0.3">
      <c r="A1029" s="19"/>
      <c r="B1029" s="13"/>
      <c r="C1029" s="13"/>
      <c r="D1029" s="13"/>
      <c r="E1029" s="20"/>
    </row>
    <row r="1030" spans="1:5" x14ac:dyDescent="0.3">
      <c r="A1030" s="19"/>
      <c r="B1030" s="13"/>
      <c r="C1030" s="13"/>
      <c r="D1030" s="13"/>
      <c r="E1030" s="20"/>
    </row>
    <row r="1031" spans="1:5" x14ac:dyDescent="0.3">
      <c r="A1031" s="19"/>
      <c r="B1031" s="13"/>
      <c r="C1031" s="13"/>
      <c r="D1031" s="13"/>
      <c r="E1031" s="20"/>
    </row>
    <row r="1032" spans="1:5" x14ac:dyDescent="0.3">
      <c r="A1032" s="19"/>
      <c r="B1032" s="13"/>
      <c r="C1032" s="13"/>
      <c r="D1032" s="13"/>
      <c r="E1032" s="20"/>
    </row>
    <row r="1033" spans="1:5" x14ac:dyDescent="0.3">
      <c r="A1033" s="19"/>
      <c r="B1033" s="13"/>
      <c r="C1033" s="13"/>
      <c r="D1033" s="13"/>
      <c r="E1033" s="20"/>
    </row>
    <row r="1034" spans="1:5" x14ac:dyDescent="0.3">
      <c r="A1034" s="19"/>
      <c r="B1034" s="13"/>
      <c r="C1034" s="13"/>
      <c r="D1034" s="13"/>
      <c r="E1034" s="20"/>
    </row>
    <row r="1035" spans="1:5" x14ac:dyDescent="0.3">
      <c r="A1035" s="19"/>
      <c r="B1035" s="13"/>
      <c r="C1035" s="13"/>
      <c r="D1035" s="13"/>
      <c r="E1035" s="20"/>
    </row>
    <row r="1036" spans="1:5" x14ac:dyDescent="0.3">
      <c r="A1036" s="19"/>
      <c r="B1036" s="13"/>
      <c r="C1036" s="13"/>
      <c r="D1036" s="13"/>
      <c r="E1036" s="20"/>
    </row>
    <row r="1037" spans="1:5" x14ac:dyDescent="0.3">
      <c r="A1037" s="19"/>
      <c r="B1037" s="13"/>
      <c r="C1037" s="13"/>
      <c r="D1037" s="13"/>
      <c r="E1037" s="20"/>
    </row>
    <row r="1038" spans="1:5" x14ac:dyDescent="0.3">
      <c r="A1038" s="19"/>
      <c r="B1038" s="13"/>
      <c r="C1038" s="13"/>
      <c r="D1038" s="13"/>
      <c r="E1038" s="20"/>
    </row>
    <row r="1039" spans="1:5" x14ac:dyDescent="0.3">
      <c r="A1039" s="19"/>
      <c r="B1039" s="13"/>
      <c r="C1039" s="13"/>
      <c r="D1039" s="13"/>
      <c r="E1039" s="20"/>
    </row>
    <row r="1040" spans="1:5" x14ac:dyDescent="0.3">
      <c r="A1040" s="19"/>
      <c r="B1040" s="13"/>
      <c r="C1040" s="13"/>
      <c r="D1040" s="13"/>
      <c r="E1040" s="20"/>
    </row>
    <row r="1041" spans="1:5" x14ac:dyDescent="0.3">
      <c r="A1041" s="19"/>
      <c r="B1041" s="13"/>
      <c r="C1041" s="13"/>
      <c r="D1041" s="13"/>
      <c r="E1041" s="20"/>
    </row>
    <row r="1042" spans="1:5" x14ac:dyDescent="0.3">
      <c r="A1042" s="19"/>
      <c r="B1042" s="13"/>
      <c r="C1042" s="13"/>
      <c r="D1042" s="13"/>
      <c r="E1042" s="20"/>
    </row>
    <row r="1043" spans="1:5" x14ac:dyDescent="0.3">
      <c r="A1043" s="19"/>
      <c r="B1043" s="13"/>
      <c r="C1043" s="13"/>
      <c r="D1043" s="13"/>
      <c r="E1043" s="20"/>
    </row>
    <row r="1044" spans="1:5" x14ac:dyDescent="0.3">
      <c r="A1044" s="19"/>
      <c r="B1044" s="13"/>
      <c r="C1044" s="13"/>
      <c r="D1044" s="13"/>
      <c r="E1044" s="20"/>
    </row>
    <row r="1045" spans="1:5" x14ac:dyDescent="0.3">
      <c r="A1045" s="19"/>
      <c r="B1045" s="13"/>
      <c r="C1045" s="13"/>
      <c r="D1045" s="13"/>
      <c r="E1045" s="20"/>
    </row>
    <row r="1046" spans="1:5" x14ac:dyDescent="0.3">
      <c r="A1046" s="19"/>
      <c r="B1046" s="13"/>
      <c r="C1046" s="13"/>
      <c r="D1046" s="13"/>
      <c r="E1046" s="20"/>
    </row>
    <row r="1047" spans="1:5" x14ac:dyDescent="0.3">
      <c r="A1047" s="19"/>
      <c r="B1047" s="13"/>
      <c r="C1047" s="13"/>
      <c r="D1047" s="13"/>
      <c r="E1047" s="20"/>
    </row>
    <row r="1048" spans="1:5" x14ac:dyDescent="0.3">
      <c r="A1048" s="19"/>
      <c r="B1048" s="13"/>
      <c r="C1048" s="13"/>
      <c r="D1048" s="13"/>
      <c r="E1048" s="20"/>
    </row>
    <row r="1049" spans="1:5" x14ac:dyDescent="0.3">
      <c r="A1049" s="19"/>
      <c r="B1049" s="13"/>
      <c r="C1049" s="13"/>
      <c r="D1049" s="13"/>
      <c r="E1049" s="20"/>
    </row>
    <row r="1050" spans="1:5" x14ac:dyDescent="0.3">
      <c r="A1050" s="19"/>
      <c r="B1050" s="13"/>
      <c r="C1050" s="13"/>
      <c r="D1050" s="13"/>
      <c r="E1050" s="20"/>
    </row>
    <row r="1051" spans="1:5" x14ac:dyDescent="0.3">
      <c r="A1051" s="19"/>
      <c r="B1051" s="13"/>
      <c r="C1051" s="13"/>
      <c r="D1051" s="13"/>
      <c r="E1051" s="20"/>
    </row>
    <row r="1052" spans="1:5" x14ac:dyDescent="0.3">
      <c r="A1052" s="19"/>
      <c r="B1052" s="13"/>
      <c r="C1052" s="13"/>
      <c r="D1052" s="13"/>
      <c r="E1052" s="20"/>
    </row>
    <row r="1053" spans="1:5" x14ac:dyDescent="0.3">
      <c r="A1053" s="19"/>
      <c r="B1053" s="13"/>
      <c r="C1053" s="13"/>
      <c r="D1053" s="13"/>
      <c r="E1053" s="20"/>
    </row>
    <row r="1054" spans="1:5" x14ac:dyDescent="0.3">
      <c r="A1054" s="19"/>
      <c r="B1054" s="13"/>
      <c r="C1054" s="13"/>
      <c r="D1054" s="13"/>
      <c r="E1054" s="20"/>
    </row>
    <row r="1055" spans="1:5" x14ac:dyDescent="0.3">
      <c r="A1055" s="19"/>
      <c r="B1055" s="13"/>
      <c r="C1055" s="13"/>
      <c r="D1055" s="13"/>
      <c r="E1055" s="20"/>
    </row>
    <row r="1056" spans="1:5" x14ac:dyDescent="0.3">
      <c r="A1056" s="19"/>
      <c r="B1056" s="13"/>
      <c r="C1056" s="13"/>
      <c r="D1056" s="13"/>
      <c r="E1056" s="20"/>
    </row>
    <row r="1057" spans="1:5" x14ac:dyDescent="0.3">
      <c r="A1057" s="19"/>
      <c r="B1057" s="13"/>
      <c r="C1057" s="13"/>
      <c r="D1057" s="13"/>
      <c r="E1057" s="20"/>
    </row>
    <row r="1058" spans="1:5" x14ac:dyDescent="0.3">
      <c r="A1058" s="19"/>
      <c r="B1058" s="13"/>
      <c r="C1058" s="13"/>
      <c r="D1058" s="13"/>
      <c r="E1058" s="20"/>
    </row>
    <row r="1059" spans="1:5" x14ac:dyDescent="0.3">
      <c r="A1059" s="19"/>
      <c r="B1059" s="13"/>
      <c r="C1059" s="13"/>
      <c r="D1059" s="13"/>
      <c r="E1059" s="20"/>
    </row>
    <row r="1060" spans="1:5" x14ac:dyDescent="0.3">
      <c r="A1060" s="19"/>
      <c r="B1060" s="13"/>
      <c r="C1060" s="13"/>
      <c r="D1060" s="13"/>
      <c r="E1060" s="20"/>
    </row>
    <row r="1061" spans="1:5" x14ac:dyDescent="0.3">
      <c r="A1061" s="19"/>
      <c r="B1061" s="13"/>
      <c r="C1061" s="13"/>
      <c r="D1061" s="13"/>
      <c r="E1061" s="20"/>
    </row>
    <row r="1062" spans="1:5" x14ac:dyDescent="0.3">
      <c r="A1062" s="19"/>
      <c r="B1062" s="13"/>
      <c r="C1062" s="13"/>
      <c r="D1062" s="13"/>
      <c r="E1062" s="20"/>
    </row>
    <row r="1063" spans="1:5" x14ac:dyDescent="0.3">
      <c r="A1063" s="19"/>
      <c r="B1063" s="13"/>
      <c r="C1063" s="13"/>
      <c r="D1063" s="13"/>
      <c r="E1063" s="20"/>
    </row>
    <row r="1064" spans="1:5" x14ac:dyDescent="0.3">
      <c r="A1064" s="19"/>
      <c r="B1064" s="13"/>
      <c r="C1064" s="13"/>
      <c r="D1064" s="13"/>
      <c r="E1064" s="20"/>
    </row>
    <row r="1065" spans="1:5" x14ac:dyDescent="0.3">
      <c r="A1065" s="19"/>
      <c r="B1065" s="13"/>
      <c r="C1065" s="13"/>
      <c r="D1065" s="13"/>
      <c r="E1065" s="20"/>
    </row>
    <row r="1066" spans="1:5" x14ac:dyDescent="0.3">
      <c r="A1066" s="19"/>
      <c r="B1066" s="13"/>
      <c r="C1066" s="13"/>
      <c r="D1066" s="13"/>
      <c r="E1066" s="20"/>
    </row>
    <row r="1067" spans="1:5" x14ac:dyDescent="0.3">
      <c r="A1067" s="19"/>
      <c r="B1067" s="13"/>
      <c r="C1067" s="13"/>
      <c r="D1067" s="13"/>
      <c r="E1067" s="20"/>
    </row>
    <row r="1068" spans="1:5" x14ac:dyDescent="0.3">
      <c r="A1068" s="19"/>
      <c r="B1068" s="13"/>
      <c r="C1068" s="13"/>
      <c r="D1068" s="13"/>
      <c r="E1068" s="20"/>
    </row>
    <row r="1069" spans="1:5" x14ac:dyDescent="0.3">
      <c r="A1069" s="19"/>
      <c r="B1069" s="13"/>
      <c r="C1069" s="13"/>
      <c r="D1069" s="13"/>
      <c r="E1069" s="20"/>
    </row>
    <row r="1070" spans="1:5" x14ac:dyDescent="0.3">
      <c r="A1070" s="19"/>
      <c r="B1070" s="13"/>
      <c r="C1070" s="13"/>
      <c r="D1070" s="13"/>
      <c r="E1070" s="20"/>
    </row>
    <row r="1071" spans="1:5" x14ac:dyDescent="0.3">
      <c r="A1071" s="19"/>
      <c r="B1071" s="13"/>
      <c r="C1071" s="13"/>
      <c r="D1071" s="13"/>
      <c r="E1071" s="20"/>
    </row>
    <row r="1072" spans="1:5" x14ac:dyDescent="0.3">
      <c r="A1072" s="19"/>
      <c r="B1072" s="13"/>
      <c r="C1072" s="13"/>
      <c r="D1072" s="13"/>
      <c r="E1072" s="20"/>
    </row>
    <row r="1073" spans="1:5" x14ac:dyDescent="0.3">
      <c r="A1073" s="19"/>
      <c r="B1073" s="13"/>
      <c r="C1073" s="13"/>
      <c r="D1073" s="13"/>
      <c r="E1073" s="20"/>
    </row>
    <row r="1074" spans="1:5" x14ac:dyDescent="0.3">
      <c r="A1074" s="19"/>
      <c r="B1074" s="13"/>
      <c r="C1074" s="13"/>
      <c r="D1074" s="13"/>
      <c r="E1074" s="20"/>
    </row>
    <row r="1075" spans="1:5" x14ac:dyDescent="0.3">
      <c r="A1075" s="19"/>
      <c r="B1075" s="13"/>
      <c r="C1075" s="13"/>
      <c r="D1075" s="13"/>
      <c r="E1075" s="20"/>
    </row>
    <row r="1076" spans="1:5" x14ac:dyDescent="0.3">
      <c r="A1076" s="19"/>
      <c r="B1076" s="13"/>
      <c r="C1076" s="13"/>
      <c r="D1076" s="13"/>
      <c r="E1076" s="20"/>
    </row>
    <row r="1077" spans="1:5" x14ac:dyDescent="0.3">
      <c r="A1077" s="19"/>
      <c r="B1077" s="13"/>
      <c r="C1077" s="13"/>
      <c r="D1077" s="13"/>
      <c r="E1077" s="20"/>
    </row>
    <row r="1078" spans="1:5" x14ac:dyDescent="0.3">
      <c r="A1078" s="19"/>
      <c r="B1078" s="13"/>
      <c r="C1078" s="13"/>
      <c r="D1078" s="13"/>
      <c r="E1078" s="20"/>
    </row>
    <row r="1079" spans="1:5" x14ac:dyDescent="0.3">
      <c r="A1079" s="19"/>
      <c r="B1079" s="13"/>
      <c r="C1079" s="13"/>
      <c r="D1079" s="13"/>
      <c r="E1079" s="20"/>
    </row>
    <row r="1080" spans="1:5" x14ac:dyDescent="0.3">
      <c r="A1080" s="19"/>
      <c r="B1080" s="13"/>
      <c r="C1080" s="13"/>
      <c r="D1080" s="13"/>
      <c r="E1080" s="20"/>
    </row>
    <row r="1081" spans="1:5" x14ac:dyDescent="0.3">
      <c r="A1081" s="19"/>
      <c r="B1081" s="13"/>
      <c r="C1081" s="13"/>
      <c r="D1081" s="13"/>
      <c r="E1081" s="20"/>
    </row>
    <row r="1082" spans="1:5" x14ac:dyDescent="0.3">
      <c r="A1082" s="19"/>
      <c r="B1082" s="13"/>
      <c r="C1082" s="13"/>
      <c r="D1082" s="13"/>
      <c r="E1082" s="20"/>
    </row>
    <row r="1083" spans="1:5" x14ac:dyDescent="0.3">
      <c r="A1083" s="19"/>
      <c r="B1083" s="13"/>
      <c r="C1083" s="13"/>
      <c r="D1083" s="13"/>
      <c r="E1083" s="20"/>
    </row>
    <row r="1084" spans="1:5" x14ac:dyDescent="0.3">
      <c r="A1084" s="19"/>
      <c r="B1084" s="13"/>
      <c r="C1084" s="13"/>
      <c r="D1084" s="13"/>
      <c r="E1084" s="20"/>
    </row>
    <row r="1085" spans="1:5" x14ac:dyDescent="0.3">
      <c r="A1085" s="19"/>
      <c r="B1085" s="13"/>
      <c r="C1085" s="13"/>
      <c r="D1085" s="13"/>
      <c r="E1085" s="20"/>
    </row>
    <row r="1086" spans="1:5" x14ac:dyDescent="0.3">
      <c r="A1086" s="19"/>
      <c r="B1086" s="13"/>
      <c r="C1086" s="13"/>
      <c r="D1086" s="13"/>
      <c r="E1086" s="20"/>
    </row>
    <row r="1087" spans="1:5" x14ac:dyDescent="0.3">
      <c r="A1087" s="19"/>
      <c r="B1087" s="13"/>
      <c r="C1087" s="13"/>
      <c r="D1087" s="13"/>
      <c r="E1087" s="20"/>
    </row>
    <row r="1088" spans="1:5" x14ac:dyDescent="0.3">
      <c r="A1088" s="19"/>
      <c r="B1088" s="13"/>
      <c r="C1088" s="13"/>
      <c r="D1088" s="13"/>
      <c r="E1088" s="20"/>
    </row>
    <row r="1089" spans="1:5" x14ac:dyDescent="0.3">
      <c r="A1089" s="19"/>
      <c r="B1089" s="13"/>
      <c r="C1089" s="13"/>
      <c r="D1089" s="13"/>
      <c r="E1089" s="20"/>
    </row>
    <row r="1090" spans="1:5" x14ac:dyDescent="0.3">
      <c r="A1090" s="19"/>
      <c r="B1090" s="13"/>
      <c r="C1090" s="13"/>
      <c r="D1090" s="13"/>
      <c r="E1090" s="20"/>
    </row>
    <row r="1091" spans="1:5" x14ac:dyDescent="0.3">
      <c r="A1091" s="19"/>
      <c r="B1091" s="13"/>
      <c r="C1091" s="13"/>
      <c r="D1091" s="13"/>
      <c r="E1091" s="20"/>
    </row>
    <row r="1092" spans="1:5" x14ac:dyDescent="0.3">
      <c r="A1092" s="19"/>
      <c r="B1092" s="13"/>
      <c r="C1092" s="13"/>
      <c r="D1092" s="13"/>
      <c r="E1092" s="20"/>
    </row>
    <row r="1093" spans="1:5" x14ac:dyDescent="0.3">
      <c r="A1093" s="19"/>
      <c r="B1093" s="13"/>
      <c r="C1093" s="13"/>
      <c r="D1093" s="13"/>
      <c r="E1093" s="20"/>
    </row>
    <row r="1094" spans="1:5" x14ac:dyDescent="0.3">
      <c r="A1094" s="19"/>
      <c r="B1094" s="13"/>
      <c r="C1094" s="13"/>
      <c r="D1094" s="13"/>
      <c r="E1094" s="20"/>
    </row>
    <row r="1095" spans="1:5" x14ac:dyDescent="0.3">
      <c r="A1095" s="19"/>
      <c r="B1095" s="13"/>
      <c r="C1095" s="13"/>
      <c r="D1095" s="13"/>
      <c r="E1095" s="20"/>
    </row>
    <row r="1096" spans="1:5" x14ac:dyDescent="0.3">
      <c r="A1096" s="19"/>
      <c r="B1096" s="13"/>
      <c r="C1096" s="13"/>
      <c r="D1096" s="13"/>
      <c r="E1096" s="20"/>
    </row>
    <row r="1097" spans="1:5" x14ac:dyDescent="0.3">
      <c r="A1097" s="19"/>
      <c r="B1097" s="13"/>
      <c r="C1097" s="13"/>
      <c r="D1097" s="13"/>
      <c r="E1097" s="20"/>
    </row>
    <row r="1098" spans="1:5" x14ac:dyDescent="0.3">
      <c r="A1098" s="19"/>
      <c r="B1098" s="13"/>
      <c r="C1098" s="13"/>
      <c r="D1098" s="13"/>
      <c r="E1098" s="20"/>
    </row>
    <row r="1099" spans="1:5" x14ac:dyDescent="0.3">
      <c r="A1099" s="19"/>
      <c r="B1099" s="13"/>
      <c r="C1099" s="13"/>
      <c r="D1099" s="13"/>
      <c r="E1099" s="20"/>
    </row>
    <row r="1100" spans="1:5" x14ac:dyDescent="0.3">
      <c r="A1100" s="19"/>
      <c r="B1100" s="13"/>
      <c r="C1100" s="13"/>
      <c r="D1100" s="13"/>
      <c r="E1100" s="20"/>
    </row>
    <row r="1101" spans="1:5" x14ac:dyDescent="0.3">
      <c r="A1101" s="19"/>
      <c r="B1101" s="13"/>
      <c r="C1101" s="13"/>
      <c r="D1101" s="13"/>
      <c r="E1101" s="20"/>
    </row>
    <row r="1102" spans="1:5" x14ac:dyDescent="0.3">
      <c r="A1102" s="19"/>
      <c r="B1102" s="13"/>
      <c r="C1102" s="13"/>
      <c r="D1102" s="13"/>
      <c r="E1102" s="20"/>
    </row>
    <row r="1103" spans="1:5" x14ac:dyDescent="0.3">
      <c r="A1103" s="19"/>
      <c r="B1103" s="13"/>
      <c r="C1103" s="13"/>
      <c r="D1103" s="13"/>
      <c r="E1103" s="20"/>
    </row>
    <row r="1104" spans="1:5" x14ac:dyDescent="0.3">
      <c r="A1104" s="19"/>
      <c r="B1104" s="13"/>
      <c r="C1104" s="13"/>
      <c r="D1104" s="13"/>
      <c r="E1104" s="20"/>
    </row>
    <row r="1105" spans="1:5" x14ac:dyDescent="0.3">
      <c r="A1105" s="19"/>
      <c r="B1105" s="13"/>
      <c r="C1105" s="13"/>
      <c r="D1105" s="13"/>
      <c r="E1105" s="20"/>
    </row>
    <row r="1106" spans="1:5" x14ac:dyDescent="0.3">
      <c r="A1106" s="19"/>
      <c r="B1106" s="13"/>
      <c r="C1106" s="13"/>
      <c r="D1106" s="13"/>
      <c r="E1106" s="20"/>
    </row>
    <row r="1107" spans="1:5" x14ac:dyDescent="0.3">
      <c r="A1107" s="19"/>
      <c r="B1107" s="13"/>
      <c r="C1107" s="13"/>
      <c r="D1107" s="13"/>
      <c r="E1107" s="20"/>
    </row>
    <row r="1108" spans="1:5" x14ac:dyDescent="0.3">
      <c r="A1108" s="19"/>
      <c r="B1108" s="13"/>
      <c r="C1108" s="13"/>
      <c r="D1108" s="13"/>
      <c r="E1108" s="20"/>
    </row>
    <row r="1109" spans="1:5" x14ac:dyDescent="0.3">
      <c r="A1109" s="19"/>
      <c r="B1109" s="13"/>
      <c r="C1109" s="13"/>
      <c r="D1109" s="13"/>
      <c r="E1109" s="20"/>
    </row>
    <row r="1110" spans="1:5" x14ac:dyDescent="0.3">
      <c r="A1110" s="19"/>
      <c r="B1110" s="13"/>
      <c r="C1110" s="13"/>
      <c r="D1110" s="13"/>
      <c r="E1110" s="20"/>
    </row>
    <row r="1111" spans="1:5" x14ac:dyDescent="0.3">
      <c r="A1111" s="19"/>
      <c r="B1111" s="13"/>
      <c r="C1111" s="13"/>
      <c r="D1111" s="13"/>
      <c r="E1111" s="20"/>
    </row>
    <row r="1112" spans="1:5" x14ac:dyDescent="0.3">
      <c r="A1112" s="19"/>
      <c r="B1112" s="13"/>
      <c r="C1112" s="13"/>
      <c r="D1112" s="13"/>
      <c r="E1112" s="20"/>
    </row>
    <row r="1113" spans="1:5" x14ac:dyDescent="0.3">
      <c r="A1113" s="19"/>
      <c r="B1113" s="13"/>
      <c r="C1113" s="13"/>
      <c r="D1113" s="13"/>
      <c r="E1113" s="20"/>
    </row>
    <row r="1114" spans="1:5" x14ac:dyDescent="0.3">
      <c r="A1114" s="19"/>
      <c r="B1114" s="13"/>
      <c r="C1114" s="13"/>
      <c r="D1114" s="13"/>
      <c r="E1114" s="20"/>
    </row>
    <row r="1115" spans="1:5" x14ac:dyDescent="0.3">
      <c r="A1115" s="19"/>
      <c r="B1115" s="13"/>
      <c r="C1115" s="13"/>
      <c r="D1115" s="13"/>
      <c r="E1115" s="20"/>
    </row>
    <row r="1116" spans="1:5" x14ac:dyDescent="0.3">
      <c r="A1116" s="19"/>
      <c r="B1116" s="13"/>
      <c r="C1116" s="13"/>
      <c r="D1116" s="13"/>
      <c r="E1116" s="20"/>
    </row>
    <row r="1117" spans="1:5" x14ac:dyDescent="0.3">
      <c r="A1117" s="19"/>
      <c r="B1117" s="13"/>
      <c r="C1117" s="13"/>
      <c r="D1117" s="13"/>
      <c r="E1117" s="20"/>
    </row>
    <row r="1118" spans="1:5" x14ac:dyDescent="0.3">
      <c r="A1118" s="19"/>
      <c r="B1118" s="13"/>
      <c r="C1118" s="13"/>
      <c r="D1118" s="13"/>
      <c r="E1118" s="20"/>
    </row>
    <row r="1119" spans="1:5" x14ac:dyDescent="0.3">
      <c r="A1119" s="19"/>
      <c r="B1119" s="13"/>
      <c r="C1119" s="13"/>
      <c r="D1119" s="13"/>
      <c r="E1119" s="20"/>
    </row>
    <row r="1120" spans="1:5" x14ac:dyDescent="0.3">
      <c r="A1120" s="19"/>
      <c r="B1120" s="13"/>
      <c r="C1120" s="13"/>
      <c r="D1120" s="13"/>
      <c r="E1120" s="20"/>
    </row>
    <row r="1121" spans="1:5" x14ac:dyDescent="0.3">
      <c r="A1121" s="19"/>
      <c r="B1121" s="13"/>
      <c r="C1121" s="13"/>
      <c r="D1121" s="13"/>
      <c r="E1121" s="20"/>
    </row>
    <row r="1122" spans="1:5" x14ac:dyDescent="0.3">
      <c r="A1122" s="19"/>
      <c r="B1122" s="13"/>
      <c r="C1122" s="13"/>
      <c r="D1122" s="13"/>
      <c r="E1122" s="20"/>
    </row>
    <row r="1123" spans="1:5" x14ac:dyDescent="0.3">
      <c r="A1123" s="19"/>
      <c r="B1123" s="13"/>
      <c r="C1123" s="13"/>
      <c r="D1123" s="13"/>
      <c r="E1123" s="20"/>
    </row>
    <row r="1124" spans="1:5" x14ac:dyDescent="0.3">
      <c r="A1124" s="19"/>
      <c r="B1124" s="13"/>
      <c r="C1124" s="13"/>
      <c r="D1124" s="13"/>
      <c r="E1124" s="20"/>
    </row>
    <row r="1125" spans="1:5" x14ac:dyDescent="0.3">
      <c r="A1125" s="19"/>
      <c r="B1125" s="13"/>
      <c r="C1125" s="13"/>
      <c r="D1125" s="13"/>
      <c r="E1125" s="20"/>
    </row>
    <row r="1126" spans="1:5" x14ac:dyDescent="0.3">
      <c r="A1126" s="19"/>
      <c r="B1126" s="13"/>
      <c r="C1126" s="13"/>
      <c r="D1126" s="13"/>
      <c r="E1126" s="20"/>
    </row>
    <row r="1127" spans="1:5" x14ac:dyDescent="0.3">
      <c r="A1127" s="19"/>
      <c r="B1127" s="13"/>
      <c r="C1127" s="13"/>
      <c r="D1127" s="13"/>
      <c r="E1127" s="20"/>
    </row>
    <row r="1128" spans="1:5" x14ac:dyDescent="0.3">
      <c r="A1128" s="19"/>
      <c r="B1128" s="13"/>
      <c r="C1128" s="13"/>
      <c r="D1128" s="13"/>
      <c r="E1128" s="20"/>
    </row>
    <row r="1129" spans="1:5" x14ac:dyDescent="0.3">
      <c r="A1129" s="19"/>
      <c r="B1129" s="13"/>
      <c r="C1129" s="13"/>
      <c r="D1129" s="13"/>
      <c r="E1129" s="20"/>
    </row>
    <row r="1130" spans="1:5" x14ac:dyDescent="0.3">
      <c r="A1130" s="19"/>
      <c r="B1130" s="13"/>
      <c r="C1130" s="13"/>
      <c r="D1130" s="13"/>
      <c r="E1130" s="20"/>
    </row>
    <row r="1131" spans="1:5" x14ac:dyDescent="0.3">
      <c r="A1131" s="19"/>
      <c r="B1131" s="13"/>
      <c r="C1131" s="13"/>
      <c r="D1131" s="13"/>
      <c r="E1131" s="20"/>
    </row>
    <row r="1132" spans="1:5" x14ac:dyDescent="0.3">
      <c r="A1132" s="19"/>
      <c r="B1132" s="13"/>
      <c r="C1132" s="13"/>
      <c r="D1132" s="13"/>
      <c r="E1132" s="20"/>
    </row>
    <row r="1133" spans="1:5" x14ac:dyDescent="0.3">
      <c r="A1133" s="19"/>
      <c r="B1133" s="13"/>
      <c r="C1133" s="13"/>
      <c r="D1133" s="13"/>
      <c r="E1133" s="20"/>
    </row>
    <row r="1134" spans="1:5" x14ac:dyDescent="0.3">
      <c r="A1134" s="19"/>
      <c r="B1134" s="13"/>
      <c r="C1134" s="13"/>
      <c r="D1134" s="13"/>
      <c r="E1134" s="20"/>
    </row>
    <row r="1135" spans="1:5" x14ac:dyDescent="0.3">
      <c r="A1135" s="19"/>
      <c r="B1135" s="13"/>
      <c r="C1135" s="13"/>
      <c r="D1135" s="13"/>
      <c r="E1135" s="20"/>
    </row>
    <row r="1136" spans="1:5" x14ac:dyDescent="0.3">
      <c r="A1136" s="19"/>
      <c r="B1136" s="13"/>
      <c r="C1136" s="13"/>
      <c r="D1136" s="13"/>
      <c r="E1136" s="20"/>
    </row>
    <row r="1137" spans="1:5" x14ac:dyDescent="0.3">
      <c r="A1137" s="19"/>
      <c r="B1137" s="13"/>
      <c r="C1137" s="13"/>
      <c r="D1137" s="13"/>
      <c r="E1137" s="20"/>
    </row>
    <row r="1138" spans="1:5" x14ac:dyDescent="0.3">
      <c r="A1138" s="19"/>
      <c r="B1138" s="13"/>
      <c r="C1138" s="13"/>
      <c r="D1138" s="13"/>
      <c r="E1138" s="20"/>
    </row>
    <row r="1139" spans="1:5" x14ac:dyDescent="0.3">
      <c r="A1139" s="19"/>
      <c r="B1139" s="13"/>
      <c r="C1139" s="13"/>
      <c r="D1139" s="13"/>
      <c r="E1139" s="20"/>
    </row>
    <row r="1140" spans="1:5" x14ac:dyDescent="0.3">
      <c r="A1140" s="19"/>
      <c r="B1140" s="13"/>
      <c r="C1140" s="13"/>
      <c r="D1140" s="13"/>
      <c r="E1140" s="20"/>
    </row>
    <row r="1141" spans="1:5" x14ac:dyDescent="0.3">
      <c r="A1141" s="19"/>
      <c r="B1141" s="13"/>
      <c r="C1141" s="13"/>
      <c r="D1141" s="13"/>
      <c r="E1141" s="20"/>
    </row>
    <row r="1142" spans="1:5" x14ac:dyDescent="0.3">
      <c r="A1142" s="19"/>
      <c r="B1142" s="13"/>
      <c r="C1142" s="13"/>
      <c r="D1142" s="13"/>
      <c r="E1142" s="20"/>
    </row>
    <row r="1143" spans="1:5" x14ac:dyDescent="0.3">
      <c r="A1143" s="19"/>
      <c r="B1143" s="13"/>
      <c r="C1143" s="13"/>
      <c r="D1143" s="13"/>
      <c r="E1143" s="20"/>
    </row>
    <row r="1144" spans="1:5" x14ac:dyDescent="0.3">
      <c r="A1144" s="19"/>
      <c r="B1144" s="13"/>
      <c r="C1144" s="13"/>
      <c r="D1144" s="13"/>
      <c r="E1144" s="20"/>
    </row>
    <row r="1145" spans="1:5" x14ac:dyDescent="0.3">
      <c r="A1145" s="19"/>
      <c r="B1145" s="13"/>
      <c r="C1145" s="13"/>
      <c r="D1145" s="13"/>
      <c r="E1145" s="20"/>
    </row>
    <row r="1146" spans="1:5" x14ac:dyDescent="0.3">
      <c r="A1146" s="19"/>
      <c r="B1146" s="13"/>
      <c r="C1146" s="13"/>
      <c r="D1146" s="13"/>
      <c r="E1146" s="20"/>
    </row>
    <row r="1147" spans="1:5" x14ac:dyDescent="0.3">
      <c r="A1147" s="19"/>
      <c r="B1147" s="13"/>
      <c r="C1147" s="13"/>
      <c r="D1147" s="13"/>
      <c r="E1147" s="20"/>
    </row>
    <row r="1148" spans="1:5" x14ac:dyDescent="0.3">
      <c r="A1148" s="19"/>
      <c r="B1148" s="13"/>
      <c r="C1148" s="13"/>
      <c r="D1148" s="13"/>
      <c r="E1148" s="20"/>
    </row>
    <row r="1149" spans="1:5" x14ac:dyDescent="0.3">
      <c r="A1149" s="19"/>
      <c r="B1149" s="13"/>
      <c r="C1149" s="13"/>
      <c r="D1149" s="13"/>
      <c r="E1149" s="20"/>
    </row>
    <row r="1150" spans="1:5" x14ac:dyDescent="0.3">
      <c r="A1150" s="19"/>
      <c r="B1150" s="13"/>
      <c r="C1150" s="13"/>
      <c r="D1150" s="13"/>
      <c r="E1150" s="20"/>
    </row>
    <row r="1151" spans="1:5" x14ac:dyDescent="0.3">
      <c r="A1151" s="19"/>
      <c r="B1151" s="13"/>
      <c r="C1151" s="13"/>
      <c r="D1151" s="13"/>
      <c r="E1151" s="20"/>
    </row>
    <row r="1152" spans="1:5" x14ac:dyDescent="0.3">
      <c r="A1152" s="19"/>
      <c r="B1152" s="13"/>
      <c r="C1152" s="13"/>
      <c r="D1152" s="13"/>
      <c r="E1152" s="20"/>
    </row>
    <row r="1153" spans="1:5" x14ac:dyDescent="0.3">
      <c r="A1153" s="19"/>
      <c r="B1153" s="13"/>
      <c r="C1153" s="13"/>
      <c r="D1153" s="13"/>
      <c r="E1153" s="20"/>
    </row>
    <row r="1154" spans="1:5" x14ac:dyDescent="0.3">
      <c r="A1154" s="19"/>
      <c r="B1154" s="13"/>
      <c r="C1154" s="13"/>
      <c r="D1154" s="13"/>
      <c r="E1154" s="20"/>
    </row>
    <row r="1155" spans="1:5" x14ac:dyDescent="0.3">
      <c r="A1155" s="19"/>
      <c r="B1155" s="13"/>
      <c r="C1155" s="13"/>
      <c r="D1155" s="13"/>
      <c r="E1155" s="20"/>
    </row>
    <row r="1156" spans="1:5" x14ac:dyDescent="0.3">
      <c r="A1156" s="19"/>
      <c r="B1156" s="13"/>
      <c r="C1156" s="13"/>
      <c r="D1156" s="13"/>
      <c r="E1156" s="20"/>
    </row>
    <row r="1157" spans="1:5" x14ac:dyDescent="0.3">
      <c r="A1157" s="19"/>
      <c r="B1157" s="13"/>
      <c r="C1157" s="13"/>
      <c r="D1157" s="13"/>
      <c r="E1157" s="20"/>
    </row>
    <row r="1158" spans="1:5" x14ac:dyDescent="0.3">
      <c r="A1158" s="19"/>
      <c r="B1158" s="13"/>
      <c r="C1158" s="13"/>
      <c r="D1158" s="13"/>
      <c r="E1158" s="20"/>
    </row>
    <row r="1159" spans="1:5" x14ac:dyDescent="0.3">
      <c r="A1159" s="19"/>
      <c r="B1159" s="13"/>
      <c r="C1159" s="13"/>
      <c r="D1159" s="13"/>
      <c r="E1159" s="20"/>
    </row>
    <row r="1160" spans="1:5" x14ac:dyDescent="0.3">
      <c r="A1160" s="19"/>
      <c r="B1160" s="13"/>
      <c r="C1160" s="13"/>
      <c r="D1160" s="13"/>
      <c r="E1160" s="20"/>
    </row>
    <row r="1161" spans="1:5" x14ac:dyDescent="0.3">
      <c r="A1161" s="19"/>
      <c r="B1161" s="13"/>
      <c r="C1161" s="13"/>
      <c r="D1161" s="13"/>
      <c r="E1161" s="20"/>
    </row>
    <row r="1162" spans="1:5" x14ac:dyDescent="0.3">
      <c r="A1162" s="19"/>
      <c r="B1162" s="13"/>
      <c r="C1162" s="13"/>
      <c r="D1162" s="13"/>
      <c r="E1162" s="20"/>
    </row>
    <row r="1163" spans="1:5" x14ac:dyDescent="0.3">
      <c r="A1163" s="19"/>
      <c r="B1163" s="13"/>
      <c r="C1163" s="13"/>
      <c r="D1163" s="13"/>
      <c r="E1163" s="20"/>
    </row>
    <row r="1164" spans="1:5" x14ac:dyDescent="0.3">
      <c r="A1164" s="19"/>
      <c r="B1164" s="13"/>
      <c r="C1164" s="13"/>
      <c r="D1164" s="13"/>
      <c r="E1164" s="20"/>
    </row>
    <row r="1165" spans="1:5" x14ac:dyDescent="0.3">
      <c r="A1165" s="19"/>
      <c r="B1165" s="13"/>
      <c r="C1165" s="13"/>
      <c r="D1165" s="13"/>
      <c r="E1165" s="20"/>
    </row>
    <row r="1166" spans="1:5" x14ac:dyDescent="0.3">
      <c r="A1166" s="19"/>
      <c r="B1166" s="13"/>
      <c r="C1166" s="13"/>
      <c r="D1166" s="13"/>
      <c r="E1166" s="20"/>
    </row>
    <row r="1167" spans="1:5" x14ac:dyDescent="0.3">
      <c r="A1167" s="19"/>
      <c r="B1167" s="13"/>
      <c r="C1167" s="13"/>
      <c r="D1167" s="13"/>
      <c r="E1167" s="20"/>
    </row>
    <row r="1168" spans="1:5" x14ac:dyDescent="0.3">
      <c r="A1168" s="19"/>
      <c r="B1168" s="13"/>
      <c r="C1168" s="13"/>
      <c r="D1168" s="13"/>
      <c r="E1168" s="20"/>
    </row>
    <row r="1169" spans="1:5" x14ac:dyDescent="0.3">
      <c r="A1169" s="19"/>
      <c r="B1169" s="13"/>
      <c r="C1169" s="13"/>
      <c r="D1169" s="13"/>
      <c r="E1169" s="20"/>
    </row>
    <row r="1170" spans="1:5" x14ac:dyDescent="0.3">
      <c r="A1170" s="19"/>
      <c r="B1170" s="13"/>
      <c r="C1170" s="13"/>
      <c r="D1170" s="13"/>
      <c r="E1170" s="20"/>
    </row>
    <row r="1171" spans="1:5" x14ac:dyDescent="0.3">
      <c r="A1171" s="19"/>
      <c r="B1171" s="13"/>
      <c r="C1171" s="13"/>
      <c r="D1171" s="13"/>
      <c r="E1171" s="20"/>
    </row>
    <row r="1172" spans="1:5" x14ac:dyDescent="0.3">
      <c r="A1172" s="19"/>
      <c r="B1172" s="13"/>
      <c r="C1172" s="13"/>
      <c r="D1172" s="13"/>
      <c r="E1172" s="20"/>
    </row>
    <row r="1173" spans="1:5" x14ac:dyDescent="0.3">
      <c r="A1173" s="19"/>
      <c r="B1173" s="13"/>
      <c r="C1173" s="13"/>
      <c r="D1173" s="13"/>
      <c r="E1173" s="20"/>
    </row>
    <row r="1174" spans="1:5" x14ac:dyDescent="0.3">
      <c r="A1174" s="19"/>
      <c r="B1174" s="13"/>
      <c r="C1174" s="13"/>
      <c r="D1174" s="13"/>
      <c r="E1174" s="20"/>
    </row>
    <row r="1175" spans="1:5" x14ac:dyDescent="0.3">
      <c r="A1175" s="19"/>
      <c r="B1175" s="13"/>
      <c r="C1175" s="13"/>
      <c r="D1175" s="13"/>
      <c r="E1175" s="20"/>
    </row>
    <row r="1176" spans="1:5" x14ac:dyDescent="0.3">
      <c r="A1176" s="19"/>
      <c r="B1176" s="13"/>
      <c r="C1176" s="13"/>
      <c r="D1176" s="13"/>
      <c r="E1176" s="20"/>
    </row>
    <row r="1177" spans="1:5" x14ac:dyDescent="0.3">
      <c r="A1177" s="19"/>
      <c r="B1177" s="13"/>
      <c r="C1177" s="13"/>
      <c r="D1177" s="13"/>
      <c r="E1177" s="20"/>
    </row>
    <row r="1178" spans="1:5" x14ac:dyDescent="0.3">
      <c r="A1178" s="19"/>
      <c r="B1178" s="13"/>
      <c r="C1178" s="13"/>
      <c r="D1178" s="13"/>
      <c r="E1178" s="20"/>
    </row>
    <row r="1179" spans="1:5" x14ac:dyDescent="0.3">
      <c r="A1179" s="19"/>
      <c r="B1179" s="13"/>
      <c r="C1179" s="13"/>
      <c r="D1179" s="13"/>
      <c r="E1179" s="20"/>
    </row>
    <row r="1180" spans="1:5" x14ac:dyDescent="0.3">
      <c r="A1180" s="19"/>
      <c r="B1180" s="13"/>
      <c r="C1180" s="13"/>
      <c r="D1180" s="13"/>
      <c r="E1180" s="20"/>
    </row>
    <row r="1181" spans="1:5" x14ac:dyDescent="0.3">
      <c r="A1181" s="19"/>
      <c r="B1181" s="13"/>
      <c r="C1181" s="13"/>
      <c r="D1181" s="13"/>
      <c r="E1181" s="20"/>
    </row>
    <row r="1182" spans="1:5" x14ac:dyDescent="0.3">
      <c r="A1182" s="19"/>
      <c r="B1182" s="13"/>
      <c r="C1182" s="13"/>
      <c r="D1182" s="13"/>
      <c r="E1182" s="20"/>
    </row>
    <row r="1183" spans="1:5" x14ac:dyDescent="0.3">
      <c r="A1183" s="19"/>
      <c r="B1183" s="13"/>
      <c r="C1183" s="13"/>
      <c r="D1183" s="13"/>
      <c r="E1183" s="20"/>
    </row>
    <row r="1184" spans="1:5" x14ac:dyDescent="0.3">
      <c r="A1184" s="19"/>
      <c r="B1184" s="13"/>
      <c r="C1184" s="13"/>
      <c r="D1184" s="13"/>
      <c r="E1184" s="20"/>
    </row>
    <row r="1185" spans="1:5" x14ac:dyDescent="0.3">
      <c r="A1185" s="19"/>
      <c r="B1185" s="13"/>
      <c r="C1185" s="13"/>
      <c r="D1185" s="13"/>
      <c r="E1185" s="20"/>
    </row>
    <row r="1186" spans="1:5" x14ac:dyDescent="0.3">
      <c r="A1186" s="19"/>
      <c r="B1186" s="13"/>
      <c r="C1186" s="13"/>
      <c r="D1186" s="13"/>
      <c r="E1186" s="20"/>
    </row>
    <row r="1187" spans="1:5" x14ac:dyDescent="0.3">
      <c r="A1187" s="19"/>
      <c r="B1187" s="13"/>
      <c r="C1187" s="13"/>
      <c r="D1187" s="13"/>
      <c r="E1187" s="20"/>
    </row>
    <row r="1188" spans="1:5" x14ac:dyDescent="0.3">
      <c r="A1188" s="19"/>
      <c r="B1188" s="13"/>
      <c r="C1188" s="13"/>
      <c r="D1188" s="13"/>
      <c r="E1188" s="20"/>
    </row>
    <row r="1189" spans="1:5" x14ac:dyDescent="0.3">
      <c r="A1189" s="19"/>
      <c r="B1189" s="13"/>
      <c r="C1189" s="13"/>
      <c r="D1189" s="13"/>
      <c r="E1189" s="20"/>
    </row>
    <row r="1190" spans="1:5" x14ac:dyDescent="0.3">
      <c r="A1190" s="19"/>
      <c r="B1190" s="13"/>
      <c r="C1190" s="13"/>
      <c r="D1190" s="13"/>
      <c r="E1190" s="20"/>
    </row>
    <row r="1191" spans="1:5" x14ac:dyDescent="0.3">
      <c r="A1191" s="19"/>
      <c r="B1191" s="13"/>
      <c r="C1191" s="13"/>
      <c r="D1191" s="13"/>
      <c r="E1191" s="20"/>
    </row>
    <row r="1192" spans="1:5" x14ac:dyDescent="0.3">
      <c r="A1192" s="19"/>
      <c r="B1192" s="13"/>
      <c r="C1192" s="13"/>
      <c r="D1192" s="13"/>
      <c r="E1192" s="20"/>
    </row>
    <row r="1193" spans="1:5" x14ac:dyDescent="0.3">
      <c r="A1193" s="19"/>
      <c r="B1193" s="13"/>
      <c r="C1193" s="13"/>
      <c r="D1193" s="13"/>
      <c r="E1193" s="20"/>
    </row>
    <row r="1194" spans="1:5" x14ac:dyDescent="0.3">
      <c r="A1194" s="19"/>
      <c r="B1194" s="13"/>
      <c r="C1194" s="13"/>
      <c r="D1194" s="13"/>
      <c r="E1194" s="20"/>
    </row>
    <row r="1195" spans="1:5" x14ac:dyDescent="0.3">
      <c r="A1195" s="19"/>
      <c r="B1195" s="13"/>
      <c r="C1195" s="13"/>
      <c r="D1195" s="13"/>
      <c r="E1195" s="20"/>
    </row>
    <row r="1196" spans="1:5" x14ac:dyDescent="0.3">
      <c r="A1196" s="19"/>
      <c r="B1196" s="13"/>
      <c r="C1196" s="13"/>
      <c r="D1196" s="13"/>
      <c r="E1196" s="20"/>
    </row>
    <row r="1197" spans="1:5" x14ac:dyDescent="0.3">
      <c r="A1197" s="19"/>
      <c r="B1197" s="13"/>
      <c r="C1197" s="13"/>
      <c r="D1197" s="13"/>
      <c r="E1197" s="20"/>
    </row>
    <row r="1198" spans="1:5" x14ac:dyDescent="0.3">
      <c r="A1198" s="19"/>
      <c r="B1198" s="13"/>
      <c r="C1198" s="13"/>
      <c r="D1198" s="13"/>
      <c r="E1198" s="20"/>
    </row>
    <row r="1199" spans="1:5" x14ac:dyDescent="0.3">
      <c r="A1199" s="19"/>
      <c r="B1199" s="13"/>
      <c r="C1199" s="13"/>
      <c r="D1199" s="13"/>
      <c r="E1199" s="20"/>
    </row>
    <row r="1200" spans="1:5" x14ac:dyDescent="0.3">
      <c r="A1200" s="19"/>
      <c r="B1200" s="13"/>
      <c r="C1200" s="13"/>
      <c r="D1200" s="13"/>
      <c r="E1200" s="20"/>
    </row>
    <row r="1201" spans="1:5" x14ac:dyDescent="0.3">
      <c r="A1201" s="19"/>
      <c r="B1201" s="13"/>
      <c r="C1201" s="13"/>
      <c r="D1201" s="13"/>
      <c r="E1201" s="20"/>
    </row>
    <row r="1202" spans="1:5" x14ac:dyDescent="0.3">
      <c r="A1202" s="19"/>
      <c r="B1202" s="13"/>
      <c r="C1202" s="13"/>
      <c r="D1202" s="13"/>
      <c r="E1202" s="20"/>
    </row>
    <row r="1203" spans="1:5" x14ac:dyDescent="0.3">
      <c r="A1203" s="19"/>
      <c r="B1203" s="13"/>
      <c r="C1203" s="13"/>
      <c r="D1203" s="13"/>
      <c r="E1203" s="20"/>
    </row>
    <row r="1204" spans="1:5" x14ac:dyDescent="0.3">
      <c r="A1204" s="19"/>
      <c r="B1204" s="13"/>
      <c r="C1204" s="13"/>
      <c r="D1204" s="13"/>
      <c r="E1204" s="20"/>
    </row>
    <row r="1205" spans="1:5" x14ac:dyDescent="0.3">
      <c r="A1205" s="19"/>
      <c r="B1205" s="13"/>
      <c r="C1205" s="13"/>
      <c r="D1205" s="13"/>
      <c r="E1205" s="20"/>
    </row>
    <row r="1206" spans="1:5" x14ac:dyDescent="0.3">
      <c r="A1206" s="19"/>
      <c r="B1206" s="13"/>
      <c r="C1206" s="13"/>
      <c r="D1206" s="13"/>
      <c r="E1206" s="20"/>
    </row>
    <row r="1207" spans="1:5" x14ac:dyDescent="0.3">
      <c r="A1207" s="19"/>
      <c r="B1207" s="13"/>
      <c r="C1207" s="13"/>
      <c r="D1207" s="13"/>
      <c r="E1207" s="20"/>
    </row>
    <row r="1208" spans="1:5" x14ac:dyDescent="0.3">
      <c r="A1208" s="19"/>
      <c r="B1208" s="13"/>
      <c r="C1208" s="13"/>
      <c r="D1208" s="13"/>
      <c r="E1208" s="20"/>
    </row>
    <row r="1209" spans="1:5" x14ac:dyDescent="0.3">
      <c r="A1209" s="19"/>
      <c r="B1209" s="13"/>
      <c r="C1209" s="13"/>
      <c r="D1209" s="13"/>
      <c r="E1209" s="20"/>
    </row>
    <row r="1210" spans="1:5" x14ac:dyDescent="0.3">
      <c r="A1210" s="19"/>
      <c r="B1210" s="13"/>
      <c r="C1210" s="13"/>
      <c r="D1210" s="13"/>
      <c r="E1210" s="20"/>
    </row>
    <row r="1211" spans="1:5" x14ac:dyDescent="0.3">
      <c r="A1211" s="19"/>
      <c r="B1211" s="13"/>
      <c r="C1211" s="13"/>
      <c r="D1211" s="13"/>
      <c r="E1211" s="20"/>
    </row>
    <row r="1212" spans="1:5" x14ac:dyDescent="0.3">
      <c r="A1212" s="19"/>
      <c r="B1212" s="13"/>
      <c r="C1212" s="13"/>
      <c r="D1212" s="13"/>
      <c r="E1212" s="20"/>
    </row>
    <row r="1213" spans="1:5" x14ac:dyDescent="0.3">
      <c r="A1213" s="19"/>
      <c r="B1213" s="13"/>
      <c r="C1213" s="13"/>
      <c r="D1213" s="13"/>
      <c r="E1213" s="20"/>
    </row>
    <row r="1214" spans="1:5" x14ac:dyDescent="0.3">
      <c r="A1214" s="19"/>
      <c r="B1214" s="13"/>
      <c r="C1214" s="13"/>
      <c r="D1214" s="13"/>
      <c r="E1214" s="20"/>
    </row>
    <row r="1215" spans="1:5" x14ac:dyDescent="0.3">
      <c r="A1215" s="19"/>
      <c r="B1215" s="13"/>
      <c r="C1215" s="13"/>
      <c r="D1215" s="13"/>
      <c r="E1215" s="20"/>
    </row>
    <row r="1216" spans="1:5" x14ac:dyDescent="0.3">
      <c r="A1216" s="19"/>
      <c r="B1216" s="13"/>
      <c r="C1216" s="13"/>
      <c r="D1216" s="13"/>
      <c r="E1216" s="20"/>
    </row>
    <row r="1217" spans="1:5" x14ac:dyDescent="0.3">
      <c r="A1217" s="19"/>
      <c r="B1217" s="13"/>
      <c r="C1217" s="13"/>
      <c r="D1217" s="13"/>
      <c r="E1217" s="20"/>
    </row>
    <row r="1218" spans="1:5" x14ac:dyDescent="0.3">
      <c r="A1218" s="19"/>
      <c r="B1218" s="13"/>
      <c r="C1218" s="13"/>
      <c r="D1218" s="13"/>
      <c r="E1218" s="20"/>
    </row>
    <row r="1219" spans="1:5" x14ac:dyDescent="0.3">
      <c r="A1219" s="19"/>
      <c r="B1219" s="13"/>
      <c r="C1219" s="13"/>
      <c r="D1219" s="13"/>
      <c r="E1219" s="20"/>
    </row>
    <row r="1220" spans="1:5" x14ac:dyDescent="0.3">
      <c r="A1220" s="19"/>
      <c r="B1220" s="13"/>
      <c r="C1220" s="13"/>
      <c r="D1220" s="13"/>
      <c r="E1220" s="20"/>
    </row>
    <row r="1221" spans="1:5" x14ac:dyDescent="0.3">
      <c r="A1221" s="19"/>
      <c r="B1221" s="13"/>
      <c r="C1221" s="13"/>
      <c r="D1221" s="13"/>
      <c r="E1221" s="20"/>
    </row>
    <row r="1222" spans="1:5" x14ac:dyDescent="0.3">
      <c r="A1222" s="19"/>
      <c r="B1222" s="13"/>
      <c r="C1222" s="13"/>
      <c r="D1222" s="13"/>
      <c r="E1222" s="20"/>
    </row>
    <row r="1223" spans="1:5" x14ac:dyDescent="0.3">
      <c r="A1223" s="19"/>
      <c r="B1223" s="13"/>
      <c r="C1223" s="13"/>
      <c r="D1223" s="13"/>
      <c r="E1223" s="20"/>
    </row>
    <row r="1224" spans="1:5" x14ac:dyDescent="0.3">
      <c r="A1224" s="19"/>
      <c r="B1224" s="13"/>
      <c r="C1224" s="13"/>
      <c r="D1224" s="13"/>
      <c r="E1224" s="20"/>
    </row>
    <row r="1225" spans="1:5" x14ac:dyDescent="0.3">
      <c r="A1225" s="19"/>
      <c r="B1225" s="13"/>
      <c r="C1225" s="13"/>
      <c r="D1225" s="13"/>
      <c r="E1225" s="20"/>
    </row>
    <row r="1226" spans="1:5" x14ac:dyDescent="0.3">
      <c r="A1226" s="19"/>
      <c r="B1226" s="13"/>
      <c r="C1226" s="13"/>
      <c r="D1226" s="13"/>
      <c r="E1226" s="20"/>
    </row>
    <row r="1227" spans="1:5" x14ac:dyDescent="0.3">
      <c r="A1227" s="19"/>
      <c r="B1227" s="13"/>
      <c r="C1227" s="13"/>
      <c r="D1227" s="13"/>
      <c r="E1227" s="20"/>
    </row>
    <row r="1228" spans="1:5" x14ac:dyDescent="0.3">
      <c r="A1228" s="19"/>
      <c r="B1228" s="13"/>
      <c r="C1228" s="13"/>
      <c r="D1228" s="13"/>
      <c r="E1228" s="20"/>
    </row>
    <row r="1229" spans="1:5" x14ac:dyDescent="0.3">
      <c r="A1229" s="19"/>
      <c r="B1229" s="13"/>
      <c r="C1229" s="13"/>
      <c r="D1229" s="13"/>
      <c r="E1229" s="20"/>
    </row>
    <row r="1230" spans="1:5" x14ac:dyDescent="0.3">
      <c r="A1230" s="19"/>
      <c r="B1230" s="13"/>
      <c r="C1230" s="13"/>
      <c r="D1230" s="13"/>
      <c r="E1230" s="20"/>
    </row>
    <row r="1231" spans="1:5" x14ac:dyDescent="0.3">
      <c r="A1231" s="19"/>
      <c r="B1231" s="13"/>
      <c r="C1231" s="13"/>
      <c r="D1231" s="13"/>
      <c r="E1231" s="20"/>
    </row>
    <row r="1232" spans="1:5" x14ac:dyDescent="0.3">
      <c r="A1232" s="19"/>
      <c r="B1232" s="13"/>
      <c r="C1232" s="13"/>
      <c r="D1232" s="13"/>
      <c r="E1232" s="20"/>
    </row>
    <row r="1233" spans="1:5" x14ac:dyDescent="0.3">
      <c r="A1233" s="19"/>
      <c r="B1233" s="13"/>
      <c r="C1233" s="13"/>
      <c r="D1233" s="13"/>
      <c r="E1233" s="20"/>
    </row>
    <row r="1234" spans="1:5" x14ac:dyDescent="0.3">
      <c r="A1234" s="19"/>
      <c r="B1234" s="13"/>
      <c r="C1234" s="13"/>
      <c r="D1234" s="13"/>
      <c r="E1234" s="20"/>
    </row>
    <row r="1235" spans="1:5" x14ac:dyDescent="0.3">
      <c r="A1235" s="19"/>
      <c r="B1235" s="13"/>
      <c r="C1235" s="13"/>
      <c r="D1235" s="13"/>
      <c r="E1235" s="20"/>
    </row>
    <row r="1236" spans="1:5" x14ac:dyDescent="0.3">
      <c r="A1236" s="19"/>
      <c r="B1236" s="13"/>
      <c r="C1236" s="13"/>
      <c r="D1236" s="13"/>
      <c r="E1236" s="20"/>
    </row>
    <row r="1237" spans="1:5" x14ac:dyDescent="0.3">
      <c r="A1237" s="19"/>
      <c r="B1237" s="13"/>
      <c r="C1237" s="13"/>
      <c r="D1237" s="13"/>
      <c r="E1237" s="20"/>
    </row>
    <row r="1238" spans="1:5" x14ac:dyDescent="0.3">
      <c r="A1238" s="19"/>
      <c r="B1238" s="13"/>
      <c r="C1238" s="13"/>
      <c r="D1238" s="13"/>
      <c r="E1238" s="20"/>
    </row>
    <row r="1239" spans="1:5" x14ac:dyDescent="0.3">
      <c r="A1239" s="19"/>
      <c r="B1239" s="13"/>
      <c r="C1239" s="13"/>
      <c r="D1239" s="13"/>
      <c r="E1239" s="20"/>
    </row>
    <row r="1240" spans="1:5" x14ac:dyDescent="0.3">
      <c r="A1240" s="19"/>
      <c r="B1240" s="13"/>
      <c r="C1240" s="13"/>
      <c r="D1240" s="13"/>
      <c r="E1240" s="20"/>
    </row>
    <row r="1241" spans="1:5" x14ac:dyDescent="0.3">
      <c r="A1241" s="19"/>
      <c r="B1241" s="13"/>
      <c r="C1241" s="13"/>
      <c r="D1241" s="13"/>
      <c r="E1241" s="20"/>
    </row>
    <row r="1242" spans="1:5" x14ac:dyDescent="0.3">
      <c r="A1242" s="19"/>
      <c r="B1242" s="13"/>
      <c r="C1242" s="13"/>
      <c r="D1242" s="13"/>
      <c r="E1242" s="20"/>
    </row>
    <row r="1243" spans="1:5" x14ac:dyDescent="0.3">
      <c r="A1243" s="19"/>
      <c r="B1243" s="13"/>
      <c r="C1243" s="13"/>
      <c r="D1243" s="13"/>
      <c r="E1243" s="20"/>
    </row>
    <row r="1244" spans="1:5" x14ac:dyDescent="0.3">
      <c r="A1244" s="19"/>
      <c r="B1244" s="13"/>
      <c r="C1244" s="13"/>
      <c r="D1244" s="13"/>
      <c r="E1244" s="20"/>
    </row>
    <row r="1245" spans="1:5" x14ac:dyDescent="0.3">
      <c r="A1245" s="19"/>
      <c r="B1245" s="13"/>
      <c r="C1245" s="13"/>
      <c r="D1245" s="13"/>
      <c r="E1245" s="20"/>
    </row>
    <row r="1246" spans="1:5" x14ac:dyDescent="0.3">
      <c r="A1246" s="19"/>
      <c r="B1246" s="13"/>
      <c r="C1246" s="13"/>
      <c r="D1246" s="13"/>
      <c r="E1246" s="20"/>
    </row>
    <row r="1247" spans="1:5" x14ac:dyDescent="0.3">
      <c r="A1247" s="19"/>
      <c r="B1247" s="13"/>
      <c r="C1247" s="13"/>
      <c r="D1247" s="13"/>
      <c r="E1247" s="20"/>
    </row>
    <row r="1248" spans="1:5" x14ac:dyDescent="0.3">
      <c r="A1248" s="19"/>
      <c r="B1248" s="13"/>
      <c r="C1248" s="13"/>
      <c r="D1248" s="13"/>
      <c r="E1248" s="20"/>
    </row>
    <row r="1249" spans="1:5" x14ac:dyDescent="0.3">
      <c r="A1249" s="19"/>
      <c r="B1249" s="13"/>
      <c r="C1249" s="13"/>
      <c r="D1249" s="13"/>
      <c r="E1249" s="20"/>
    </row>
    <row r="1250" spans="1:5" x14ac:dyDescent="0.3">
      <c r="A1250" s="19"/>
      <c r="B1250" s="13"/>
      <c r="C1250" s="13"/>
      <c r="D1250" s="13"/>
      <c r="E1250" s="20"/>
    </row>
    <row r="1251" spans="1:5" x14ac:dyDescent="0.3">
      <c r="A1251" s="19"/>
      <c r="B1251" s="13"/>
      <c r="C1251" s="13"/>
      <c r="D1251" s="13"/>
      <c r="E1251" s="20"/>
    </row>
    <row r="1252" spans="1:5" x14ac:dyDescent="0.3">
      <c r="A1252" s="19"/>
      <c r="B1252" s="13"/>
      <c r="C1252" s="13"/>
      <c r="D1252" s="13"/>
      <c r="E1252" s="20"/>
    </row>
    <row r="1253" spans="1:5" x14ac:dyDescent="0.3">
      <c r="A1253" s="19"/>
      <c r="B1253" s="13"/>
      <c r="C1253" s="13"/>
      <c r="D1253" s="13"/>
      <c r="E1253" s="20"/>
    </row>
    <row r="1254" spans="1:5" x14ac:dyDescent="0.3">
      <c r="A1254" s="19"/>
      <c r="B1254" s="13"/>
      <c r="C1254" s="13"/>
      <c r="D1254" s="13"/>
      <c r="E1254" s="20"/>
    </row>
    <row r="1255" spans="1:5" x14ac:dyDescent="0.3">
      <c r="A1255" s="19"/>
      <c r="B1255" s="13"/>
      <c r="C1255" s="13"/>
      <c r="D1255" s="13"/>
      <c r="E1255" s="20"/>
    </row>
    <row r="1256" spans="1:5" x14ac:dyDescent="0.3">
      <c r="A1256" s="19"/>
      <c r="B1256" s="13"/>
      <c r="C1256" s="13"/>
      <c r="D1256" s="13"/>
      <c r="E1256" s="20"/>
    </row>
    <row r="1257" spans="1:5" x14ac:dyDescent="0.3">
      <c r="A1257" s="19"/>
      <c r="B1257" s="13"/>
      <c r="C1257" s="13"/>
      <c r="D1257" s="13"/>
      <c r="E1257" s="20"/>
    </row>
    <row r="1258" spans="1:5" x14ac:dyDescent="0.3">
      <c r="A1258" s="19"/>
      <c r="B1258" s="13"/>
      <c r="C1258" s="13"/>
      <c r="D1258" s="13"/>
      <c r="E1258" s="20"/>
    </row>
    <row r="1259" spans="1:5" x14ac:dyDescent="0.3">
      <c r="A1259" s="19"/>
      <c r="B1259" s="13"/>
      <c r="C1259" s="13"/>
      <c r="D1259" s="13"/>
      <c r="E1259" s="20"/>
    </row>
    <row r="1260" spans="1:5" x14ac:dyDescent="0.3">
      <c r="A1260" s="19"/>
      <c r="B1260" s="13"/>
      <c r="C1260" s="13"/>
      <c r="D1260" s="13"/>
      <c r="E1260" s="20"/>
    </row>
    <row r="1261" spans="1:5" x14ac:dyDescent="0.3">
      <c r="A1261" s="19"/>
      <c r="B1261" s="13"/>
      <c r="C1261" s="13"/>
      <c r="D1261" s="13"/>
      <c r="E1261" s="20"/>
    </row>
    <row r="1262" spans="1:5" x14ac:dyDescent="0.3">
      <c r="A1262" s="19"/>
      <c r="B1262" s="13"/>
      <c r="C1262" s="13"/>
      <c r="D1262" s="13"/>
      <c r="E1262" s="20"/>
    </row>
    <row r="1263" spans="1:5" x14ac:dyDescent="0.3">
      <c r="A1263" s="19"/>
      <c r="B1263" s="13"/>
      <c r="C1263" s="13"/>
      <c r="D1263" s="13"/>
      <c r="E1263" s="20"/>
    </row>
    <row r="1264" spans="1:5" x14ac:dyDescent="0.3">
      <c r="A1264" s="19"/>
      <c r="B1264" s="13"/>
      <c r="C1264" s="13"/>
      <c r="D1264" s="13"/>
      <c r="E1264" s="20"/>
    </row>
    <row r="1265" spans="1:5" x14ac:dyDescent="0.3">
      <c r="A1265" s="19"/>
      <c r="B1265" s="13"/>
      <c r="C1265" s="13"/>
      <c r="D1265" s="13"/>
      <c r="E1265" s="20"/>
    </row>
    <row r="1266" spans="1:5" x14ac:dyDescent="0.3">
      <c r="A1266" s="19"/>
      <c r="B1266" s="13"/>
      <c r="C1266" s="13"/>
      <c r="D1266" s="13"/>
      <c r="E1266" s="20"/>
    </row>
    <row r="1267" spans="1:5" x14ac:dyDescent="0.3">
      <c r="A1267" s="19"/>
      <c r="B1267" s="13"/>
      <c r="C1267" s="13"/>
      <c r="D1267" s="13"/>
      <c r="E1267" s="20"/>
    </row>
    <row r="1268" spans="1:5" x14ac:dyDescent="0.3">
      <c r="A1268" s="19"/>
      <c r="B1268" s="13"/>
      <c r="C1268" s="13"/>
      <c r="D1268" s="13"/>
      <c r="E1268" s="20"/>
    </row>
    <row r="1269" spans="1:5" x14ac:dyDescent="0.3">
      <c r="A1269" s="19"/>
      <c r="B1269" s="13"/>
      <c r="C1269" s="13"/>
      <c r="D1269" s="13"/>
      <c r="E1269" s="20"/>
    </row>
    <row r="1270" spans="1:5" x14ac:dyDescent="0.3">
      <c r="A1270" s="19"/>
      <c r="B1270" s="13"/>
      <c r="C1270" s="13"/>
      <c r="D1270" s="13"/>
      <c r="E1270" s="20"/>
    </row>
    <row r="1271" spans="1:5" x14ac:dyDescent="0.3">
      <c r="A1271" s="19"/>
      <c r="B1271" s="13"/>
      <c r="C1271" s="13"/>
      <c r="D1271" s="13"/>
      <c r="E1271" s="20"/>
    </row>
    <row r="1272" spans="1:5" x14ac:dyDescent="0.3">
      <c r="A1272" s="19"/>
      <c r="B1272" s="13"/>
      <c r="C1272" s="13"/>
      <c r="D1272" s="13"/>
      <c r="E1272" s="20"/>
    </row>
    <row r="1273" spans="1:5" x14ac:dyDescent="0.3">
      <c r="A1273" s="19"/>
      <c r="B1273" s="13"/>
      <c r="C1273" s="13"/>
      <c r="D1273" s="13"/>
      <c r="E1273" s="20"/>
    </row>
    <row r="1274" spans="1:5" x14ac:dyDescent="0.3">
      <c r="A1274" s="19"/>
      <c r="B1274" s="13"/>
      <c r="C1274" s="13"/>
      <c r="D1274" s="13"/>
      <c r="E1274" s="20"/>
    </row>
    <row r="1275" spans="1:5" x14ac:dyDescent="0.3">
      <c r="A1275" s="19"/>
      <c r="B1275" s="13"/>
      <c r="C1275" s="13"/>
      <c r="D1275" s="13"/>
      <c r="E1275" s="20"/>
    </row>
    <row r="1276" spans="1:5" x14ac:dyDescent="0.3">
      <c r="A1276" s="19"/>
      <c r="B1276" s="13"/>
      <c r="C1276" s="13"/>
      <c r="D1276" s="13"/>
      <c r="E1276" s="20"/>
    </row>
    <row r="1277" spans="1:5" x14ac:dyDescent="0.3">
      <c r="A1277" s="19"/>
      <c r="B1277" s="13"/>
      <c r="C1277" s="13"/>
      <c r="D1277" s="13"/>
      <c r="E1277" s="20"/>
    </row>
    <row r="1278" spans="1:5" x14ac:dyDescent="0.3">
      <c r="A1278" s="19"/>
      <c r="B1278" s="13"/>
      <c r="C1278" s="13"/>
      <c r="D1278" s="13"/>
      <c r="E1278" s="20"/>
    </row>
    <row r="1279" spans="1:5" x14ac:dyDescent="0.3">
      <c r="A1279" s="19"/>
      <c r="B1279" s="13"/>
      <c r="C1279" s="13"/>
      <c r="D1279" s="13"/>
      <c r="E1279" s="20"/>
    </row>
    <row r="1280" spans="1:5" x14ac:dyDescent="0.3">
      <c r="A1280" s="19"/>
      <c r="B1280" s="13"/>
      <c r="C1280" s="13"/>
      <c r="D1280" s="13"/>
      <c r="E1280" s="20"/>
    </row>
    <row r="1281" spans="1:5" x14ac:dyDescent="0.3">
      <c r="A1281" s="19"/>
      <c r="B1281" s="13"/>
      <c r="C1281" s="13"/>
      <c r="D1281" s="13"/>
      <c r="E1281" s="20"/>
    </row>
    <row r="1282" spans="1:5" x14ac:dyDescent="0.3">
      <c r="A1282" s="19"/>
      <c r="B1282" s="13"/>
      <c r="C1282" s="13"/>
      <c r="D1282" s="13"/>
      <c r="E1282" s="20"/>
    </row>
    <row r="1283" spans="1:5" x14ac:dyDescent="0.3">
      <c r="A1283" s="19"/>
      <c r="B1283" s="13"/>
      <c r="C1283" s="13"/>
      <c r="D1283" s="13"/>
      <c r="E1283" s="20"/>
    </row>
    <row r="1284" spans="1:5" x14ac:dyDescent="0.3">
      <c r="A1284" s="19"/>
      <c r="B1284" s="13"/>
      <c r="C1284" s="13"/>
      <c r="D1284" s="13"/>
      <c r="E1284" s="20"/>
    </row>
    <row r="1285" spans="1:5" x14ac:dyDescent="0.3">
      <c r="A1285" s="19"/>
      <c r="B1285" s="13"/>
      <c r="C1285" s="13"/>
      <c r="D1285" s="13"/>
      <c r="E1285" s="20"/>
    </row>
    <row r="1286" spans="1:5" x14ac:dyDescent="0.3">
      <c r="A1286" s="19"/>
      <c r="B1286" s="13"/>
      <c r="C1286" s="13"/>
      <c r="D1286" s="13"/>
      <c r="E1286" s="20"/>
    </row>
    <row r="1287" spans="1:5" x14ac:dyDescent="0.3">
      <c r="A1287" s="19"/>
      <c r="B1287" s="13"/>
      <c r="C1287" s="13"/>
      <c r="D1287" s="13"/>
      <c r="E1287" s="20"/>
    </row>
    <row r="1288" spans="1:5" x14ac:dyDescent="0.3">
      <c r="A1288" s="19"/>
      <c r="B1288" s="13"/>
      <c r="C1288" s="13"/>
      <c r="D1288" s="13"/>
      <c r="E1288" s="20"/>
    </row>
    <row r="1289" spans="1:5" x14ac:dyDescent="0.3">
      <c r="A1289" s="19"/>
      <c r="B1289" s="13"/>
      <c r="C1289" s="13"/>
      <c r="D1289" s="13"/>
      <c r="E1289" s="20"/>
    </row>
    <row r="1290" spans="1:5" x14ac:dyDescent="0.3">
      <c r="A1290" s="19"/>
      <c r="B1290" s="13"/>
      <c r="C1290" s="13"/>
      <c r="D1290" s="13"/>
      <c r="E1290" s="20"/>
    </row>
    <row r="1291" spans="1:5" x14ac:dyDescent="0.3">
      <c r="A1291" s="19"/>
      <c r="B1291" s="13"/>
      <c r="C1291" s="13"/>
      <c r="D1291" s="13"/>
      <c r="E1291" s="20"/>
    </row>
    <row r="1292" spans="1:5" x14ac:dyDescent="0.3">
      <c r="A1292" s="19"/>
      <c r="B1292" s="13"/>
      <c r="C1292" s="13"/>
      <c r="D1292" s="13"/>
      <c r="E1292" s="20"/>
    </row>
    <row r="1293" spans="1:5" x14ac:dyDescent="0.3">
      <c r="A1293" s="19"/>
      <c r="B1293" s="13"/>
      <c r="C1293" s="13"/>
      <c r="D1293" s="13"/>
      <c r="E1293" s="20"/>
    </row>
    <row r="1294" spans="1:5" x14ac:dyDescent="0.3">
      <c r="A1294" s="19"/>
      <c r="B1294" s="13"/>
      <c r="C1294" s="13"/>
      <c r="D1294" s="13"/>
      <c r="E1294" s="20"/>
    </row>
    <row r="1295" spans="1:5" x14ac:dyDescent="0.3">
      <c r="A1295" s="19"/>
      <c r="B1295" s="13"/>
      <c r="C1295" s="13"/>
      <c r="D1295" s="13"/>
      <c r="E1295" s="20"/>
    </row>
    <row r="1296" spans="1:5" x14ac:dyDescent="0.3">
      <c r="A1296" s="19"/>
      <c r="B1296" s="13"/>
      <c r="C1296" s="13"/>
      <c r="D1296" s="13"/>
      <c r="E1296" s="20"/>
    </row>
    <row r="1297" spans="1:5" x14ac:dyDescent="0.3">
      <c r="A1297" s="19"/>
      <c r="B1297" s="13"/>
      <c r="C1297" s="13"/>
      <c r="D1297" s="13"/>
      <c r="E1297" s="20"/>
    </row>
    <row r="1298" spans="1:5" x14ac:dyDescent="0.3">
      <c r="A1298" s="19"/>
      <c r="B1298" s="13"/>
      <c r="C1298" s="13"/>
      <c r="D1298" s="13"/>
      <c r="E1298" s="20"/>
    </row>
    <row r="1299" spans="1:5" x14ac:dyDescent="0.3">
      <c r="A1299" s="19"/>
      <c r="B1299" s="13"/>
      <c r="C1299" s="13"/>
      <c r="D1299" s="13"/>
      <c r="E1299" s="20"/>
    </row>
    <row r="1300" spans="1:5" x14ac:dyDescent="0.3">
      <c r="A1300" s="19"/>
      <c r="B1300" s="13"/>
      <c r="C1300" s="13"/>
      <c r="D1300" s="13"/>
      <c r="E1300" s="20"/>
    </row>
    <row r="1301" spans="1:5" x14ac:dyDescent="0.3">
      <c r="A1301" s="19"/>
      <c r="B1301" s="13"/>
      <c r="C1301" s="13"/>
      <c r="D1301" s="13"/>
      <c r="E1301" s="20"/>
    </row>
    <row r="1302" spans="1:5" x14ac:dyDescent="0.3">
      <c r="A1302" s="19"/>
      <c r="B1302" s="13"/>
      <c r="C1302" s="13"/>
      <c r="D1302" s="13"/>
      <c r="E1302" s="20"/>
    </row>
    <row r="1303" spans="1:5" x14ac:dyDescent="0.3">
      <c r="A1303" s="19"/>
      <c r="B1303" s="13"/>
      <c r="C1303" s="13"/>
      <c r="D1303" s="13"/>
      <c r="E1303" s="20"/>
    </row>
    <row r="1304" spans="1:5" x14ac:dyDescent="0.3">
      <c r="A1304" s="19"/>
      <c r="B1304" s="13"/>
      <c r="C1304" s="13"/>
      <c r="D1304" s="13"/>
      <c r="E1304" s="20"/>
    </row>
    <row r="1305" spans="1:5" x14ac:dyDescent="0.3">
      <c r="A1305" s="19"/>
      <c r="B1305" s="13"/>
      <c r="C1305" s="13"/>
      <c r="D1305" s="13"/>
      <c r="E1305" s="20"/>
    </row>
    <row r="1306" spans="1:5" x14ac:dyDescent="0.3">
      <c r="A1306" s="19"/>
      <c r="B1306" s="13"/>
      <c r="C1306" s="13"/>
      <c r="D1306" s="13"/>
      <c r="E1306" s="20"/>
    </row>
    <row r="1307" spans="1:5" x14ac:dyDescent="0.3">
      <c r="A1307" s="19"/>
      <c r="B1307" s="13"/>
      <c r="C1307" s="13"/>
      <c r="D1307" s="13"/>
      <c r="E1307" s="20"/>
    </row>
    <row r="1308" spans="1:5" x14ac:dyDescent="0.3">
      <c r="A1308" s="19"/>
      <c r="B1308" s="13"/>
      <c r="C1308" s="13"/>
      <c r="D1308" s="13"/>
      <c r="E1308" s="20"/>
    </row>
    <row r="1309" spans="1:5" x14ac:dyDescent="0.3">
      <c r="A1309" s="19"/>
      <c r="B1309" s="13"/>
      <c r="C1309" s="13"/>
      <c r="D1309" s="13"/>
      <c r="E1309" s="20"/>
    </row>
    <row r="1310" spans="1:5" x14ac:dyDescent="0.3">
      <c r="A1310" s="19"/>
      <c r="B1310" s="13"/>
      <c r="C1310" s="13"/>
      <c r="D1310" s="13"/>
      <c r="E1310" s="20"/>
    </row>
    <row r="1311" spans="1:5" x14ac:dyDescent="0.3">
      <c r="A1311" s="19"/>
      <c r="B1311" s="13"/>
      <c r="C1311" s="13"/>
      <c r="D1311" s="13"/>
      <c r="E1311" s="20"/>
    </row>
    <row r="1312" spans="1:5" x14ac:dyDescent="0.3">
      <c r="A1312" s="19"/>
      <c r="B1312" s="13"/>
      <c r="C1312" s="13"/>
      <c r="D1312" s="13"/>
      <c r="E1312" s="20"/>
    </row>
    <row r="1313" spans="1:5" x14ac:dyDescent="0.3">
      <c r="A1313" s="19"/>
      <c r="B1313" s="13"/>
      <c r="C1313" s="13"/>
      <c r="D1313" s="13"/>
      <c r="E1313" s="20"/>
    </row>
    <row r="1314" spans="1:5" x14ac:dyDescent="0.3">
      <c r="A1314" s="19"/>
      <c r="B1314" s="13"/>
      <c r="C1314" s="13"/>
      <c r="D1314" s="13"/>
      <c r="E1314" s="20"/>
    </row>
    <row r="1315" spans="1:5" x14ac:dyDescent="0.3">
      <c r="A1315" s="19"/>
      <c r="B1315" s="13"/>
      <c r="C1315" s="13"/>
      <c r="D1315" s="13"/>
      <c r="E1315" s="20"/>
    </row>
    <row r="1316" spans="1:5" x14ac:dyDescent="0.3">
      <c r="A1316" s="19"/>
      <c r="B1316" s="13"/>
      <c r="C1316" s="13"/>
      <c r="D1316" s="13"/>
      <c r="E1316" s="20"/>
    </row>
    <row r="1317" spans="1:5" x14ac:dyDescent="0.3">
      <c r="A1317" s="19"/>
      <c r="B1317" s="13"/>
      <c r="C1317" s="13"/>
      <c r="D1317" s="13"/>
      <c r="E1317" s="20"/>
    </row>
    <row r="1318" spans="1:5" x14ac:dyDescent="0.3">
      <c r="A1318" s="19"/>
      <c r="B1318" s="13"/>
      <c r="C1318" s="13"/>
      <c r="D1318" s="13"/>
      <c r="E1318" s="20"/>
    </row>
    <row r="1319" spans="1:5" x14ac:dyDescent="0.3">
      <c r="A1319" s="19"/>
      <c r="B1319" s="13"/>
      <c r="C1319" s="13"/>
      <c r="D1319" s="13"/>
      <c r="E1319" s="20"/>
    </row>
    <row r="1320" spans="1:5" x14ac:dyDescent="0.3">
      <c r="A1320" s="19"/>
      <c r="B1320" s="13"/>
      <c r="C1320" s="13"/>
      <c r="D1320" s="13"/>
      <c r="E1320" s="20"/>
    </row>
    <row r="1321" spans="1:5" x14ac:dyDescent="0.3">
      <c r="A1321" s="19"/>
      <c r="B1321" s="13"/>
      <c r="C1321" s="13"/>
      <c r="D1321" s="13"/>
      <c r="E1321" s="20"/>
    </row>
    <row r="1322" spans="1:5" x14ac:dyDescent="0.3">
      <c r="A1322" s="19"/>
      <c r="B1322" s="13"/>
      <c r="C1322" s="13"/>
      <c r="D1322" s="13"/>
      <c r="E1322" s="20"/>
    </row>
    <row r="1323" spans="1:5" x14ac:dyDescent="0.3">
      <c r="A1323" s="19"/>
      <c r="B1323" s="13"/>
      <c r="C1323" s="13"/>
      <c r="D1323" s="13"/>
      <c r="E1323" s="20"/>
    </row>
    <row r="1324" spans="1:5" x14ac:dyDescent="0.3">
      <c r="A1324" s="19"/>
      <c r="B1324" s="13"/>
      <c r="C1324" s="13"/>
      <c r="D1324" s="13"/>
      <c r="E1324" s="20"/>
    </row>
    <row r="1325" spans="1:5" x14ac:dyDescent="0.3">
      <c r="A1325" s="19"/>
      <c r="B1325" s="13"/>
      <c r="C1325" s="13"/>
      <c r="D1325" s="13"/>
      <c r="E1325" s="20"/>
    </row>
    <row r="1326" spans="1:5" x14ac:dyDescent="0.3">
      <c r="A1326" s="19"/>
      <c r="B1326" s="13"/>
      <c r="C1326" s="13"/>
      <c r="D1326" s="13"/>
      <c r="E1326" s="20"/>
    </row>
    <row r="1327" spans="1:5" x14ac:dyDescent="0.3">
      <c r="A1327" s="19"/>
      <c r="B1327" s="13"/>
      <c r="C1327" s="13"/>
      <c r="D1327" s="13"/>
      <c r="E1327" s="20"/>
    </row>
    <row r="1328" spans="1:5" x14ac:dyDescent="0.3">
      <c r="A1328" s="19"/>
      <c r="B1328" s="13"/>
      <c r="C1328" s="13"/>
      <c r="D1328" s="13"/>
      <c r="E1328" s="20"/>
    </row>
    <row r="1329" spans="1:5" x14ac:dyDescent="0.3">
      <c r="A1329" s="19"/>
      <c r="B1329" s="13"/>
      <c r="C1329" s="13"/>
      <c r="D1329" s="13"/>
      <c r="E1329" s="20"/>
    </row>
    <row r="1330" spans="1:5" x14ac:dyDescent="0.3">
      <c r="A1330" s="19"/>
      <c r="B1330" s="13"/>
      <c r="C1330" s="13"/>
      <c r="D1330" s="13"/>
      <c r="E1330" s="20"/>
    </row>
    <row r="1331" spans="1:5" x14ac:dyDescent="0.3">
      <c r="A1331" s="19"/>
      <c r="B1331" s="13"/>
      <c r="C1331" s="13"/>
      <c r="D1331" s="13"/>
      <c r="E1331" s="20"/>
    </row>
    <row r="1332" spans="1:5" x14ac:dyDescent="0.3">
      <c r="A1332" s="19"/>
      <c r="B1332" s="13"/>
      <c r="C1332" s="13"/>
      <c r="D1332" s="13"/>
      <c r="E1332" s="20"/>
    </row>
    <row r="1333" spans="1:5" x14ac:dyDescent="0.3">
      <c r="A1333" s="19"/>
      <c r="B1333" s="13"/>
      <c r="C1333" s="13"/>
      <c r="D1333" s="13"/>
      <c r="E1333" s="20"/>
    </row>
    <row r="1334" spans="1:5" x14ac:dyDescent="0.3">
      <c r="A1334" s="19"/>
      <c r="B1334" s="13"/>
      <c r="C1334" s="13"/>
      <c r="D1334" s="13"/>
      <c r="E1334" s="20"/>
    </row>
    <row r="1335" spans="1:5" x14ac:dyDescent="0.3">
      <c r="A1335" s="19"/>
      <c r="B1335" s="13"/>
      <c r="C1335" s="13"/>
      <c r="D1335" s="13"/>
      <c r="E1335" s="20"/>
    </row>
    <row r="1336" spans="1:5" x14ac:dyDescent="0.3">
      <c r="A1336" s="19"/>
      <c r="B1336" s="13"/>
      <c r="C1336" s="13"/>
      <c r="D1336" s="13"/>
      <c r="E1336" s="20"/>
    </row>
    <row r="1337" spans="1:5" x14ac:dyDescent="0.3">
      <c r="A1337" s="19"/>
      <c r="B1337" s="13"/>
      <c r="C1337" s="13"/>
      <c r="D1337" s="13"/>
      <c r="E1337" s="20"/>
    </row>
    <row r="1338" spans="1:5" x14ac:dyDescent="0.3">
      <c r="A1338" s="19"/>
      <c r="B1338" s="13"/>
      <c r="C1338" s="13"/>
      <c r="D1338" s="13"/>
      <c r="E1338" s="20"/>
    </row>
    <row r="1339" spans="1:5" x14ac:dyDescent="0.3">
      <c r="A1339" s="19"/>
      <c r="B1339" s="13"/>
      <c r="C1339" s="13"/>
      <c r="D1339" s="13"/>
      <c r="E1339" s="20"/>
    </row>
    <row r="1340" spans="1:5" x14ac:dyDescent="0.3">
      <c r="A1340" s="19"/>
      <c r="B1340" s="13"/>
      <c r="C1340" s="13"/>
      <c r="D1340" s="13"/>
      <c r="E1340" s="20"/>
    </row>
    <row r="1341" spans="1:5" x14ac:dyDescent="0.3">
      <c r="A1341" s="19"/>
      <c r="B1341" s="13"/>
      <c r="C1341" s="13"/>
      <c r="D1341" s="13"/>
      <c r="E1341" s="20"/>
    </row>
    <row r="1342" spans="1:5" x14ac:dyDescent="0.3">
      <c r="A1342" s="19"/>
      <c r="B1342" s="13"/>
      <c r="C1342" s="13"/>
      <c r="D1342" s="13"/>
      <c r="E1342" s="20"/>
    </row>
    <row r="1343" spans="1:5" x14ac:dyDescent="0.3">
      <c r="A1343" s="19"/>
      <c r="B1343" s="13"/>
      <c r="C1343" s="13"/>
      <c r="D1343" s="13"/>
      <c r="E1343" s="20"/>
    </row>
    <row r="1344" spans="1:5" x14ac:dyDescent="0.3">
      <c r="A1344" s="19"/>
      <c r="B1344" s="13"/>
      <c r="C1344" s="13"/>
      <c r="D1344" s="13"/>
      <c r="E1344" s="20"/>
    </row>
    <row r="1345" spans="1:5" x14ac:dyDescent="0.3">
      <c r="A1345" s="19"/>
      <c r="B1345" s="13"/>
      <c r="C1345" s="13"/>
      <c r="D1345" s="13"/>
      <c r="E1345" s="20"/>
    </row>
    <row r="1346" spans="1:5" x14ac:dyDescent="0.3">
      <c r="A1346" s="19"/>
      <c r="B1346" s="13"/>
      <c r="C1346" s="13"/>
      <c r="D1346" s="13"/>
      <c r="E1346" s="20"/>
    </row>
    <row r="1347" spans="1:5" x14ac:dyDescent="0.3">
      <c r="A1347" s="19"/>
      <c r="B1347" s="13"/>
      <c r="C1347" s="13"/>
      <c r="D1347" s="13"/>
      <c r="E1347" s="20"/>
    </row>
    <row r="1348" spans="1:5" x14ac:dyDescent="0.3">
      <c r="A1348" s="19"/>
      <c r="B1348" s="13"/>
      <c r="C1348" s="13"/>
      <c r="D1348" s="13"/>
      <c r="E1348" s="20"/>
    </row>
    <row r="1349" spans="1:5" x14ac:dyDescent="0.3">
      <c r="A1349" s="19"/>
      <c r="B1349" s="13"/>
      <c r="C1349" s="13"/>
      <c r="D1349" s="13"/>
      <c r="E1349" s="20"/>
    </row>
    <row r="1350" spans="1:5" x14ac:dyDescent="0.3">
      <c r="A1350" s="19"/>
      <c r="B1350" s="13"/>
      <c r="C1350" s="13"/>
      <c r="D1350" s="13"/>
      <c r="E1350" s="20"/>
    </row>
    <row r="1351" spans="1:5" x14ac:dyDescent="0.3">
      <c r="A1351" s="19"/>
      <c r="B1351" s="13"/>
      <c r="C1351" s="13"/>
      <c r="D1351" s="13"/>
      <c r="E1351" s="20"/>
    </row>
    <row r="1352" spans="1:5" x14ac:dyDescent="0.3">
      <c r="A1352" s="19"/>
      <c r="B1352" s="13"/>
      <c r="C1352" s="13"/>
      <c r="D1352" s="13"/>
      <c r="E1352" s="20"/>
    </row>
    <row r="1353" spans="1:5" x14ac:dyDescent="0.3">
      <c r="A1353" s="19"/>
      <c r="B1353" s="13"/>
      <c r="C1353" s="13"/>
      <c r="D1353" s="13"/>
      <c r="E1353" s="20"/>
    </row>
    <row r="1354" spans="1:5" x14ac:dyDescent="0.3">
      <c r="A1354" s="19"/>
      <c r="B1354" s="13"/>
      <c r="C1354" s="13"/>
      <c r="D1354" s="13"/>
      <c r="E1354" s="20"/>
    </row>
    <row r="1355" spans="1:5" x14ac:dyDescent="0.3">
      <c r="A1355" s="19"/>
      <c r="B1355" s="13"/>
      <c r="C1355" s="13"/>
      <c r="D1355" s="13"/>
      <c r="E1355" s="20"/>
    </row>
    <row r="1356" spans="1:5" x14ac:dyDescent="0.3">
      <c r="A1356" s="19"/>
      <c r="B1356" s="13"/>
      <c r="C1356" s="13"/>
      <c r="D1356" s="13"/>
      <c r="E1356" s="20"/>
    </row>
    <row r="1357" spans="1:5" x14ac:dyDescent="0.3">
      <c r="A1357" s="19"/>
      <c r="B1357" s="13"/>
      <c r="C1357" s="13"/>
      <c r="D1357" s="13"/>
      <c r="E1357" s="20"/>
    </row>
    <row r="1358" spans="1:5" x14ac:dyDescent="0.3">
      <c r="A1358" s="19"/>
      <c r="B1358" s="13"/>
      <c r="C1358" s="13"/>
      <c r="D1358" s="13"/>
      <c r="E1358" s="20"/>
    </row>
    <row r="1359" spans="1:5" x14ac:dyDescent="0.3">
      <c r="A1359" s="19"/>
      <c r="B1359" s="13"/>
      <c r="C1359" s="13"/>
      <c r="D1359" s="13"/>
      <c r="E1359" s="20"/>
    </row>
    <row r="1360" spans="1:5" x14ac:dyDescent="0.3">
      <c r="A1360" s="19"/>
      <c r="B1360" s="13"/>
      <c r="C1360" s="13"/>
      <c r="D1360" s="13"/>
      <c r="E1360" s="20"/>
    </row>
    <row r="1361" spans="1:5" x14ac:dyDescent="0.3">
      <c r="A1361" s="19"/>
      <c r="B1361" s="13"/>
      <c r="C1361" s="13"/>
      <c r="D1361" s="13"/>
      <c r="E1361" s="20"/>
    </row>
    <row r="1362" spans="1:5" x14ac:dyDescent="0.3">
      <c r="A1362" s="19"/>
      <c r="B1362" s="13"/>
      <c r="C1362" s="13"/>
      <c r="D1362" s="13"/>
      <c r="E1362" s="20"/>
    </row>
    <row r="1363" spans="1:5" x14ac:dyDescent="0.3">
      <c r="A1363" s="19"/>
      <c r="B1363" s="13"/>
      <c r="C1363" s="13"/>
      <c r="D1363" s="13"/>
      <c r="E1363" s="20"/>
    </row>
    <row r="1364" spans="1:5" x14ac:dyDescent="0.3">
      <c r="A1364" s="19"/>
      <c r="B1364" s="13"/>
      <c r="C1364" s="13"/>
      <c r="D1364" s="13"/>
      <c r="E1364" s="20"/>
    </row>
    <row r="1365" spans="1:5" x14ac:dyDescent="0.3">
      <c r="A1365" s="19"/>
      <c r="B1365" s="13"/>
      <c r="C1365" s="13"/>
      <c r="D1365" s="13"/>
      <c r="E1365" s="20"/>
    </row>
    <row r="1366" spans="1:5" x14ac:dyDescent="0.3">
      <c r="A1366" s="19"/>
      <c r="B1366" s="13"/>
      <c r="C1366" s="13"/>
      <c r="D1366" s="13"/>
      <c r="E1366" s="20"/>
    </row>
    <row r="1367" spans="1:5" x14ac:dyDescent="0.3">
      <c r="A1367" s="19"/>
      <c r="B1367" s="13"/>
      <c r="C1367" s="13"/>
      <c r="D1367" s="13"/>
      <c r="E1367" s="20"/>
    </row>
    <row r="1368" spans="1:5" x14ac:dyDescent="0.3">
      <c r="A1368" s="19"/>
      <c r="B1368" s="13"/>
      <c r="C1368" s="13"/>
      <c r="D1368" s="13"/>
      <c r="E1368" s="20"/>
    </row>
    <row r="1369" spans="1:5" x14ac:dyDescent="0.3">
      <c r="A1369" s="19"/>
      <c r="B1369" s="13"/>
      <c r="C1369" s="13"/>
      <c r="D1369" s="13"/>
      <c r="E1369" s="20"/>
    </row>
    <row r="1370" spans="1:5" x14ac:dyDescent="0.3">
      <c r="A1370" s="19"/>
      <c r="B1370" s="13"/>
      <c r="C1370" s="13"/>
      <c r="D1370" s="13"/>
      <c r="E1370" s="20"/>
    </row>
    <row r="1371" spans="1:5" x14ac:dyDescent="0.3">
      <c r="A1371" s="19"/>
      <c r="B1371" s="13"/>
      <c r="C1371" s="13"/>
      <c r="D1371" s="13"/>
      <c r="E1371" s="20"/>
    </row>
    <row r="1372" spans="1:5" x14ac:dyDescent="0.3">
      <c r="A1372" s="19"/>
      <c r="B1372" s="13"/>
      <c r="C1372" s="13"/>
      <c r="D1372" s="13"/>
      <c r="E1372" s="20"/>
    </row>
    <row r="1373" spans="1:5" x14ac:dyDescent="0.3">
      <c r="A1373" s="19"/>
      <c r="B1373" s="13"/>
      <c r="C1373" s="13"/>
      <c r="D1373" s="13"/>
      <c r="E1373" s="20"/>
    </row>
    <row r="1374" spans="1:5" x14ac:dyDescent="0.3">
      <c r="A1374" s="19"/>
      <c r="B1374" s="13"/>
      <c r="C1374" s="13"/>
      <c r="D1374" s="13"/>
      <c r="E1374" s="20"/>
    </row>
    <row r="1375" spans="1:5" x14ac:dyDescent="0.3">
      <c r="A1375" s="19"/>
      <c r="B1375" s="13"/>
      <c r="C1375" s="13"/>
      <c r="D1375" s="13"/>
      <c r="E1375" s="20"/>
    </row>
    <row r="1376" spans="1:5" x14ac:dyDescent="0.3">
      <c r="A1376" s="19"/>
      <c r="B1376" s="13"/>
      <c r="C1376" s="13"/>
      <c r="D1376" s="13"/>
      <c r="E1376" s="20"/>
    </row>
    <row r="1377" spans="1:5" x14ac:dyDescent="0.3">
      <c r="A1377" s="19"/>
      <c r="B1377" s="13"/>
      <c r="C1377" s="13"/>
      <c r="D1377" s="13"/>
      <c r="E1377" s="20"/>
    </row>
    <row r="1378" spans="1:5" x14ac:dyDescent="0.3">
      <c r="A1378" s="19"/>
      <c r="B1378" s="13"/>
      <c r="C1378" s="13"/>
      <c r="D1378" s="13"/>
      <c r="E1378" s="20"/>
    </row>
    <row r="1379" spans="1:5" x14ac:dyDescent="0.3">
      <c r="A1379" s="19"/>
      <c r="B1379" s="13"/>
      <c r="C1379" s="13"/>
      <c r="D1379" s="13"/>
      <c r="E1379" s="20"/>
    </row>
    <row r="1380" spans="1:5" x14ac:dyDescent="0.3">
      <c r="A1380" s="19"/>
      <c r="B1380" s="13"/>
      <c r="C1380" s="13"/>
      <c r="D1380" s="13"/>
      <c r="E1380" s="20"/>
    </row>
    <row r="1381" spans="1:5" x14ac:dyDescent="0.3">
      <c r="A1381" s="19"/>
      <c r="B1381" s="13"/>
      <c r="C1381" s="13"/>
      <c r="D1381" s="13"/>
      <c r="E1381" s="20"/>
    </row>
    <row r="1382" spans="1:5" x14ac:dyDescent="0.3">
      <c r="A1382" s="19"/>
      <c r="B1382" s="13"/>
      <c r="C1382" s="13"/>
      <c r="D1382" s="13"/>
      <c r="E1382" s="20"/>
    </row>
    <row r="1383" spans="1:5" x14ac:dyDescent="0.3">
      <c r="A1383" s="19"/>
      <c r="B1383" s="13"/>
      <c r="C1383" s="13"/>
      <c r="D1383" s="13"/>
      <c r="E1383" s="20"/>
    </row>
    <row r="1384" spans="1:5" x14ac:dyDescent="0.3">
      <c r="A1384" s="19"/>
      <c r="B1384" s="13"/>
      <c r="C1384" s="13"/>
      <c r="D1384" s="13"/>
      <c r="E1384" s="20"/>
    </row>
    <row r="1385" spans="1:5" x14ac:dyDescent="0.3">
      <c r="A1385" s="19"/>
      <c r="B1385" s="13"/>
      <c r="C1385" s="13"/>
      <c r="D1385" s="13"/>
      <c r="E1385" s="20"/>
    </row>
    <row r="1386" spans="1:5" x14ac:dyDescent="0.3">
      <c r="A1386" s="19"/>
      <c r="B1386" s="13"/>
      <c r="C1386" s="13"/>
      <c r="D1386" s="13"/>
      <c r="E1386" s="20"/>
    </row>
    <row r="1387" spans="1:5" x14ac:dyDescent="0.3">
      <c r="A1387" s="19"/>
      <c r="B1387" s="13"/>
      <c r="C1387" s="13"/>
      <c r="D1387" s="13"/>
      <c r="E1387" s="20"/>
    </row>
    <row r="1388" spans="1:5" x14ac:dyDescent="0.3">
      <c r="A1388" s="19"/>
      <c r="B1388" s="13"/>
      <c r="C1388" s="13"/>
      <c r="D1388" s="13"/>
      <c r="E1388" s="20"/>
    </row>
    <row r="1389" spans="1:5" x14ac:dyDescent="0.3">
      <c r="A1389" s="19"/>
      <c r="B1389" s="13"/>
      <c r="C1389" s="13"/>
      <c r="D1389" s="13"/>
      <c r="E1389" s="20"/>
    </row>
    <row r="1390" spans="1:5" x14ac:dyDescent="0.3">
      <c r="A1390" s="19"/>
      <c r="B1390" s="13"/>
      <c r="C1390" s="13"/>
      <c r="D1390" s="13"/>
      <c r="E1390" s="20"/>
    </row>
    <row r="1391" spans="1:5" x14ac:dyDescent="0.3">
      <c r="A1391" s="19"/>
      <c r="B1391" s="13"/>
      <c r="C1391" s="13"/>
      <c r="D1391" s="13"/>
      <c r="E1391" s="20"/>
    </row>
    <row r="1392" spans="1:5" x14ac:dyDescent="0.3">
      <c r="A1392" s="19"/>
      <c r="B1392" s="13"/>
      <c r="C1392" s="13"/>
      <c r="D1392" s="13"/>
      <c r="E1392" s="20"/>
    </row>
    <row r="1393" spans="1:5" x14ac:dyDescent="0.3">
      <c r="A1393" s="19"/>
      <c r="B1393" s="13"/>
      <c r="C1393" s="13"/>
      <c r="D1393" s="13"/>
      <c r="E1393" s="20"/>
    </row>
    <row r="1394" spans="1:5" x14ac:dyDescent="0.3">
      <c r="A1394" s="19"/>
      <c r="B1394" s="13"/>
      <c r="C1394" s="13"/>
      <c r="D1394" s="13"/>
      <c r="E1394" s="20"/>
    </row>
    <row r="1395" spans="1:5" x14ac:dyDescent="0.3">
      <c r="A1395" s="19"/>
      <c r="B1395" s="13"/>
      <c r="C1395" s="13"/>
      <c r="D1395" s="13"/>
      <c r="E1395" s="20"/>
    </row>
    <row r="1396" spans="1:5" x14ac:dyDescent="0.3">
      <c r="A1396" s="19"/>
      <c r="B1396" s="13"/>
      <c r="C1396" s="13"/>
      <c r="D1396" s="13"/>
      <c r="E1396" s="20"/>
    </row>
    <row r="1397" spans="1:5" x14ac:dyDescent="0.3">
      <c r="A1397" s="19"/>
      <c r="B1397" s="13"/>
      <c r="C1397" s="13"/>
      <c r="D1397" s="13"/>
      <c r="E1397" s="20"/>
    </row>
    <row r="1398" spans="1:5" x14ac:dyDescent="0.3">
      <c r="A1398" s="19"/>
      <c r="B1398" s="13"/>
      <c r="C1398" s="13"/>
      <c r="D1398" s="13"/>
      <c r="E1398" s="20"/>
    </row>
    <row r="1399" spans="1:5" x14ac:dyDescent="0.3">
      <c r="A1399" s="19"/>
      <c r="B1399" s="13"/>
      <c r="C1399" s="13"/>
      <c r="D1399" s="13"/>
      <c r="E1399" s="20"/>
    </row>
    <row r="1400" spans="1:5" x14ac:dyDescent="0.3">
      <c r="A1400" s="19"/>
      <c r="B1400" s="13"/>
      <c r="C1400" s="13"/>
      <c r="D1400" s="13"/>
      <c r="E1400" s="20"/>
    </row>
    <row r="1401" spans="1:5" x14ac:dyDescent="0.3">
      <c r="A1401" s="19"/>
      <c r="B1401" s="13"/>
      <c r="C1401" s="13"/>
      <c r="D1401" s="13"/>
      <c r="E1401" s="20"/>
    </row>
    <row r="1402" spans="1:5" x14ac:dyDescent="0.3">
      <c r="A1402" s="19"/>
      <c r="B1402" s="13"/>
      <c r="C1402" s="13"/>
      <c r="D1402" s="13"/>
      <c r="E1402" s="20"/>
    </row>
    <row r="1403" spans="1:5" x14ac:dyDescent="0.3">
      <c r="A1403" s="19"/>
      <c r="B1403" s="13"/>
      <c r="C1403" s="13"/>
      <c r="D1403" s="13"/>
      <c r="E1403" s="20"/>
    </row>
    <row r="1404" spans="1:5" x14ac:dyDescent="0.3">
      <c r="A1404" s="19"/>
      <c r="B1404" s="13"/>
      <c r="C1404" s="13"/>
      <c r="D1404" s="13"/>
      <c r="E1404" s="20"/>
    </row>
    <row r="1405" spans="1:5" x14ac:dyDescent="0.3">
      <c r="A1405" s="19"/>
      <c r="B1405" s="13"/>
      <c r="C1405" s="13"/>
      <c r="D1405" s="13"/>
      <c r="E1405" s="20"/>
    </row>
    <row r="1406" spans="1:5" x14ac:dyDescent="0.3">
      <c r="A1406" s="19"/>
      <c r="B1406" s="13"/>
      <c r="C1406" s="13"/>
      <c r="D1406" s="13"/>
      <c r="E1406" s="20"/>
    </row>
    <row r="1407" spans="1:5" x14ac:dyDescent="0.3">
      <c r="A1407" s="19"/>
      <c r="B1407" s="13"/>
      <c r="C1407" s="13"/>
      <c r="D1407" s="13"/>
      <c r="E1407" s="20"/>
    </row>
    <row r="1408" spans="1:5" x14ac:dyDescent="0.3">
      <c r="A1408" s="19"/>
      <c r="B1408" s="13"/>
      <c r="C1408" s="13"/>
      <c r="D1408" s="13"/>
      <c r="E1408" s="20"/>
    </row>
    <row r="1409" spans="1:5" x14ac:dyDescent="0.3">
      <c r="A1409" s="19"/>
      <c r="B1409" s="13"/>
      <c r="C1409" s="13"/>
      <c r="D1409" s="13"/>
      <c r="E1409" s="20"/>
    </row>
    <row r="1410" spans="1:5" x14ac:dyDescent="0.3">
      <c r="A1410" s="19"/>
      <c r="B1410" s="13"/>
      <c r="C1410" s="13"/>
      <c r="D1410" s="13"/>
      <c r="E1410" s="20"/>
    </row>
    <row r="1411" spans="1:5" x14ac:dyDescent="0.3">
      <c r="A1411" s="19"/>
      <c r="B1411" s="13"/>
      <c r="C1411" s="13"/>
      <c r="D1411" s="13"/>
      <c r="E1411" s="20"/>
    </row>
    <row r="1412" spans="1:5" x14ac:dyDescent="0.3">
      <c r="A1412" s="19"/>
      <c r="B1412" s="13"/>
      <c r="C1412" s="13"/>
      <c r="D1412" s="13"/>
      <c r="E1412" s="20"/>
    </row>
    <row r="1413" spans="1:5" x14ac:dyDescent="0.3">
      <c r="A1413" s="19"/>
      <c r="B1413" s="13"/>
      <c r="C1413" s="13"/>
      <c r="D1413" s="13"/>
      <c r="E1413" s="20"/>
    </row>
    <row r="1414" spans="1:5" x14ac:dyDescent="0.3">
      <c r="A1414" s="19"/>
      <c r="B1414" s="13"/>
      <c r="C1414" s="13"/>
      <c r="D1414" s="13"/>
      <c r="E1414" s="20"/>
    </row>
    <row r="1415" spans="1:5" x14ac:dyDescent="0.3">
      <c r="A1415" s="19"/>
      <c r="B1415" s="13"/>
      <c r="C1415" s="13"/>
      <c r="D1415" s="13"/>
      <c r="E1415" s="20"/>
    </row>
    <row r="1416" spans="1:5" x14ac:dyDescent="0.3">
      <c r="A1416" s="19"/>
      <c r="B1416" s="13"/>
      <c r="C1416" s="13"/>
      <c r="D1416" s="13"/>
      <c r="E1416" s="20"/>
    </row>
    <row r="1417" spans="1:5" x14ac:dyDescent="0.3">
      <c r="A1417" s="19"/>
      <c r="B1417" s="13"/>
      <c r="C1417" s="13"/>
      <c r="D1417" s="13"/>
      <c r="E1417" s="20"/>
    </row>
    <row r="1418" spans="1:5" x14ac:dyDescent="0.3">
      <c r="A1418" s="19"/>
      <c r="B1418" s="13"/>
      <c r="C1418" s="13"/>
      <c r="D1418" s="13"/>
      <c r="E1418" s="20"/>
    </row>
    <row r="1419" spans="1:5" x14ac:dyDescent="0.3">
      <c r="A1419" s="19"/>
      <c r="B1419" s="13"/>
      <c r="C1419" s="13"/>
      <c r="D1419" s="13"/>
      <c r="E1419" s="20"/>
    </row>
    <row r="1420" spans="1:5" x14ac:dyDescent="0.3">
      <c r="A1420" s="19"/>
      <c r="B1420" s="13"/>
      <c r="C1420" s="13"/>
      <c r="D1420" s="13"/>
      <c r="E1420" s="20"/>
    </row>
    <row r="1421" spans="1:5" x14ac:dyDescent="0.3">
      <c r="A1421" s="19"/>
      <c r="B1421" s="13"/>
      <c r="C1421" s="13"/>
      <c r="D1421" s="13"/>
      <c r="E1421" s="20"/>
    </row>
    <row r="1422" spans="1:5" x14ac:dyDescent="0.3">
      <c r="A1422" s="19"/>
      <c r="B1422" s="13"/>
      <c r="C1422" s="13"/>
      <c r="D1422" s="13"/>
      <c r="E1422" s="20"/>
    </row>
    <row r="1423" spans="1:5" x14ac:dyDescent="0.3">
      <c r="A1423" s="19"/>
      <c r="B1423" s="13"/>
      <c r="C1423" s="13"/>
      <c r="D1423" s="13"/>
      <c r="E1423" s="20"/>
    </row>
    <row r="1424" spans="1:5" x14ac:dyDescent="0.3">
      <c r="A1424" s="19"/>
      <c r="B1424" s="13"/>
      <c r="C1424" s="13"/>
      <c r="D1424" s="13"/>
      <c r="E1424" s="20"/>
    </row>
    <row r="1425" spans="1:5" x14ac:dyDescent="0.3">
      <c r="A1425" s="19"/>
      <c r="B1425" s="13"/>
      <c r="C1425" s="13"/>
      <c r="D1425" s="13"/>
      <c r="E1425" s="20"/>
    </row>
    <row r="1426" spans="1:5" x14ac:dyDescent="0.3">
      <c r="A1426" s="19"/>
      <c r="B1426" s="13"/>
      <c r="C1426" s="13"/>
      <c r="D1426" s="13"/>
      <c r="E1426" s="20"/>
    </row>
    <row r="1427" spans="1:5" x14ac:dyDescent="0.3">
      <c r="A1427" s="19"/>
      <c r="B1427" s="13"/>
      <c r="C1427" s="13"/>
      <c r="D1427" s="13"/>
      <c r="E1427" s="20"/>
    </row>
    <row r="1428" spans="1:5" x14ac:dyDescent="0.3">
      <c r="A1428" s="19"/>
      <c r="B1428" s="13"/>
      <c r="C1428" s="13"/>
      <c r="D1428" s="13"/>
      <c r="E1428" s="20"/>
    </row>
    <row r="1429" spans="1:5" x14ac:dyDescent="0.3">
      <c r="A1429" s="19"/>
      <c r="B1429" s="13"/>
      <c r="C1429" s="13"/>
      <c r="D1429" s="13"/>
      <c r="E1429" s="20"/>
    </row>
    <row r="1430" spans="1:5" x14ac:dyDescent="0.3">
      <c r="A1430" s="19"/>
      <c r="B1430" s="13"/>
      <c r="C1430" s="13"/>
      <c r="D1430" s="13"/>
      <c r="E1430" s="20"/>
    </row>
    <row r="1431" spans="1:5" x14ac:dyDescent="0.3">
      <c r="A1431" s="19"/>
      <c r="B1431" s="13"/>
      <c r="C1431" s="13"/>
      <c r="D1431" s="13"/>
      <c r="E1431" s="20"/>
    </row>
    <row r="1432" spans="1:5" x14ac:dyDescent="0.3">
      <c r="A1432" s="19"/>
      <c r="B1432" s="13"/>
      <c r="C1432" s="13"/>
      <c r="D1432" s="13"/>
      <c r="E1432" s="20"/>
    </row>
    <row r="1433" spans="1:5" x14ac:dyDescent="0.3">
      <c r="A1433" s="19"/>
      <c r="B1433" s="13"/>
      <c r="C1433" s="13"/>
      <c r="D1433" s="13"/>
      <c r="E1433" s="20"/>
    </row>
    <row r="1434" spans="1:5" x14ac:dyDescent="0.3">
      <c r="A1434" s="19"/>
      <c r="B1434" s="13"/>
      <c r="C1434" s="13"/>
      <c r="D1434" s="13"/>
      <c r="E1434" s="20"/>
    </row>
    <row r="1435" spans="1:5" x14ac:dyDescent="0.3">
      <c r="A1435" s="19"/>
      <c r="B1435" s="13"/>
      <c r="C1435" s="13"/>
      <c r="D1435" s="13"/>
      <c r="E1435" s="20"/>
    </row>
    <row r="1436" spans="1:5" x14ac:dyDescent="0.3">
      <c r="A1436" s="19"/>
      <c r="B1436" s="13"/>
      <c r="C1436" s="13"/>
      <c r="D1436" s="13"/>
      <c r="E1436" s="20"/>
    </row>
    <row r="1437" spans="1:5" x14ac:dyDescent="0.3">
      <c r="A1437" s="19"/>
      <c r="B1437" s="13"/>
      <c r="C1437" s="13"/>
      <c r="D1437" s="13"/>
      <c r="E1437" s="20"/>
    </row>
    <row r="1438" spans="1:5" x14ac:dyDescent="0.3">
      <c r="A1438" s="19"/>
      <c r="B1438" s="13"/>
      <c r="C1438" s="13"/>
      <c r="D1438" s="13"/>
      <c r="E1438" s="20"/>
    </row>
    <row r="1439" spans="1:5" x14ac:dyDescent="0.3">
      <c r="A1439" s="19"/>
      <c r="B1439" s="13"/>
      <c r="C1439" s="13"/>
      <c r="D1439" s="13"/>
      <c r="E1439" s="20"/>
    </row>
    <row r="1440" spans="1:5" x14ac:dyDescent="0.3">
      <c r="A1440" s="19"/>
      <c r="B1440" s="13"/>
      <c r="C1440" s="13"/>
      <c r="D1440" s="13"/>
      <c r="E1440" s="20"/>
    </row>
    <row r="1441" spans="1:5" x14ac:dyDescent="0.3">
      <c r="A1441" s="19"/>
      <c r="B1441" s="13"/>
      <c r="C1441" s="13"/>
      <c r="D1441" s="13"/>
      <c r="E1441" s="20"/>
    </row>
    <row r="1442" spans="1:5" x14ac:dyDescent="0.3">
      <c r="A1442" s="19"/>
      <c r="B1442" s="13"/>
      <c r="C1442" s="13"/>
      <c r="D1442" s="13"/>
      <c r="E1442" s="20"/>
    </row>
    <row r="1443" spans="1:5" x14ac:dyDescent="0.3">
      <c r="A1443" s="19"/>
      <c r="B1443" s="13"/>
      <c r="C1443" s="13"/>
      <c r="D1443" s="13"/>
      <c r="E1443" s="20"/>
    </row>
    <row r="1444" spans="1:5" x14ac:dyDescent="0.3">
      <c r="A1444" s="19"/>
      <c r="B1444" s="13"/>
      <c r="C1444" s="13"/>
      <c r="D1444" s="13"/>
      <c r="E1444" s="20"/>
    </row>
    <row r="1445" spans="1:5" x14ac:dyDescent="0.3">
      <c r="A1445" s="19"/>
      <c r="B1445" s="13"/>
      <c r="C1445" s="13"/>
      <c r="D1445" s="13"/>
      <c r="E1445" s="20"/>
    </row>
    <row r="1446" spans="1:5" x14ac:dyDescent="0.3">
      <c r="A1446" s="19"/>
      <c r="B1446" s="13"/>
      <c r="C1446" s="13"/>
      <c r="D1446" s="13"/>
      <c r="E1446" s="20"/>
    </row>
    <row r="1447" spans="1:5" x14ac:dyDescent="0.3">
      <c r="A1447" s="19"/>
      <c r="B1447" s="13"/>
      <c r="C1447" s="13"/>
      <c r="D1447" s="13"/>
      <c r="E1447" s="20"/>
    </row>
    <row r="1448" spans="1:5" x14ac:dyDescent="0.3">
      <c r="A1448" s="19"/>
      <c r="B1448" s="13"/>
      <c r="C1448" s="13"/>
      <c r="D1448" s="13"/>
      <c r="E1448" s="20"/>
    </row>
    <row r="1449" spans="1:5" x14ac:dyDescent="0.3">
      <c r="A1449" s="19"/>
      <c r="B1449" s="13"/>
      <c r="C1449" s="13"/>
      <c r="D1449" s="13"/>
      <c r="E1449" s="20"/>
    </row>
    <row r="1450" spans="1:5" x14ac:dyDescent="0.3">
      <c r="A1450" s="19"/>
      <c r="B1450" s="13"/>
      <c r="C1450" s="13"/>
      <c r="D1450" s="13"/>
      <c r="E1450" s="20"/>
    </row>
    <row r="1451" spans="1:5" x14ac:dyDescent="0.3">
      <c r="A1451" s="19"/>
      <c r="B1451" s="13"/>
      <c r="C1451" s="13"/>
      <c r="D1451" s="13"/>
      <c r="E1451" s="20"/>
    </row>
    <row r="1452" spans="1:5" x14ac:dyDescent="0.3">
      <c r="A1452" s="19"/>
      <c r="B1452" s="13"/>
      <c r="C1452" s="13"/>
      <c r="D1452" s="13"/>
      <c r="E1452" s="20"/>
    </row>
    <row r="1453" spans="1:5" x14ac:dyDescent="0.3">
      <c r="A1453" s="19"/>
      <c r="B1453" s="13"/>
      <c r="C1453" s="13"/>
      <c r="D1453" s="13"/>
      <c r="E1453" s="20"/>
    </row>
    <row r="1454" spans="1:5" x14ac:dyDescent="0.3">
      <c r="A1454" s="19"/>
      <c r="B1454" s="13"/>
      <c r="C1454" s="13"/>
      <c r="D1454" s="13"/>
      <c r="E1454" s="20"/>
    </row>
    <row r="1455" spans="1:5" x14ac:dyDescent="0.3">
      <c r="A1455" s="19"/>
      <c r="B1455" s="13"/>
      <c r="C1455" s="13"/>
      <c r="D1455" s="13"/>
      <c r="E1455" s="20"/>
    </row>
    <row r="1456" spans="1:5" x14ac:dyDescent="0.3">
      <c r="A1456" s="19"/>
      <c r="B1456" s="13"/>
      <c r="C1456" s="13"/>
      <c r="D1456" s="13"/>
      <c r="E1456" s="20"/>
    </row>
    <row r="1457" spans="1:5" x14ac:dyDescent="0.3">
      <c r="A1457" s="19"/>
      <c r="B1457" s="13"/>
      <c r="C1457" s="13"/>
      <c r="D1457" s="13"/>
      <c r="E1457" s="20"/>
    </row>
    <row r="1458" spans="1:5" x14ac:dyDescent="0.3">
      <c r="A1458" s="19"/>
      <c r="B1458" s="13"/>
      <c r="C1458" s="13"/>
      <c r="D1458" s="13"/>
      <c r="E1458" s="20"/>
    </row>
    <row r="1459" spans="1:5" x14ac:dyDescent="0.3">
      <c r="A1459" s="19"/>
      <c r="B1459" s="13"/>
      <c r="C1459" s="13"/>
      <c r="D1459" s="13"/>
      <c r="E1459" s="20"/>
    </row>
    <row r="1460" spans="1:5" x14ac:dyDescent="0.3">
      <c r="A1460" s="19"/>
      <c r="B1460" s="13"/>
      <c r="C1460" s="13"/>
      <c r="D1460" s="13"/>
      <c r="E1460" s="20"/>
    </row>
    <row r="1461" spans="1:5" x14ac:dyDescent="0.3">
      <c r="A1461" s="19"/>
      <c r="B1461" s="13"/>
      <c r="C1461" s="13"/>
      <c r="D1461" s="13"/>
      <c r="E1461" s="20"/>
    </row>
    <row r="1462" spans="1:5" x14ac:dyDescent="0.3">
      <c r="A1462" s="19"/>
      <c r="B1462" s="13"/>
      <c r="C1462" s="13"/>
      <c r="D1462" s="13"/>
      <c r="E1462" s="20"/>
    </row>
    <row r="1463" spans="1:5" x14ac:dyDescent="0.3">
      <c r="A1463" s="19"/>
      <c r="B1463" s="13"/>
      <c r="C1463" s="13"/>
      <c r="D1463" s="13"/>
      <c r="E1463" s="20"/>
    </row>
    <row r="1464" spans="1:5" x14ac:dyDescent="0.3">
      <c r="A1464" s="19"/>
      <c r="B1464" s="13"/>
      <c r="C1464" s="13"/>
      <c r="D1464" s="13"/>
      <c r="E1464" s="20"/>
    </row>
    <row r="1465" spans="1:5" x14ac:dyDescent="0.3">
      <c r="A1465" s="19"/>
      <c r="B1465" s="13"/>
      <c r="C1465" s="13"/>
      <c r="D1465" s="13"/>
      <c r="E1465" s="20"/>
    </row>
    <row r="1466" spans="1:5" x14ac:dyDescent="0.3">
      <c r="A1466" s="19"/>
      <c r="B1466" s="13"/>
      <c r="C1466" s="13"/>
      <c r="D1466" s="13"/>
      <c r="E1466" s="20"/>
    </row>
    <row r="1467" spans="1:5" x14ac:dyDescent="0.3">
      <c r="A1467" s="19"/>
      <c r="B1467" s="13"/>
      <c r="C1467" s="13"/>
      <c r="D1467" s="13"/>
      <c r="E1467" s="20"/>
    </row>
    <row r="1468" spans="1:5" x14ac:dyDescent="0.3">
      <c r="A1468" s="19"/>
      <c r="B1468" s="13"/>
      <c r="C1468" s="13"/>
      <c r="D1468" s="13"/>
      <c r="E1468" s="20"/>
    </row>
    <row r="1469" spans="1:5" x14ac:dyDescent="0.3">
      <c r="A1469" s="19"/>
      <c r="B1469" s="13"/>
      <c r="C1469" s="13"/>
      <c r="D1469" s="13"/>
      <c r="E1469" s="20"/>
    </row>
    <row r="1470" spans="1:5" x14ac:dyDescent="0.3">
      <c r="A1470" s="19"/>
      <c r="B1470" s="13"/>
      <c r="C1470" s="13"/>
      <c r="D1470" s="13"/>
      <c r="E1470" s="20"/>
    </row>
    <row r="1471" spans="1:5" x14ac:dyDescent="0.3">
      <c r="A1471" s="19"/>
      <c r="B1471" s="13"/>
      <c r="C1471" s="13"/>
      <c r="D1471" s="13"/>
      <c r="E1471" s="20"/>
    </row>
    <row r="1472" spans="1:5" x14ac:dyDescent="0.3">
      <c r="A1472" s="19"/>
      <c r="B1472" s="13"/>
      <c r="C1472" s="13"/>
      <c r="D1472" s="13"/>
      <c r="E1472" s="20"/>
    </row>
    <row r="1473" spans="1:5" x14ac:dyDescent="0.3">
      <c r="A1473" s="19"/>
      <c r="B1473" s="13"/>
      <c r="C1473" s="13"/>
      <c r="D1473" s="13"/>
      <c r="E1473" s="20"/>
    </row>
    <row r="1474" spans="1:5" x14ac:dyDescent="0.3">
      <c r="A1474" s="19"/>
      <c r="B1474" s="13"/>
      <c r="C1474" s="13"/>
      <c r="D1474" s="13"/>
      <c r="E1474" s="20"/>
    </row>
    <row r="1475" spans="1:5" x14ac:dyDescent="0.3">
      <c r="A1475" s="19"/>
      <c r="B1475" s="13"/>
      <c r="C1475" s="13"/>
      <c r="D1475" s="13"/>
      <c r="E1475" s="20"/>
    </row>
    <row r="1476" spans="1:5" x14ac:dyDescent="0.3">
      <c r="A1476" s="19"/>
      <c r="B1476" s="13"/>
      <c r="C1476" s="13"/>
      <c r="D1476" s="13"/>
      <c r="E1476" s="20"/>
    </row>
    <row r="1477" spans="1:5" x14ac:dyDescent="0.3">
      <c r="A1477" s="19"/>
      <c r="B1477" s="13"/>
      <c r="C1477" s="13"/>
      <c r="D1477" s="13"/>
      <c r="E1477" s="20"/>
    </row>
    <row r="1478" spans="1:5" x14ac:dyDescent="0.3">
      <c r="A1478" s="19"/>
      <c r="B1478" s="13"/>
      <c r="C1478" s="13"/>
      <c r="D1478" s="13"/>
      <c r="E1478" s="20"/>
    </row>
    <row r="1479" spans="1:5" x14ac:dyDescent="0.3">
      <c r="A1479" s="19"/>
      <c r="B1479" s="13"/>
      <c r="C1479" s="13"/>
      <c r="D1479" s="13"/>
      <c r="E1479" s="20"/>
    </row>
    <row r="1480" spans="1:5" x14ac:dyDescent="0.3">
      <c r="A1480" s="19"/>
      <c r="B1480" s="13"/>
      <c r="C1480" s="13"/>
      <c r="D1480" s="13"/>
      <c r="E1480" s="20"/>
    </row>
    <row r="1481" spans="1:5" x14ac:dyDescent="0.3">
      <c r="A1481" s="19"/>
      <c r="B1481" s="13"/>
      <c r="C1481" s="13"/>
      <c r="D1481" s="13"/>
      <c r="E1481" s="20"/>
    </row>
    <row r="1482" spans="1:5" x14ac:dyDescent="0.3">
      <c r="A1482" s="19"/>
      <c r="B1482" s="13"/>
      <c r="C1482" s="13"/>
      <c r="D1482" s="13"/>
      <c r="E1482" s="20"/>
    </row>
    <row r="1483" spans="1:5" x14ac:dyDescent="0.3">
      <c r="A1483" s="19"/>
      <c r="B1483" s="13"/>
      <c r="C1483" s="13"/>
      <c r="D1483" s="13"/>
      <c r="E1483" s="20"/>
    </row>
    <row r="1484" spans="1:5" x14ac:dyDescent="0.3">
      <c r="A1484" s="19"/>
      <c r="B1484" s="13"/>
      <c r="C1484" s="13"/>
      <c r="D1484" s="13"/>
      <c r="E1484" s="20"/>
    </row>
    <row r="1485" spans="1:5" x14ac:dyDescent="0.3">
      <c r="A1485" s="19"/>
      <c r="B1485" s="13"/>
      <c r="C1485" s="13"/>
      <c r="D1485" s="13"/>
      <c r="E1485" s="20"/>
    </row>
    <row r="1486" spans="1:5" x14ac:dyDescent="0.3">
      <c r="A1486" s="19"/>
      <c r="B1486" s="13"/>
      <c r="C1486" s="13"/>
      <c r="D1486" s="13"/>
      <c r="E1486" s="20"/>
    </row>
    <row r="1487" spans="1:5" x14ac:dyDescent="0.3">
      <c r="A1487" s="19"/>
      <c r="B1487" s="13"/>
      <c r="C1487" s="13"/>
      <c r="D1487" s="13"/>
      <c r="E1487" s="20"/>
    </row>
    <row r="1488" spans="1:5" x14ac:dyDescent="0.3">
      <c r="A1488" s="19"/>
      <c r="B1488" s="13"/>
      <c r="C1488" s="13"/>
      <c r="D1488" s="13"/>
      <c r="E1488" s="20"/>
    </row>
    <row r="1489" spans="1:5" x14ac:dyDescent="0.3">
      <c r="A1489" s="19"/>
      <c r="B1489" s="13"/>
      <c r="C1489" s="13"/>
      <c r="D1489" s="13"/>
      <c r="E1489" s="20"/>
    </row>
    <row r="1490" spans="1:5" x14ac:dyDescent="0.3">
      <c r="A1490" s="19"/>
      <c r="B1490" s="13"/>
      <c r="C1490" s="13"/>
      <c r="D1490" s="13"/>
      <c r="E1490" s="20"/>
    </row>
    <row r="1491" spans="1:5" x14ac:dyDescent="0.3">
      <c r="A1491" s="19"/>
      <c r="B1491" s="13"/>
      <c r="C1491" s="13"/>
      <c r="D1491" s="13"/>
      <c r="E1491" s="20"/>
    </row>
    <row r="1492" spans="1:5" x14ac:dyDescent="0.3">
      <c r="A1492" s="19"/>
      <c r="B1492" s="13"/>
      <c r="C1492" s="13"/>
      <c r="D1492" s="13"/>
      <c r="E1492" s="20"/>
    </row>
    <row r="1493" spans="1:5" x14ac:dyDescent="0.3">
      <c r="A1493" s="19"/>
      <c r="B1493" s="13"/>
      <c r="C1493" s="13"/>
      <c r="D1493" s="13"/>
      <c r="E1493" s="20"/>
    </row>
    <row r="1494" spans="1:5" x14ac:dyDescent="0.3">
      <c r="A1494" s="19"/>
      <c r="B1494" s="13"/>
      <c r="C1494" s="13"/>
      <c r="D1494" s="13"/>
      <c r="E1494" s="20"/>
    </row>
    <row r="1495" spans="1:5" x14ac:dyDescent="0.3">
      <c r="A1495" s="19"/>
      <c r="B1495" s="13"/>
      <c r="C1495" s="13"/>
      <c r="D1495" s="13"/>
      <c r="E1495" s="20"/>
    </row>
    <row r="1496" spans="1:5" x14ac:dyDescent="0.3">
      <c r="A1496" s="19"/>
      <c r="B1496" s="13"/>
      <c r="C1496" s="13"/>
      <c r="D1496" s="13"/>
      <c r="E1496" s="20"/>
    </row>
    <row r="1497" spans="1:5" x14ac:dyDescent="0.3">
      <c r="A1497" s="19"/>
      <c r="B1497" s="13"/>
      <c r="C1497" s="13"/>
      <c r="D1497" s="13"/>
      <c r="E1497" s="20"/>
    </row>
    <row r="1498" spans="1:5" x14ac:dyDescent="0.3">
      <c r="A1498" s="19"/>
      <c r="B1498" s="13"/>
      <c r="C1498" s="13"/>
      <c r="D1498" s="13"/>
      <c r="E1498" s="20"/>
    </row>
    <row r="1499" spans="1:5" x14ac:dyDescent="0.3">
      <c r="A1499" s="19"/>
      <c r="B1499" s="13"/>
      <c r="C1499" s="13"/>
      <c r="D1499" s="13"/>
      <c r="E1499" s="20"/>
    </row>
    <row r="1500" spans="1:5" x14ac:dyDescent="0.3">
      <c r="A1500" s="19"/>
      <c r="B1500" s="13"/>
      <c r="C1500" s="13"/>
      <c r="D1500" s="13"/>
      <c r="E1500" s="20"/>
    </row>
    <row r="1501" spans="1:5" x14ac:dyDescent="0.3">
      <c r="A1501" s="19"/>
      <c r="B1501" s="13"/>
      <c r="C1501" s="13"/>
      <c r="D1501" s="13"/>
      <c r="E1501" s="20"/>
    </row>
    <row r="1502" spans="1:5" x14ac:dyDescent="0.3">
      <c r="A1502" s="19"/>
      <c r="B1502" s="13"/>
      <c r="C1502" s="13"/>
      <c r="D1502" s="13"/>
      <c r="E1502" s="20"/>
    </row>
    <row r="1503" spans="1:5" x14ac:dyDescent="0.3">
      <c r="A1503" s="19"/>
      <c r="B1503" s="13"/>
      <c r="C1503" s="13"/>
      <c r="D1503" s="13"/>
      <c r="E1503" s="20"/>
    </row>
    <row r="1504" spans="1:5" x14ac:dyDescent="0.3">
      <c r="A1504" s="19"/>
      <c r="B1504" s="13"/>
      <c r="C1504" s="13"/>
      <c r="D1504" s="13"/>
      <c r="E1504" s="20"/>
    </row>
    <row r="1505" spans="1:5" x14ac:dyDescent="0.3">
      <c r="A1505" s="19"/>
      <c r="B1505" s="13"/>
      <c r="C1505" s="13"/>
      <c r="D1505" s="13"/>
      <c r="E1505" s="20"/>
    </row>
    <row r="1506" spans="1:5" x14ac:dyDescent="0.3">
      <c r="A1506" s="19"/>
      <c r="B1506" s="13"/>
      <c r="C1506" s="13"/>
      <c r="D1506" s="13"/>
      <c r="E1506" s="20"/>
    </row>
    <row r="1507" spans="1:5" x14ac:dyDescent="0.3">
      <c r="A1507" s="19"/>
      <c r="B1507" s="13"/>
      <c r="C1507" s="13"/>
      <c r="D1507" s="13"/>
      <c r="E1507" s="20"/>
    </row>
    <row r="1508" spans="1:5" x14ac:dyDescent="0.3">
      <c r="A1508" s="19"/>
      <c r="B1508" s="13"/>
      <c r="C1508" s="13"/>
      <c r="D1508" s="13"/>
      <c r="E1508" s="20"/>
    </row>
    <row r="1509" spans="1:5" x14ac:dyDescent="0.3">
      <c r="A1509" s="19"/>
      <c r="B1509" s="13"/>
      <c r="C1509" s="13"/>
      <c r="D1509" s="13"/>
      <c r="E1509" s="20"/>
    </row>
    <row r="1510" spans="1:5" x14ac:dyDescent="0.3">
      <c r="A1510" s="19"/>
      <c r="B1510" s="13"/>
      <c r="C1510" s="13"/>
      <c r="D1510" s="13"/>
      <c r="E1510" s="20"/>
    </row>
    <row r="1511" spans="1:5" x14ac:dyDescent="0.3">
      <c r="A1511" s="19"/>
      <c r="B1511" s="13"/>
      <c r="C1511" s="13"/>
      <c r="D1511" s="13"/>
      <c r="E1511" s="20"/>
    </row>
    <row r="1512" spans="1:5" x14ac:dyDescent="0.3">
      <c r="A1512" s="19"/>
      <c r="B1512" s="13"/>
      <c r="C1512" s="13"/>
      <c r="D1512" s="13"/>
      <c r="E1512" s="20"/>
    </row>
    <row r="1513" spans="1:5" x14ac:dyDescent="0.3">
      <c r="A1513" s="19"/>
      <c r="B1513" s="13"/>
      <c r="C1513" s="13"/>
      <c r="D1513" s="13"/>
      <c r="E1513" s="20"/>
    </row>
    <row r="1514" spans="1:5" x14ac:dyDescent="0.3">
      <c r="A1514" s="19"/>
      <c r="B1514" s="13"/>
      <c r="C1514" s="13"/>
      <c r="D1514" s="13"/>
      <c r="E1514" s="20"/>
    </row>
    <row r="1515" spans="1:5" x14ac:dyDescent="0.3">
      <c r="A1515" s="19"/>
      <c r="B1515" s="13"/>
      <c r="C1515" s="13"/>
      <c r="D1515" s="13"/>
      <c r="E1515" s="20"/>
    </row>
    <row r="1516" spans="1:5" x14ac:dyDescent="0.3">
      <c r="A1516" s="19"/>
      <c r="B1516" s="13"/>
      <c r="C1516" s="13"/>
      <c r="D1516" s="13"/>
      <c r="E1516" s="20"/>
    </row>
    <row r="1517" spans="1:5" x14ac:dyDescent="0.3">
      <c r="A1517" s="19"/>
      <c r="B1517" s="13"/>
      <c r="C1517" s="13"/>
      <c r="D1517" s="13"/>
      <c r="E1517" s="20"/>
    </row>
    <row r="1518" spans="1:5" x14ac:dyDescent="0.3">
      <c r="A1518" s="19"/>
      <c r="B1518" s="13"/>
      <c r="C1518" s="13"/>
      <c r="D1518" s="13"/>
      <c r="E1518" s="20"/>
    </row>
    <row r="1519" spans="1:5" x14ac:dyDescent="0.3">
      <c r="A1519" s="19"/>
      <c r="B1519" s="13"/>
      <c r="C1519" s="13"/>
      <c r="D1519" s="13"/>
      <c r="E1519" s="20"/>
    </row>
    <row r="1520" spans="1:5" x14ac:dyDescent="0.3">
      <c r="A1520" s="19"/>
      <c r="B1520" s="13"/>
      <c r="C1520" s="13"/>
      <c r="D1520" s="13"/>
      <c r="E1520" s="20"/>
    </row>
    <row r="1521" spans="1:5" x14ac:dyDescent="0.3">
      <c r="A1521" s="19"/>
      <c r="B1521" s="13"/>
      <c r="C1521" s="13"/>
      <c r="D1521" s="13"/>
      <c r="E1521" s="20"/>
    </row>
    <row r="1522" spans="1:5" x14ac:dyDescent="0.3">
      <c r="A1522" s="19"/>
      <c r="B1522" s="13"/>
      <c r="C1522" s="13"/>
      <c r="D1522" s="13"/>
      <c r="E1522" s="20"/>
    </row>
    <row r="1523" spans="1:5" x14ac:dyDescent="0.3">
      <c r="A1523" s="19"/>
      <c r="B1523" s="13"/>
      <c r="C1523" s="13"/>
      <c r="D1523" s="13"/>
      <c r="E1523" s="20"/>
    </row>
    <row r="1524" spans="1:5" x14ac:dyDescent="0.3">
      <c r="A1524" s="19"/>
      <c r="B1524" s="13"/>
      <c r="C1524" s="13"/>
      <c r="D1524" s="13"/>
      <c r="E1524" s="20"/>
    </row>
    <row r="1525" spans="1:5" x14ac:dyDescent="0.3">
      <c r="A1525" s="19"/>
      <c r="B1525" s="13"/>
      <c r="C1525" s="13"/>
      <c r="D1525" s="13"/>
      <c r="E1525" s="20"/>
    </row>
    <row r="1526" spans="1:5" x14ac:dyDescent="0.3">
      <c r="A1526" s="19"/>
      <c r="B1526" s="13"/>
      <c r="C1526" s="13"/>
      <c r="D1526" s="13"/>
      <c r="E1526" s="20"/>
    </row>
    <row r="1527" spans="1:5" x14ac:dyDescent="0.3">
      <c r="A1527" s="19"/>
      <c r="B1527" s="13"/>
      <c r="C1527" s="13"/>
      <c r="D1527" s="13"/>
      <c r="E1527" s="20"/>
    </row>
    <row r="1528" spans="1:5" x14ac:dyDescent="0.3">
      <c r="A1528" s="19"/>
      <c r="B1528" s="13"/>
      <c r="C1528" s="13"/>
      <c r="D1528" s="13"/>
      <c r="E1528" s="20"/>
    </row>
    <row r="1529" spans="1:5" x14ac:dyDescent="0.3">
      <c r="A1529" s="19"/>
      <c r="B1529" s="13"/>
      <c r="C1529" s="13"/>
      <c r="D1529" s="13"/>
      <c r="E1529" s="20"/>
    </row>
    <row r="1530" spans="1:5" x14ac:dyDescent="0.3">
      <c r="A1530" s="19"/>
      <c r="B1530" s="13"/>
      <c r="C1530" s="13"/>
      <c r="D1530" s="13"/>
      <c r="E1530" s="20"/>
    </row>
    <row r="1531" spans="1:5" x14ac:dyDescent="0.3">
      <c r="A1531" s="19"/>
      <c r="B1531" s="13"/>
      <c r="C1531" s="13"/>
      <c r="D1531" s="13"/>
      <c r="E1531" s="20"/>
    </row>
    <row r="1532" spans="1:5" x14ac:dyDescent="0.3">
      <c r="A1532" s="19"/>
      <c r="B1532" s="13"/>
      <c r="C1532" s="13"/>
      <c r="D1532" s="13"/>
      <c r="E1532" s="20"/>
    </row>
    <row r="1533" spans="1:5" x14ac:dyDescent="0.3">
      <c r="A1533" s="19"/>
      <c r="B1533" s="13"/>
      <c r="C1533" s="13"/>
      <c r="D1533" s="13"/>
      <c r="E1533" s="20"/>
    </row>
    <row r="1534" spans="1:5" x14ac:dyDescent="0.3">
      <c r="A1534" s="19"/>
      <c r="B1534" s="13"/>
      <c r="C1534" s="13"/>
      <c r="D1534" s="13"/>
      <c r="E1534" s="20"/>
    </row>
    <row r="1535" spans="1:5" x14ac:dyDescent="0.3">
      <c r="A1535" s="19"/>
      <c r="B1535" s="13"/>
      <c r="C1535" s="13"/>
      <c r="D1535" s="13"/>
      <c r="E1535" s="20"/>
    </row>
    <row r="1536" spans="1:5" x14ac:dyDescent="0.3">
      <c r="A1536" s="19"/>
      <c r="B1536" s="13"/>
      <c r="C1536" s="13"/>
      <c r="D1536" s="13"/>
      <c r="E1536" s="20"/>
    </row>
    <row r="1537" spans="1:5" x14ac:dyDescent="0.3">
      <c r="A1537" s="19"/>
      <c r="B1537" s="13"/>
      <c r="C1537" s="13"/>
      <c r="D1537" s="13"/>
      <c r="E1537" s="20"/>
    </row>
    <row r="1538" spans="1:5" x14ac:dyDescent="0.3">
      <c r="A1538" s="19"/>
      <c r="B1538" s="13"/>
      <c r="C1538" s="13"/>
      <c r="D1538" s="13"/>
      <c r="E1538" s="20"/>
    </row>
    <row r="1539" spans="1:5" x14ac:dyDescent="0.3">
      <c r="A1539" s="19"/>
      <c r="B1539" s="13"/>
      <c r="C1539" s="13"/>
      <c r="D1539" s="13"/>
      <c r="E1539" s="20"/>
    </row>
    <row r="1540" spans="1:5" x14ac:dyDescent="0.3">
      <c r="A1540" s="19"/>
      <c r="B1540" s="13"/>
      <c r="C1540" s="13"/>
      <c r="D1540" s="13"/>
      <c r="E1540" s="20"/>
    </row>
    <row r="1541" spans="1:5" x14ac:dyDescent="0.3">
      <c r="A1541" s="19"/>
      <c r="B1541" s="13"/>
      <c r="C1541" s="13"/>
      <c r="D1541" s="13"/>
      <c r="E1541" s="20"/>
    </row>
    <row r="1542" spans="1:5" x14ac:dyDescent="0.3">
      <c r="A1542" s="19"/>
      <c r="B1542" s="13"/>
      <c r="C1542" s="13"/>
      <c r="D1542" s="13"/>
      <c r="E1542" s="20"/>
    </row>
    <row r="1543" spans="1:5" x14ac:dyDescent="0.3">
      <c r="A1543" s="19"/>
      <c r="B1543" s="13"/>
      <c r="C1543" s="13"/>
      <c r="D1543" s="13"/>
      <c r="E1543" s="20"/>
    </row>
    <row r="1544" spans="1:5" x14ac:dyDescent="0.3">
      <c r="A1544" s="19"/>
      <c r="B1544" s="13"/>
      <c r="C1544" s="13"/>
      <c r="D1544" s="13"/>
      <c r="E1544" s="20"/>
    </row>
    <row r="1545" spans="1:5" x14ac:dyDescent="0.3">
      <c r="A1545" s="19"/>
      <c r="B1545" s="13"/>
      <c r="C1545" s="13"/>
      <c r="D1545" s="13"/>
      <c r="E1545" s="20"/>
    </row>
    <row r="1546" spans="1:5" x14ac:dyDescent="0.3">
      <c r="A1546" s="19"/>
      <c r="B1546" s="13"/>
      <c r="C1546" s="13"/>
      <c r="D1546" s="13"/>
      <c r="E1546" s="20"/>
    </row>
    <row r="1547" spans="1:5" x14ac:dyDescent="0.3">
      <c r="A1547" s="19"/>
      <c r="B1547" s="13"/>
      <c r="C1547" s="13"/>
      <c r="D1547" s="13"/>
      <c r="E1547" s="20"/>
    </row>
    <row r="1548" spans="1:5" x14ac:dyDescent="0.3">
      <c r="A1548" s="19"/>
      <c r="B1548" s="13"/>
      <c r="C1548" s="13"/>
      <c r="D1548" s="13"/>
      <c r="E1548" s="20"/>
    </row>
    <row r="1549" spans="1:5" x14ac:dyDescent="0.3">
      <c r="A1549" s="19"/>
      <c r="B1549" s="13"/>
      <c r="C1549" s="13"/>
      <c r="D1549" s="13"/>
      <c r="E1549" s="20"/>
    </row>
    <row r="1550" spans="1:5" x14ac:dyDescent="0.3">
      <c r="A1550" s="19"/>
      <c r="B1550" s="13"/>
      <c r="C1550" s="13"/>
      <c r="D1550" s="13"/>
      <c r="E1550" s="20"/>
    </row>
    <row r="1551" spans="1:5" x14ac:dyDescent="0.3">
      <c r="A1551" s="19"/>
      <c r="B1551" s="13"/>
      <c r="C1551" s="13"/>
      <c r="D1551" s="13"/>
      <c r="E1551" s="20"/>
    </row>
    <row r="1552" spans="1:5" x14ac:dyDescent="0.3">
      <c r="A1552" s="19"/>
      <c r="B1552" s="13"/>
      <c r="C1552" s="13"/>
      <c r="D1552" s="13"/>
      <c r="E1552" s="20"/>
    </row>
    <row r="1553" spans="1:5" x14ac:dyDescent="0.3">
      <c r="A1553" s="19"/>
      <c r="B1553" s="13"/>
      <c r="C1553" s="13"/>
      <c r="D1553" s="13"/>
      <c r="E1553" s="20"/>
    </row>
    <row r="1554" spans="1:5" x14ac:dyDescent="0.3">
      <c r="A1554" s="19"/>
      <c r="B1554" s="13"/>
      <c r="C1554" s="13"/>
      <c r="D1554" s="13"/>
      <c r="E1554" s="20"/>
    </row>
    <row r="1555" spans="1:5" x14ac:dyDescent="0.3">
      <c r="A1555" s="19"/>
      <c r="B1555" s="13"/>
      <c r="C1555" s="13"/>
      <c r="D1555" s="13"/>
      <c r="E1555" s="20"/>
    </row>
    <row r="1556" spans="1:5" x14ac:dyDescent="0.3">
      <c r="A1556" s="19"/>
      <c r="B1556" s="13"/>
      <c r="C1556" s="13"/>
      <c r="D1556" s="13"/>
      <c r="E1556" s="20"/>
    </row>
    <row r="1557" spans="1:5" x14ac:dyDescent="0.3">
      <c r="A1557" s="19"/>
      <c r="B1557" s="13"/>
      <c r="C1557" s="13"/>
      <c r="D1557" s="13"/>
      <c r="E1557" s="20"/>
    </row>
    <row r="1558" spans="1:5" x14ac:dyDescent="0.3">
      <c r="A1558" s="19"/>
      <c r="B1558" s="13"/>
      <c r="C1558" s="13"/>
      <c r="D1558" s="13"/>
      <c r="E1558" s="20"/>
    </row>
    <row r="1559" spans="1:5" x14ac:dyDescent="0.3">
      <c r="A1559" s="19"/>
      <c r="B1559" s="13"/>
      <c r="C1559" s="13"/>
      <c r="D1559" s="13"/>
      <c r="E1559" s="20"/>
    </row>
    <row r="1560" spans="1:5" x14ac:dyDescent="0.3">
      <c r="A1560" s="19"/>
      <c r="B1560" s="13"/>
      <c r="C1560" s="13"/>
      <c r="D1560" s="13"/>
      <c r="E1560" s="20"/>
    </row>
    <row r="1561" spans="1:5" x14ac:dyDescent="0.3">
      <c r="A1561" s="19"/>
      <c r="B1561" s="13"/>
      <c r="C1561" s="13"/>
      <c r="D1561" s="13"/>
      <c r="E1561" s="20"/>
    </row>
    <row r="1562" spans="1:5" x14ac:dyDescent="0.3">
      <c r="A1562" s="19"/>
      <c r="B1562" s="13"/>
      <c r="C1562" s="13"/>
      <c r="D1562" s="13"/>
      <c r="E1562" s="20"/>
    </row>
    <row r="1563" spans="1:5" x14ac:dyDescent="0.3">
      <c r="A1563" s="19"/>
      <c r="B1563" s="13"/>
      <c r="C1563" s="13"/>
      <c r="D1563" s="13"/>
      <c r="E1563" s="20"/>
    </row>
    <row r="1564" spans="1:5" x14ac:dyDescent="0.3">
      <c r="A1564" s="19"/>
      <c r="B1564" s="13"/>
      <c r="C1564" s="13"/>
      <c r="D1564" s="13"/>
      <c r="E1564" s="20"/>
    </row>
    <row r="1565" spans="1:5" x14ac:dyDescent="0.3">
      <c r="A1565" s="19"/>
      <c r="B1565" s="13"/>
      <c r="C1565" s="13"/>
      <c r="D1565" s="13"/>
      <c r="E1565" s="20"/>
    </row>
    <row r="1566" spans="1:5" x14ac:dyDescent="0.3">
      <c r="A1566" s="19"/>
      <c r="B1566" s="13"/>
      <c r="C1566" s="13"/>
      <c r="D1566" s="13"/>
      <c r="E1566" s="20"/>
    </row>
    <row r="1567" spans="1:5" x14ac:dyDescent="0.3">
      <c r="A1567" s="19"/>
      <c r="B1567" s="13"/>
      <c r="C1567" s="13"/>
      <c r="D1567" s="13"/>
      <c r="E1567" s="20"/>
    </row>
    <row r="1568" spans="1:5" x14ac:dyDescent="0.3">
      <c r="A1568" s="19"/>
      <c r="B1568" s="13"/>
      <c r="C1568" s="13"/>
      <c r="D1568" s="13"/>
      <c r="E1568" s="20"/>
    </row>
    <row r="1569" spans="1:5" x14ac:dyDescent="0.3">
      <c r="A1569" s="19"/>
      <c r="B1569" s="13"/>
      <c r="C1569" s="13"/>
      <c r="D1569" s="13"/>
      <c r="E1569" s="20"/>
    </row>
    <row r="1570" spans="1:5" x14ac:dyDescent="0.3">
      <c r="A1570" s="19"/>
      <c r="B1570" s="13"/>
      <c r="C1570" s="13"/>
      <c r="D1570" s="13"/>
      <c r="E1570" s="20"/>
    </row>
    <row r="1571" spans="1:5" x14ac:dyDescent="0.3">
      <c r="A1571" s="19"/>
      <c r="B1571" s="13"/>
      <c r="C1571" s="13"/>
      <c r="D1571" s="13"/>
      <c r="E1571" s="20"/>
    </row>
    <row r="1572" spans="1:5" x14ac:dyDescent="0.3">
      <c r="A1572" s="19"/>
      <c r="B1572" s="13"/>
      <c r="C1572" s="13"/>
      <c r="D1572" s="13"/>
      <c r="E1572" s="20"/>
    </row>
    <row r="1573" spans="1:5" x14ac:dyDescent="0.3">
      <c r="A1573" s="19"/>
      <c r="B1573" s="13"/>
      <c r="C1573" s="13"/>
      <c r="D1573" s="13"/>
      <c r="E1573" s="20"/>
    </row>
    <row r="1574" spans="1:5" x14ac:dyDescent="0.3">
      <c r="A1574" s="19"/>
      <c r="B1574" s="13"/>
      <c r="C1574" s="13"/>
      <c r="D1574" s="13"/>
      <c r="E1574" s="20"/>
    </row>
    <row r="1575" spans="1:5" x14ac:dyDescent="0.3">
      <c r="A1575" s="19"/>
      <c r="B1575" s="13"/>
      <c r="C1575" s="13"/>
      <c r="D1575" s="13"/>
      <c r="E1575" s="20"/>
    </row>
    <row r="1576" spans="1:5" x14ac:dyDescent="0.3">
      <c r="A1576" s="19"/>
      <c r="B1576" s="13"/>
      <c r="C1576" s="13"/>
      <c r="D1576" s="13"/>
      <c r="E1576" s="20"/>
    </row>
    <row r="1577" spans="1:5" x14ac:dyDescent="0.3">
      <c r="A1577" s="19"/>
      <c r="B1577" s="13"/>
      <c r="C1577" s="13"/>
      <c r="D1577" s="13"/>
      <c r="E1577" s="20"/>
    </row>
    <row r="1578" spans="1:5" x14ac:dyDescent="0.3">
      <c r="A1578" s="19"/>
      <c r="B1578" s="13"/>
      <c r="C1578" s="13"/>
      <c r="D1578" s="13"/>
      <c r="E1578" s="20"/>
    </row>
    <row r="1579" spans="1:5" x14ac:dyDescent="0.3">
      <c r="A1579" s="19"/>
      <c r="B1579" s="13"/>
      <c r="C1579" s="13"/>
      <c r="D1579" s="13"/>
      <c r="E1579" s="20"/>
    </row>
    <row r="1580" spans="1:5" x14ac:dyDescent="0.3">
      <c r="A1580" s="19"/>
      <c r="B1580" s="13"/>
      <c r="C1580" s="13"/>
      <c r="D1580" s="13"/>
      <c r="E1580" s="20"/>
    </row>
    <row r="1581" spans="1:5" x14ac:dyDescent="0.3">
      <c r="A1581" s="19"/>
      <c r="B1581" s="13"/>
      <c r="C1581" s="13"/>
      <c r="D1581" s="13"/>
      <c r="E1581" s="20"/>
    </row>
    <row r="1582" spans="1:5" x14ac:dyDescent="0.3">
      <c r="A1582" s="19"/>
      <c r="B1582" s="13"/>
      <c r="C1582" s="13"/>
      <c r="D1582" s="13"/>
      <c r="E1582" s="20"/>
    </row>
    <row r="1583" spans="1:5" x14ac:dyDescent="0.3">
      <c r="A1583" s="19"/>
      <c r="B1583" s="13"/>
      <c r="C1583" s="13"/>
      <c r="D1583" s="13"/>
      <c r="E1583" s="20"/>
    </row>
    <row r="1584" spans="1:5" x14ac:dyDescent="0.3">
      <c r="A1584" s="19"/>
      <c r="B1584" s="13"/>
      <c r="C1584" s="13"/>
      <c r="D1584" s="13"/>
      <c r="E1584" s="20"/>
    </row>
    <row r="1585" spans="1:5" x14ac:dyDescent="0.3">
      <c r="A1585" s="19"/>
      <c r="B1585" s="13"/>
      <c r="C1585" s="13"/>
      <c r="D1585" s="13"/>
      <c r="E1585" s="20"/>
    </row>
    <row r="1586" spans="1:5" x14ac:dyDescent="0.3">
      <c r="A1586" s="19"/>
      <c r="B1586" s="13"/>
      <c r="C1586" s="13"/>
      <c r="D1586" s="13"/>
      <c r="E1586" s="20"/>
    </row>
    <row r="1587" spans="1:5" x14ac:dyDescent="0.3">
      <c r="A1587" s="19"/>
      <c r="B1587" s="13"/>
      <c r="C1587" s="13"/>
      <c r="D1587" s="13"/>
      <c r="E1587" s="20"/>
    </row>
    <row r="1588" spans="1:5" x14ac:dyDescent="0.3">
      <c r="A1588" s="19"/>
      <c r="B1588" s="13"/>
      <c r="C1588" s="13"/>
      <c r="D1588" s="13"/>
      <c r="E1588" s="20"/>
    </row>
    <row r="1589" spans="1:5" x14ac:dyDescent="0.3">
      <c r="A1589" s="19"/>
      <c r="B1589" s="13"/>
      <c r="C1589" s="13"/>
      <c r="D1589" s="13"/>
      <c r="E1589" s="20"/>
    </row>
    <row r="1590" spans="1:5" x14ac:dyDescent="0.3">
      <c r="A1590" s="19"/>
      <c r="B1590" s="13"/>
      <c r="C1590" s="13"/>
      <c r="D1590" s="13"/>
      <c r="E1590" s="20"/>
    </row>
    <row r="1591" spans="1:5" x14ac:dyDescent="0.3">
      <c r="A1591" s="19"/>
      <c r="B1591" s="13"/>
      <c r="C1591" s="13"/>
      <c r="D1591" s="13"/>
      <c r="E1591" s="20"/>
    </row>
    <row r="1592" spans="1:5" x14ac:dyDescent="0.3">
      <c r="A1592" s="19"/>
      <c r="B1592" s="13"/>
      <c r="C1592" s="13"/>
      <c r="D1592" s="13"/>
      <c r="E1592" s="20"/>
    </row>
    <row r="1593" spans="1:5" x14ac:dyDescent="0.3">
      <c r="A1593" s="19"/>
      <c r="B1593" s="13"/>
      <c r="C1593" s="13"/>
      <c r="D1593" s="13"/>
      <c r="E1593" s="20"/>
    </row>
    <row r="1594" spans="1:5" x14ac:dyDescent="0.3">
      <c r="A1594" s="19"/>
      <c r="B1594" s="13"/>
      <c r="C1594" s="13"/>
      <c r="D1594" s="13"/>
      <c r="E1594" s="20"/>
    </row>
    <row r="1595" spans="1:5" x14ac:dyDescent="0.3">
      <c r="A1595" s="19"/>
      <c r="B1595" s="13"/>
      <c r="C1595" s="13"/>
      <c r="D1595" s="13"/>
      <c r="E1595" s="20"/>
    </row>
    <row r="1596" spans="1:5" x14ac:dyDescent="0.3">
      <c r="A1596" s="19"/>
      <c r="B1596" s="13"/>
      <c r="C1596" s="13"/>
      <c r="D1596" s="13"/>
      <c r="E1596" s="20"/>
    </row>
    <row r="1597" spans="1:5" x14ac:dyDescent="0.3">
      <c r="A1597" s="19"/>
      <c r="B1597" s="13"/>
      <c r="C1597" s="13"/>
      <c r="D1597" s="13"/>
      <c r="E1597" s="20"/>
    </row>
    <row r="1598" spans="1:5" x14ac:dyDescent="0.3">
      <c r="A1598" s="19"/>
      <c r="B1598" s="13"/>
      <c r="C1598" s="13"/>
      <c r="D1598" s="13"/>
      <c r="E1598" s="20"/>
    </row>
    <row r="1599" spans="1:5" x14ac:dyDescent="0.3">
      <c r="A1599" s="19"/>
      <c r="B1599" s="13"/>
      <c r="C1599" s="13"/>
      <c r="D1599" s="13"/>
      <c r="E1599" s="20"/>
    </row>
    <row r="1600" spans="1:5" x14ac:dyDescent="0.3">
      <c r="A1600" s="19"/>
      <c r="B1600" s="13"/>
      <c r="C1600" s="13"/>
      <c r="D1600" s="13"/>
      <c r="E1600" s="20"/>
    </row>
    <row r="1601" spans="1:5" x14ac:dyDescent="0.3">
      <c r="A1601" s="19"/>
      <c r="B1601" s="13"/>
      <c r="C1601" s="13"/>
      <c r="D1601" s="13"/>
      <c r="E1601" s="20"/>
    </row>
    <row r="1602" spans="1:5" x14ac:dyDescent="0.3">
      <c r="A1602" s="19"/>
      <c r="B1602" s="13"/>
      <c r="C1602" s="13"/>
      <c r="D1602" s="13"/>
      <c r="E1602" s="20"/>
    </row>
    <row r="1603" spans="1:5" x14ac:dyDescent="0.3">
      <c r="A1603" s="19"/>
      <c r="B1603" s="13"/>
      <c r="C1603" s="13"/>
      <c r="D1603" s="13"/>
      <c r="E1603" s="20"/>
    </row>
    <row r="1604" spans="1:5" x14ac:dyDescent="0.3">
      <c r="A1604" s="19"/>
      <c r="B1604" s="13"/>
      <c r="C1604" s="13"/>
      <c r="D1604" s="13"/>
      <c r="E1604" s="20"/>
    </row>
    <row r="1605" spans="1:5" x14ac:dyDescent="0.3">
      <c r="A1605" s="19"/>
      <c r="B1605" s="13"/>
      <c r="C1605" s="13"/>
      <c r="D1605" s="13"/>
      <c r="E1605" s="20"/>
    </row>
    <row r="1606" spans="1:5" x14ac:dyDescent="0.3">
      <c r="A1606" s="19"/>
      <c r="B1606" s="13"/>
      <c r="C1606" s="13"/>
      <c r="D1606" s="13"/>
      <c r="E1606" s="20"/>
    </row>
    <row r="1607" spans="1:5" x14ac:dyDescent="0.3">
      <c r="A1607" s="19"/>
      <c r="B1607" s="13"/>
      <c r="C1607" s="13"/>
      <c r="D1607" s="13"/>
      <c r="E1607" s="20"/>
    </row>
    <row r="1608" spans="1:5" x14ac:dyDescent="0.3">
      <c r="A1608" s="19"/>
      <c r="B1608" s="13"/>
      <c r="C1608" s="13"/>
      <c r="D1608" s="13"/>
      <c r="E1608" s="20"/>
    </row>
    <row r="1609" spans="1:5" x14ac:dyDescent="0.3">
      <c r="A1609" s="19"/>
      <c r="B1609" s="13"/>
      <c r="C1609" s="13"/>
      <c r="D1609" s="13"/>
      <c r="E1609" s="20"/>
    </row>
    <row r="1610" spans="1:5" x14ac:dyDescent="0.3">
      <c r="A1610" s="19"/>
      <c r="B1610" s="13"/>
      <c r="C1610" s="13"/>
      <c r="D1610" s="13"/>
      <c r="E1610" s="20"/>
    </row>
    <row r="1611" spans="1:5" x14ac:dyDescent="0.3">
      <c r="A1611" s="19"/>
      <c r="B1611" s="13"/>
      <c r="C1611" s="13"/>
      <c r="D1611" s="13"/>
      <c r="E1611" s="20"/>
    </row>
    <row r="1612" spans="1:5" x14ac:dyDescent="0.3">
      <c r="A1612" s="19"/>
      <c r="B1612" s="13"/>
      <c r="C1612" s="13"/>
      <c r="D1612" s="13"/>
      <c r="E1612" s="20"/>
    </row>
    <row r="1613" spans="1:5" x14ac:dyDescent="0.3">
      <c r="A1613" s="19"/>
      <c r="B1613" s="13"/>
      <c r="C1613" s="13"/>
      <c r="D1613" s="13"/>
      <c r="E1613" s="20"/>
    </row>
    <row r="1614" spans="1:5" x14ac:dyDescent="0.3">
      <c r="A1614" s="19"/>
      <c r="B1614" s="13"/>
      <c r="C1614" s="13"/>
      <c r="D1614" s="13"/>
      <c r="E1614" s="20"/>
    </row>
    <row r="1615" spans="1:5" x14ac:dyDescent="0.3">
      <c r="A1615" s="19"/>
      <c r="B1615" s="13"/>
      <c r="C1615" s="13"/>
      <c r="D1615" s="13"/>
      <c r="E1615" s="20"/>
    </row>
    <row r="1616" spans="1:5" x14ac:dyDescent="0.3">
      <c r="A1616" s="19"/>
      <c r="B1616" s="13"/>
      <c r="C1616" s="13"/>
      <c r="D1616" s="13"/>
      <c r="E1616" s="20"/>
    </row>
    <row r="1617" spans="1:5" x14ac:dyDescent="0.3">
      <c r="A1617" s="19"/>
      <c r="B1617" s="13"/>
      <c r="C1617" s="13"/>
      <c r="D1617" s="13"/>
      <c r="E1617" s="20"/>
    </row>
    <row r="1618" spans="1:5" x14ac:dyDescent="0.3">
      <c r="A1618" s="19"/>
      <c r="B1618" s="13"/>
      <c r="C1618" s="13"/>
      <c r="D1618" s="13"/>
      <c r="E1618" s="20"/>
    </row>
    <row r="1619" spans="1:5" x14ac:dyDescent="0.3">
      <c r="A1619" s="19"/>
      <c r="B1619" s="13"/>
      <c r="C1619" s="13"/>
      <c r="D1619" s="13"/>
      <c r="E1619" s="20"/>
    </row>
    <row r="1620" spans="1:5" x14ac:dyDescent="0.3">
      <c r="A1620" s="19"/>
      <c r="B1620" s="13"/>
      <c r="C1620" s="13"/>
      <c r="D1620" s="13"/>
      <c r="E1620" s="20"/>
    </row>
    <row r="1621" spans="1:5" x14ac:dyDescent="0.3">
      <c r="A1621" s="19"/>
      <c r="B1621" s="13"/>
      <c r="C1621" s="13"/>
      <c r="D1621" s="13"/>
      <c r="E1621" s="20"/>
    </row>
    <row r="1622" spans="1:5" x14ac:dyDescent="0.3">
      <c r="A1622" s="19"/>
      <c r="B1622" s="13"/>
      <c r="C1622" s="13"/>
      <c r="D1622" s="13"/>
      <c r="E1622" s="20"/>
    </row>
    <row r="1623" spans="1:5" x14ac:dyDescent="0.3">
      <c r="A1623" s="19"/>
      <c r="B1623" s="13"/>
      <c r="C1623" s="13"/>
      <c r="D1623" s="13"/>
      <c r="E1623" s="20"/>
    </row>
    <row r="1624" spans="1:5" x14ac:dyDescent="0.3">
      <c r="A1624" s="19"/>
      <c r="B1624" s="13"/>
      <c r="C1624" s="13"/>
      <c r="D1624" s="13"/>
      <c r="E1624" s="20"/>
    </row>
    <row r="1625" spans="1:5" x14ac:dyDescent="0.3">
      <c r="A1625" s="19"/>
      <c r="B1625" s="13"/>
      <c r="C1625" s="13"/>
      <c r="D1625" s="13"/>
      <c r="E1625" s="20"/>
    </row>
    <row r="1626" spans="1:5" x14ac:dyDescent="0.3">
      <c r="A1626" s="19"/>
      <c r="B1626" s="13"/>
      <c r="C1626" s="13"/>
      <c r="D1626" s="13"/>
      <c r="E1626" s="20"/>
    </row>
    <row r="1627" spans="1:5" x14ac:dyDescent="0.3">
      <c r="A1627" s="19"/>
      <c r="B1627" s="13"/>
      <c r="C1627" s="13"/>
      <c r="D1627" s="13"/>
      <c r="E1627" s="20"/>
    </row>
    <row r="1628" spans="1:5" x14ac:dyDescent="0.3">
      <c r="A1628" s="19"/>
      <c r="B1628" s="13"/>
      <c r="C1628" s="13"/>
      <c r="D1628" s="13"/>
      <c r="E1628" s="20"/>
    </row>
    <row r="1629" spans="1:5" x14ac:dyDescent="0.3">
      <c r="A1629" s="19"/>
      <c r="B1629" s="13"/>
      <c r="C1629" s="13"/>
      <c r="D1629" s="13"/>
      <c r="E1629" s="20"/>
    </row>
    <row r="1630" spans="1:5" x14ac:dyDescent="0.3">
      <c r="A1630" s="19"/>
      <c r="B1630" s="13"/>
      <c r="C1630" s="13"/>
      <c r="D1630" s="13"/>
      <c r="E1630" s="20"/>
    </row>
    <row r="1631" spans="1:5" x14ac:dyDescent="0.3">
      <c r="A1631" s="19"/>
      <c r="B1631" s="13"/>
      <c r="C1631" s="13"/>
      <c r="D1631" s="13"/>
      <c r="E1631" s="20"/>
    </row>
    <row r="1632" spans="1:5" x14ac:dyDescent="0.3">
      <c r="A1632" s="19"/>
      <c r="B1632" s="13"/>
      <c r="C1632" s="13"/>
      <c r="D1632" s="13"/>
      <c r="E1632" s="20"/>
    </row>
    <row r="1633" spans="1:5" x14ac:dyDescent="0.3">
      <c r="A1633" s="19"/>
      <c r="B1633" s="13"/>
      <c r="C1633" s="13"/>
      <c r="D1633" s="13"/>
      <c r="E1633" s="20"/>
    </row>
    <row r="1634" spans="1:5" x14ac:dyDescent="0.3">
      <c r="A1634" s="19"/>
      <c r="B1634" s="13"/>
      <c r="C1634" s="13"/>
      <c r="D1634" s="13"/>
      <c r="E1634" s="20"/>
    </row>
    <row r="1635" spans="1:5" x14ac:dyDescent="0.3">
      <c r="A1635" s="19"/>
      <c r="B1635" s="13"/>
      <c r="C1635" s="13"/>
      <c r="D1635" s="13"/>
      <c r="E1635" s="20"/>
    </row>
    <row r="1636" spans="1:5" x14ac:dyDescent="0.3">
      <c r="A1636" s="19"/>
      <c r="B1636" s="13"/>
      <c r="C1636" s="13"/>
      <c r="D1636" s="13"/>
      <c r="E1636" s="20"/>
    </row>
    <row r="1637" spans="1:5" x14ac:dyDescent="0.3">
      <c r="A1637" s="19"/>
      <c r="B1637" s="13"/>
      <c r="C1637" s="13"/>
      <c r="D1637" s="13"/>
      <c r="E1637" s="20"/>
    </row>
    <row r="1638" spans="1:5" x14ac:dyDescent="0.3">
      <c r="A1638" s="19"/>
      <c r="B1638" s="13"/>
      <c r="C1638" s="13"/>
      <c r="D1638" s="13"/>
      <c r="E1638" s="20"/>
    </row>
    <row r="1639" spans="1:5" x14ac:dyDescent="0.3">
      <c r="A1639" s="19"/>
      <c r="B1639" s="13"/>
      <c r="C1639" s="13"/>
      <c r="D1639" s="13"/>
      <c r="E1639" s="20"/>
    </row>
    <row r="1640" spans="1:5" x14ac:dyDescent="0.3">
      <c r="A1640" s="19"/>
      <c r="B1640" s="13"/>
      <c r="C1640" s="13"/>
      <c r="D1640" s="13"/>
      <c r="E1640" s="20"/>
    </row>
    <row r="1641" spans="1:5" x14ac:dyDescent="0.3">
      <c r="A1641" s="19"/>
      <c r="B1641" s="13"/>
      <c r="C1641" s="13"/>
      <c r="D1641" s="13"/>
      <c r="E1641" s="20"/>
    </row>
    <row r="1642" spans="1:5" x14ac:dyDescent="0.3">
      <c r="A1642" s="19"/>
      <c r="B1642" s="13"/>
      <c r="C1642" s="13"/>
      <c r="D1642" s="13"/>
      <c r="E1642" s="20"/>
    </row>
    <row r="1643" spans="1:5" x14ac:dyDescent="0.3">
      <c r="A1643" s="19"/>
      <c r="B1643" s="13"/>
      <c r="C1643" s="13"/>
      <c r="D1643" s="13"/>
      <c r="E1643" s="20"/>
    </row>
    <row r="1644" spans="1:5" x14ac:dyDescent="0.3">
      <c r="A1644" s="19"/>
      <c r="B1644" s="13"/>
      <c r="C1644" s="13"/>
      <c r="D1644" s="13"/>
      <c r="E1644" s="20"/>
    </row>
    <row r="1645" spans="1:5" x14ac:dyDescent="0.3">
      <c r="A1645" s="19"/>
      <c r="B1645" s="13"/>
      <c r="C1645" s="13"/>
      <c r="D1645" s="13"/>
      <c r="E1645" s="20"/>
    </row>
    <row r="1646" spans="1:5" x14ac:dyDescent="0.3">
      <c r="A1646" s="19"/>
      <c r="B1646" s="13"/>
      <c r="C1646" s="13"/>
      <c r="D1646" s="13"/>
      <c r="E1646" s="20"/>
    </row>
    <row r="1647" spans="1:5" x14ac:dyDescent="0.3">
      <c r="A1647" s="19"/>
      <c r="B1647" s="13"/>
      <c r="C1647" s="13"/>
      <c r="D1647" s="13"/>
      <c r="E1647" s="20"/>
    </row>
    <row r="1648" spans="1:5" x14ac:dyDescent="0.3">
      <c r="A1648" s="19"/>
      <c r="B1648" s="13"/>
      <c r="C1648" s="13"/>
      <c r="D1648" s="13"/>
      <c r="E1648" s="20"/>
    </row>
    <row r="1649" spans="1:5" x14ac:dyDescent="0.3">
      <c r="A1649" s="19"/>
      <c r="B1649" s="13"/>
      <c r="C1649" s="13"/>
      <c r="D1649" s="13"/>
      <c r="E1649" s="20"/>
    </row>
    <row r="1650" spans="1:5" x14ac:dyDescent="0.3">
      <c r="A1650" s="19"/>
      <c r="B1650" s="13"/>
      <c r="C1650" s="13"/>
      <c r="D1650" s="13"/>
      <c r="E1650" s="20"/>
    </row>
    <row r="1651" spans="1:5" x14ac:dyDescent="0.3">
      <c r="A1651" s="19"/>
      <c r="B1651" s="13"/>
      <c r="C1651" s="13"/>
      <c r="D1651" s="13"/>
      <c r="E1651" s="20"/>
    </row>
    <row r="1652" spans="1:5" x14ac:dyDescent="0.3">
      <c r="A1652" s="19"/>
      <c r="B1652" s="13"/>
      <c r="C1652" s="13"/>
      <c r="D1652" s="13"/>
      <c r="E1652" s="20"/>
    </row>
    <row r="1653" spans="1:5" x14ac:dyDescent="0.3">
      <c r="A1653" s="19"/>
      <c r="B1653" s="13"/>
      <c r="C1653" s="13"/>
      <c r="D1653" s="13"/>
      <c r="E1653" s="20"/>
    </row>
    <row r="1654" spans="1:5" x14ac:dyDescent="0.3">
      <c r="A1654" s="19"/>
      <c r="B1654" s="13"/>
      <c r="C1654" s="13"/>
      <c r="D1654" s="13"/>
      <c r="E1654" s="20"/>
    </row>
    <row r="1655" spans="1:5" x14ac:dyDescent="0.3">
      <c r="A1655" s="19"/>
      <c r="B1655" s="13"/>
      <c r="C1655" s="13"/>
      <c r="D1655" s="13"/>
      <c r="E1655" s="20"/>
    </row>
    <row r="1656" spans="1:5" x14ac:dyDescent="0.3">
      <c r="A1656" s="19"/>
      <c r="B1656" s="13"/>
      <c r="C1656" s="13"/>
      <c r="D1656" s="13"/>
      <c r="E1656" s="20"/>
    </row>
    <row r="1657" spans="1:5" x14ac:dyDescent="0.3">
      <c r="A1657" s="19"/>
      <c r="B1657" s="13"/>
      <c r="C1657" s="13"/>
      <c r="D1657" s="13"/>
      <c r="E1657" s="20"/>
    </row>
    <row r="1658" spans="1:5" x14ac:dyDescent="0.3">
      <c r="A1658" s="19"/>
      <c r="B1658" s="13"/>
      <c r="C1658" s="13"/>
      <c r="D1658" s="13"/>
      <c r="E1658" s="20"/>
    </row>
    <row r="1659" spans="1:5" x14ac:dyDescent="0.3">
      <c r="A1659" s="19"/>
      <c r="B1659" s="13"/>
      <c r="C1659" s="13"/>
      <c r="D1659" s="13"/>
      <c r="E1659" s="20"/>
    </row>
    <row r="1660" spans="1:5" x14ac:dyDescent="0.3">
      <c r="A1660" s="19"/>
      <c r="B1660" s="13"/>
      <c r="C1660" s="13"/>
      <c r="D1660" s="13"/>
      <c r="E1660" s="20"/>
    </row>
    <row r="1661" spans="1:5" x14ac:dyDescent="0.3">
      <c r="A1661" s="19"/>
      <c r="B1661" s="13"/>
      <c r="C1661" s="13"/>
      <c r="D1661" s="13"/>
      <c r="E1661" s="20"/>
    </row>
    <row r="1662" spans="1:5" x14ac:dyDescent="0.3">
      <c r="A1662" s="19"/>
      <c r="B1662" s="13"/>
      <c r="C1662" s="13"/>
      <c r="D1662" s="13"/>
      <c r="E1662" s="20"/>
    </row>
    <row r="1663" spans="1:5" x14ac:dyDescent="0.3">
      <c r="A1663" s="19"/>
      <c r="B1663" s="13"/>
      <c r="C1663" s="13"/>
      <c r="D1663" s="13"/>
      <c r="E1663" s="20"/>
    </row>
    <row r="1664" spans="1:5" x14ac:dyDescent="0.3">
      <c r="A1664" s="19"/>
      <c r="B1664" s="13"/>
      <c r="C1664" s="13"/>
      <c r="D1664" s="13"/>
      <c r="E1664" s="20"/>
    </row>
    <row r="1665" spans="1:5" x14ac:dyDescent="0.3">
      <c r="A1665" s="19"/>
      <c r="B1665" s="13"/>
      <c r="C1665" s="13"/>
      <c r="D1665" s="13"/>
      <c r="E1665" s="20"/>
    </row>
    <row r="1666" spans="1:5" x14ac:dyDescent="0.3">
      <c r="A1666" s="19"/>
      <c r="B1666" s="13"/>
      <c r="C1666" s="13"/>
      <c r="D1666" s="13"/>
      <c r="E1666" s="20"/>
    </row>
    <row r="1667" spans="1:5" x14ac:dyDescent="0.3">
      <c r="A1667" s="19"/>
      <c r="B1667" s="13"/>
      <c r="C1667" s="13"/>
      <c r="D1667" s="13"/>
      <c r="E1667" s="20"/>
    </row>
    <row r="1668" spans="1:5" x14ac:dyDescent="0.3">
      <c r="A1668" s="19"/>
      <c r="B1668" s="13"/>
      <c r="C1668" s="13"/>
      <c r="D1668" s="13"/>
      <c r="E1668" s="20"/>
    </row>
    <row r="1669" spans="1:5" x14ac:dyDescent="0.3">
      <c r="A1669" s="19"/>
      <c r="B1669" s="13"/>
      <c r="C1669" s="13"/>
      <c r="D1669" s="13"/>
      <c r="E1669" s="20"/>
    </row>
    <row r="1670" spans="1:5" x14ac:dyDescent="0.3">
      <c r="A1670" s="19"/>
      <c r="B1670" s="13"/>
      <c r="C1670" s="13"/>
      <c r="D1670" s="13"/>
      <c r="E1670" s="20"/>
    </row>
    <row r="1671" spans="1:5" x14ac:dyDescent="0.3">
      <c r="A1671" s="19"/>
      <c r="B1671" s="13"/>
      <c r="C1671" s="13"/>
      <c r="D1671" s="13"/>
      <c r="E1671" s="20"/>
    </row>
    <row r="1672" spans="1:5" x14ac:dyDescent="0.3">
      <c r="A1672" s="19"/>
      <c r="B1672" s="13"/>
      <c r="C1672" s="13"/>
      <c r="D1672" s="13"/>
      <c r="E1672" s="20"/>
    </row>
    <row r="1673" spans="1:5" x14ac:dyDescent="0.3">
      <c r="A1673" s="19"/>
      <c r="B1673" s="13"/>
      <c r="C1673" s="13"/>
      <c r="D1673" s="13"/>
      <c r="E1673" s="20"/>
    </row>
    <row r="1674" spans="1:5" x14ac:dyDescent="0.3">
      <c r="A1674" s="19"/>
      <c r="B1674" s="13"/>
      <c r="C1674" s="13"/>
      <c r="D1674" s="13"/>
      <c r="E1674" s="20"/>
    </row>
    <row r="1675" spans="1:5" x14ac:dyDescent="0.3">
      <c r="A1675" s="19"/>
      <c r="B1675" s="13"/>
      <c r="C1675" s="13"/>
      <c r="D1675" s="13"/>
      <c r="E1675" s="20"/>
    </row>
    <row r="1676" spans="1:5" x14ac:dyDescent="0.3">
      <c r="A1676" s="19"/>
      <c r="B1676" s="13"/>
      <c r="C1676" s="13"/>
      <c r="D1676" s="13"/>
      <c r="E1676" s="20"/>
    </row>
    <row r="1677" spans="1:5" x14ac:dyDescent="0.3">
      <c r="A1677" s="19"/>
      <c r="B1677" s="13"/>
      <c r="C1677" s="13"/>
      <c r="D1677" s="13"/>
      <c r="E1677" s="20"/>
    </row>
    <row r="1678" spans="1:5" x14ac:dyDescent="0.3">
      <c r="A1678" s="19"/>
      <c r="B1678" s="13"/>
      <c r="C1678" s="13"/>
      <c r="D1678" s="13"/>
      <c r="E1678" s="20"/>
    </row>
    <row r="1679" spans="1:5" x14ac:dyDescent="0.3">
      <c r="A1679" s="19"/>
      <c r="B1679" s="13"/>
      <c r="C1679" s="13"/>
      <c r="D1679" s="13"/>
      <c r="E1679" s="20"/>
    </row>
    <row r="1680" spans="1:5" x14ac:dyDescent="0.3">
      <c r="A1680" s="19"/>
      <c r="B1680" s="13"/>
      <c r="C1680" s="13"/>
      <c r="D1680" s="13"/>
      <c r="E1680" s="20"/>
    </row>
    <row r="1681" spans="1:5" x14ac:dyDescent="0.3">
      <c r="A1681" s="19"/>
      <c r="B1681" s="13"/>
      <c r="C1681" s="13"/>
      <c r="D1681" s="13"/>
      <c r="E1681" s="20"/>
    </row>
    <row r="1682" spans="1:5" x14ac:dyDescent="0.3">
      <c r="A1682" s="19"/>
      <c r="B1682" s="13"/>
      <c r="C1682" s="13"/>
      <c r="D1682" s="13"/>
      <c r="E1682" s="20"/>
    </row>
    <row r="1683" spans="1:5" x14ac:dyDescent="0.3">
      <c r="A1683" s="19"/>
      <c r="B1683" s="13"/>
      <c r="C1683" s="13"/>
      <c r="D1683" s="13"/>
      <c r="E1683" s="20"/>
    </row>
    <row r="1684" spans="1:5" x14ac:dyDescent="0.3">
      <c r="A1684" s="19"/>
      <c r="B1684" s="13"/>
      <c r="C1684" s="13"/>
      <c r="D1684" s="13"/>
      <c r="E1684" s="20"/>
    </row>
    <row r="1685" spans="1:5" x14ac:dyDescent="0.3">
      <c r="A1685" s="19"/>
      <c r="B1685" s="13"/>
      <c r="C1685" s="13"/>
      <c r="D1685" s="13"/>
      <c r="E1685" s="20"/>
    </row>
    <row r="1686" spans="1:5" x14ac:dyDescent="0.3">
      <c r="A1686" s="19"/>
      <c r="B1686" s="13"/>
      <c r="C1686" s="13"/>
      <c r="D1686" s="13"/>
      <c r="E1686" s="20"/>
    </row>
    <row r="1687" spans="1:5" x14ac:dyDescent="0.3">
      <c r="A1687" s="19"/>
      <c r="B1687" s="13"/>
      <c r="C1687" s="13"/>
      <c r="D1687" s="13"/>
      <c r="E1687" s="20"/>
    </row>
    <row r="1688" spans="1:5" x14ac:dyDescent="0.3">
      <c r="A1688" s="19"/>
      <c r="B1688" s="13"/>
      <c r="C1688" s="13"/>
      <c r="D1688" s="13"/>
      <c r="E1688" s="20"/>
    </row>
    <row r="1689" spans="1:5" x14ac:dyDescent="0.3">
      <c r="A1689" s="19"/>
      <c r="B1689" s="13"/>
      <c r="C1689" s="13"/>
      <c r="D1689" s="13"/>
      <c r="E1689" s="20"/>
    </row>
    <row r="1690" spans="1:5" x14ac:dyDescent="0.3">
      <c r="A1690" s="19"/>
      <c r="B1690" s="13"/>
      <c r="C1690" s="13"/>
      <c r="D1690" s="13"/>
      <c r="E1690" s="20"/>
    </row>
    <row r="1691" spans="1:5" x14ac:dyDescent="0.3">
      <c r="A1691" s="19"/>
      <c r="B1691" s="13"/>
      <c r="C1691" s="13"/>
      <c r="D1691" s="13"/>
      <c r="E1691" s="20"/>
    </row>
    <row r="1692" spans="1:5" x14ac:dyDescent="0.3">
      <c r="A1692" s="19"/>
      <c r="B1692" s="13"/>
      <c r="C1692" s="13"/>
      <c r="D1692" s="13"/>
      <c r="E1692" s="20"/>
    </row>
    <row r="1693" spans="1:5" x14ac:dyDescent="0.3">
      <c r="A1693" s="19"/>
      <c r="B1693" s="13"/>
      <c r="C1693" s="13"/>
      <c r="D1693" s="13"/>
      <c r="E1693" s="20"/>
    </row>
    <row r="1694" spans="1:5" x14ac:dyDescent="0.3">
      <c r="A1694" s="19"/>
      <c r="B1694" s="13"/>
      <c r="C1694" s="13"/>
      <c r="D1694" s="13"/>
      <c r="E1694" s="20"/>
    </row>
    <row r="1695" spans="1:5" x14ac:dyDescent="0.3">
      <c r="A1695" s="19"/>
      <c r="B1695" s="13"/>
      <c r="C1695" s="13"/>
      <c r="D1695" s="13"/>
      <c r="E1695" s="20"/>
    </row>
    <row r="1696" spans="1:5" x14ac:dyDescent="0.3">
      <c r="A1696" s="19"/>
      <c r="B1696" s="13"/>
      <c r="C1696" s="13"/>
      <c r="D1696" s="13"/>
      <c r="E1696" s="20"/>
    </row>
    <row r="1697" spans="1:5" x14ac:dyDescent="0.3">
      <c r="A1697" s="19"/>
      <c r="B1697" s="13"/>
      <c r="C1697" s="13"/>
      <c r="D1697" s="13"/>
      <c r="E1697" s="20"/>
    </row>
    <row r="1698" spans="1:5" x14ac:dyDescent="0.3">
      <c r="A1698" s="19"/>
      <c r="B1698" s="13"/>
      <c r="C1698" s="13"/>
      <c r="D1698" s="13"/>
      <c r="E1698" s="20"/>
    </row>
    <row r="1699" spans="1:5" x14ac:dyDescent="0.3">
      <c r="A1699" s="19"/>
      <c r="B1699" s="13"/>
      <c r="C1699" s="13"/>
      <c r="D1699" s="13"/>
      <c r="E1699" s="20"/>
    </row>
    <row r="1700" spans="1:5" x14ac:dyDescent="0.3">
      <c r="A1700" s="19"/>
      <c r="B1700" s="13"/>
      <c r="C1700" s="13"/>
      <c r="D1700" s="13"/>
      <c r="E1700" s="20"/>
    </row>
    <row r="1701" spans="1:5" x14ac:dyDescent="0.3">
      <c r="A1701" s="19"/>
      <c r="B1701" s="13"/>
      <c r="C1701" s="13"/>
      <c r="D1701" s="13"/>
      <c r="E1701" s="20"/>
    </row>
    <row r="1702" spans="1:5" x14ac:dyDescent="0.3">
      <c r="A1702" s="19"/>
      <c r="B1702" s="13"/>
      <c r="C1702" s="13"/>
      <c r="D1702" s="13"/>
      <c r="E1702" s="20"/>
    </row>
    <row r="1703" spans="1:5" x14ac:dyDescent="0.3">
      <c r="A1703" s="19"/>
      <c r="B1703" s="13"/>
      <c r="C1703" s="13"/>
      <c r="D1703" s="13"/>
      <c r="E1703" s="20"/>
    </row>
    <row r="1704" spans="1:5" x14ac:dyDescent="0.3">
      <c r="A1704" s="19"/>
      <c r="B1704" s="13"/>
      <c r="C1704" s="13"/>
      <c r="D1704" s="13"/>
      <c r="E1704" s="20"/>
    </row>
    <row r="1705" spans="1:5" x14ac:dyDescent="0.3">
      <c r="A1705" s="19"/>
      <c r="B1705" s="13"/>
      <c r="C1705" s="13"/>
      <c r="D1705" s="13"/>
      <c r="E1705" s="20"/>
    </row>
    <row r="1706" spans="1:5" x14ac:dyDescent="0.3">
      <c r="A1706" s="19"/>
      <c r="B1706" s="13"/>
      <c r="C1706" s="13"/>
      <c r="D1706" s="13"/>
      <c r="E1706" s="20"/>
    </row>
    <row r="1707" spans="1:5" x14ac:dyDescent="0.3">
      <c r="A1707" s="19"/>
      <c r="B1707" s="13"/>
      <c r="C1707" s="13"/>
      <c r="D1707" s="13"/>
      <c r="E1707" s="20"/>
    </row>
    <row r="1708" spans="1:5" x14ac:dyDescent="0.3">
      <c r="A1708" s="19"/>
      <c r="B1708" s="13"/>
      <c r="C1708" s="13"/>
      <c r="D1708" s="13"/>
      <c r="E1708" s="20"/>
    </row>
    <row r="1709" spans="1:5" x14ac:dyDescent="0.3">
      <c r="A1709" s="19"/>
      <c r="B1709" s="13"/>
      <c r="C1709" s="13"/>
      <c r="D1709" s="13"/>
      <c r="E1709" s="20"/>
    </row>
    <row r="1710" spans="1:5" x14ac:dyDescent="0.3">
      <c r="A1710" s="19"/>
      <c r="B1710" s="13"/>
      <c r="C1710" s="13"/>
      <c r="D1710" s="13"/>
      <c r="E1710" s="20"/>
    </row>
    <row r="1711" spans="1:5" x14ac:dyDescent="0.3">
      <c r="A1711" s="19"/>
      <c r="B1711" s="13"/>
      <c r="C1711" s="13"/>
      <c r="D1711" s="13"/>
      <c r="E1711" s="20"/>
    </row>
    <row r="1712" spans="1:5" x14ac:dyDescent="0.3">
      <c r="A1712" s="19"/>
      <c r="B1712" s="13"/>
      <c r="C1712" s="13"/>
      <c r="D1712" s="13"/>
      <c r="E1712" s="20"/>
    </row>
    <row r="1713" spans="1:5" x14ac:dyDescent="0.3">
      <c r="A1713" s="19"/>
      <c r="B1713" s="13"/>
      <c r="C1713" s="13"/>
      <c r="D1713" s="13"/>
      <c r="E1713" s="20"/>
    </row>
    <row r="1714" spans="1:5" x14ac:dyDescent="0.3">
      <c r="A1714" s="19"/>
      <c r="B1714" s="13"/>
      <c r="C1714" s="13"/>
      <c r="D1714" s="13"/>
      <c r="E1714" s="20"/>
    </row>
    <row r="1715" spans="1:5" x14ac:dyDescent="0.3">
      <c r="A1715" s="19"/>
      <c r="B1715" s="13"/>
      <c r="C1715" s="13"/>
      <c r="D1715" s="13"/>
      <c r="E1715" s="20"/>
    </row>
    <row r="1716" spans="1:5" x14ac:dyDescent="0.3">
      <c r="A1716" s="19"/>
      <c r="B1716" s="13"/>
      <c r="C1716" s="13"/>
      <c r="D1716" s="13"/>
      <c r="E1716" s="20"/>
    </row>
    <row r="1717" spans="1:5" x14ac:dyDescent="0.3">
      <c r="A1717" s="19"/>
      <c r="B1717" s="13"/>
      <c r="C1717" s="13"/>
      <c r="D1717" s="13"/>
      <c r="E1717" s="20"/>
    </row>
    <row r="1718" spans="1:5" x14ac:dyDescent="0.3">
      <c r="A1718" s="19"/>
      <c r="B1718" s="13"/>
      <c r="C1718" s="13"/>
      <c r="D1718" s="13"/>
      <c r="E1718" s="20"/>
    </row>
    <row r="1719" spans="1:5" x14ac:dyDescent="0.3">
      <c r="A1719" s="19"/>
      <c r="B1719" s="13"/>
      <c r="C1719" s="13"/>
      <c r="D1719" s="13"/>
      <c r="E1719" s="20"/>
    </row>
    <row r="1720" spans="1:5" x14ac:dyDescent="0.3">
      <c r="A1720" s="19"/>
      <c r="B1720" s="13"/>
      <c r="C1720" s="13"/>
      <c r="D1720" s="13"/>
      <c r="E1720" s="20"/>
    </row>
    <row r="1721" spans="1:5" x14ac:dyDescent="0.3">
      <c r="A1721" s="19"/>
      <c r="B1721" s="13"/>
      <c r="C1721" s="13"/>
      <c r="D1721" s="13"/>
      <c r="E1721" s="20"/>
    </row>
    <row r="1722" spans="1:5" x14ac:dyDescent="0.3">
      <c r="A1722" s="19"/>
      <c r="B1722" s="13"/>
      <c r="C1722" s="13"/>
      <c r="D1722" s="13"/>
      <c r="E1722" s="20"/>
    </row>
    <row r="1723" spans="1:5" x14ac:dyDescent="0.3">
      <c r="A1723" s="19"/>
      <c r="B1723" s="13"/>
      <c r="C1723" s="13"/>
      <c r="D1723" s="13"/>
      <c r="E1723" s="20"/>
    </row>
    <row r="1724" spans="1:5" x14ac:dyDescent="0.3">
      <c r="A1724" s="19"/>
      <c r="B1724" s="13"/>
      <c r="C1724" s="13"/>
      <c r="D1724" s="13"/>
      <c r="E1724" s="20"/>
    </row>
    <row r="1725" spans="1:5" x14ac:dyDescent="0.3">
      <c r="A1725" s="19"/>
      <c r="B1725" s="13"/>
      <c r="C1725" s="13"/>
      <c r="D1725" s="13"/>
      <c r="E1725" s="20"/>
    </row>
    <row r="1726" spans="1:5" x14ac:dyDescent="0.3">
      <c r="A1726" s="19"/>
      <c r="B1726" s="13"/>
      <c r="C1726" s="13"/>
      <c r="D1726" s="13"/>
      <c r="E1726" s="20"/>
    </row>
    <row r="1727" spans="1:5" x14ac:dyDescent="0.3">
      <c r="A1727" s="19"/>
      <c r="B1727" s="13"/>
      <c r="C1727" s="13"/>
      <c r="D1727" s="13"/>
      <c r="E1727" s="20"/>
    </row>
    <row r="1728" spans="1:5" x14ac:dyDescent="0.3">
      <c r="A1728" s="19"/>
      <c r="B1728" s="13"/>
      <c r="C1728" s="13"/>
      <c r="D1728" s="13"/>
      <c r="E1728" s="20"/>
    </row>
    <row r="1729" spans="1:5" x14ac:dyDescent="0.3">
      <c r="A1729" s="19"/>
      <c r="B1729" s="13"/>
      <c r="C1729" s="13"/>
      <c r="D1729" s="13"/>
      <c r="E1729" s="20"/>
    </row>
    <row r="1730" spans="1:5" x14ac:dyDescent="0.3">
      <c r="A1730" s="19"/>
      <c r="B1730" s="13"/>
      <c r="C1730" s="13"/>
      <c r="D1730" s="13"/>
      <c r="E1730" s="20"/>
    </row>
    <row r="1731" spans="1:5" x14ac:dyDescent="0.3">
      <c r="A1731" s="19"/>
      <c r="B1731" s="13"/>
      <c r="C1731" s="13"/>
      <c r="D1731" s="13"/>
      <c r="E1731" s="20"/>
    </row>
    <row r="1732" spans="1:5" x14ac:dyDescent="0.3">
      <c r="A1732" s="19"/>
      <c r="B1732" s="13"/>
      <c r="C1732" s="13"/>
      <c r="D1732" s="13"/>
      <c r="E1732" s="20"/>
    </row>
    <row r="1733" spans="1:5" x14ac:dyDescent="0.3">
      <c r="A1733" s="19"/>
      <c r="B1733" s="13"/>
      <c r="C1733" s="13"/>
      <c r="D1733" s="13"/>
      <c r="E1733" s="20"/>
    </row>
    <row r="1734" spans="1:5" x14ac:dyDescent="0.3">
      <c r="A1734" s="19"/>
      <c r="B1734" s="13"/>
      <c r="C1734" s="13"/>
      <c r="D1734" s="13"/>
      <c r="E1734" s="20"/>
    </row>
    <row r="1735" spans="1:5" x14ac:dyDescent="0.3">
      <c r="A1735" s="19"/>
      <c r="B1735" s="13"/>
      <c r="C1735" s="13"/>
      <c r="D1735" s="13"/>
      <c r="E1735" s="20"/>
    </row>
    <row r="1736" spans="1:5" x14ac:dyDescent="0.3">
      <c r="A1736" s="19"/>
      <c r="B1736" s="13"/>
      <c r="C1736" s="13"/>
      <c r="D1736" s="13"/>
      <c r="E1736" s="20"/>
    </row>
    <row r="1737" spans="1:5" x14ac:dyDescent="0.3">
      <c r="A1737" s="19"/>
      <c r="B1737" s="13"/>
      <c r="C1737" s="13"/>
      <c r="D1737" s="13"/>
      <c r="E1737" s="20"/>
    </row>
    <row r="1738" spans="1:5" x14ac:dyDescent="0.3">
      <c r="A1738" s="19"/>
      <c r="B1738" s="13"/>
      <c r="C1738" s="13"/>
      <c r="D1738" s="13"/>
      <c r="E1738" s="20"/>
    </row>
    <row r="1739" spans="1:5" x14ac:dyDescent="0.3">
      <c r="A1739" s="19"/>
      <c r="B1739" s="13"/>
      <c r="C1739" s="13"/>
      <c r="D1739" s="13"/>
      <c r="E1739" s="20"/>
    </row>
    <row r="1740" spans="1:5" x14ac:dyDescent="0.3">
      <c r="A1740" s="19"/>
      <c r="B1740" s="13"/>
      <c r="C1740" s="13"/>
      <c r="D1740" s="13"/>
      <c r="E1740" s="20"/>
    </row>
    <row r="1741" spans="1:5" x14ac:dyDescent="0.3">
      <c r="A1741" s="19"/>
      <c r="B1741" s="13"/>
      <c r="C1741" s="13"/>
      <c r="D1741" s="13"/>
      <c r="E1741" s="20"/>
    </row>
    <row r="1742" spans="1:5" x14ac:dyDescent="0.3">
      <c r="A1742" s="19"/>
      <c r="B1742" s="13"/>
      <c r="C1742" s="13"/>
      <c r="D1742" s="13"/>
      <c r="E1742" s="20"/>
    </row>
    <row r="1743" spans="1:5" x14ac:dyDescent="0.3">
      <c r="A1743" s="19"/>
      <c r="B1743" s="13"/>
      <c r="C1743" s="13"/>
      <c r="D1743" s="13"/>
      <c r="E1743" s="20"/>
    </row>
    <row r="1744" spans="1:5" x14ac:dyDescent="0.3">
      <c r="A1744" s="19"/>
      <c r="B1744" s="13"/>
      <c r="C1744" s="13"/>
      <c r="D1744" s="13"/>
      <c r="E1744" s="20"/>
    </row>
    <row r="1745" spans="1:5" x14ac:dyDescent="0.3">
      <c r="A1745" s="19"/>
      <c r="B1745" s="13"/>
      <c r="C1745" s="13"/>
      <c r="D1745" s="13"/>
      <c r="E1745" s="20"/>
    </row>
    <row r="1746" spans="1:5" x14ac:dyDescent="0.3">
      <c r="A1746" s="19"/>
      <c r="B1746" s="13"/>
      <c r="C1746" s="13"/>
      <c r="D1746" s="13"/>
      <c r="E1746" s="20"/>
    </row>
    <row r="1747" spans="1:5" x14ac:dyDescent="0.3">
      <c r="A1747" s="19"/>
      <c r="B1747" s="13"/>
      <c r="C1747" s="13"/>
      <c r="D1747" s="13"/>
      <c r="E1747" s="20"/>
    </row>
    <row r="1748" spans="1:5" x14ac:dyDescent="0.3">
      <c r="A1748" s="19"/>
      <c r="B1748" s="13"/>
      <c r="C1748" s="13"/>
      <c r="D1748" s="13"/>
      <c r="E1748" s="20"/>
    </row>
    <row r="1749" spans="1:5" x14ac:dyDescent="0.3">
      <c r="A1749" s="19"/>
      <c r="B1749" s="13"/>
      <c r="C1749" s="13"/>
      <c r="D1749" s="13"/>
      <c r="E1749" s="20"/>
    </row>
    <row r="1750" spans="1:5" x14ac:dyDescent="0.3">
      <c r="A1750" s="19"/>
      <c r="B1750" s="13"/>
      <c r="C1750" s="13"/>
      <c r="D1750" s="13"/>
      <c r="E1750" s="20"/>
    </row>
    <row r="1751" spans="1:5" x14ac:dyDescent="0.3">
      <c r="A1751" s="19"/>
      <c r="B1751" s="13"/>
      <c r="C1751" s="13"/>
      <c r="D1751" s="13"/>
      <c r="E1751" s="20"/>
    </row>
    <row r="1752" spans="1:5" x14ac:dyDescent="0.3">
      <c r="A1752" s="19"/>
      <c r="B1752" s="13"/>
      <c r="C1752" s="13"/>
      <c r="D1752" s="13"/>
      <c r="E1752" s="20"/>
    </row>
    <row r="1753" spans="1:5" x14ac:dyDescent="0.3">
      <c r="A1753" s="19"/>
      <c r="B1753" s="13"/>
      <c r="C1753" s="13"/>
      <c r="D1753" s="13"/>
      <c r="E1753" s="20"/>
    </row>
    <row r="1754" spans="1:5" x14ac:dyDescent="0.3">
      <c r="A1754" s="19"/>
      <c r="B1754" s="13"/>
      <c r="C1754" s="13"/>
      <c r="D1754" s="13"/>
      <c r="E1754" s="20"/>
    </row>
    <row r="1755" spans="1:5" x14ac:dyDescent="0.3">
      <c r="A1755" s="19"/>
      <c r="B1755" s="13"/>
      <c r="C1755" s="13"/>
      <c r="D1755" s="13"/>
      <c r="E1755" s="20"/>
    </row>
    <row r="1756" spans="1:5" x14ac:dyDescent="0.3">
      <c r="A1756" s="19"/>
      <c r="B1756" s="13"/>
      <c r="C1756" s="13"/>
      <c r="D1756" s="13"/>
      <c r="E1756" s="20"/>
    </row>
    <row r="1757" spans="1:5" x14ac:dyDescent="0.3">
      <c r="A1757" s="19"/>
      <c r="B1757" s="13"/>
      <c r="C1757" s="13"/>
      <c r="D1757" s="13"/>
      <c r="E1757" s="20"/>
    </row>
    <row r="1758" spans="1:5" x14ac:dyDescent="0.3">
      <c r="A1758" s="19"/>
      <c r="B1758" s="13"/>
      <c r="C1758" s="13"/>
      <c r="D1758" s="13"/>
      <c r="E1758" s="20"/>
    </row>
    <row r="1759" spans="1:5" x14ac:dyDescent="0.3">
      <c r="A1759" s="19"/>
      <c r="B1759" s="13"/>
      <c r="C1759" s="13"/>
      <c r="D1759" s="13"/>
      <c r="E1759" s="20"/>
    </row>
    <row r="1760" spans="1:5" x14ac:dyDescent="0.3">
      <c r="A1760" s="19"/>
      <c r="B1760" s="13"/>
      <c r="C1760" s="13"/>
      <c r="D1760" s="13"/>
      <c r="E1760" s="20"/>
    </row>
    <row r="1761" spans="1:5" x14ac:dyDescent="0.3">
      <c r="A1761" s="19"/>
      <c r="B1761" s="13"/>
      <c r="C1761" s="13"/>
      <c r="D1761" s="13"/>
      <c r="E1761" s="20"/>
    </row>
    <row r="1762" spans="1:5" x14ac:dyDescent="0.3">
      <c r="A1762" s="19"/>
      <c r="B1762" s="13"/>
      <c r="C1762" s="13"/>
      <c r="D1762" s="13"/>
      <c r="E1762" s="20"/>
    </row>
    <row r="1763" spans="1:5" x14ac:dyDescent="0.3">
      <c r="A1763" s="19"/>
      <c r="B1763" s="13"/>
      <c r="C1763" s="13"/>
      <c r="D1763" s="13"/>
      <c r="E1763" s="20"/>
    </row>
    <row r="1764" spans="1:5" x14ac:dyDescent="0.3">
      <c r="A1764" s="19"/>
      <c r="B1764" s="13"/>
      <c r="C1764" s="13"/>
      <c r="D1764" s="13"/>
      <c r="E1764" s="20"/>
    </row>
    <row r="1765" spans="1:5" x14ac:dyDescent="0.3">
      <c r="A1765" s="19"/>
      <c r="B1765" s="13"/>
      <c r="C1765" s="13"/>
      <c r="D1765" s="13"/>
      <c r="E1765" s="20"/>
    </row>
    <row r="1766" spans="1:5" x14ac:dyDescent="0.3">
      <c r="A1766" s="19"/>
      <c r="B1766" s="13"/>
      <c r="C1766" s="13"/>
      <c r="D1766" s="13"/>
      <c r="E1766" s="20"/>
    </row>
    <row r="1767" spans="1:5" x14ac:dyDescent="0.3">
      <c r="A1767" s="19"/>
      <c r="B1767" s="13"/>
      <c r="C1767" s="13"/>
      <c r="D1767" s="13"/>
      <c r="E1767" s="20"/>
    </row>
    <row r="1768" spans="1:5" x14ac:dyDescent="0.3">
      <c r="A1768" s="19"/>
      <c r="B1768" s="13"/>
      <c r="C1768" s="13"/>
      <c r="D1768" s="13"/>
      <c r="E1768" s="20"/>
    </row>
    <row r="1769" spans="1:5" x14ac:dyDescent="0.3">
      <c r="A1769" s="19"/>
      <c r="B1769" s="13"/>
      <c r="C1769" s="13"/>
      <c r="D1769" s="13"/>
      <c r="E1769" s="20"/>
    </row>
    <row r="1770" spans="1:5" x14ac:dyDescent="0.3">
      <c r="A1770" s="19"/>
      <c r="B1770" s="13"/>
      <c r="C1770" s="13"/>
      <c r="D1770" s="13"/>
      <c r="E1770" s="20"/>
    </row>
    <row r="1771" spans="1:5" x14ac:dyDescent="0.3">
      <c r="A1771" s="19"/>
      <c r="B1771" s="13"/>
      <c r="C1771" s="13"/>
      <c r="D1771" s="13"/>
      <c r="E1771" s="20"/>
    </row>
    <row r="1772" spans="1:5" x14ac:dyDescent="0.3">
      <c r="A1772" s="19"/>
      <c r="B1772" s="13"/>
      <c r="C1772" s="13"/>
      <c r="D1772" s="13"/>
      <c r="E1772" s="20"/>
    </row>
    <row r="1773" spans="1:5" x14ac:dyDescent="0.3">
      <c r="A1773" s="19"/>
      <c r="B1773" s="13"/>
      <c r="C1773" s="13"/>
      <c r="D1773" s="13"/>
      <c r="E1773" s="20"/>
    </row>
    <row r="1774" spans="1:5" x14ac:dyDescent="0.3">
      <c r="A1774" s="19"/>
      <c r="B1774" s="13"/>
      <c r="C1774" s="13"/>
      <c r="D1774" s="13"/>
      <c r="E1774" s="20"/>
    </row>
    <row r="1775" spans="1:5" x14ac:dyDescent="0.3">
      <c r="A1775" s="19"/>
      <c r="B1775" s="13"/>
      <c r="C1775" s="13"/>
      <c r="D1775" s="13"/>
      <c r="E1775" s="20"/>
    </row>
    <row r="1776" spans="1:5" x14ac:dyDescent="0.3">
      <c r="A1776" s="19"/>
      <c r="B1776" s="13"/>
      <c r="C1776" s="13"/>
      <c r="D1776" s="13"/>
      <c r="E1776" s="20"/>
    </row>
    <row r="1777" spans="1:5" x14ac:dyDescent="0.3">
      <c r="A1777" s="19"/>
      <c r="B1777" s="13"/>
      <c r="C1777" s="13"/>
      <c r="D1777" s="13"/>
      <c r="E1777" s="20"/>
    </row>
    <row r="1778" spans="1:5" x14ac:dyDescent="0.3">
      <c r="A1778" s="19"/>
      <c r="B1778" s="13"/>
      <c r="C1778" s="13"/>
      <c r="D1778" s="13"/>
      <c r="E1778" s="20"/>
    </row>
    <row r="1779" spans="1:5" x14ac:dyDescent="0.3">
      <c r="A1779" s="19"/>
      <c r="B1779" s="13"/>
      <c r="C1779" s="13"/>
      <c r="D1779" s="13"/>
      <c r="E1779" s="20"/>
    </row>
    <row r="1780" spans="1:5" x14ac:dyDescent="0.3">
      <c r="A1780" s="19"/>
      <c r="B1780" s="13"/>
      <c r="C1780" s="13"/>
      <c r="D1780" s="13"/>
      <c r="E1780" s="20"/>
    </row>
    <row r="1781" spans="1:5" x14ac:dyDescent="0.3">
      <c r="A1781" s="19"/>
      <c r="B1781" s="13"/>
      <c r="C1781" s="13"/>
      <c r="D1781" s="13"/>
      <c r="E1781" s="20"/>
    </row>
    <row r="1782" spans="1:5" x14ac:dyDescent="0.3">
      <c r="A1782" s="19"/>
      <c r="B1782" s="13"/>
      <c r="C1782" s="13"/>
      <c r="D1782" s="13"/>
      <c r="E1782" s="20"/>
    </row>
    <row r="1783" spans="1:5" x14ac:dyDescent="0.3">
      <c r="A1783" s="19"/>
      <c r="B1783" s="13"/>
      <c r="C1783" s="13"/>
      <c r="D1783" s="13"/>
      <c r="E1783" s="20"/>
    </row>
    <row r="1784" spans="1:5" x14ac:dyDescent="0.3">
      <c r="A1784" s="19"/>
      <c r="B1784" s="13"/>
      <c r="C1784" s="13"/>
      <c r="D1784" s="13"/>
      <c r="E1784" s="20"/>
    </row>
    <row r="1785" spans="1:5" x14ac:dyDescent="0.3">
      <c r="A1785" s="19"/>
      <c r="B1785" s="13"/>
      <c r="C1785" s="13"/>
      <c r="D1785" s="13"/>
      <c r="E1785" s="20"/>
    </row>
    <row r="1786" spans="1:5" x14ac:dyDescent="0.3">
      <c r="A1786" s="19"/>
      <c r="B1786" s="13"/>
      <c r="C1786" s="13"/>
      <c r="D1786" s="13"/>
      <c r="E1786" s="20"/>
    </row>
    <row r="1787" spans="1:5" x14ac:dyDescent="0.3">
      <c r="A1787" s="19"/>
      <c r="B1787" s="13"/>
      <c r="C1787" s="13"/>
      <c r="D1787" s="13"/>
      <c r="E1787" s="20"/>
    </row>
    <row r="1788" spans="1:5" x14ac:dyDescent="0.3">
      <c r="A1788" s="19"/>
      <c r="B1788" s="13"/>
      <c r="C1788" s="13"/>
      <c r="D1788" s="13"/>
      <c r="E1788" s="20"/>
    </row>
    <row r="1789" spans="1:5" x14ac:dyDescent="0.3">
      <c r="A1789" s="19"/>
      <c r="B1789" s="13"/>
      <c r="C1789" s="13"/>
      <c r="D1789" s="13"/>
      <c r="E1789" s="20"/>
    </row>
    <row r="1790" spans="1:5" x14ac:dyDescent="0.3">
      <c r="A1790" s="19"/>
      <c r="B1790" s="13"/>
      <c r="C1790" s="13"/>
      <c r="D1790" s="13"/>
      <c r="E1790" s="20"/>
    </row>
    <row r="1791" spans="1:5" x14ac:dyDescent="0.3">
      <c r="A1791" s="19"/>
      <c r="B1791" s="13"/>
      <c r="C1791" s="13"/>
      <c r="D1791" s="13"/>
      <c r="E1791" s="20"/>
    </row>
    <row r="1792" spans="1:5" x14ac:dyDescent="0.3">
      <c r="A1792" s="19"/>
      <c r="B1792" s="13"/>
      <c r="C1792" s="13"/>
      <c r="D1792" s="13"/>
      <c r="E1792" s="20"/>
    </row>
    <row r="1793" spans="1:5" x14ac:dyDescent="0.3">
      <c r="A1793" s="19"/>
      <c r="B1793" s="13"/>
      <c r="C1793" s="13"/>
      <c r="D1793" s="13"/>
      <c r="E1793" s="20"/>
    </row>
    <row r="1794" spans="1:5" x14ac:dyDescent="0.3">
      <c r="A1794" s="19"/>
      <c r="B1794" s="13"/>
      <c r="C1794" s="13"/>
      <c r="D1794" s="13"/>
      <c r="E1794" s="20"/>
    </row>
    <row r="1795" spans="1:5" x14ac:dyDescent="0.3">
      <c r="A1795" s="19"/>
      <c r="B1795" s="13"/>
      <c r="C1795" s="13"/>
      <c r="D1795" s="13"/>
      <c r="E1795" s="20"/>
    </row>
    <row r="1796" spans="1:5" x14ac:dyDescent="0.3">
      <c r="A1796" s="19"/>
      <c r="B1796" s="13"/>
      <c r="C1796" s="13"/>
      <c r="D1796" s="13"/>
      <c r="E1796" s="20"/>
    </row>
    <row r="1797" spans="1:5" x14ac:dyDescent="0.3">
      <c r="A1797" s="19"/>
      <c r="B1797" s="13"/>
      <c r="C1797" s="13"/>
      <c r="D1797" s="13"/>
      <c r="E1797" s="20"/>
    </row>
    <row r="1798" spans="1:5" x14ac:dyDescent="0.3">
      <c r="A1798" s="19"/>
      <c r="B1798" s="13"/>
      <c r="C1798" s="13"/>
      <c r="D1798" s="13"/>
      <c r="E1798" s="20"/>
    </row>
    <row r="1799" spans="1:5" x14ac:dyDescent="0.3">
      <c r="A1799" s="19"/>
      <c r="B1799" s="13"/>
      <c r="C1799" s="13"/>
      <c r="D1799" s="13"/>
      <c r="E1799" s="20"/>
    </row>
    <row r="1800" spans="1:5" x14ac:dyDescent="0.3">
      <c r="A1800" s="19"/>
      <c r="B1800" s="13"/>
      <c r="C1800" s="13"/>
      <c r="D1800" s="13"/>
      <c r="E1800" s="20"/>
    </row>
    <row r="1801" spans="1:5" x14ac:dyDescent="0.3">
      <c r="A1801" s="19"/>
      <c r="B1801" s="13"/>
      <c r="C1801" s="13"/>
      <c r="D1801" s="13"/>
      <c r="E1801" s="20"/>
    </row>
    <row r="1802" spans="1:5" x14ac:dyDescent="0.3">
      <c r="A1802" s="19"/>
      <c r="B1802" s="13"/>
      <c r="C1802" s="13"/>
      <c r="D1802" s="13"/>
      <c r="E1802" s="20"/>
    </row>
    <row r="1803" spans="1:5" x14ac:dyDescent="0.3">
      <c r="A1803" s="19"/>
      <c r="B1803" s="13"/>
      <c r="C1803" s="13"/>
      <c r="D1803" s="13"/>
      <c r="E1803" s="20"/>
    </row>
    <row r="1804" spans="1:5" x14ac:dyDescent="0.3">
      <c r="A1804" s="19"/>
      <c r="B1804" s="13"/>
      <c r="C1804" s="13"/>
      <c r="D1804" s="13"/>
      <c r="E1804" s="20"/>
    </row>
    <row r="1805" spans="1:5" x14ac:dyDescent="0.3">
      <c r="A1805" s="19"/>
      <c r="B1805" s="13"/>
      <c r="C1805" s="13"/>
      <c r="D1805" s="13"/>
      <c r="E1805" s="20"/>
    </row>
    <row r="1806" spans="1:5" x14ac:dyDescent="0.3">
      <c r="A1806" s="19"/>
      <c r="B1806" s="13"/>
      <c r="C1806" s="13"/>
      <c r="D1806" s="13"/>
      <c r="E1806" s="20"/>
    </row>
    <row r="1807" spans="1:5" x14ac:dyDescent="0.3">
      <c r="A1807" s="19"/>
      <c r="B1807" s="13"/>
      <c r="C1807" s="13"/>
      <c r="D1807" s="13"/>
      <c r="E1807" s="20"/>
    </row>
    <row r="1808" spans="1:5" x14ac:dyDescent="0.3">
      <c r="A1808" s="19"/>
      <c r="B1808" s="13"/>
      <c r="C1808" s="13"/>
      <c r="D1808" s="13"/>
      <c r="E1808" s="20"/>
    </row>
    <row r="1809" spans="1:5" x14ac:dyDescent="0.3">
      <c r="A1809" s="19"/>
      <c r="B1809" s="13"/>
      <c r="C1809" s="13"/>
      <c r="D1809" s="13"/>
      <c r="E1809" s="20"/>
    </row>
    <row r="1810" spans="1:5" x14ac:dyDescent="0.3">
      <c r="A1810" s="19"/>
      <c r="B1810" s="13"/>
      <c r="C1810" s="13"/>
      <c r="D1810" s="13"/>
      <c r="E1810" s="20"/>
    </row>
    <row r="1811" spans="1:5" x14ac:dyDescent="0.3">
      <c r="A1811" s="19"/>
      <c r="B1811" s="13"/>
      <c r="C1811" s="13"/>
      <c r="D1811" s="13"/>
      <c r="E1811" s="20"/>
    </row>
    <row r="1812" spans="1:5" x14ac:dyDescent="0.3">
      <c r="A1812" s="19"/>
      <c r="B1812" s="13"/>
      <c r="C1812" s="13"/>
      <c r="D1812" s="13"/>
      <c r="E1812" s="20"/>
    </row>
    <row r="1813" spans="1:5" x14ac:dyDescent="0.3">
      <c r="A1813" s="19"/>
      <c r="B1813" s="13"/>
      <c r="C1813" s="13"/>
      <c r="D1813" s="13"/>
      <c r="E1813" s="20"/>
    </row>
    <row r="1814" spans="1:5" x14ac:dyDescent="0.3">
      <c r="A1814" s="19"/>
      <c r="B1814" s="13"/>
      <c r="C1814" s="13"/>
      <c r="D1814" s="13"/>
      <c r="E1814" s="20"/>
    </row>
    <row r="1815" spans="1:5" x14ac:dyDescent="0.3">
      <c r="A1815" s="19"/>
      <c r="B1815" s="13"/>
      <c r="C1815" s="13"/>
      <c r="D1815" s="13"/>
      <c r="E1815" s="20"/>
    </row>
    <row r="1816" spans="1:5" x14ac:dyDescent="0.3">
      <c r="A1816" s="19"/>
      <c r="B1816" s="13"/>
      <c r="C1816" s="13"/>
      <c r="D1816" s="13"/>
      <c r="E1816" s="20"/>
    </row>
    <row r="1817" spans="1:5" x14ac:dyDescent="0.3">
      <c r="A1817" s="19"/>
      <c r="B1817" s="13"/>
      <c r="C1817" s="13"/>
      <c r="D1817" s="13"/>
      <c r="E1817" s="20"/>
    </row>
    <row r="1818" spans="1:5" x14ac:dyDescent="0.3">
      <c r="A1818" s="19"/>
      <c r="B1818" s="13"/>
      <c r="C1818" s="13"/>
      <c r="D1818" s="13"/>
      <c r="E1818" s="20"/>
    </row>
    <row r="1819" spans="1:5" x14ac:dyDescent="0.3">
      <c r="A1819" s="19"/>
      <c r="B1819" s="13"/>
      <c r="C1819" s="13"/>
      <c r="D1819" s="13"/>
      <c r="E1819" s="20"/>
    </row>
    <row r="1820" spans="1:5" x14ac:dyDescent="0.3">
      <c r="A1820" s="19"/>
      <c r="B1820" s="13"/>
      <c r="C1820" s="13"/>
      <c r="D1820" s="13"/>
      <c r="E1820" s="20"/>
    </row>
    <row r="1821" spans="1:5" x14ac:dyDescent="0.3">
      <c r="A1821" s="19"/>
      <c r="B1821" s="13"/>
      <c r="C1821" s="13"/>
      <c r="D1821" s="13"/>
      <c r="E1821" s="20"/>
    </row>
    <row r="1822" spans="1:5" x14ac:dyDescent="0.3">
      <c r="A1822" s="19"/>
      <c r="B1822" s="13"/>
      <c r="C1822" s="13"/>
      <c r="D1822" s="13"/>
      <c r="E1822" s="20"/>
    </row>
    <row r="1823" spans="1:5" x14ac:dyDescent="0.3">
      <c r="A1823" s="19"/>
      <c r="B1823" s="13"/>
      <c r="C1823" s="13"/>
      <c r="D1823" s="13"/>
      <c r="E1823" s="20"/>
    </row>
    <row r="1824" spans="1:5" x14ac:dyDescent="0.3">
      <c r="A1824" s="19"/>
      <c r="B1824" s="13"/>
      <c r="C1824" s="13"/>
      <c r="D1824" s="13"/>
      <c r="E1824" s="20"/>
    </row>
    <row r="1825" spans="1:5" x14ac:dyDescent="0.3">
      <c r="A1825" s="19"/>
      <c r="B1825" s="13"/>
      <c r="C1825" s="13"/>
      <c r="D1825" s="13"/>
      <c r="E1825" s="20"/>
    </row>
    <row r="1826" spans="1:5" x14ac:dyDescent="0.3">
      <c r="A1826" s="19"/>
      <c r="B1826" s="13"/>
      <c r="C1826" s="13"/>
      <c r="D1826" s="13"/>
      <c r="E1826" s="20"/>
    </row>
    <row r="1827" spans="1:5" x14ac:dyDescent="0.3">
      <c r="A1827" s="19"/>
      <c r="B1827" s="13"/>
      <c r="C1827" s="13"/>
      <c r="D1827" s="13"/>
      <c r="E1827" s="20"/>
    </row>
    <row r="1828" spans="1:5" x14ac:dyDescent="0.3">
      <c r="A1828" s="19"/>
      <c r="B1828" s="13"/>
      <c r="C1828" s="13"/>
      <c r="D1828" s="13"/>
      <c r="E1828" s="20"/>
    </row>
    <row r="1829" spans="1:5" x14ac:dyDescent="0.3">
      <c r="A1829" s="19"/>
      <c r="B1829" s="13"/>
      <c r="C1829" s="13"/>
      <c r="D1829" s="13"/>
      <c r="E1829" s="20"/>
    </row>
    <row r="1830" spans="1:5" x14ac:dyDescent="0.3">
      <c r="A1830" s="19"/>
      <c r="B1830" s="13"/>
      <c r="C1830" s="13"/>
      <c r="D1830" s="13"/>
      <c r="E1830" s="20"/>
    </row>
    <row r="1831" spans="1:5" x14ac:dyDescent="0.3">
      <c r="A1831" s="19"/>
      <c r="B1831" s="13"/>
      <c r="C1831" s="13"/>
      <c r="D1831" s="13"/>
      <c r="E1831" s="20"/>
    </row>
    <row r="1832" spans="1:5" x14ac:dyDescent="0.3">
      <c r="A1832" s="19"/>
      <c r="B1832" s="13"/>
      <c r="C1832" s="13"/>
      <c r="D1832" s="13"/>
      <c r="E1832" s="20"/>
    </row>
    <row r="1833" spans="1:5" x14ac:dyDescent="0.3">
      <c r="A1833" s="19"/>
      <c r="B1833" s="13"/>
      <c r="C1833" s="13"/>
      <c r="D1833" s="13"/>
      <c r="E1833" s="20"/>
    </row>
    <row r="1834" spans="1:5" x14ac:dyDescent="0.3">
      <c r="A1834" s="19"/>
      <c r="B1834" s="13"/>
      <c r="C1834" s="13"/>
      <c r="D1834" s="13"/>
      <c r="E1834" s="20"/>
    </row>
    <row r="1835" spans="1:5" x14ac:dyDescent="0.3">
      <c r="A1835" s="19"/>
      <c r="B1835" s="13"/>
      <c r="C1835" s="13"/>
      <c r="D1835" s="13"/>
      <c r="E1835" s="20"/>
    </row>
    <row r="1836" spans="1:5" x14ac:dyDescent="0.3">
      <c r="A1836" s="19"/>
      <c r="B1836" s="13"/>
      <c r="C1836" s="13"/>
      <c r="D1836" s="13"/>
      <c r="E1836" s="20"/>
    </row>
    <row r="1837" spans="1:5" x14ac:dyDescent="0.3">
      <c r="A1837" s="19"/>
      <c r="B1837" s="13"/>
      <c r="C1837" s="13"/>
      <c r="D1837" s="13"/>
      <c r="E1837" s="20"/>
    </row>
    <row r="1838" spans="1:5" x14ac:dyDescent="0.3">
      <c r="A1838" s="19"/>
      <c r="B1838" s="13"/>
      <c r="C1838" s="13"/>
      <c r="D1838" s="13"/>
      <c r="E1838" s="20"/>
    </row>
    <row r="1839" spans="1:5" x14ac:dyDescent="0.3">
      <c r="A1839" s="19"/>
      <c r="B1839" s="13"/>
      <c r="C1839" s="13"/>
      <c r="D1839" s="13"/>
      <c r="E1839" s="20"/>
    </row>
    <row r="1840" spans="1:5" x14ac:dyDescent="0.3">
      <c r="A1840" s="19"/>
      <c r="B1840" s="13"/>
      <c r="C1840" s="13"/>
      <c r="D1840" s="13"/>
      <c r="E1840" s="20"/>
    </row>
    <row r="1841" spans="1:5" x14ac:dyDescent="0.3">
      <c r="A1841" s="19"/>
      <c r="B1841" s="13"/>
      <c r="C1841" s="13"/>
      <c r="D1841" s="13"/>
      <c r="E1841" s="20"/>
    </row>
    <row r="1842" spans="1:5" x14ac:dyDescent="0.3">
      <c r="A1842" s="19"/>
      <c r="B1842" s="13"/>
      <c r="C1842" s="13"/>
      <c r="D1842" s="13"/>
      <c r="E1842" s="20"/>
    </row>
    <row r="1843" spans="1:5" x14ac:dyDescent="0.3">
      <c r="A1843" s="19"/>
      <c r="B1843" s="13"/>
      <c r="C1843" s="13"/>
      <c r="D1843" s="13"/>
      <c r="E1843" s="20"/>
    </row>
    <row r="1844" spans="1:5" x14ac:dyDescent="0.3">
      <c r="A1844" s="19"/>
      <c r="B1844" s="13"/>
      <c r="C1844" s="13"/>
      <c r="D1844" s="13"/>
      <c r="E1844" s="20"/>
    </row>
    <row r="1845" spans="1:5" x14ac:dyDescent="0.3">
      <c r="A1845" s="19"/>
      <c r="B1845" s="13"/>
      <c r="C1845" s="13"/>
      <c r="D1845" s="13"/>
      <c r="E1845" s="20"/>
    </row>
    <row r="1846" spans="1:5" x14ac:dyDescent="0.3">
      <c r="A1846" s="19"/>
      <c r="B1846" s="13"/>
      <c r="C1846" s="13"/>
      <c r="D1846" s="13"/>
      <c r="E1846" s="20"/>
    </row>
    <row r="1847" spans="1:5" x14ac:dyDescent="0.3">
      <c r="A1847" s="19"/>
      <c r="B1847" s="13"/>
      <c r="C1847" s="13"/>
      <c r="D1847" s="13"/>
      <c r="E1847" s="20"/>
    </row>
    <row r="1848" spans="1:5" x14ac:dyDescent="0.3">
      <c r="A1848" s="19"/>
      <c r="B1848" s="13"/>
      <c r="C1848" s="13"/>
      <c r="D1848" s="13"/>
      <c r="E1848" s="20"/>
    </row>
    <row r="1849" spans="1:5" x14ac:dyDescent="0.3">
      <c r="A1849" s="19"/>
      <c r="B1849" s="13"/>
      <c r="C1849" s="13"/>
      <c r="D1849" s="13"/>
      <c r="E1849" s="20"/>
    </row>
    <row r="1850" spans="1:5" x14ac:dyDescent="0.3">
      <c r="A1850" s="19"/>
      <c r="B1850" s="13"/>
      <c r="C1850" s="13"/>
      <c r="D1850" s="13"/>
      <c r="E1850" s="20"/>
    </row>
    <row r="1851" spans="1:5" x14ac:dyDescent="0.3">
      <c r="A1851" s="19"/>
      <c r="B1851" s="13"/>
      <c r="C1851" s="13"/>
      <c r="D1851" s="13"/>
      <c r="E1851" s="20"/>
    </row>
    <row r="1852" spans="1:5" x14ac:dyDescent="0.3">
      <c r="A1852" s="19"/>
      <c r="B1852" s="13"/>
      <c r="C1852" s="13"/>
      <c r="D1852" s="13"/>
      <c r="E1852" s="20"/>
    </row>
    <row r="1853" spans="1:5" x14ac:dyDescent="0.3">
      <c r="A1853" s="19"/>
      <c r="B1853" s="13"/>
      <c r="C1853" s="13"/>
      <c r="D1853" s="13"/>
      <c r="E1853" s="20"/>
    </row>
    <row r="1854" spans="1:5" x14ac:dyDescent="0.3">
      <c r="A1854" s="19"/>
      <c r="B1854" s="13"/>
      <c r="C1854" s="13"/>
      <c r="D1854" s="13"/>
      <c r="E1854" s="20"/>
    </row>
    <row r="1855" spans="1:5" x14ac:dyDescent="0.3">
      <c r="A1855" s="19"/>
      <c r="B1855" s="13"/>
      <c r="C1855" s="13"/>
      <c r="D1855" s="13"/>
      <c r="E1855" s="20"/>
    </row>
    <row r="1856" spans="1:5" x14ac:dyDescent="0.3">
      <c r="A1856" s="19"/>
      <c r="B1856" s="13"/>
      <c r="C1856" s="13"/>
      <c r="D1856" s="13"/>
      <c r="E1856" s="20"/>
    </row>
    <row r="1857" spans="1:5" x14ac:dyDescent="0.3">
      <c r="A1857" s="19"/>
      <c r="B1857" s="13"/>
      <c r="C1857" s="13"/>
      <c r="D1857" s="13"/>
      <c r="E1857" s="20"/>
    </row>
    <row r="1858" spans="1:5" x14ac:dyDescent="0.3">
      <c r="A1858" s="19"/>
      <c r="B1858" s="13"/>
      <c r="C1858" s="13"/>
      <c r="D1858" s="13"/>
      <c r="E1858" s="20"/>
    </row>
    <row r="1859" spans="1:5" x14ac:dyDescent="0.3">
      <c r="A1859" s="19"/>
      <c r="B1859" s="13"/>
      <c r="C1859" s="13"/>
      <c r="D1859" s="13"/>
      <c r="E1859" s="20"/>
    </row>
    <row r="1860" spans="1:5" x14ac:dyDescent="0.3">
      <c r="A1860" s="19"/>
      <c r="B1860" s="13"/>
      <c r="C1860" s="13"/>
      <c r="D1860" s="13"/>
      <c r="E1860" s="20"/>
    </row>
    <row r="1861" spans="1:5" x14ac:dyDescent="0.3">
      <c r="A1861" s="19"/>
      <c r="B1861" s="13"/>
      <c r="C1861" s="13"/>
      <c r="D1861" s="13"/>
      <c r="E1861" s="20"/>
    </row>
    <row r="1862" spans="1:5" x14ac:dyDescent="0.3">
      <c r="A1862" s="19"/>
      <c r="B1862" s="13"/>
      <c r="C1862" s="13"/>
      <c r="D1862" s="13"/>
      <c r="E1862" s="20"/>
    </row>
    <row r="1863" spans="1:5" x14ac:dyDescent="0.3">
      <c r="A1863" s="19"/>
      <c r="B1863" s="13"/>
      <c r="C1863" s="13"/>
      <c r="D1863" s="13"/>
      <c r="E1863" s="20"/>
    </row>
    <row r="1864" spans="1:5" x14ac:dyDescent="0.3">
      <c r="A1864" s="19"/>
      <c r="B1864" s="13"/>
      <c r="C1864" s="13"/>
      <c r="D1864" s="13"/>
      <c r="E1864" s="20"/>
    </row>
    <row r="1865" spans="1:5" x14ac:dyDescent="0.3">
      <c r="A1865" s="19"/>
      <c r="B1865" s="13"/>
      <c r="C1865" s="13"/>
      <c r="D1865" s="13"/>
      <c r="E1865" s="20"/>
    </row>
    <row r="1866" spans="1:5" x14ac:dyDescent="0.3">
      <c r="A1866" s="19"/>
      <c r="B1866" s="13"/>
      <c r="C1866" s="13"/>
      <c r="D1866" s="13"/>
      <c r="E1866" s="20"/>
    </row>
    <row r="1867" spans="1:5" x14ac:dyDescent="0.3">
      <c r="A1867" s="19"/>
      <c r="B1867" s="13"/>
      <c r="C1867" s="13"/>
      <c r="D1867" s="13"/>
      <c r="E1867" s="20"/>
    </row>
    <row r="1868" spans="1:5" x14ac:dyDescent="0.3">
      <c r="A1868" s="19"/>
      <c r="B1868" s="13"/>
      <c r="C1868" s="13"/>
      <c r="D1868" s="13"/>
      <c r="E1868" s="20"/>
    </row>
    <row r="1869" spans="1:5" x14ac:dyDescent="0.3">
      <c r="A1869" s="19"/>
      <c r="B1869" s="13"/>
      <c r="C1869" s="13"/>
      <c r="D1869" s="13"/>
      <c r="E1869" s="20"/>
    </row>
    <row r="1870" spans="1:5" x14ac:dyDescent="0.3">
      <c r="A1870" s="19"/>
      <c r="B1870" s="13"/>
      <c r="C1870" s="13"/>
      <c r="D1870" s="13"/>
      <c r="E1870" s="20"/>
    </row>
    <row r="1871" spans="1:5" x14ac:dyDescent="0.3">
      <c r="A1871" s="19"/>
      <c r="B1871" s="13"/>
      <c r="C1871" s="13"/>
      <c r="D1871" s="13"/>
      <c r="E1871" s="20"/>
    </row>
    <row r="1872" spans="1:5" x14ac:dyDescent="0.3">
      <c r="A1872" s="19"/>
      <c r="B1872" s="13"/>
      <c r="C1872" s="13"/>
      <c r="D1872" s="13"/>
      <c r="E1872" s="20"/>
    </row>
    <row r="1873" spans="1:5" x14ac:dyDescent="0.3">
      <c r="A1873" s="19"/>
      <c r="B1873" s="13"/>
      <c r="C1873" s="13"/>
      <c r="D1873" s="13"/>
      <c r="E1873" s="20"/>
    </row>
    <row r="1874" spans="1:5" x14ac:dyDescent="0.3">
      <c r="A1874" s="19"/>
      <c r="B1874" s="13"/>
      <c r="C1874" s="13"/>
      <c r="D1874" s="13"/>
      <c r="E1874" s="20"/>
    </row>
    <row r="1875" spans="1:5" x14ac:dyDescent="0.3">
      <c r="A1875" s="19"/>
      <c r="B1875" s="13"/>
      <c r="C1875" s="13"/>
      <c r="D1875" s="13"/>
      <c r="E1875" s="20"/>
    </row>
    <row r="1876" spans="1:5" x14ac:dyDescent="0.3">
      <c r="A1876" s="19"/>
      <c r="B1876" s="13"/>
      <c r="C1876" s="13"/>
      <c r="D1876" s="13"/>
      <c r="E1876" s="20"/>
    </row>
    <row r="1877" spans="1:5" x14ac:dyDescent="0.3">
      <c r="A1877" s="19"/>
      <c r="B1877" s="13"/>
      <c r="C1877" s="13"/>
      <c r="D1877" s="13"/>
      <c r="E1877" s="20"/>
    </row>
    <row r="1878" spans="1:5" x14ac:dyDescent="0.3">
      <c r="A1878" s="19"/>
      <c r="B1878" s="13"/>
      <c r="C1878" s="13"/>
      <c r="D1878" s="13"/>
      <c r="E1878" s="20"/>
    </row>
    <row r="1879" spans="1:5" x14ac:dyDescent="0.3">
      <c r="A1879" s="19"/>
      <c r="B1879" s="13"/>
      <c r="C1879" s="13"/>
      <c r="D1879" s="13"/>
      <c r="E1879" s="20"/>
    </row>
    <row r="1880" spans="1:5" x14ac:dyDescent="0.3">
      <c r="A1880" s="19"/>
      <c r="B1880" s="13"/>
      <c r="C1880" s="13"/>
      <c r="D1880" s="13"/>
      <c r="E1880" s="20"/>
    </row>
    <row r="1881" spans="1:5" x14ac:dyDescent="0.3">
      <c r="A1881" s="19"/>
      <c r="B1881" s="13"/>
      <c r="C1881" s="13"/>
      <c r="D1881" s="13"/>
      <c r="E1881" s="20"/>
    </row>
    <row r="1882" spans="1:5" x14ac:dyDescent="0.3">
      <c r="A1882" s="19"/>
      <c r="B1882" s="13"/>
      <c r="C1882" s="13"/>
      <c r="D1882" s="13"/>
      <c r="E1882" s="20"/>
    </row>
    <row r="1883" spans="1:5" x14ac:dyDescent="0.3">
      <c r="A1883" s="19"/>
      <c r="B1883" s="13"/>
      <c r="C1883" s="13"/>
      <c r="D1883" s="13"/>
      <c r="E1883" s="20"/>
    </row>
    <row r="1884" spans="1:5" x14ac:dyDescent="0.3">
      <c r="A1884" s="19"/>
      <c r="B1884" s="13"/>
      <c r="C1884" s="13"/>
      <c r="D1884" s="13"/>
      <c r="E1884" s="20"/>
    </row>
    <row r="1885" spans="1:5" x14ac:dyDescent="0.3">
      <c r="A1885" s="19"/>
      <c r="B1885" s="13"/>
      <c r="C1885" s="13"/>
      <c r="D1885" s="13"/>
      <c r="E1885" s="20"/>
    </row>
    <row r="1886" spans="1:5" x14ac:dyDescent="0.3">
      <c r="A1886" s="19"/>
      <c r="B1886" s="13"/>
      <c r="C1886" s="13"/>
      <c r="D1886" s="13"/>
      <c r="E1886" s="20"/>
    </row>
    <row r="1887" spans="1:5" x14ac:dyDescent="0.3">
      <c r="A1887" s="19"/>
      <c r="B1887" s="13"/>
      <c r="C1887" s="13"/>
      <c r="D1887" s="13"/>
      <c r="E1887" s="20"/>
    </row>
    <row r="1888" spans="1:5" x14ac:dyDescent="0.3">
      <c r="A1888" s="19"/>
      <c r="B1888" s="13"/>
      <c r="C1888" s="13"/>
      <c r="D1888" s="13"/>
      <c r="E1888" s="20"/>
    </row>
    <row r="1889" spans="1:5" x14ac:dyDescent="0.3">
      <c r="A1889" s="19"/>
      <c r="B1889" s="13"/>
      <c r="C1889" s="13"/>
      <c r="D1889" s="13"/>
      <c r="E1889" s="20"/>
    </row>
    <row r="1890" spans="1:5" x14ac:dyDescent="0.3">
      <c r="A1890" s="19"/>
      <c r="B1890" s="13"/>
      <c r="C1890" s="13"/>
      <c r="D1890" s="13"/>
      <c r="E1890" s="20"/>
    </row>
    <row r="1891" spans="1:5" x14ac:dyDescent="0.3">
      <c r="A1891" s="19"/>
      <c r="B1891" s="13"/>
      <c r="C1891" s="13"/>
      <c r="D1891" s="13"/>
      <c r="E1891" s="20"/>
    </row>
    <row r="1892" spans="1:5" x14ac:dyDescent="0.3">
      <c r="A1892" s="19"/>
      <c r="B1892" s="13"/>
      <c r="C1892" s="13"/>
      <c r="D1892" s="13"/>
      <c r="E1892" s="20"/>
    </row>
    <row r="1893" spans="1:5" x14ac:dyDescent="0.3">
      <c r="A1893" s="19"/>
      <c r="B1893" s="13"/>
      <c r="C1893" s="13"/>
      <c r="D1893" s="13"/>
      <c r="E1893" s="20"/>
    </row>
    <row r="1894" spans="1:5" x14ac:dyDescent="0.3">
      <c r="A1894" s="19"/>
      <c r="B1894" s="13"/>
      <c r="C1894" s="13"/>
      <c r="D1894" s="13"/>
      <c r="E1894" s="20"/>
    </row>
    <row r="1895" spans="1:5" x14ac:dyDescent="0.3">
      <c r="A1895" s="19"/>
      <c r="B1895" s="13"/>
      <c r="C1895" s="13"/>
      <c r="D1895" s="13"/>
      <c r="E1895" s="20"/>
    </row>
    <row r="1896" spans="1:5" x14ac:dyDescent="0.3">
      <c r="A1896" s="19"/>
      <c r="B1896" s="13"/>
      <c r="C1896" s="13"/>
      <c r="D1896" s="13"/>
      <c r="E1896" s="20"/>
    </row>
    <row r="1897" spans="1:5" x14ac:dyDescent="0.3">
      <c r="A1897" s="19"/>
      <c r="B1897" s="13"/>
      <c r="C1897" s="13"/>
      <c r="D1897" s="13"/>
      <c r="E1897" s="20"/>
    </row>
    <row r="1898" spans="1:5" x14ac:dyDescent="0.3">
      <c r="A1898" s="19"/>
      <c r="B1898" s="13"/>
      <c r="C1898" s="13"/>
      <c r="D1898" s="13"/>
      <c r="E1898" s="20"/>
    </row>
    <row r="1899" spans="1:5" x14ac:dyDescent="0.3">
      <c r="A1899" s="19"/>
      <c r="B1899" s="13"/>
      <c r="C1899" s="13"/>
      <c r="D1899" s="13"/>
      <c r="E1899" s="20"/>
    </row>
    <row r="1900" spans="1:5" x14ac:dyDescent="0.3">
      <c r="A1900" s="19"/>
      <c r="B1900" s="13"/>
      <c r="C1900" s="13"/>
      <c r="D1900" s="13"/>
      <c r="E1900" s="20"/>
    </row>
    <row r="1901" spans="1:5" x14ac:dyDescent="0.3">
      <c r="A1901" s="19"/>
      <c r="B1901" s="13"/>
      <c r="C1901" s="13"/>
      <c r="D1901" s="13"/>
      <c r="E1901" s="20"/>
    </row>
    <row r="1902" spans="1:5" x14ac:dyDescent="0.3">
      <c r="A1902" s="19"/>
      <c r="B1902" s="13"/>
      <c r="C1902" s="13"/>
      <c r="D1902" s="13"/>
      <c r="E1902" s="20"/>
    </row>
    <row r="1903" spans="1:5" x14ac:dyDescent="0.3">
      <c r="A1903" s="19"/>
      <c r="B1903" s="13"/>
      <c r="C1903" s="13"/>
      <c r="D1903" s="13"/>
      <c r="E1903" s="20"/>
    </row>
    <row r="1904" spans="1:5" x14ac:dyDescent="0.3">
      <c r="A1904" s="19"/>
      <c r="B1904" s="13"/>
      <c r="C1904" s="13"/>
      <c r="D1904" s="13"/>
      <c r="E1904" s="20"/>
    </row>
    <row r="1905" spans="1:5" x14ac:dyDescent="0.3">
      <c r="A1905" s="19"/>
      <c r="B1905" s="13"/>
      <c r="C1905" s="13"/>
      <c r="D1905" s="13"/>
      <c r="E1905" s="20"/>
    </row>
    <row r="1906" spans="1:5" x14ac:dyDescent="0.3">
      <c r="A1906" s="19"/>
      <c r="B1906" s="13"/>
      <c r="C1906" s="13"/>
      <c r="D1906" s="13"/>
      <c r="E1906" s="20"/>
    </row>
    <row r="1907" spans="1:5" x14ac:dyDescent="0.3">
      <c r="A1907" s="19"/>
      <c r="B1907" s="13"/>
      <c r="C1907" s="13"/>
      <c r="D1907" s="13"/>
      <c r="E1907" s="20"/>
    </row>
    <row r="1908" spans="1:5" x14ac:dyDescent="0.3">
      <c r="A1908" s="19"/>
      <c r="B1908" s="13"/>
      <c r="C1908" s="13"/>
      <c r="D1908" s="13"/>
      <c r="E1908" s="20"/>
    </row>
    <row r="1909" spans="1:5" x14ac:dyDescent="0.3">
      <c r="A1909" s="19"/>
      <c r="B1909" s="13"/>
      <c r="C1909" s="13"/>
      <c r="D1909" s="13"/>
      <c r="E1909" s="20"/>
    </row>
    <row r="1910" spans="1:5" x14ac:dyDescent="0.3">
      <c r="A1910" s="19"/>
      <c r="B1910" s="13"/>
      <c r="C1910" s="13"/>
      <c r="D1910" s="13"/>
      <c r="E1910" s="20"/>
    </row>
    <row r="1911" spans="1:5" x14ac:dyDescent="0.3">
      <c r="A1911" s="19"/>
      <c r="B1911" s="13"/>
      <c r="C1911" s="13"/>
      <c r="D1911" s="13"/>
      <c r="E1911" s="20"/>
    </row>
    <row r="1912" spans="1:5" x14ac:dyDescent="0.3">
      <c r="A1912" s="19"/>
      <c r="B1912" s="13"/>
      <c r="C1912" s="13"/>
      <c r="D1912" s="13"/>
      <c r="E1912" s="20"/>
    </row>
    <row r="1913" spans="1:5" x14ac:dyDescent="0.3">
      <c r="A1913" s="19"/>
      <c r="B1913" s="13"/>
      <c r="C1913" s="13"/>
      <c r="D1913" s="13"/>
      <c r="E1913" s="20"/>
    </row>
    <row r="1914" spans="1:5" x14ac:dyDescent="0.3">
      <c r="A1914" s="19"/>
      <c r="B1914" s="13"/>
      <c r="C1914" s="13"/>
      <c r="D1914" s="13"/>
      <c r="E1914" s="20"/>
    </row>
    <row r="1915" spans="1:5" x14ac:dyDescent="0.3">
      <c r="A1915" s="19"/>
      <c r="B1915" s="13"/>
      <c r="C1915" s="13"/>
      <c r="D1915" s="13"/>
      <c r="E1915" s="20"/>
    </row>
    <row r="1916" spans="1:5" x14ac:dyDescent="0.3">
      <c r="A1916" s="19"/>
      <c r="B1916" s="13"/>
      <c r="C1916" s="13"/>
      <c r="D1916" s="13"/>
      <c r="E1916" s="20"/>
    </row>
    <row r="1917" spans="1:5" x14ac:dyDescent="0.3">
      <c r="A1917" s="19"/>
      <c r="B1917" s="13"/>
      <c r="C1917" s="13"/>
      <c r="D1917" s="13"/>
      <c r="E1917" s="20"/>
    </row>
    <row r="1918" spans="1:5" x14ac:dyDescent="0.3">
      <c r="A1918" s="19"/>
      <c r="B1918" s="13"/>
      <c r="C1918" s="13"/>
      <c r="D1918" s="13"/>
      <c r="E1918" s="20"/>
    </row>
    <row r="1919" spans="1:5" x14ac:dyDescent="0.3">
      <c r="A1919" s="19"/>
      <c r="B1919" s="13"/>
      <c r="C1919" s="13"/>
      <c r="D1919" s="13"/>
      <c r="E1919" s="20"/>
    </row>
    <row r="1920" spans="1:5" x14ac:dyDescent="0.3">
      <c r="A1920" s="19"/>
      <c r="B1920" s="13"/>
      <c r="C1920" s="13"/>
      <c r="D1920" s="13"/>
      <c r="E1920" s="20"/>
    </row>
    <row r="1921" spans="1:5" x14ac:dyDescent="0.3">
      <c r="A1921" s="19"/>
      <c r="B1921" s="13"/>
      <c r="C1921" s="13"/>
      <c r="D1921" s="13"/>
      <c r="E1921" s="20"/>
    </row>
    <row r="1922" spans="1:5" x14ac:dyDescent="0.3">
      <c r="A1922" s="19"/>
      <c r="B1922" s="13"/>
      <c r="C1922" s="13"/>
      <c r="D1922" s="13"/>
      <c r="E1922" s="20"/>
    </row>
    <row r="1923" spans="1:5" x14ac:dyDescent="0.3">
      <c r="A1923" s="19"/>
      <c r="B1923" s="13"/>
      <c r="C1923" s="13"/>
      <c r="D1923" s="13"/>
      <c r="E1923" s="20"/>
    </row>
    <row r="1924" spans="1:5" x14ac:dyDescent="0.3">
      <c r="A1924" s="19"/>
      <c r="B1924" s="13"/>
      <c r="C1924" s="13"/>
      <c r="D1924" s="13"/>
      <c r="E1924" s="20"/>
    </row>
    <row r="1925" spans="1:5" x14ac:dyDescent="0.3">
      <c r="A1925" s="19"/>
      <c r="B1925" s="13"/>
      <c r="C1925" s="13"/>
      <c r="D1925" s="13"/>
      <c r="E1925" s="20"/>
    </row>
    <row r="1926" spans="1:5" x14ac:dyDescent="0.3">
      <c r="A1926" s="19"/>
      <c r="B1926" s="13"/>
      <c r="C1926" s="13"/>
      <c r="D1926" s="13"/>
      <c r="E1926" s="20"/>
    </row>
    <row r="1927" spans="1:5" x14ac:dyDescent="0.3">
      <c r="A1927" s="19"/>
      <c r="B1927" s="13"/>
      <c r="C1927" s="13"/>
      <c r="D1927" s="13"/>
      <c r="E1927" s="20"/>
    </row>
    <row r="1928" spans="1:5" x14ac:dyDescent="0.3">
      <c r="A1928" s="19"/>
      <c r="B1928" s="13"/>
      <c r="C1928" s="13"/>
      <c r="D1928" s="13"/>
      <c r="E1928" s="20"/>
    </row>
    <row r="1929" spans="1:5" x14ac:dyDescent="0.3">
      <c r="A1929" s="19"/>
      <c r="B1929" s="13"/>
      <c r="C1929" s="13"/>
      <c r="D1929" s="13"/>
      <c r="E1929" s="20"/>
    </row>
    <row r="1930" spans="1:5" x14ac:dyDescent="0.3">
      <c r="A1930" s="19"/>
      <c r="B1930" s="13"/>
      <c r="C1930" s="13"/>
      <c r="D1930" s="13"/>
      <c r="E1930" s="20"/>
    </row>
    <row r="1931" spans="1:5" x14ac:dyDescent="0.3">
      <c r="A1931" s="19"/>
      <c r="B1931" s="13"/>
      <c r="C1931" s="13"/>
      <c r="D1931" s="13"/>
      <c r="E1931" s="20"/>
    </row>
    <row r="1932" spans="1:5" x14ac:dyDescent="0.3">
      <c r="A1932" s="19"/>
      <c r="B1932" s="13"/>
      <c r="C1932" s="13"/>
      <c r="D1932" s="13"/>
      <c r="E1932" s="20"/>
    </row>
    <row r="1933" spans="1:5" x14ac:dyDescent="0.3">
      <c r="A1933" s="19"/>
      <c r="B1933" s="13"/>
      <c r="C1933" s="13"/>
      <c r="D1933" s="13"/>
      <c r="E1933" s="20"/>
    </row>
    <row r="1934" spans="1:5" x14ac:dyDescent="0.3">
      <c r="A1934" s="19"/>
      <c r="B1934" s="13"/>
      <c r="C1934" s="13"/>
      <c r="D1934" s="13"/>
      <c r="E1934" s="20"/>
    </row>
    <row r="1935" spans="1:5" x14ac:dyDescent="0.3">
      <c r="A1935" s="19"/>
      <c r="B1935" s="13"/>
      <c r="C1935" s="13"/>
      <c r="D1935" s="13"/>
      <c r="E1935" s="20"/>
    </row>
    <row r="1936" spans="1:5" x14ac:dyDescent="0.3">
      <c r="A1936" s="19"/>
      <c r="B1936" s="13"/>
      <c r="C1936" s="13"/>
      <c r="D1936" s="13"/>
      <c r="E1936" s="20"/>
    </row>
    <row r="1937" spans="1:5" x14ac:dyDescent="0.3">
      <c r="A1937" s="19"/>
      <c r="B1937" s="13"/>
      <c r="C1937" s="13"/>
      <c r="D1937" s="13"/>
      <c r="E1937" s="20"/>
    </row>
    <row r="1938" spans="1:5" x14ac:dyDescent="0.3">
      <c r="A1938" s="19"/>
      <c r="B1938" s="13"/>
      <c r="C1938" s="13"/>
      <c r="D1938" s="13"/>
      <c r="E1938" s="20"/>
    </row>
    <row r="1939" spans="1:5" x14ac:dyDescent="0.3">
      <c r="A1939" s="19"/>
      <c r="B1939" s="13"/>
      <c r="C1939" s="13"/>
      <c r="D1939" s="13"/>
      <c r="E1939" s="20"/>
    </row>
    <row r="1940" spans="1:5" x14ac:dyDescent="0.3">
      <c r="A1940" s="19"/>
      <c r="B1940" s="13"/>
      <c r="C1940" s="13"/>
      <c r="D1940" s="13"/>
      <c r="E1940" s="20"/>
    </row>
    <row r="1941" spans="1:5" x14ac:dyDescent="0.3">
      <c r="A1941" s="19"/>
      <c r="B1941" s="13"/>
      <c r="C1941" s="13"/>
      <c r="D1941" s="13"/>
      <c r="E1941" s="20"/>
    </row>
    <row r="1942" spans="1:5" x14ac:dyDescent="0.3">
      <c r="A1942" s="19"/>
      <c r="B1942" s="13"/>
      <c r="C1942" s="13"/>
      <c r="D1942" s="13"/>
      <c r="E1942" s="20"/>
    </row>
    <row r="1943" spans="1:5" x14ac:dyDescent="0.3">
      <c r="A1943" s="19"/>
      <c r="B1943" s="13"/>
      <c r="C1943" s="13"/>
      <c r="D1943" s="13"/>
      <c r="E1943" s="20"/>
    </row>
    <row r="1944" spans="1:5" x14ac:dyDescent="0.3">
      <c r="A1944" s="19"/>
      <c r="B1944" s="13"/>
      <c r="C1944" s="13"/>
      <c r="D1944" s="13"/>
      <c r="E1944" s="20"/>
    </row>
    <row r="1945" spans="1:5" x14ac:dyDescent="0.3">
      <c r="A1945" s="19"/>
      <c r="B1945" s="13"/>
      <c r="C1945" s="13"/>
      <c r="D1945" s="13"/>
      <c r="E1945" s="20"/>
    </row>
    <row r="1946" spans="1:5" x14ac:dyDescent="0.3">
      <c r="A1946" s="19"/>
      <c r="B1946" s="13"/>
      <c r="C1946" s="13"/>
      <c r="D1946" s="13"/>
      <c r="E1946" s="20"/>
    </row>
    <row r="1947" spans="1:5" x14ac:dyDescent="0.3">
      <c r="A1947" s="19"/>
      <c r="B1947" s="13"/>
      <c r="C1947" s="13"/>
      <c r="D1947" s="13"/>
      <c r="E1947" s="20"/>
    </row>
    <row r="1948" spans="1:5" x14ac:dyDescent="0.3">
      <c r="A1948" s="19"/>
      <c r="B1948" s="13"/>
      <c r="C1948" s="13"/>
      <c r="D1948" s="13"/>
      <c r="E1948" s="20"/>
    </row>
    <row r="1949" spans="1:5" x14ac:dyDescent="0.3">
      <c r="A1949" s="19"/>
      <c r="B1949" s="13"/>
      <c r="C1949" s="13"/>
      <c r="D1949" s="13"/>
      <c r="E1949" s="20"/>
    </row>
    <row r="1950" spans="1:5" x14ac:dyDescent="0.3">
      <c r="A1950" s="19"/>
      <c r="B1950" s="13"/>
      <c r="C1950" s="13"/>
      <c r="D1950" s="13"/>
      <c r="E1950" s="20"/>
    </row>
    <row r="1951" spans="1:5" x14ac:dyDescent="0.3">
      <c r="A1951" s="19"/>
      <c r="B1951" s="13"/>
      <c r="C1951" s="13"/>
      <c r="D1951" s="13"/>
      <c r="E1951" s="20"/>
    </row>
    <row r="1952" spans="1:5" x14ac:dyDescent="0.3">
      <c r="A1952" s="19"/>
      <c r="B1952" s="13"/>
      <c r="C1952" s="13"/>
      <c r="D1952" s="13"/>
      <c r="E1952" s="20"/>
    </row>
    <row r="1953" spans="1:5" x14ac:dyDescent="0.3">
      <c r="A1953" s="19"/>
      <c r="B1953" s="13"/>
      <c r="C1953" s="13"/>
      <c r="D1953" s="13"/>
      <c r="E1953" s="20"/>
    </row>
    <row r="1954" spans="1:5" x14ac:dyDescent="0.3">
      <c r="A1954" s="19"/>
      <c r="B1954" s="13"/>
      <c r="C1954" s="13"/>
      <c r="D1954" s="13"/>
      <c r="E1954" s="20"/>
    </row>
    <row r="1955" spans="1:5" x14ac:dyDescent="0.3">
      <c r="A1955" s="19"/>
      <c r="B1955" s="13"/>
      <c r="C1955" s="13"/>
      <c r="D1955" s="13"/>
      <c r="E1955" s="20"/>
    </row>
    <row r="1956" spans="1:5" x14ac:dyDescent="0.3">
      <c r="A1956" s="19"/>
      <c r="B1956" s="13"/>
      <c r="C1956" s="13"/>
      <c r="D1956" s="13"/>
      <c r="E1956" s="20"/>
    </row>
    <row r="1957" spans="1:5" x14ac:dyDescent="0.3">
      <c r="A1957" s="19"/>
      <c r="B1957" s="13"/>
      <c r="C1957" s="13"/>
      <c r="D1957" s="13"/>
      <c r="E1957" s="20"/>
    </row>
    <row r="1958" spans="1:5" x14ac:dyDescent="0.3">
      <c r="A1958" s="19"/>
      <c r="B1958" s="13"/>
      <c r="C1958" s="13"/>
      <c r="D1958" s="13"/>
      <c r="E1958" s="20"/>
    </row>
    <row r="1959" spans="1:5" x14ac:dyDescent="0.3">
      <c r="A1959" s="19"/>
      <c r="B1959" s="13"/>
      <c r="C1959" s="13"/>
      <c r="D1959" s="13"/>
      <c r="E1959" s="20"/>
    </row>
    <row r="1960" spans="1:5" x14ac:dyDescent="0.3">
      <c r="A1960" s="19"/>
      <c r="B1960" s="13"/>
      <c r="C1960" s="13"/>
      <c r="D1960" s="13"/>
      <c r="E1960" s="20"/>
    </row>
    <row r="1961" spans="1:5" x14ac:dyDescent="0.3">
      <c r="A1961" s="19"/>
      <c r="B1961" s="13"/>
      <c r="C1961" s="13"/>
      <c r="D1961" s="13"/>
      <c r="E1961" s="20"/>
    </row>
    <row r="1962" spans="1:5" x14ac:dyDescent="0.3">
      <c r="A1962" s="19"/>
      <c r="B1962" s="13"/>
      <c r="C1962" s="13"/>
      <c r="D1962" s="13"/>
      <c r="E1962" s="20"/>
    </row>
    <row r="1963" spans="1:5" x14ac:dyDescent="0.3">
      <c r="A1963" s="19"/>
      <c r="B1963" s="13"/>
      <c r="C1963" s="13"/>
      <c r="D1963" s="13"/>
      <c r="E1963" s="20"/>
    </row>
    <row r="1964" spans="1:5" x14ac:dyDescent="0.3">
      <c r="A1964" s="19"/>
      <c r="B1964" s="13"/>
      <c r="C1964" s="13"/>
      <c r="D1964" s="13"/>
      <c r="E1964" s="20"/>
    </row>
    <row r="1965" spans="1:5" x14ac:dyDescent="0.3">
      <c r="A1965" s="19"/>
      <c r="B1965" s="13"/>
      <c r="C1965" s="13"/>
      <c r="D1965" s="13"/>
      <c r="E1965" s="20"/>
    </row>
    <row r="1966" spans="1:5" x14ac:dyDescent="0.3">
      <c r="A1966" s="19"/>
      <c r="B1966" s="13"/>
      <c r="C1966" s="13"/>
      <c r="D1966" s="13"/>
      <c r="E1966" s="20"/>
    </row>
    <row r="1967" spans="1:5" x14ac:dyDescent="0.3">
      <c r="A1967" s="19"/>
      <c r="B1967" s="13"/>
      <c r="C1967" s="13"/>
      <c r="D1967" s="13"/>
      <c r="E1967" s="20"/>
    </row>
    <row r="1968" spans="1:5" x14ac:dyDescent="0.3">
      <c r="A1968" s="19"/>
      <c r="B1968" s="13"/>
      <c r="C1968" s="13"/>
      <c r="D1968" s="13"/>
      <c r="E1968" s="20"/>
    </row>
    <row r="1969" spans="1:5" x14ac:dyDescent="0.3">
      <c r="A1969" s="19"/>
      <c r="B1969" s="13"/>
      <c r="C1969" s="13"/>
      <c r="D1969" s="13"/>
      <c r="E1969" s="20"/>
    </row>
    <row r="1970" spans="1:5" x14ac:dyDescent="0.3">
      <c r="A1970" s="19"/>
      <c r="B1970" s="13"/>
      <c r="C1970" s="13"/>
      <c r="D1970" s="13"/>
      <c r="E1970" s="20"/>
    </row>
    <row r="1971" spans="1:5" x14ac:dyDescent="0.3">
      <c r="A1971" s="19"/>
      <c r="B1971" s="13"/>
      <c r="C1971" s="13"/>
      <c r="D1971" s="13"/>
      <c r="E1971" s="20"/>
    </row>
    <row r="1972" spans="1:5" x14ac:dyDescent="0.3">
      <c r="A1972" s="19"/>
      <c r="B1972" s="13"/>
      <c r="C1972" s="13"/>
      <c r="D1972" s="13"/>
      <c r="E1972" s="20"/>
    </row>
    <row r="1973" spans="1:5" x14ac:dyDescent="0.3">
      <c r="A1973" s="19"/>
      <c r="B1973" s="13"/>
      <c r="C1973" s="13"/>
      <c r="D1973" s="13"/>
      <c r="E1973" s="20"/>
    </row>
    <row r="1974" spans="1:5" x14ac:dyDescent="0.3">
      <c r="A1974" s="19"/>
      <c r="B1974" s="13"/>
      <c r="C1974" s="13"/>
      <c r="D1974" s="13"/>
      <c r="E1974" s="20"/>
    </row>
    <row r="1975" spans="1:5" x14ac:dyDescent="0.3">
      <c r="A1975" s="19"/>
      <c r="B1975" s="13"/>
      <c r="C1975" s="13"/>
      <c r="D1975" s="13"/>
      <c r="E1975" s="20"/>
    </row>
    <row r="1976" spans="1:5" x14ac:dyDescent="0.3">
      <c r="A1976" s="19"/>
      <c r="B1976" s="13"/>
      <c r="C1976" s="13"/>
      <c r="D1976" s="13"/>
      <c r="E1976" s="20"/>
    </row>
    <row r="1977" spans="1:5" x14ac:dyDescent="0.3">
      <c r="A1977" s="19"/>
      <c r="B1977" s="13"/>
      <c r="C1977" s="13"/>
      <c r="D1977" s="13"/>
      <c r="E1977" s="20"/>
    </row>
    <row r="1978" spans="1:5" x14ac:dyDescent="0.3">
      <c r="A1978" s="19"/>
      <c r="B1978" s="13"/>
      <c r="C1978" s="13"/>
      <c r="D1978" s="13"/>
      <c r="E1978" s="20"/>
    </row>
    <row r="1979" spans="1:5" x14ac:dyDescent="0.3">
      <c r="A1979" s="19"/>
      <c r="B1979" s="13"/>
      <c r="C1979" s="13"/>
      <c r="D1979" s="13"/>
      <c r="E1979" s="20"/>
    </row>
    <row r="1980" spans="1:5" x14ac:dyDescent="0.3">
      <c r="A1980" s="19"/>
      <c r="B1980" s="13"/>
      <c r="C1980" s="13"/>
      <c r="D1980" s="13"/>
      <c r="E1980" s="20"/>
    </row>
    <row r="1981" spans="1:5" x14ac:dyDescent="0.3">
      <c r="A1981" s="19"/>
      <c r="B1981" s="13"/>
      <c r="C1981" s="13"/>
      <c r="D1981" s="13"/>
      <c r="E1981" s="20"/>
    </row>
    <row r="1982" spans="1:5" x14ac:dyDescent="0.3">
      <c r="A1982" s="19"/>
      <c r="B1982" s="13"/>
      <c r="C1982" s="13"/>
      <c r="D1982" s="13"/>
      <c r="E1982" s="20"/>
    </row>
    <row r="1983" spans="1:5" x14ac:dyDescent="0.3">
      <c r="A1983" s="19"/>
      <c r="B1983" s="13"/>
      <c r="C1983" s="13"/>
      <c r="D1983" s="13"/>
      <c r="E1983" s="20"/>
    </row>
    <row r="1984" spans="1:5" x14ac:dyDescent="0.3">
      <c r="A1984" s="19"/>
      <c r="B1984" s="13"/>
      <c r="C1984" s="13"/>
      <c r="D1984" s="13"/>
      <c r="E1984" s="20"/>
    </row>
    <row r="1985" spans="1:5" x14ac:dyDescent="0.3">
      <c r="A1985" s="19"/>
      <c r="B1985" s="13"/>
      <c r="C1985" s="13"/>
      <c r="D1985" s="13"/>
      <c r="E1985" s="20"/>
    </row>
    <row r="1986" spans="1:5" x14ac:dyDescent="0.3">
      <c r="A1986" s="19"/>
      <c r="B1986" s="13"/>
      <c r="C1986" s="13"/>
      <c r="D1986" s="13"/>
      <c r="E1986" s="20"/>
    </row>
    <row r="1987" spans="1:5" x14ac:dyDescent="0.3">
      <c r="A1987" s="19"/>
      <c r="B1987" s="13"/>
      <c r="C1987" s="13"/>
      <c r="D1987" s="13"/>
      <c r="E1987" s="20"/>
    </row>
    <row r="1988" spans="1:5" x14ac:dyDescent="0.3">
      <c r="A1988" s="19"/>
      <c r="B1988" s="13"/>
      <c r="C1988" s="13"/>
      <c r="D1988" s="13"/>
      <c r="E1988" s="20"/>
    </row>
    <row r="1989" spans="1:5" x14ac:dyDescent="0.3">
      <c r="A1989" s="19"/>
      <c r="B1989" s="13"/>
      <c r="C1989" s="13"/>
      <c r="D1989" s="13"/>
      <c r="E1989" s="20"/>
    </row>
    <row r="1990" spans="1:5" x14ac:dyDescent="0.3">
      <c r="A1990" s="19"/>
      <c r="B1990" s="13"/>
      <c r="C1990" s="13"/>
      <c r="D1990" s="13"/>
      <c r="E1990" s="20"/>
    </row>
    <row r="1991" spans="1:5" x14ac:dyDescent="0.3">
      <c r="A1991" s="19"/>
      <c r="B1991" s="13"/>
      <c r="C1991" s="13"/>
      <c r="D1991" s="13"/>
      <c r="E1991" s="20"/>
    </row>
    <row r="1992" spans="1:5" x14ac:dyDescent="0.3">
      <c r="A1992" s="19"/>
      <c r="B1992" s="13"/>
      <c r="C1992" s="13"/>
      <c r="D1992" s="13"/>
      <c r="E1992" s="20"/>
    </row>
    <row r="1993" spans="1:5" x14ac:dyDescent="0.3">
      <c r="A1993" s="19"/>
      <c r="B1993" s="13"/>
      <c r="C1993" s="13"/>
      <c r="D1993" s="13"/>
      <c r="E1993" s="20"/>
    </row>
    <row r="1994" spans="1:5" x14ac:dyDescent="0.3">
      <c r="A1994" s="19"/>
      <c r="B1994" s="13"/>
      <c r="C1994" s="13"/>
      <c r="D1994" s="13"/>
      <c r="E1994" s="20"/>
    </row>
    <row r="1995" spans="1:5" x14ac:dyDescent="0.3">
      <c r="A1995" s="19"/>
      <c r="B1995" s="13"/>
      <c r="C1995" s="13"/>
      <c r="D1995" s="13"/>
      <c r="E1995" s="20"/>
    </row>
    <row r="1996" spans="1:5" x14ac:dyDescent="0.3">
      <c r="A1996" s="19"/>
      <c r="B1996" s="13"/>
      <c r="C1996" s="13"/>
      <c r="D1996" s="13"/>
      <c r="E1996" s="20"/>
    </row>
    <row r="1997" spans="1:5" x14ac:dyDescent="0.3">
      <c r="A1997" s="19"/>
      <c r="B1997" s="13"/>
      <c r="C1997" s="13"/>
      <c r="D1997" s="13"/>
      <c r="E1997" s="20"/>
    </row>
    <row r="1998" spans="1:5" x14ac:dyDescent="0.3">
      <c r="A1998" s="19"/>
      <c r="B1998" s="13"/>
      <c r="C1998" s="13"/>
      <c r="D1998" s="13"/>
      <c r="E1998" s="20"/>
    </row>
    <row r="1999" spans="1:5" x14ac:dyDescent="0.3">
      <c r="A1999" s="19"/>
      <c r="B1999" s="13"/>
      <c r="C1999" s="13"/>
      <c r="D1999" s="13"/>
      <c r="E1999" s="20"/>
    </row>
    <row r="2000" spans="1:5" x14ac:dyDescent="0.3">
      <c r="A2000" s="19"/>
      <c r="B2000" s="13"/>
      <c r="C2000" s="13"/>
      <c r="D2000" s="13"/>
      <c r="E2000" s="20"/>
    </row>
    <row r="2001" spans="1:5" x14ac:dyDescent="0.3">
      <c r="A2001" s="19"/>
      <c r="B2001" s="13"/>
      <c r="C2001" s="13"/>
      <c r="D2001" s="13"/>
      <c r="E2001" s="20"/>
    </row>
    <row r="2002" spans="1:5" x14ac:dyDescent="0.3">
      <c r="A2002" s="19"/>
      <c r="B2002" s="13"/>
      <c r="C2002" s="13"/>
      <c r="D2002" s="13"/>
      <c r="E2002" s="20"/>
    </row>
    <row r="2003" spans="1:5" x14ac:dyDescent="0.3">
      <c r="A2003" s="19"/>
      <c r="B2003" s="13"/>
      <c r="C2003" s="13"/>
      <c r="D2003" s="13"/>
      <c r="E2003" s="20"/>
    </row>
  </sheetData>
  <autoFilter ref="A3:E2003" xr:uid="{00000000-0009-0000-0000-000002000000}"/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Customers!$B$4:$B$303</xm:f>
          </x14:formula1>
          <xm:sqref>B4:B2003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E38"/>
  <sheetViews>
    <sheetView showGridLines="0" workbookViewId="0"/>
  </sheetViews>
  <sheetFormatPr defaultRowHeight="14.4" x14ac:dyDescent="0.3"/>
  <cols>
    <col min="1" max="1" width="8" customWidth="1"/>
    <col min="2" max="2" width="28" customWidth="1"/>
    <col min="3" max="3" width="15" customWidth="1"/>
    <col min="4" max="4" width="14" customWidth="1"/>
    <col min="5" max="5" width="15" customWidth="1"/>
  </cols>
  <sheetData>
    <row r="1" spans="1:5" ht="25.95" customHeight="1" x14ac:dyDescent="0.4">
      <c r="A1" s="1" t="s">
        <v>191</v>
      </c>
    </row>
    <row r="2" spans="1:5" x14ac:dyDescent="0.3">
      <c r="A2" s="2" t="str">
        <f ca="1">"Position on "&amp;TEXT(TODAY(),"dd-mmm-yyyy")</f>
        <v>Position on 02-Nov-2026</v>
      </c>
    </row>
    <row r="4" spans="1:5" ht="31.95" customHeight="1" x14ac:dyDescent="0.3">
      <c r="A4" s="12"/>
      <c r="B4" s="12" t="s">
        <v>36</v>
      </c>
      <c r="C4" s="12" t="s">
        <v>22</v>
      </c>
      <c r="D4" s="12" t="str">
        <f>"Total sales ("&amp;Setup!$B$4&amp;")"</f>
        <v>Total sales (₹)</v>
      </c>
    </row>
    <row r="5" spans="1:5" x14ac:dyDescent="0.3">
      <c r="B5" s="21" t="s">
        <v>192</v>
      </c>
      <c r="C5" s="22">
        <f ca="1">COUNTIF(Customers!$O$4:$O$303,B5)</f>
        <v>5</v>
      </c>
      <c r="D5" s="17">
        <f ca="1">SUMIF(Customers!$O$4:$O$303,B5,Customers!$M$4:$M$303)</f>
        <v>2145000</v>
      </c>
    </row>
    <row r="6" spans="1:5" x14ac:dyDescent="0.3">
      <c r="B6" s="21" t="s">
        <v>193</v>
      </c>
      <c r="C6" s="22">
        <f ca="1">COUNTIF(Customers!$O$4:$O$303,B6)</f>
        <v>3</v>
      </c>
      <c r="D6" s="17">
        <f ca="1">SUMIF(Customers!$O$4:$O$303,B6,Customers!$M$4:$M$303)</f>
        <v>587000</v>
      </c>
    </row>
    <row r="7" spans="1:5" x14ac:dyDescent="0.3">
      <c r="B7" s="21" t="s">
        <v>194</v>
      </c>
      <c r="C7" s="22">
        <f ca="1">COUNTIF(Customers!$O$4:$O$303,B7)</f>
        <v>3</v>
      </c>
      <c r="D7" s="17">
        <f ca="1">SUMIF(Customers!$O$4:$O$303,B7,Customers!$M$4:$M$303)</f>
        <v>671600</v>
      </c>
    </row>
    <row r="8" spans="1:5" x14ac:dyDescent="0.3">
      <c r="B8" s="21" t="s">
        <v>195</v>
      </c>
      <c r="C8" s="22">
        <f ca="1">COUNTIF(Customers!$O$4:$O$303,B8)</f>
        <v>1</v>
      </c>
      <c r="D8" s="17">
        <f ca="1">SUMIF(Customers!$O$4:$O$303,B8,Customers!$M$4:$M$303)</f>
        <v>0</v>
      </c>
    </row>
    <row r="9" spans="1:5" x14ac:dyDescent="0.3">
      <c r="B9" s="23" t="s">
        <v>196</v>
      </c>
      <c r="C9" s="24">
        <f ca="1">SUM(C5:C8)</f>
        <v>12</v>
      </c>
      <c r="D9" s="25">
        <f ca="1">SUM(D5:D8)</f>
        <v>3403600</v>
      </c>
    </row>
    <row r="11" spans="1:5" ht="31.95" customHeight="1" x14ac:dyDescent="0.3">
      <c r="A11" s="12"/>
      <c r="B11" s="12" t="s">
        <v>30</v>
      </c>
      <c r="C11" s="12" t="s">
        <v>22</v>
      </c>
      <c r="D11" s="12" t="str">
        <f>"Total sales ("&amp;Setup!$B$4&amp;")"</f>
        <v>Total sales (₹)</v>
      </c>
      <c r="E11" s="12" t="s">
        <v>197</v>
      </c>
    </row>
    <row r="12" spans="1:5" x14ac:dyDescent="0.3">
      <c r="B12" s="21" t="str">
        <f>IF(Setup!D9="","",Setup!D9)</f>
        <v>Retail</v>
      </c>
      <c r="C12" s="22">
        <f>IF($B12="","",COUNTIF(Customers!$G$4:$G$303,$B12))</f>
        <v>2</v>
      </c>
      <c r="D12" s="17">
        <f>IF($B12="","",SUMIF(Customers!$G$4:$G$303,$B12,Customers!$M$4:$M$303))</f>
        <v>194200</v>
      </c>
      <c r="E12" s="26">
        <f t="shared" ref="E12:E26" ca="1" si="0">IF(OR($B12="",N($D$9)=0),"",$D12/$D$9)</f>
        <v>5.7057233517452108E-2</v>
      </c>
    </row>
    <row r="13" spans="1:5" x14ac:dyDescent="0.3">
      <c r="B13" s="21" t="str">
        <f>IF(Setup!D10="","",Setup!D10)</f>
        <v>Wholesale</v>
      </c>
      <c r="C13" s="22">
        <f>IF($B13="","",COUNTIF(Customers!$G$4:$G$303,$B13))</f>
        <v>1</v>
      </c>
      <c r="D13" s="17">
        <f>IF($B13="","",SUMIF(Customers!$G$4:$G$303,$B13,Customers!$M$4:$M$303))</f>
        <v>237200</v>
      </c>
      <c r="E13" s="26">
        <f t="shared" ca="1" si="0"/>
        <v>6.9690915501233991E-2</v>
      </c>
    </row>
    <row r="14" spans="1:5" x14ac:dyDescent="0.3">
      <c r="B14" s="21" t="str">
        <f>IF(Setup!D11="","",Setup!D11)</f>
        <v>Corporate</v>
      </c>
      <c r="C14" s="22">
        <f>IF($B14="","",COUNTIF(Customers!$G$4:$G$303,$B14))</f>
        <v>6</v>
      </c>
      <c r="D14" s="17">
        <f>IF($B14="","",SUMIF(Customers!$G$4:$G$303,$B14,Customers!$M$4:$M$303))</f>
        <v>1793700</v>
      </c>
      <c r="E14" s="26">
        <f t="shared" ca="1" si="0"/>
        <v>0.52700082265836179</v>
      </c>
    </row>
    <row r="15" spans="1:5" x14ac:dyDescent="0.3">
      <c r="B15" s="21" t="str">
        <f>IF(Setup!D12="","",Setup!D12)</f>
        <v>Online</v>
      </c>
      <c r="C15" s="22">
        <f>IF($B15="","",COUNTIF(Customers!$G$4:$G$303,$B15))</f>
        <v>1</v>
      </c>
      <c r="D15" s="17">
        <f>IF($B15="","",SUMIF(Customers!$G$4:$G$303,$B15,Customers!$M$4:$M$303))</f>
        <v>131700</v>
      </c>
      <c r="E15" s="26">
        <f t="shared" ca="1" si="0"/>
        <v>3.8694323657304033E-2</v>
      </c>
    </row>
    <row r="16" spans="1:5" x14ac:dyDescent="0.3">
      <c r="B16" s="21" t="str">
        <f>IF(Setup!D13="","",Setup!D13)</f>
        <v>Distributor</v>
      </c>
      <c r="C16" s="22">
        <f>IF($B16="","",COUNTIF(Customers!$G$4:$G$303,$B16))</f>
        <v>1</v>
      </c>
      <c r="D16" s="17">
        <f>IF($B16="","",SUMIF(Customers!$G$4:$G$303,$B16,Customers!$M$4:$M$303))</f>
        <v>895800</v>
      </c>
      <c r="E16" s="26">
        <f t="shared" ca="1" si="0"/>
        <v>0.26319191444353041</v>
      </c>
    </row>
    <row r="17" spans="1:5" x14ac:dyDescent="0.3">
      <c r="B17" s="21" t="str">
        <f>IF(Setup!D14="","",Setup!D14)</f>
        <v>Government</v>
      </c>
      <c r="C17" s="22">
        <f>IF($B17="","",COUNTIF(Customers!$G$4:$G$303,$B17))</f>
        <v>1</v>
      </c>
      <c r="D17" s="17">
        <f>IF($B17="","",SUMIF(Customers!$G$4:$G$303,$B17,Customers!$M$4:$M$303))</f>
        <v>151000</v>
      </c>
      <c r="E17" s="26">
        <f t="shared" ca="1" si="0"/>
        <v>4.4364790222117756E-2</v>
      </c>
    </row>
    <row r="18" spans="1:5" x14ac:dyDescent="0.3">
      <c r="B18" s="21" t="str">
        <f>IF(Setup!D15="","",Setup!D15)</f>
        <v/>
      </c>
      <c r="C18" s="22" t="str">
        <f>IF($B18="","",COUNTIF(Customers!$G$4:$G$303,$B18))</f>
        <v/>
      </c>
      <c r="D18" s="17" t="str">
        <f>IF($B18="","",SUMIF(Customers!$G$4:$G$303,$B18,Customers!$M$4:$M$303))</f>
        <v/>
      </c>
      <c r="E18" s="26" t="str">
        <f t="shared" ca="1" si="0"/>
        <v/>
      </c>
    </row>
    <row r="19" spans="1:5" x14ac:dyDescent="0.3">
      <c r="B19" s="21" t="str">
        <f>IF(Setup!D16="","",Setup!D16)</f>
        <v/>
      </c>
      <c r="C19" s="22" t="str">
        <f>IF($B19="","",COUNTIF(Customers!$G$4:$G$303,$B19))</f>
        <v/>
      </c>
      <c r="D19" s="17" t="str">
        <f>IF($B19="","",SUMIF(Customers!$G$4:$G$303,$B19,Customers!$M$4:$M$303))</f>
        <v/>
      </c>
      <c r="E19" s="26" t="str">
        <f t="shared" ca="1" si="0"/>
        <v/>
      </c>
    </row>
    <row r="20" spans="1:5" x14ac:dyDescent="0.3">
      <c r="B20" s="21" t="str">
        <f>IF(Setup!D17="","",Setup!D17)</f>
        <v/>
      </c>
      <c r="C20" s="22" t="str">
        <f>IF($B20="","",COUNTIF(Customers!$G$4:$G$303,$B20))</f>
        <v/>
      </c>
      <c r="D20" s="17" t="str">
        <f>IF($B20="","",SUMIF(Customers!$G$4:$G$303,$B20,Customers!$M$4:$M$303))</f>
        <v/>
      </c>
      <c r="E20" s="26" t="str">
        <f t="shared" ca="1" si="0"/>
        <v/>
      </c>
    </row>
    <row r="21" spans="1:5" x14ac:dyDescent="0.3">
      <c r="B21" s="21" t="str">
        <f>IF(Setup!D18="","",Setup!D18)</f>
        <v/>
      </c>
      <c r="C21" s="22" t="str">
        <f>IF($B21="","",COUNTIF(Customers!$G$4:$G$303,$B21))</f>
        <v/>
      </c>
      <c r="D21" s="17" t="str">
        <f>IF($B21="","",SUMIF(Customers!$G$4:$G$303,$B21,Customers!$M$4:$M$303))</f>
        <v/>
      </c>
      <c r="E21" s="26" t="str">
        <f t="shared" ca="1" si="0"/>
        <v/>
      </c>
    </row>
    <row r="22" spans="1:5" x14ac:dyDescent="0.3">
      <c r="B22" s="21" t="str">
        <f>IF(Setup!D19="","",Setup!D19)</f>
        <v/>
      </c>
      <c r="C22" s="22" t="str">
        <f>IF($B22="","",COUNTIF(Customers!$G$4:$G$303,$B22))</f>
        <v/>
      </c>
      <c r="D22" s="17" t="str">
        <f>IF($B22="","",SUMIF(Customers!$G$4:$G$303,$B22,Customers!$M$4:$M$303))</f>
        <v/>
      </c>
      <c r="E22" s="26" t="str">
        <f t="shared" ca="1" si="0"/>
        <v/>
      </c>
    </row>
    <row r="23" spans="1:5" x14ac:dyDescent="0.3">
      <c r="B23" s="21" t="str">
        <f>IF(Setup!D20="","",Setup!D20)</f>
        <v/>
      </c>
      <c r="C23" s="22" t="str">
        <f>IF($B23="","",COUNTIF(Customers!$G$4:$G$303,$B23))</f>
        <v/>
      </c>
      <c r="D23" s="17" t="str">
        <f>IF($B23="","",SUMIF(Customers!$G$4:$G$303,$B23,Customers!$M$4:$M$303))</f>
        <v/>
      </c>
      <c r="E23" s="26" t="str">
        <f t="shared" ca="1" si="0"/>
        <v/>
      </c>
    </row>
    <row r="24" spans="1:5" x14ac:dyDescent="0.3">
      <c r="B24" s="21" t="str">
        <f>IF(Setup!D21="","",Setup!D21)</f>
        <v/>
      </c>
      <c r="C24" s="22" t="str">
        <f>IF($B24="","",COUNTIF(Customers!$G$4:$G$303,$B24))</f>
        <v/>
      </c>
      <c r="D24" s="17" t="str">
        <f>IF($B24="","",SUMIF(Customers!$G$4:$G$303,$B24,Customers!$M$4:$M$303))</f>
        <v/>
      </c>
      <c r="E24" s="26" t="str">
        <f t="shared" ca="1" si="0"/>
        <v/>
      </c>
    </row>
    <row r="25" spans="1:5" x14ac:dyDescent="0.3">
      <c r="B25" s="21" t="str">
        <f>IF(Setup!D22="","",Setup!D22)</f>
        <v/>
      </c>
      <c r="C25" s="22" t="str">
        <f>IF($B25="","",COUNTIF(Customers!$G$4:$G$303,$B25))</f>
        <v/>
      </c>
      <c r="D25" s="17" t="str">
        <f>IF($B25="","",SUMIF(Customers!$G$4:$G$303,$B25,Customers!$M$4:$M$303))</f>
        <v/>
      </c>
      <c r="E25" s="26" t="str">
        <f t="shared" ca="1" si="0"/>
        <v/>
      </c>
    </row>
    <row r="26" spans="1:5" x14ac:dyDescent="0.3">
      <c r="B26" s="21" t="str">
        <f>IF(Setup!D23="","",Setup!D23)</f>
        <v/>
      </c>
      <c r="C26" s="22" t="str">
        <f>IF($B26="","",COUNTIF(Customers!$G$4:$G$303,$B26))</f>
        <v/>
      </c>
      <c r="D26" s="17" t="str">
        <f>IF($B26="","",SUMIF(Customers!$G$4:$G$303,$B26,Customers!$M$4:$M$303))</f>
        <v/>
      </c>
      <c r="E26" s="26" t="str">
        <f t="shared" ca="1" si="0"/>
        <v/>
      </c>
    </row>
    <row r="28" spans="1:5" ht="31.95" customHeight="1" x14ac:dyDescent="0.3">
      <c r="A28" s="12" t="s">
        <v>198</v>
      </c>
      <c r="B28" s="12" t="s">
        <v>199</v>
      </c>
      <c r="C28" s="12" t="str">
        <f>"Total sales ("&amp;Setup!$B$4&amp;")"</f>
        <v>Total sales (₹)</v>
      </c>
      <c r="D28" s="12" t="s">
        <v>33</v>
      </c>
      <c r="E28" s="12" t="s">
        <v>36</v>
      </c>
    </row>
    <row r="29" spans="1:5" x14ac:dyDescent="0.3">
      <c r="A29" s="27">
        <v>1</v>
      </c>
      <c r="B29" s="16" t="str">
        <f>IFERROR(INDEX(Customers!$B$4:$B$303,MATCH(LARGE(Customers!$Q$4:$Q$303,1),Customers!$Q$4:$Q$303,0)),"")</f>
        <v>Al Noor Trading LLC</v>
      </c>
      <c r="C29" s="17">
        <f>IFERROR(INDEX(Customers!$M$4:$M$303,MATCH(LARGE(Customers!$Q$4:$Q$303,1),Customers!$Q$4:$Q$303,0)),"")</f>
        <v>895800</v>
      </c>
      <c r="D29" s="28">
        <f>IFERROR(INDEX(Customers!$J$4:$J$303,MATCH(LARGE(Customers!$Q$4:$Q$303,1),Customers!$Q$4:$Q$303,0)),"")</f>
        <v>46268</v>
      </c>
      <c r="E29" s="22" t="str">
        <f ca="1">IFERROR(INDEX(Customers!$O$4:$O$303,MATCH(LARGE(Customers!$Q$4:$Q$303,1),Customers!$Q$4:$Q$303,0)),"")</f>
        <v>Active</v>
      </c>
    </row>
    <row r="30" spans="1:5" x14ac:dyDescent="0.3">
      <c r="A30" s="27">
        <v>2</v>
      </c>
      <c r="B30" s="16" t="str">
        <f>IFERROR(INDEX(Customers!$B$4:$B$303,MATCH(LARGE(Customers!$Q$4:$Q$303,2),Customers!$Q$4:$Q$303,0)),"")</f>
        <v>Blue Ocean Logistics</v>
      </c>
      <c r="C30" s="17">
        <f>IFERROR(INDEX(Customers!$M$4:$M$303,MATCH(LARGE(Customers!$Q$4:$Q$303,2),Customers!$Q$4:$Q$303,0)),"")</f>
        <v>611400</v>
      </c>
      <c r="D30" s="28">
        <f>IFERROR(INDEX(Customers!$J$4:$J$303,MATCH(LARGE(Customers!$Q$4:$Q$303,2),Customers!$Q$4:$Q$303,0)),"")</f>
        <v>46303</v>
      </c>
      <c r="E30" s="22" t="str">
        <f ca="1">IFERROR(INDEX(Customers!$O$4:$O$303,MATCH(LARGE(Customers!$Q$4:$Q$303,2),Customers!$Q$4:$Q$303,0)),"")</f>
        <v>Active</v>
      </c>
    </row>
    <row r="31" spans="1:5" x14ac:dyDescent="0.3">
      <c r="A31" s="27">
        <v>3</v>
      </c>
      <c r="B31" s="16" t="str">
        <f>IFERROR(INDEX(Customers!$B$4:$B$303,MATCH(LARGE(Customers!$Q$4:$Q$303,3),Customers!$Q$4:$Q$303,0)),"")</f>
        <v>Northstar Pharma</v>
      </c>
      <c r="C31" s="17">
        <f>IFERROR(INDEX(Customers!$M$4:$M$303,MATCH(LARGE(Customers!$Q$4:$Q$303,3),Customers!$Q$4:$Q$303,0)),"")</f>
        <v>517700</v>
      </c>
      <c r="D31" s="28">
        <f>IFERROR(INDEX(Customers!$J$4:$J$303,MATCH(LARGE(Customers!$Q$4:$Q$303,3),Customers!$Q$4:$Q$303,0)),"")</f>
        <v>46118</v>
      </c>
      <c r="E31" s="22" t="str">
        <f ca="1">IFERROR(INDEX(Customers!$O$4:$O$303,MATCH(LARGE(Customers!$Q$4:$Q$303,3),Customers!$Q$4:$Q$303,0)),"")</f>
        <v>Lapsed</v>
      </c>
    </row>
    <row r="32" spans="1:5" x14ac:dyDescent="0.3">
      <c r="A32" s="27">
        <v>4</v>
      </c>
      <c r="B32" s="16" t="str">
        <f>IFERROR(INDEX(Customers!$B$4:$B$303,MATCH(LARGE(Customers!$Q$4:$Q$303,4),Customers!$Q$4:$Q$303,0)),"")</f>
        <v>Greenfield Hospital</v>
      </c>
      <c r="C32" s="17">
        <f>IFERROR(INDEX(Customers!$M$4:$M$303,MATCH(LARGE(Customers!$Q$4:$Q$303,4),Customers!$Q$4:$Q$303,0)),"")</f>
        <v>311900</v>
      </c>
      <c r="D32" s="28">
        <f>IFERROR(INDEX(Customers!$J$4:$J$303,MATCH(LARGE(Customers!$Q$4:$Q$303,4),Customers!$Q$4:$Q$303,0)),"")</f>
        <v>46288</v>
      </c>
      <c r="E32" s="22" t="str">
        <f ca="1">IFERROR(INDEX(Customers!$O$4:$O$303,MATCH(LARGE(Customers!$Q$4:$Q$303,4),Customers!$Q$4:$Q$303,0)),"")</f>
        <v>Active</v>
      </c>
    </row>
    <row r="33" spans="1:5" x14ac:dyDescent="0.3">
      <c r="A33" s="27">
        <v>5</v>
      </c>
      <c r="B33" s="16" t="str">
        <f>IFERROR(INDEX(Customers!$B$4:$B$303,MATCH(LARGE(Customers!$Q$4:$Q$303,5),Customers!$Q$4:$Q$303,0)),"")</f>
        <v>Kaveri Textiles</v>
      </c>
      <c r="C33" s="17">
        <f>IFERROR(INDEX(Customers!$M$4:$M$303,MATCH(LARGE(Customers!$Q$4:$Q$303,5),Customers!$Q$4:$Q$303,0)),"")</f>
        <v>237200</v>
      </c>
      <c r="D33" s="28">
        <f>IFERROR(INDEX(Customers!$J$4:$J$303,MATCH(LARGE(Customers!$Q$4:$Q$303,5),Customers!$Q$4:$Q$303,0)),"")</f>
        <v>46178</v>
      </c>
      <c r="E33" s="22" t="str">
        <f ca="1">IFERROR(INDEX(Customers!$O$4:$O$303,MATCH(LARGE(Customers!$Q$4:$Q$303,5),Customers!$Q$4:$Q$303,0)),"")</f>
        <v>At risk</v>
      </c>
    </row>
    <row r="34" spans="1:5" x14ac:dyDescent="0.3">
      <c r="A34" s="27">
        <v>6</v>
      </c>
      <c r="B34" s="16" t="str">
        <f>IFERROR(INDEX(Customers!$B$4:$B$303,MATCH(LARGE(Customers!$Q$4:$Q$303,6),Customers!$Q$4:$Q$303,0)),"")</f>
        <v>Lotus Hotels</v>
      </c>
      <c r="C34" s="17">
        <f>IFERROR(INDEX(Customers!$M$4:$M$303,MATCH(LARGE(Customers!$Q$4:$Q$303,6),Customers!$Q$4:$Q$303,0)),"")</f>
        <v>198800</v>
      </c>
      <c r="D34" s="28">
        <f>IFERROR(INDEX(Customers!$J$4:$J$303,MATCH(LARGE(Customers!$Q$4:$Q$303,6),Customers!$Q$4:$Q$303,0)),"")</f>
        <v>46233</v>
      </c>
      <c r="E34" s="22" t="str">
        <f ca="1">IFERROR(INDEX(Customers!$O$4:$O$303,MATCH(LARGE(Customers!$Q$4:$Q$303,6),Customers!$Q$4:$Q$303,0)),"")</f>
        <v>At risk</v>
      </c>
    </row>
    <row r="35" spans="1:5" x14ac:dyDescent="0.3">
      <c r="A35" s="27">
        <v>7</v>
      </c>
      <c r="B35" s="16" t="str">
        <f>IFERROR(INDEX(Customers!$B$4:$B$303,MATCH(LARGE(Customers!$Q$4:$Q$303,7),Customers!$Q$4:$Q$303,0)),"")</f>
        <v>Metro Mart</v>
      </c>
      <c r="C35" s="17">
        <f>IFERROR(INDEX(Customers!$M$4:$M$303,MATCH(LARGE(Customers!$Q$4:$Q$303,7),Customers!$Q$4:$Q$303,0)),"")</f>
        <v>194200</v>
      </c>
      <c r="D35" s="28">
        <f>IFERROR(INDEX(Customers!$J$4:$J$303,MATCH(LARGE(Customers!$Q$4:$Q$303,7),Customers!$Q$4:$Q$303,0)),"")</f>
        <v>46320</v>
      </c>
      <c r="E35" s="22" t="str">
        <f ca="1">IFERROR(INDEX(Customers!$O$4:$O$303,MATCH(LARGE(Customers!$Q$4:$Q$303,7),Customers!$Q$4:$Q$303,0)),"")</f>
        <v>Active</v>
      </c>
    </row>
    <row r="36" spans="1:5" x14ac:dyDescent="0.3">
      <c r="A36" s="27">
        <v>8</v>
      </c>
      <c r="B36" s="16" t="str">
        <f>IFERROR(INDEX(Customers!$B$4:$B$303,MATCH(LARGE(Customers!$Q$4:$Q$303,8),Customers!$Q$4:$Q$303,0)),"")</f>
        <v>Sunrise Public School</v>
      </c>
      <c r="C36" s="17">
        <f>IFERROR(INDEX(Customers!$M$4:$M$303,MATCH(LARGE(Customers!$Q$4:$Q$303,8),Customers!$Q$4:$Q$303,0)),"")</f>
        <v>151000</v>
      </c>
      <c r="D36" s="28">
        <f>IFERROR(INDEX(Customers!$J$4:$J$303,MATCH(LARGE(Customers!$Q$4:$Q$303,8),Customers!$Q$4:$Q$303,0)),"")</f>
        <v>46198</v>
      </c>
      <c r="E36" s="22" t="str">
        <f ca="1">IFERROR(INDEX(Customers!$O$4:$O$303,MATCH(LARGE(Customers!$Q$4:$Q$303,8),Customers!$Q$4:$Q$303,0)),"")</f>
        <v>At risk</v>
      </c>
    </row>
    <row r="37" spans="1:5" x14ac:dyDescent="0.3">
      <c r="A37" s="27">
        <v>9</v>
      </c>
      <c r="B37" s="16" t="str">
        <f>IFERROR(INDEX(Customers!$B$4:$B$303,MATCH(LARGE(Customers!$Q$4:$Q$303,9),Customers!$Q$4:$Q$303,0)),"")</f>
        <v>ShopKart Online</v>
      </c>
      <c r="C37" s="17">
        <f>IFERROR(INDEX(Customers!$M$4:$M$303,MATCH(LARGE(Customers!$Q$4:$Q$303,9),Customers!$Q$4:$Q$303,0)),"")</f>
        <v>131700</v>
      </c>
      <c r="D37" s="28">
        <f>IFERROR(INDEX(Customers!$J$4:$J$303,MATCH(LARGE(Customers!$Q$4:$Q$303,9),Customers!$Q$4:$Q$303,0)),"")</f>
        <v>46325</v>
      </c>
      <c r="E37" s="22" t="str">
        <f ca="1">IFERROR(INDEX(Customers!$O$4:$O$303,MATCH(LARGE(Customers!$Q$4:$Q$303,9),Customers!$Q$4:$Q$303,0)),"")</f>
        <v>Active</v>
      </c>
    </row>
    <row r="38" spans="1:5" x14ac:dyDescent="0.3">
      <c r="A38" s="27">
        <v>10</v>
      </c>
      <c r="B38" s="16" t="str">
        <f>IFERROR(INDEX(Customers!$B$4:$B$303,MATCH(LARGE(Customers!$Q$4:$Q$303,10),Customers!$Q$4:$Q$303,0)),"")</f>
        <v>Prime Motors</v>
      </c>
      <c r="C38" s="17">
        <f>IFERROR(INDEX(Customers!$M$4:$M$303,MATCH(LARGE(Customers!$Q$4:$Q$303,10),Customers!$Q$4:$Q$303,0)),"")</f>
        <v>122700</v>
      </c>
      <c r="D38" s="28">
        <f>IFERROR(INDEX(Customers!$J$4:$J$303,MATCH(LARGE(Customers!$Q$4:$Q$303,10),Customers!$Q$4:$Q$303,0)),"")</f>
        <v>45998</v>
      </c>
      <c r="E38" s="22" t="str">
        <f ca="1">IFERROR(INDEX(Customers!$O$4:$O$303,MATCH(LARGE(Customers!$Q$4:$Q$303,10),Customers!$Q$4:$Q$303,0)),"")</f>
        <v>Lapsed</v>
      </c>
    </row>
  </sheetData>
  <sheetProtection sheet="1" formatCells="0" formatColumns="0" formatRows="0" sort="0" autoFilter="0"/>
  <conditionalFormatting sqref="B5:B8">
    <cfRule type="cellIs" dxfId="2" priority="1" operator="equal">
      <formula>"Active"</formula>
    </cfRule>
    <cfRule type="cellIs" dxfId="1" priority="2" operator="equal">
      <formula>"At risk"</formula>
    </cfRule>
    <cfRule type="cellIs" dxfId="0" priority="3" operator="equal">
      <formula>"Lapsed"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8"/>
  <sheetViews>
    <sheetView showGridLines="0" workbookViewId="0"/>
  </sheetViews>
  <sheetFormatPr defaultRowHeight="14.4" x14ac:dyDescent="0.3"/>
  <cols>
    <col min="1" max="1" width="42" customWidth="1"/>
    <col min="2" max="2" width="12" customWidth="1"/>
    <col min="3" max="3" width="3" customWidth="1"/>
    <col min="4" max="5" width="18" customWidth="1"/>
  </cols>
  <sheetData>
    <row r="1" spans="1:5" ht="25.95" customHeight="1" x14ac:dyDescent="0.4">
      <c r="A1" s="1" t="s">
        <v>200</v>
      </c>
    </row>
    <row r="2" spans="1:5" x14ac:dyDescent="0.3">
      <c r="A2" s="2" t="s">
        <v>201</v>
      </c>
    </row>
    <row r="4" spans="1:5" x14ac:dyDescent="0.3">
      <c r="A4" s="29" t="s">
        <v>202</v>
      </c>
      <c r="B4" s="13" t="s">
        <v>203</v>
      </c>
    </row>
    <row r="5" spans="1:5" x14ac:dyDescent="0.3">
      <c r="A5" s="29" t="s">
        <v>204</v>
      </c>
      <c r="B5" s="13">
        <v>90</v>
      </c>
    </row>
    <row r="6" spans="1:5" x14ac:dyDescent="0.3">
      <c r="A6" s="29" t="s">
        <v>205</v>
      </c>
      <c r="B6" s="13">
        <v>180</v>
      </c>
    </row>
    <row r="8" spans="1:5" ht="31.95" customHeight="1" x14ac:dyDescent="0.3">
      <c r="D8" s="12" t="s">
        <v>206</v>
      </c>
      <c r="E8" s="12" t="s">
        <v>207</v>
      </c>
    </row>
    <row r="9" spans="1:5" x14ac:dyDescent="0.3">
      <c r="D9" s="13" t="s">
        <v>66</v>
      </c>
      <c r="E9" s="13" t="s">
        <v>53</v>
      </c>
    </row>
    <row r="10" spans="1:5" x14ac:dyDescent="0.3">
      <c r="D10" s="13" t="s">
        <v>79</v>
      </c>
      <c r="E10" s="13" t="s">
        <v>46</v>
      </c>
    </row>
    <row r="11" spans="1:5" x14ac:dyDescent="0.3">
      <c r="D11" s="13" t="s">
        <v>45</v>
      </c>
      <c r="E11" s="13" t="s">
        <v>67</v>
      </c>
    </row>
    <row r="12" spans="1:5" x14ac:dyDescent="0.3">
      <c r="D12" s="13" t="s">
        <v>103</v>
      </c>
      <c r="E12" s="13"/>
    </row>
    <row r="13" spans="1:5" x14ac:dyDescent="0.3">
      <c r="D13" s="13" t="s">
        <v>86</v>
      </c>
      <c r="E13" s="13"/>
    </row>
    <row r="14" spans="1:5" x14ac:dyDescent="0.3">
      <c r="D14" s="13" t="s">
        <v>60</v>
      </c>
      <c r="E14" s="13"/>
    </row>
    <row r="15" spans="1:5" x14ac:dyDescent="0.3">
      <c r="D15" s="13"/>
      <c r="E15" s="13"/>
    </row>
    <row r="16" spans="1:5" x14ac:dyDescent="0.3">
      <c r="D16" s="13"/>
      <c r="E16" s="13"/>
    </row>
    <row r="17" spans="4:5" x14ac:dyDescent="0.3">
      <c r="D17" s="13"/>
      <c r="E17" s="13"/>
    </row>
    <row r="18" spans="4:5" x14ac:dyDescent="0.3">
      <c r="D18" s="13"/>
      <c r="E18" s="13"/>
    </row>
    <row r="19" spans="4:5" x14ac:dyDescent="0.3">
      <c r="D19" s="13"/>
      <c r="E19" s="13"/>
    </row>
    <row r="20" spans="4:5" x14ac:dyDescent="0.3">
      <c r="D20" s="13"/>
      <c r="E20" s="13"/>
    </row>
    <row r="21" spans="4:5" x14ac:dyDescent="0.3">
      <c r="D21" s="13"/>
      <c r="E21" s="13"/>
    </row>
    <row r="22" spans="4:5" x14ac:dyDescent="0.3">
      <c r="D22" s="13"/>
      <c r="E22" s="13"/>
    </row>
    <row r="23" spans="4:5" x14ac:dyDescent="0.3">
      <c r="D23" s="13"/>
      <c r="E23" s="13"/>
    </row>
    <row r="24" spans="4:5" x14ac:dyDescent="0.3">
      <c r="E24" s="13"/>
    </row>
    <row r="25" spans="4:5" x14ac:dyDescent="0.3">
      <c r="E25" s="13"/>
    </row>
    <row r="26" spans="4:5" x14ac:dyDescent="0.3">
      <c r="E26" s="13"/>
    </row>
    <row r="27" spans="4:5" x14ac:dyDescent="0.3">
      <c r="E27" s="13"/>
    </row>
    <row r="28" spans="4:5" x14ac:dyDescent="0.3">
      <c r="E28" s="13"/>
    </row>
    <row r="29" spans="4:5" x14ac:dyDescent="0.3">
      <c r="E29" s="13"/>
    </row>
    <row r="30" spans="4:5" x14ac:dyDescent="0.3">
      <c r="E30" s="13"/>
    </row>
    <row r="31" spans="4:5" x14ac:dyDescent="0.3">
      <c r="E31" s="13"/>
    </row>
    <row r="32" spans="4:5" x14ac:dyDescent="0.3">
      <c r="E32" s="13"/>
    </row>
    <row r="33" spans="5:5" x14ac:dyDescent="0.3">
      <c r="E33" s="13"/>
    </row>
    <row r="34" spans="5:5" x14ac:dyDescent="0.3">
      <c r="E34" s="13"/>
    </row>
    <row r="35" spans="5:5" x14ac:dyDescent="0.3">
      <c r="E35" s="13"/>
    </row>
    <row r="36" spans="5:5" x14ac:dyDescent="0.3">
      <c r="E36" s="13"/>
    </row>
    <row r="37" spans="5:5" x14ac:dyDescent="0.3">
      <c r="E37" s="13"/>
    </row>
    <row r="38" spans="5:5" x14ac:dyDescent="0.3">
      <c r="E38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Customers</vt:lpstr>
      <vt:lpstr>Purchases</vt:lpstr>
      <vt:lpstr>Summary</vt:lpstr>
      <vt:lpstr>Setup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List with Last Purchase (Excel)</dc:title>
  <dc:subject>Free Excel customer database: contact details, segment and owner, with first and last purchase date, order count, total and average sales, and Active, At risk or Lapsed status.</dc:subject>
  <dc:creator>Nivesh Sahayak</dc:creator>
  <cp:keywords>Toolkit by GroupChatOn; Designed &amp; Developed by: Nivesh Sahayak</cp:keywords>
  <dc:description>Customer List with Last Purchase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2026-11-02T18:22:11Z</dcterms:created>
  <dcterms:modified xsi:type="dcterms:W3CDTF">2026-11-02T18:22:58Z</dcterms:modified>
  <cp:category>Sales &amp; CRM</cp:category>
</cp:coreProperties>
</file>